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92.168.1.240\ppskania\__Zakázky 2017\52_Sportovní hala Slezská Ostrava\_VŘ\VV\Výkaz výměr - hala\"/>
    </mc:Choice>
  </mc:AlternateContent>
  <xr:revisionPtr revIDLastSave="0" documentId="13_ncr:1_{5957EEAE-9A33-4B59-82EE-A51ADF4B552A}" xr6:coauthVersionLast="47" xr6:coauthVersionMax="47" xr10:uidLastSave="{00000000-0000-0000-0000-000000000000}"/>
  <bookViews>
    <workbookView xWindow="-120" yWindow="-120" windowWidth="57840" windowHeight="23790" xr2:uid="{00000000-000D-0000-FFFF-FFFF00000000}"/>
  </bookViews>
  <sheets>
    <sheet name="Rekapitulace stavby" sheetId="1" r:id="rId1"/>
    <sheet name="SO 01 - Příprava území" sheetId="2" r:id="rId2"/>
    <sheet name="D.1.1-2 - Architektonicko..." sheetId="3" r:id="rId3"/>
    <sheet name="D.1.4.1 - Zdravotně techn..." sheetId="4" r:id="rId4"/>
    <sheet name="D.1.4.2 - Vzduchotechnika" sheetId="5" r:id="rId5"/>
    <sheet name="D.1.4.3 - Vytápění" sheetId="6" r:id="rId6"/>
    <sheet name="D.1.4.4 - Silnoproudá ele..." sheetId="7" r:id="rId7"/>
    <sheet name="D.1.4.5 - Slaboproudá ele..." sheetId="8" r:id="rId8"/>
    <sheet name="D.1.4.6 - Plynoinstalace" sheetId="9" r:id="rId9"/>
    <sheet name="D.1.4.8 - Měření a regulace" sheetId="10" r:id="rId10"/>
    <sheet name="D.1.5 - Sportovní vybavení" sheetId="11" r:id="rId11"/>
    <sheet name="D.2.1 - FOTOVOLTAICKÝ SYSTÉM" sheetId="12" r:id="rId12"/>
    <sheet name="SO 03 - Komunikace a zpev..." sheetId="13" r:id="rId13"/>
    <sheet name="SO 04 - Oplocení" sheetId="14" r:id="rId14"/>
    <sheet name="SO 05 - Sadové úpravy" sheetId="15" r:id="rId15"/>
    <sheet name="IO 01 - Vodovodní přípojka " sheetId="16" r:id="rId16"/>
    <sheet name="IO 02 - Dešťová kanalizac..." sheetId="17" r:id="rId17"/>
    <sheet name="IO 03 - Splašková kanaliz..." sheetId="18" r:id="rId18"/>
    <sheet name="IO 04 - Přípojka plynu " sheetId="19" r:id="rId19"/>
    <sheet name="VON - Vedlejší a ostatní ..." sheetId="20" r:id="rId20"/>
  </sheets>
  <definedNames>
    <definedName name="_xlnm._FilterDatabase" localSheetId="2" hidden="1">'D.1.1-2 - Architektonicko...'!$C$148:$K$1160</definedName>
    <definedName name="_xlnm._FilterDatabase" localSheetId="3" hidden="1">'D.1.4.1 - Zdravotně techn...'!$C$124:$K$127</definedName>
    <definedName name="_xlnm._FilterDatabase" localSheetId="4" hidden="1">'D.1.4.2 - Vzduchotechnika'!$C$124:$K$127</definedName>
    <definedName name="_xlnm._FilterDatabase" localSheetId="5" hidden="1">'D.1.4.3 - Vytápění'!$C$124:$K$127</definedName>
    <definedName name="_xlnm._FilterDatabase" localSheetId="6" hidden="1">'D.1.4.4 - Silnoproudá ele...'!$C$124:$K$127</definedName>
    <definedName name="_xlnm._FilterDatabase" localSheetId="7" hidden="1">'D.1.4.5 - Slaboproudá ele...'!$C$124:$K$127</definedName>
    <definedName name="_xlnm._FilterDatabase" localSheetId="8" hidden="1">'D.1.4.6 - Plynoinstalace'!$C$124:$K$127</definedName>
    <definedName name="_xlnm._FilterDatabase" localSheetId="9" hidden="1">'D.1.4.8 - Měření a regulace'!$C$124:$K$127</definedName>
    <definedName name="_xlnm._FilterDatabase" localSheetId="10" hidden="1">'D.1.5 - Sportovní vybavení'!$C$120:$K$123</definedName>
    <definedName name="_xlnm._FilterDatabase" localSheetId="11" hidden="1">'D.2.1 - FOTOVOLTAICKÝ SYSTÉM'!$C$120:$K$123</definedName>
    <definedName name="_xlnm._FilterDatabase" localSheetId="15" hidden="1">'IO 01 - Vodovodní přípojka '!$C$120:$K$123</definedName>
    <definedName name="_xlnm._FilterDatabase" localSheetId="16" hidden="1">'IO 02 - Dešťová kanalizac...'!$C$120:$K$123</definedName>
    <definedName name="_xlnm._FilterDatabase" localSheetId="17" hidden="1">'IO 03 - Splašková kanaliz...'!$C$120:$K$123</definedName>
    <definedName name="_xlnm._FilterDatabase" localSheetId="18" hidden="1">'IO 04 - Přípojka plynu '!$C$120:$K$123</definedName>
    <definedName name="_xlnm._FilterDatabase" localSheetId="1" hidden="1">'SO 01 - Příprava území'!$C$119:$K$141</definedName>
    <definedName name="_xlnm._FilterDatabase" localSheetId="12" hidden="1">'SO 03 - Komunikace a zpev...'!$C$127:$K$244</definedName>
    <definedName name="_xlnm._FilterDatabase" localSheetId="13" hidden="1">'SO 04 - Oplocení'!$C$121:$K$158</definedName>
    <definedName name="_xlnm._FilterDatabase" localSheetId="14" hidden="1">'SO 05 - Sadové úpravy'!$C$118:$K$149</definedName>
    <definedName name="_xlnm._FilterDatabase" localSheetId="19" hidden="1">'VON - Vedlejší a ostatní ...'!$C$122:$K$150</definedName>
    <definedName name="_xlnm.Print_Titles" localSheetId="2">'D.1.1-2 - Architektonicko...'!$148:$148</definedName>
    <definedName name="_xlnm.Print_Titles" localSheetId="3">'D.1.4.1 - Zdravotně techn...'!$124:$124</definedName>
    <definedName name="_xlnm.Print_Titles" localSheetId="4">'D.1.4.2 - Vzduchotechnika'!$124:$124</definedName>
    <definedName name="_xlnm.Print_Titles" localSheetId="5">'D.1.4.3 - Vytápění'!$124:$124</definedName>
    <definedName name="_xlnm.Print_Titles" localSheetId="6">'D.1.4.4 - Silnoproudá ele...'!$124:$124</definedName>
    <definedName name="_xlnm.Print_Titles" localSheetId="7">'D.1.4.5 - Slaboproudá ele...'!$124:$124</definedName>
    <definedName name="_xlnm.Print_Titles" localSheetId="8">'D.1.4.6 - Plynoinstalace'!$124:$124</definedName>
    <definedName name="_xlnm.Print_Titles" localSheetId="9">'D.1.4.8 - Měření a regulace'!$124:$124</definedName>
    <definedName name="_xlnm.Print_Titles" localSheetId="10">'D.1.5 - Sportovní vybavení'!$120:$120</definedName>
    <definedName name="_xlnm.Print_Titles" localSheetId="11">'D.2.1 - FOTOVOLTAICKÝ SYSTÉM'!$120:$120</definedName>
    <definedName name="_xlnm.Print_Titles" localSheetId="15">'IO 01 - Vodovodní přípojka '!$120:$120</definedName>
    <definedName name="_xlnm.Print_Titles" localSheetId="16">'IO 02 - Dešťová kanalizac...'!$120:$120</definedName>
    <definedName name="_xlnm.Print_Titles" localSheetId="17">'IO 03 - Splašková kanaliz...'!$120:$120</definedName>
    <definedName name="_xlnm.Print_Titles" localSheetId="18">'IO 04 - Přípojka plynu '!$120:$120</definedName>
    <definedName name="_xlnm.Print_Titles" localSheetId="0">'Rekapitulace stavby'!$92:$92</definedName>
    <definedName name="_xlnm.Print_Titles" localSheetId="1">'SO 01 - Příprava území'!$119:$119</definedName>
    <definedName name="_xlnm.Print_Titles" localSheetId="12">'SO 03 - Komunikace a zpev...'!$127:$127</definedName>
    <definedName name="_xlnm.Print_Titles" localSheetId="13">'SO 04 - Oplocení'!$121:$121</definedName>
    <definedName name="_xlnm.Print_Titles" localSheetId="14">'SO 05 - Sadové úpravy'!$118:$118</definedName>
    <definedName name="_xlnm.Print_Titles" localSheetId="19">'VON - Vedlejší a ostatní ...'!$122:$122</definedName>
    <definedName name="_xlnm.Print_Area" localSheetId="2">'D.1.1-2 - Architektonicko...'!$C$4:$J$41,'D.1.1-2 - Architektonicko...'!$C$50:$J$76,'D.1.1-2 - Architektonicko...'!$C$82:$J$128,'D.1.1-2 - Architektonicko...'!$C$134:$K$1160</definedName>
    <definedName name="_xlnm.Print_Area" localSheetId="3">'D.1.4.1 - Zdravotně techn...'!$C$4:$J$43,'D.1.4.1 - Zdravotně techn...'!$C$50:$J$76,'D.1.4.1 - Zdravotně techn...'!$C$82:$J$102,'D.1.4.1 - Zdravotně techn...'!$C$108:$K$127</definedName>
    <definedName name="_xlnm.Print_Area" localSheetId="4">'D.1.4.2 - Vzduchotechnika'!$C$4:$J$43,'D.1.4.2 - Vzduchotechnika'!$C$50:$J$76,'D.1.4.2 - Vzduchotechnika'!$C$82:$J$102,'D.1.4.2 - Vzduchotechnika'!$C$108:$K$127</definedName>
    <definedName name="_xlnm.Print_Area" localSheetId="5">'D.1.4.3 - Vytápění'!$C$4:$J$43,'D.1.4.3 - Vytápění'!$C$50:$J$76,'D.1.4.3 - Vytápění'!$C$82:$J$102,'D.1.4.3 - Vytápění'!$C$108:$K$127</definedName>
    <definedName name="_xlnm.Print_Area" localSheetId="6">'D.1.4.4 - Silnoproudá ele...'!$C$4:$J$43,'D.1.4.4 - Silnoproudá ele...'!$C$50:$J$76,'D.1.4.4 - Silnoproudá ele...'!$C$82:$J$102,'D.1.4.4 - Silnoproudá ele...'!$C$108:$K$127</definedName>
    <definedName name="_xlnm.Print_Area" localSheetId="7">'D.1.4.5 - Slaboproudá ele...'!$C$4:$J$43,'D.1.4.5 - Slaboproudá ele...'!$C$50:$J$76,'D.1.4.5 - Slaboproudá ele...'!$C$82:$J$102,'D.1.4.5 - Slaboproudá ele...'!$C$108:$K$127</definedName>
    <definedName name="_xlnm.Print_Area" localSheetId="8">'D.1.4.6 - Plynoinstalace'!$C$4:$J$43,'D.1.4.6 - Plynoinstalace'!$C$50:$J$76,'D.1.4.6 - Plynoinstalace'!$C$82:$J$102,'D.1.4.6 - Plynoinstalace'!$C$108:$K$127</definedName>
    <definedName name="_xlnm.Print_Area" localSheetId="9">'D.1.4.8 - Měření a regulace'!$C$4:$J$43,'D.1.4.8 - Měření a regulace'!$C$50:$J$76,'D.1.4.8 - Měření a regulace'!$C$82:$J$102,'D.1.4.8 - Měření a regulace'!$C$108:$K$127</definedName>
    <definedName name="_xlnm.Print_Area" localSheetId="10">'D.1.5 - Sportovní vybavení'!$C$4:$J$41,'D.1.5 - Sportovní vybavení'!$C$50:$J$76,'D.1.5 - Sportovní vybavení'!$C$82:$J$100,'D.1.5 - Sportovní vybavení'!$C$106:$K$123</definedName>
    <definedName name="_xlnm.Print_Area" localSheetId="11">'D.2.1 - FOTOVOLTAICKÝ SYSTÉM'!$C$4:$J$41,'D.2.1 - FOTOVOLTAICKÝ SYSTÉM'!$C$50:$J$76,'D.2.1 - FOTOVOLTAICKÝ SYSTÉM'!$C$82:$J$100,'D.2.1 - FOTOVOLTAICKÝ SYSTÉM'!$C$106:$K$123</definedName>
    <definedName name="_xlnm.Print_Area" localSheetId="15">'IO 01 - Vodovodní přípojka '!$C$4:$J$41,'IO 01 - Vodovodní přípojka '!$C$50:$J$76,'IO 01 - Vodovodní přípojka '!$C$82:$J$100,'IO 01 - Vodovodní přípojka '!$C$106:$K$123</definedName>
    <definedName name="_xlnm.Print_Area" localSheetId="16">'IO 02 - Dešťová kanalizac...'!$C$4:$J$41,'IO 02 - Dešťová kanalizac...'!$C$50:$J$76,'IO 02 - Dešťová kanalizac...'!$C$82:$J$100,'IO 02 - Dešťová kanalizac...'!$C$106:$K$123</definedName>
    <definedName name="_xlnm.Print_Area" localSheetId="17">'IO 03 - Splašková kanaliz...'!$C$4:$J$41,'IO 03 - Splašková kanaliz...'!$C$50:$J$76,'IO 03 - Splašková kanaliz...'!$C$82:$J$100,'IO 03 - Splašková kanaliz...'!$C$106:$K$123</definedName>
    <definedName name="_xlnm.Print_Area" localSheetId="18">'IO 04 - Přípojka plynu '!$C$4:$J$41,'IO 04 - Přípojka plynu '!$C$50:$J$76,'IO 04 - Přípojka plynu '!$C$82:$J$100,'IO 04 - Přípojka plynu '!$C$106:$K$123</definedName>
    <definedName name="_xlnm.Print_Area" localSheetId="0">'Rekapitulace stavby'!$D$4:$AO$76,'Rekapitulace stavby'!$C$82:$AQ$117</definedName>
    <definedName name="_xlnm.Print_Area" localSheetId="1">'SO 01 - Příprava území'!$C$4:$J$39,'SO 01 - Příprava území'!$C$50:$J$76,'SO 01 - Příprava území'!$C$82:$J$101,'SO 01 - Příprava území'!$C$107:$K$141</definedName>
    <definedName name="_xlnm.Print_Area" localSheetId="12">'SO 03 - Komunikace a zpev...'!$C$4:$J$39,'SO 03 - Komunikace a zpev...'!$C$50:$J$76,'SO 03 - Komunikace a zpev...'!$C$82:$J$109,'SO 03 - Komunikace a zpev...'!$C$115:$K$244</definedName>
    <definedName name="_xlnm.Print_Area" localSheetId="13">'SO 04 - Oplocení'!$C$4:$J$39,'SO 04 - Oplocení'!$C$50:$J$76,'SO 04 - Oplocení'!$C$82:$J$103,'SO 04 - Oplocení'!$C$109:$K$158</definedName>
    <definedName name="_xlnm.Print_Area" localSheetId="14">'SO 05 - Sadové úpravy'!$C$4:$J$39,'SO 05 - Sadové úpravy'!$C$50:$J$76,'SO 05 - Sadové úpravy'!$C$82:$J$100,'SO 05 - Sadové úpravy'!$C$106:$K$149</definedName>
    <definedName name="_xlnm.Print_Area" localSheetId="19">'VON - Vedlejší a ostatní ...'!$C$4:$J$39,'VON - Vedlejší a ostatní ...'!$C$50:$J$76,'VON - Vedlejší a ostatní ...'!$C$82:$J$104,'VON - Vedlejší a ostatní ...'!$C$110:$K$150</definedName>
  </definedNames>
  <calcPr calcId="191029"/>
</workbook>
</file>

<file path=xl/calcChain.xml><?xml version="1.0" encoding="utf-8"?>
<calcChain xmlns="http://schemas.openxmlformats.org/spreadsheetml/2006/main">
  <c r="J37" i="20" l="1"/>
  <c r="J36" i="20"/>
  <c r="AY116" i="1" s="1"/>
  <c r="J35" i="20"/>
  <c r="AX116" i="1"/>
  <c r="BI149" i="20"/>
  <c r="BH149" i="20"/>
  <c r="BG149" i="20"/>
  <c r="BF149" i="20"/>
  <c r="T149" i="20"/>
  <c r="T148" i="20"/>
  <c r="R149" i="20"/>
  <c r="R148" i="20"/>
  <c r="P149" i="20"/>
  <c r="P148" i="20" s="1"/>
  <c r="BI146" i="20"/>
  <c r="BH146" i="20"/>
  <c r="BG146" i="20"/>
  <c r="BF146" i="20"/>
  <c r="T146" i="20"/>
  <c r="T145" i="20"/>
  <c r="R146" i="20"/>
  <c r="R145" i="20"/>
  <c r="P146" i="20"/>
  <c r="P145" i="20"/>
  <c r="BI143" i="20"/>
  <c r="BH143" i="20"/>
  <c r="BG143" i="20"/>
  <c r="BF143" i="20"/>
  <c r="T143" i="20"/>
  <c r="R143" i="20"/>
  <c r="P143" i="20"/>
  <c r="BI141" i="20"/>
  <c r="BH141" i="20"/>
  <c r="BG141" i="20"/>
  <c r="BF141" i="20"/>
  <c r="T141" i="20"/>
  <c r="R141" i="20"/>
  <c r="P141" i="20"/>
  <c r="BI138" i="20"/>
  <c r="BH138" i="20"/>
  <c r="BG138" i="20"/>
  <c r="BF138" i="20"/>
  <c r="T138" i="20"/>
  <c r="R138" i="20"/>
  <c r="P138" i="20"/>
  <c r="BI136" i="20"/>
  <c r="BH136" i="20"/>
  <c r="BG136" i="20"/>
  <c r="BF136" i="20"/>
  <c r="T136" i="20"/>
  <c r="R136" i="20"/>
  <c r="P136" i="20"/>
  <c r="BI133" i="20"/>
  <c r="BH133" i="20"/>
  <c r="BG133" i="20"/>
  <c r="BF133" i="20"/>
  <c r="T133" i="20"/>
  <c r="T132" i="20"/>
  <c r="R133" i="20"/>
  <c r="R132" i="20"/>
  <c r="P133" i="20"/>
  <c r="P132" i="20" s="1"/>
  <c r="BI130" i="20"/>
  <c r="BH130" i="20"/>
  <c r="BG130" i="20"/>
  <c r="BF130" i="20"/>
  <c r="T130" i="20"/>
  <c r="R130" i="20"/>
  <c r="P130" i="20"/>
  <c r="BI128" i="20"/>
  <c r="BH128" i="20"/>
  <c r="BG128" i="20"/>
  <c r="BF128" i="20"/>
  <c r="T128" i="20"/>
  <c r="R128" i="20"/>
  <c r="P128" i="20"/>
  <c r="BI126" i="20"/>
  <c r="BH126" i="20"/>
  <c r="BG126" i="20"/>
  <c r="BF126" i="20"/>
  <c r="T126" i="20"/>
  <c r="R126" i="20"/>
  <c r="P126" i="20"/>
  <c r="J119" i="20"/>
  <c r="F119" i="20"/>
  <c r="F117" i="20"/>
  <c r="E115" i="20"/>
  <c r="J91" i="20"/>
  <c r="F91" i="20"/>
  <c r="F89" i="20"/>
  <c r="E87" i="20"/>
  <c r="J24" i="20"/>
  <c r="E24" i="20"/>
  <c r="J120" i="20" s="1"/>
  <c r="J23" i="20"/>
  <c r="J18" i="20"/>
  <c r="E18" i="20"/>
  <c r="F120" i="20" s="1"/>
  <c r="J17" i="20"/>
  <c r="J12" i="20"/>
  <c r="J117" i="20" s="1"/>
  <c r="E7" i="20"/>
  <c r="E113" i="20" s="1"/>
  <c r="J39" i="19"/>
  <c r="J38" i="19"/>
  <c r="AY115" i="1" s="1"/>
  <c r="J37" i="19"/>
  <c r="AX115" i="1"/>
  <c r="BI123" i="19"/>
  <c r="BH123" i="19"/>
  <c r="BG123" i="19"/>
  <c r="BF123" i="19"/>
  <c r="T123" i="19"/>
  <c r="T122" i="19"/>
  <c r="T121" i="19" s="1"/>
  <c r="R123" i="19"/>
  <c r="R122" i="19"/>
  <c r="R121" i="19" s="1"/>
  <c r="P123" i="19"/>
  <c r="P122" i="19"/>
  <c r="P121" i="19" s="1"/>
  <c r="AU115" i="1" s="1"/>
  <c r="J117" i="19"/>
  <c r="F117" i="19"/>
  <c r="F115" i="19"/>
  <c r="E113" i="19"/>
  <c r="J93" i="19"/>
  <c r="F93" i="19"/>
  <c r="F91" i="19"/>
  <c r="E89" i="19"/>
  <c r="J26" i="19"/>
  <c r="E26" i="19"/>
  <c r="J118" i="19" s="1"/>
  <c r="J25" i="19"/>
  <c r="J20" i="19"/>
  <c r="E20" i="19"/>
  <c r="F118" i="19" s="1"/>
  <c r="J19" i="19"/>
  <c r="J14" i="19"/>
  <c r="J115" i="19" s="1"/>
  <c r="E7" i="19"/>
  <c r="E109" i="19" s="1"/>
  <c r="J39" i="18"/>
  <c r="J38" i="18"/>
  <c r="AY114" i="1" s="1"/>
  <c r="J37" i="18"/>
  <c r="AX114" i="1" s="1"/>
  <c r="BI123" i="18"/>
  <c r="BH123" i="18"/>
  <c r="BG123" i="18"/>
  <c r="BF123" i="18"/>
  <c r="T123" i="18"/>
  <c r="T122" i="18"/>
  <c r="T121" i="18" s="1"/>
  <c r="R123" i="18"/>
  <c r="R122" i="18"/>
  <c r="R121" i="18" s="1"/>
  <c r="P123" i="18"/>
  <c r="P122" i="18" s="1"/>
  <c r="P121" i="18" s="1"/>
  <c r="AU114" i="1" s="1"/>
  <c r="J117" i="18"/>
  <c r="F117" i="18"/>
  <c r="F115" i="18"/>
  <c r="E113" i="18"/>
  <c r="J93" i="18"/>
  <c r="F93" i="18"/>
  <c r="F91" i="18"/>
  <c r="E89" i="18"/>
  <c r="J26" i="18"/>
  <c r="E26" i="18"/>
  <c r="J94" i="18" s="1"/>
  <c r="J25" i="18"/>
  <c r="J20" i="18"/>
  <c r="E20" i="18"/>
  <c r="F94" i="18" s="1"/>
  <c r="J19" i="18"/>
  <c r="J14" i="18"/>
  <c r="J91" i="18"/>
  <c r="E7" i="18"/>
  <c r="E85" i="18" s="1"/>
  <c r="J39" i="17"/>
  <c r="J38" i="17"/>
  <c r="AY113" i="1" s="1"/>
  <c r="J37" i="17"/>
  <c r="AX113" i="1"/>
  <c r="BI123" i="17"/>
  <c r="BH123" i="17"/>
  <c r="BG123" i="17"/>
  <c r="F37" i="17" s="1"/>
  <c r="BB113" i="1" s="1"/>
  <c r="BF123" i="17"/>
  <c r="T123" i="17"/>
  <c r="T122" i="17" s="1"/>
  <c r="T121" i="17" s="1"/>
  <c r="R123" i="17"/>
  <c r="R122" i="17"/>
  <c r="R121" i="17" s="1"/>
  <c r="P123" i="17"/>
  <c r="P122" i="17"/>
  <c r="P121" i="17" s="1"/>
  <c r="AU113" i="1" s="1"/>
  <c r="J117" i="17"/>
  <c r="F117" i="17"/>
  <c r="F115" i="17"/>
  <c r="E113" i="17"/>
  <c r="J93" i="17"/>
  <c r="F93" i="17"/>
  <c r="F91" i="17"/>
  <c r="E89" i="17"/>
  <c r="J26" i="17"/>
  <c r="E26" i="17"/>
  <c r="J94" i="17" s="1"/>
  <c r="J25" i="17"/>
  <c r="J20" i="17"/>
  <c r="E20" i="17"/>
  <c r="F118" i="17"/>
  <c r="J19" i="17"/>
  <c r="J14" i="17"/>
  <c r="J115" i="17" s="1"/>
  <c r="E7" i="17"/>
  <c r="E85" i="17" s="1"/>
  <c r="J39" i="16"/>
  <c r="J38" i="16"/>
  <c r="AY112" i="1" s="1"/>
  <c r="J37" i="16"/>
  <c r="AX112" i="1"/>
  <c r="BI123" i="16"/>
  <c r="BH123" i="16"/>
  <c r="BG123" i="16"/>
  <c r="BF123" i="16"/>
  <c r="T123" i="16"/>
  <c r="T122" i="16"/>
  <c r="T121" i="16" s="1"/>
  <c r="R123" i="16"/>
  <c r="R122" i="16"/>
  <c r="R121" i="16" s="1"/>
  <c r="P123" i="16"/>
  <c r="P122" i="16"/>
  <c r="P121" i="16" s="1"/>
  <c r="AU112" i="1" s="1"/>
  <c r="J117" i="16"/>
  <c r="F117" i="16"/>
  <c r="F115" i="16"/>
  <c r="E113" i="16"/>
  <c r="J93" i="16"/>
  <c r="F93" i="16"/>
  <c r="F91" i="16"/>
  <c r="E89" i="16"/>
  <c r="J26" i="16"/>
  <c r="E26" i="16"/>
  <c r="J94" i="16" s="1"/>
  <c r="J25" i="16"/>
  <c r="J20" i="16"/>
  <c r="E20" i="16"/>
  <c r="F94" i="16" s="1"/>
  <c r="J19" i="16"/>
  <c r="J14" i="16"/>
  <c r="J115" i="16" s="1"/>
  <c r="E7" i="16"/>
  <c r="E109" i="16" s="1"/>
  <c r="J37" i="15"/>
  <c r="J36" i="15"/>
  <c r="AY110" i="1" s="1"/>
  <c r="J35" i="15"/>
  <c r="AX110" i="1" s="1"/>
  <c r="BI147" i="15"/>
  <c r="BH147" i="15"/>
  <c r="BG147" i="15"/>
  <c r="BF147" i="15"/>
  <c r="T147" i="15"/>
  <c r="R147" i="15"/>
  <c r="P147" i="15"/>
  <c r="BI144" i="15"/>
  <c r="BH144" i="15"/>
  <c r="BG144" i="15"/>
  <c r="BF144" i="15"/>
  <c r="T144" i="15"/>
  <c r="R144" i="15"/>
  <c r="P144" i="15"/>
  <c r="BI141" i="15"/>
  <c r="BH141" i="15"/>
  <c r="BG141" i="15"/>
  <c r="BF141" i="15"/>
  <c r="T141" i="15"/>
  <c r="R141" i="15"/>
  <c r="P141" i="15"/>
  <c r="BI139" i="15"/>
  <c r="BH139" i="15"/>
  <c r="BG139" i="15"/>
  <c r="BF139" i="15"/>
  <c r="T139" i="15"/>
  <c r="R139" i="15"/>
  <c r="P139" i="15"/>
  <c r="BI136" i="15"/>
  <c r="BH136" i="15"/>
  <c r="BG136" i="15"/>
  <c r="BF136" i="15"/>
  <c r="T136" i="15"/>
  <c r="R136" i="15"/>
  <c r="P136" i="15"/>
  <c r="BI133" i="15"/>
  <c r="BH133" i="15"/>
  <c r="BG133" i="15"/>
  <c r="BF133" i="15"/>
  <c r="T133" i="15"/>
  <c r="R133" i="15"/>
  <c r="P133" i="15"/>
  <c r="BI130" i="15"/>
  <c r="BH130" i="15"/>
  <c r="BG130" i="15"/>
  <c r="BF130" i="15"/>
  <c r="T130" i="15"/>
  <c r="R130" i="15"/>
  <c r="P130" i="15"/>
  <c r="BI128" i="15"/>
  <c r="BH128" i="15"/>
  <c r="BG128" i="15"/>
  <c r="BF128" i="15"/>
  <c r="T128" i="15"/>
  <c r="R128" i="15"/>
  <c r="P128" i="15"/>
  <c r="BI126" i="15"/>
  <c r="BH126" i="15"/>
  <c r="BG126" i="15"/>
  <c r="BF126" i="15"/>
  <c r="T126" i="15"/>
  <c r="R126" i="15"/>
  <c r="P126" i="15"/>
  <c r="BI124" i="15"/>
  <c r="BH124" i="15"/>
  <c r="BG124" i="15"/>
  <c r="BF124" i="15"/>
  <c r="T124" i="15"/>
  <c r="R124" i="15"/>
  <c r="P124" i="15"/>
  <c r="BI123" i="15"/>
  <c r="BH123" i="15"/>
  <c r="BG123" i="15"/>
  <c r="BF123" i="15"/>
  <c r="T123" i="15"/>
  <c r="R123" i="15"/>
  <c r="P123" i="15"/>
  <c r="BI122" i="15"/>
  <c r="BH122" i="15"/>
  <c r="BG122" i="15"/>
  <c r="BF122" i="15"/>
  <c r="T122" i="15"/>
  <c r="R122" i="15"/>
  <c r="P122" i="15"/>
  <c r="J115" i="15"/>
  <c r="F115" i="15"/>
  <c r="F113" i="15"/>
  <c r="E111" i="15"/>
  <c r="J91" i="15"/>
  <c r="F91" i="15"/>
  <c r="F89" i="15"/>
  <c r="E87" i="15"/>
  <c r="J24" i="15"/>
  <c r="E24" i="15"/>
  <c r="J116" i="15"/>
  <c r="J23" i="15"/>
  <c r="J18" i="15"/>
  <c r="E18" i="15"/>
  <c r="F92" i="15"/>
  <c r="J17" i="15"/>
  <c r="J12" i="15"/>
  <c r="J89" i="15"/>
  <c r="E7" i="15"/>
  <c r="E109" i="15" s="1"/>
  <c r="J37" i="14"/>
  <c r="J36" i="14"/>
  <c r="AY109" i="1"/>
  <c r="J35" i="14"/>
  <c r="AX109" i="1" s="1"/>
  <c r="BI155" i="14"/>
  <c r="BH155" i="14"/>
  <c r="BG155" i="14"/>
  <c r="BF155" i="14"/>
  <c r="T155" i="14"/>
  <c r="R155" i="14"/>
  <c r="P155" i="14"/>
  <c r="BI151" i="14"/>
  <c r="BH151" i="14"/>
  <c r="BG151" i="14"/>
  <c r="BF151" i="14"/>
  <c r="T151" i="14"/>
  <c r="R151" i="14"/>
  <c r="P151" i="14"/>
  <c r="BI148" i="14"/>
  <c r="BH148" i="14"/>
  <c r="BG148" i="14"/>
  <c r="BF148" i="14"/>
  <c r="T148" i="14"/>
  <c r="T147" i="14"/>
  <c r="R148" i="14"/>
  <c r="R147" i="14"/>
  <c r="P148" i="14"/>
  <c r="P147" i="14" s="1"/>
  <c r="BI143" i="14"/>
  <c r="BH143" i="14"/>
  <c r="BG143" i="14"/>
  <c r="BF143" i="14"/>
  <c r="T143" i="14"/>
  <c r="R143" i="14"/>
  <c r="P143" i="14"/>
  <c r="BI139" i="14"/>
  <c r="BH139" i="14"/>
  <c r="BG139" i="14"/>
  <c r="BF139" i="14"/>
  <c r="T139" i="14"/>
  <c r="R139" i="14"/>
  <c r="P139" i="14"/>
  <c r="BI137" i="14"/>
  <c r="BH137" i="14"/>
  <c r="BG137" i="14"/>
  <c r="BF137" i="14"/>
  <c r="T137" i="14"/>
  <c r="R137" i="14"/>
  <c r="P137" i="14"/>
  <c r="BI135" i="14"/>
  <c r="BH135" i="14"/>
  <c r="BG135" i="14"/>
  <c r="BF135" i="14"/>
  <c r="T135" i="14"/>
  <c r="R135" i="14"/>
  <c r="P135" i="14"/>
  <c r="BI133" i="14"/>
  <c r="BH133" i="14"/>
  <c r="BG133" i="14"/>
  <c r="BF133" i="14"/>
  <c r="T133" i="14"/>
  <c r="R133" i="14"/>
  <c r="P133" i="14"/>
  <c r="BI129" i="14"/>
  <c r="BH129" i="14"/>
  <c r="BG129" i="14"/>
  <c r="BF129" i="14"/>
  <c r="T129" i="14"/>
  <c r="R129" i="14"/>
  <c r="P129" i="14"/>
  <c r="BI125" i="14"/>
  <c r="BH125" i="14"/>
  <c r="BG125" i="14"/>
  <c r="BF125" i="14"/>
  <c r="T125" i="14"/>
  <c r="R125" i="14"/>
  <c r="P125" i="14"/>
  <c r="J118" i="14"/>
  <c r="F118" i="14"/>
  <c r="F116" i="14"/>
  <c r="E114" i="14"/>
  <c r="J91" i="14"/>
  <c r="F91" i="14"/>
  <c r="F89" i="14"/>
  <c r="E87" i="14"/>
  <c r="J24" i="14"/>
  <c r="E24" i="14"/>
  <c r="J119" i="14" s="1"/>
  <c r="J23" i="14"/>
  <c r="J18" i="14"/>
  <c r="E18" i="14"/>
  <c r="F119" i="14" s="1"/>
  <c r="J17" i="14"/>
  <c r="J12" i="14"/>
  <c r="J116" i="14"/>
  <c r="E7" i="14"/>
  <c r="E85" i="14" s="1"/>
  <c r="J37" i="13"/>
  <c r="J36" i="13"/>
  <c r="AY108" i="1" s="1"/>
  <c r="J35" i="13"/>
  <c r="AX108" i="1"/>
  <c r="BI240" i="13"/>
  <c r="BH240" i="13"/>
  <c r="BG240" i="13"/>
  <c r="BF240" i="13"/>
  <c r="T240" i="13"/>
  <c r="T239" i="13"/>
  <c r="T238" i="13" s="1"/>
  <c r="R240" i="13"/>
  <c r="R239" i="13" s="1"/>
  <c r="R238" i="13" s="1"/>
  <c r="P240" i="13"/>
  <c r="P239" i="13"/>
  <c r="P238" i="13" s="1"/>
  <c r="BI233" i="13"/>
  <c r="BH233" i="13"/>
  <c r="BG233" i="13"/>
  <c r="BF233" i="13"/>
  <c r="T233" i="13"/>
  <c r="T232" i="13" s="1"/>
  <c r="T231" i="13" s="1"/>
  <c r="R233" i="13"/>
  <c r="R232" i="13" s="1"/>
  <c r="R231" i="13" s="1"/>
  <c r="P233" i="13"/>
  <c r="P232" i="13" s="1"/>
  <c r="P231" i="13" s="1"/>
  <c r="BI230" i="13"/>
  <c r="BH230" i="13"/>
  <c r="BG230" i="13"/>
  <c r="BF230" i="13"/>
  <c r="T230" i="13"/>
  <c r="T229" i="13"/>
  <c r="R230" i="13"/>
  <c r="R229" i="13" s="1"/>
  <c r="P230" i="13"/>
  <c r="P229" i="13"/>
  <c r="BI226" i="13"/>
  <c r="BH226" i="13"/>
  <c r="BG226" i="13"/>
  <c r="BF226" i="13"/>
  <c r="T226" i="13"/>
  <c r="R226" i="13"/>
  <c r="P226" i="13"/>
  <c r="BI225" i="13"/>
  <c r="BH225" i="13"/>
  <c r="BG225" i="13"/>
  <c r="BF225" i="13"/>
  <c r="T225" i="13"/>
  <c r="R225" i="13"/>
  <c r="P225" i="13"/>
  <c r="BI223" i="13"/>
  <c r="BH223" i="13"/>
  <c r="BG223" i="13"/>
  <c r="BF223" i="13"/>
  <c r="T223" i="13"/>
  <c r="R223" i="13"/>
  <c r="P223" i="13"/>
  <c r="BI220" i="13"/>
  <c r="BH220" i="13"/>
  <c r="BG220" i="13"/>
  <c r="BF220" i="13"/>
  <c r="T220" i="13"/>
  <c r="R220" i="13"/>
  <c r="P220" i="13"/>
  <c r="BI218" i="13"/>
  <c r="BH218" i="13"/>
  <c r="BG218" i="13"/>
  <c r="BF218" i="13"/>
  <c r="T218" i="13"/>
  <c r="R218" i="13"/>
  <c r="P218" i="13"/>
  <c r="BI215" i="13"/>
  <c r="BH215" i="13"/>
  <c r="BG215" i="13"/>
  <c r="BF215" i="13"/>
  <c r="T215" i="13"/>
  <c r="R215" i="13"/>
  <c r="P215" i="13"/>
  <c r="BI213" i="13"/>
  <c r="BH213" i="13"/>
  <c r="BG213" i="13"/>
  <c r="BF213" i="13"/>
  <c r="T213" i="13"/>
  <c r="R213" i="13"/>
  <c r="P213" i="13"/>
  <c r="BI210" i="13"/>
  <c r="BH210" i="13"/>
  <c r="BG210" i="13"/>
  <c r="BF210" i="13"/>
  <c r="T210" i="13"/>
  <c r="R210" i="13"/>
  <c r="P210" i="13"/>
  <c r="BI208" i="13"/>
  <c r="BH208" i="13"/>
  <c r="BG208" i="13"/>
  <c r="BF208" i="13"/>
  <c r="T208" i="13"/>
  <c r="R208" i="13"/>
  <c r="P208" i="13"/>
  <c r="BI205" i="13"/>
  <c r="BH205" i="13"/>
  <c r="BG205" i="13"/>
  <c r="BF205" i="13"/>
  <c r="T205" i="13"/>
  <c r="R205" i="13"/>
  <c r="P205" i="13"/>
  <c r="BI202" i="13"/>
  <c r="BH202" i="13"/>
  <c r="BG202" i="13"/>
  <c r="BF202" i="13"/>
  <c r="T202" i="13"/>
  <c r="R202" i="13"/>
  <c r="P202" i="13"/>
  <c r="BI198" i="13"/>
  <c r="BH198" i="13"/>
  <c r="BG198" i="13"/>
  <c r="BF198" i="13"/>
  <c r="T198" i="13"/>
  <c r="R198" i="13"/>
  <c r="P198" i="13"/>
  <c r="BI195" i="13"/>
  <c r="BH195" i="13"/>
  <c r="BG195" i="13"/>
  <c r="BF195" i="13"/>
  <c r="T195" i="13"/>
  <c r="R195" i="13"/>
  <c r="P195" i="13"/>
  <c r="BI191" i="13"/>
  <c r="BH191" i="13"/>
  <c r="BG191" i="13"/>
  <c r="BF191" i="13"/>
  <c r="T191" i="13"/>
  <c r="R191" i="13"/>
  <c r="P191" i="13"/>
  <c r="BI187" i="13"/>
  <c r="BH187" i="13"/>
  <c r="BG187" i="13"/>
  <c r="BF187" i="13"/>
  <c r="T187" i="13"/>
  <c r="R187" i="13"/>
  <c r="P187" i="13"/>
  <c r="BI181" i="13"/>
  <c r="BH181" i="13"/>
  <c r="BG181" i="13"/>
  <c r="BF181" i="13"/>
  <c r="T181" i="13"/>
  <c r="T180" i="13"/>
  <c r="R181" i="13"/>
  <c r="R180" i="13"/>
  <c r="P181" i="13"/>
  <c r="P180" i="13" s="1"/>
  <c r="BI179" i="13"/>
  <c r="BH179" i="13"/>
  <c r="BG179" i="13"/>
  <c r="BF179" i="13"/>
  <c r="T179" i="13"/>
  <c r="R179" i="13"/>
  <c r="P179" i="13"/>
  <c r="BI176" i="13"/>
  <c r="BH176" i="13"/>
  <c r="BG176" i="13"/>
  <c r="BF176" i="13"/>
  <c r="T176" i="13"/>
  <c r="R176" i="13"/>
  <c r="P176" i="13"/>
  <c r="BI171" i="13"/>
  <c r="BH171" i="13"/>
  <c r="BG171" i="13"/>
  <c r="BF171" i="13"/>
  <c r="T171" i="13"/>
  <c r="T170" i="13"/>
  <c r="R171" i="13"/>
  <c r="R170" i="13"/>
  <c r="P171" i="13"/>
  <c r="P170" i="13" s="1"/>
  <c r="BI169" i="13"/>
  <c r="BH169" i="13"/>
  <c r="BG169" i="13"/>
  <c r="BF169" i="13"/>
  <c r="T169" i="13"/>
  <c r="R169" i="13"/>
  <c r="P169" i="13"/>
  <c r="BI164" i="13"/>
  <c r="BH164" i="13"/>
  <c r="BG164" i="13"/>
  <c r="BF164" i="13"/>
  <c r="T164" i="13"/>
  <c r="R164" i="13"/>
  <c r="P164" i="13"/>
  <c r="BI161" i="13"/>
  <c r="BH161" i="13"/>
  <c r="BG161" i="13"/>
  <c r="BF161" i="13"/>
  <c r="T161" i="13"/>
  <c r="R161" i="13"/>
  <c r="P161" i="13"/>
  <c r="BI160" i="13"/>
  <c r="BH160" i="13"/>
  <c r="BG160" i="13"/>
  <c r="BF160" i="13"/>
  <c r="T160" i="13"/>
  <c r="R160" i="13"/>
  <c r="P160" i="13"/>
  <c r="BI158" i="13"/>
  <c r="BH158" i="13"/>
  <c r="BG158" i="13"/>
  <c r="BF158" i="13"/>
  <c r="T158" i="13"/>
  <c r="R158" i="13"/>
  <c r="P158" i="13"/>
  <c r="BI156" i="13"/>
  <c r="BH156" i="13"/>
  <c r="BG156" i="13"/>
  <c r="BF156" i="13"/>
  <c r="T156" i="13"/>
  <c r="R156" i="13"/>
  <c r="P156" i="13"/>
  <c r="BI148" i="13"/>
  <c r="BH148" i="13"/>
  <c r="BG148" i="13"/>
  <c r="BF148" i="13"/>
  <c r="T148" i="13"/>
  <c r="R148" i="13"/>
  <c r="P148" i="13"/>
  <c r="BI145" i="13"/>
  <c r="BH145" i="13"/>
  <c r="BG145" i="13"/>
  <c r="BF145" i="13"/>
  <c r="T145" i="13"/>
  <c r="R145" i="13"/>
  <c r="P145" i="13"/>
  <c r="BI141" i="13"/>
  <c r="BH141" i="13"/>
  <c r="BG141" i="13"/>
  <c r="BF141" i="13"/>
  <c r="T141" i="13"/>
  <c r="R141" i="13"/>
  <c r="P141" i="13"/>
  <c r="BI137" i="13"/>
  <c r="BH137" i="13"/>
  <c r="BG137" i="13"/>
  <c r="BF137" i="13"/>
  <c r="T137" i="13"/>
  <c r="R137" i="13"/>
  <c r="P137" i="13"/>
  <c r="BI131" i="13"/>
  <c r="BH131" i="13"/>
  <c r="BG131" i="13"/>
  <c r="BF131" i="13"/>
  <c r="T131" i="13"/>
  <c r="R131" i="13"/>
  <c r="P131" i="13"/>
  <c r="J124" i="13"/>
  <c r="F124" i="13"/>
  <c r="F122" i="13"/>
  <c r="E120" i="13"/>
  <c r="J91" i="13"/>
  <c r="F91" i="13"/>
  <c r="F89" i="13"/>
  <c r="E87" i="13"/>
  <c r="J24" i="13"/>
  <c r="E24" i="13"/>
  <c r="J125" i="13" s="1"/>
  <c r="J23" i="13"/>
  <c r="J18" i="13"/>
  <c r="E18" i="13"/>
  <c r="F92" i="13"/>
  <c r="J17" i="13"/>
  <c r="J12" i="13"/>
  <c r="J89" i="13"/>
  <c r="E7" i="13"/>
  <c r="E85" i="13"/>
  <c r="J39" i="12"/>
  <c r="J38" i="12"/>
  <c r="AY107" i="1" s="1"/>
  <c r="J37" i="12"/>
  <c r="AX107" i="1" s="1"/>
  <c r="BI123" i="12"/>
  <c r="BH123" i="12"/>
  <c r="BG123" i="12"/>
  <c r="BF123" i="12"/>
  <c r="T123" i="12"/>
  <c r="T122" i="12" s="1"/>
  <c r="T121" i="12" s="1"/>
  <c r="R123" i="12"/>
  <c r="R122" i="12" s="1"/>
  <c r="R121" i="12" s="1"/>
  <c r="P123" i="12"/>
  <c r="P122" i="12" s="1"/>
  <c r="P121" i="12" s="1"/>
  <c r="AU107" i="1" s="1"/>
  <c r="J117" i="12"/>
  <c r="F117" i="12"/>
  <c r="F115" i="12"/>
  <c r="E113" i="12"/>
  <c r="J93" i="12"/>
  <c r="F93" i="12"/>
  <c r="F91" i="12"/>
  <c r="E89" i="12"/>
  <c r="J26" i="12"/>
  <c r="E26" i="12"/>
  <c r="J118" i="12" s="1"/>
  <c r="J25" i="12"/>
  <c r="J20" i="12"/>
  <c r="E20" i="12"/>
  <c r="F94" i="12"/>
  <c r="J19" i="12"/>
  <c r="J14" i="12"/>
  <c r="J91" i="12" s="1"/>
  <c r="E7" i="12"/>
  <c r="E109" i="12" s="1"/>
  <c r="J39" i="11"/>
  <c r="J38" i="11"/>
  <c r="AY106" i="1" s="1"/>
  <c r="J37" i="11"/>
  <c r="AX106" i="1" s="1"/>
  <c r="BI123" i="11"/>
  <c r="BH123" i="11"/>
  <c r="BG123" i="11"/>
  <c r="BF123" i="11"/>
  <c r="T123" i="11"/>
  <c r="T122" i="11" s="1"/>
  <c r="T121" i="11" s="1"/>
  <c r="R123" i="11"/>
  <c r="R122" i="11" s="1"/>
  <c r="R121" i="11" s="1"/>
  <c r="P123" i="11"/>
  <c r="P122" i="11" s="1"/>
  <c r="P121" i="11" s="1"/>
  <c r="AU106" i="1" s="1"/>
  <c r="J117" i="11"/>
  <c r="F117" i="11"/>
  <c r="F115" i="11"/>
  <c r="E113" i="11"/>
  <c r="J93" i="11"/>
  <c r="F93" i="11"/>
  <c r="F91" i="11"/>
  <c r="E89" i="11"/>
  <c r="J26" i="11"/>
  <c r="E26" i="11"/>
  <c r="J118" i="11"/>
  <c r="J25" i="11"/>
  <c r="J20" i="11"/>
  <c r="E20" i="11"/>
  <c r="F94" i="11" s="1"/>
  <c r="J19" i="11"/>
  <c r="J14" i="11"/>
  <c r="J91" i="11"/>
  <c r="E7" i="11"/>
  <c r="E85" i="11" s="1"/>
  <c r="J41" i="10"/>
  <c r="J40" i="10"/>
  <c r="AY105" i="1"/>
  <c r="J39" i="10"/>
  <c r="AX105" i="1" s="1"/>
  <c r="BI127" i="10"/>
  <c r="BH127" i="10"/>
  <c r="BG127" i="10"/>
  <c r="BF127" i="10"/>
  <c r="T127" i="10"/>
  <c r="T126" i="10" s="1"/>
  <c r="T125" i="10" s="1"/>
  <c r="R127" i="10"/>
  <c r="R126" i="10" s="1"/>
  <c r="R125" i="10" s="1"/>
  <c r="P127" i="10"/>
  <c r="P126" i="10" s="1"/>
  <c r="P125" i="10" s="1"/>
  <c r="AU105" i="1" s="1"/>
  <c r="J121" i="10"/>
  <c r="F121" i="10"/>
  <c r="F119" i="10"/>
  <c r="E117" i="10"/>
  <c r="J95" i="10"/>
  <c r="F95" i="10"/>
  <c r="F93" i="10"/>
  <c r="E91" i="10"/>
  <c r="J28" i="10"/>
  <c r="E28" i="10"/>
  <c r="J96" i="10"/>
  <c r="J27" i="10"/>
  <c r="J22" i="10"/>
  <c r="E22" i="10"/>
  <c r="F96" i="10"/>
  <c r="J21" i="10"/>
  <c r="J16" i="10"/>
  <c r="J119" i="10"/>
  <c r="E7" i="10"/>
  <c r="E111" i="10"/>
  <c r="J41" i="9"/>
  <c r="J40" i="9"/>
  <c r="AY104" i="1"/>
  <c r="J39" i="9"/>
  <c r="AX104" i="1" s="1"/>
  <c r="BI127" i="9"/>
  <c r="BH127" i="9"/>
  <c r="BG127" i="9"/>
  <c r="BF127" i="9"/>
  <c r="T127" i="9"/>
  <c r="T126" i="9" s="1"/>
  <c r="T125" i="9" s="1"/>
  <c r="R127" i="9"/>
  <c r="R126" i="9" s="1"/>
  <c r="R125" i="9" s="1"/>
  <c r="P127" i="9"/>
  <c r="P126" i="9" s="1"/>
  <c r="P125" i="9" s="1"/>
  <c r="AU104" i="1" s="1"/>
  <c r="J121" i="9"/>
  <c r="F121" i="9"/>
  <c r="F119" i="9"/>
  <c r="E117" i="9"/>
  <c r="J95" i="9"/>
  <c r="F95" i="9"/>
  <c r="F93" i="9"/>
  <c r="E91" i="9"/>
  <c r="J28" i="9"/>
  <c r="E28" i="9"/>
  <c r="J122" i="9" s="1"/>
  <c r="J27" i="9"/>
  <c r="J22" i="9"/>
  <c r="E22" i="9"/>
  <c r="F96" i="9"/>
  <c r="J21" i="9"/>
  <c r="J16" i="9"/>
  <c r="J93" i="9"/>
  <c r="E7" i="9"/>
  <c r="E111" i="9"/>
  <c r="J41" i="8"/>
  <c r="J40" i="8"/>
  <c r="AY103" i="1" s="1"/>
  <c r="J39" i="8"/>
  <c r="AX103" i="1" s="1"/>
  <c r="BI127" i="8"/>
  <c r="BH127" i="8"/>
  <c r="BG127" i="8"/>
  <c r="BF127" i="8"/>
  <c r="J38" i="8" s="1"/>
  <c r="AW103" i="1" s="1"/>
  <c r="T127" i="8"/>
  <c r="T126" i="8" s="1"/>
  <c r="T125" i="8" s="1"/>
  <c r="R127" i="8"/>
  <c r="R126" i="8" s="1"/>
  <c r="R125" i="8" s="1"/>
  <c r="P127" i="8"/>
  <c r="P126" i="8" s="1"/>
  <c r="P125" i="8" s="1"/>
  <c r="AU103" i="1" s="1"/>
  <c r="J121" i="8"/>
  <c r="F121" i="8"/>
  <c r="F119" i="8"/>
  <c r="E117" i="8"/>
  <c r="J95" i="8"/>
  <c r="F95" i="8"/>
  <c r="F93" i="8"/>
  <c r="E91" i="8"/>
  <c r="J28" i="8"/>
  <c r="E28" i="8"/>
  <c r="J96" i="8" s="1"/>
  <c r="J27" i="8"/>
  <c r="J22" i="8"/>
  <c r="E22" i="8"/>
  <c r="F96" i="8"/>
  <c r="J21" i="8"/>
  <c r="J16" i="8"/>
  <c r="J119" i="8" s="1"/>
  <c r="E7" i="8"/>
  <c r="E85" i="8" s="1"/>
  <c r="J41" i="7"/>
  <c r="J40" i="7"/>
  <c r="AY102" i="1" s="1"/>
  <c r="J39" i="7"/>
  <c r="AX102" i="1" s="1"/>
  <c r="BI127" i="7"/>
  <c r="BH127" i="7"/>
  <c r="F40" i="7" s="1"/>
  <c r="BC102" i="1" s="1"/>
  <c r="BG127" i="7"/>
  <c r="BF127" i="7"/>
  <c r="J38" i="7" s="1"/>
  <c r="AW102" i="1" s="1"/>
  <c r="T127" i="7"/>
  <c r="T126" i="7" s="1"/>
  <c r="T125" i="7" s="1"/>
  <c r="R127" i="7"/>
  <c r="R126" i="7" s="1"/>
  <c r="R125" i="7" s="1"/>
  <c r="P127" i="7"/>
  <c r="P126" i="7" s="1"/>
  <c r="P125" i="7" s="1"/>
  <c r="AU102" i="1" s="1"/>
  <c r="J121" i="7"/>
  <c r="F121" i="7"/>
  <c r="F119" i="7"/>
  <c r="E117" i="7"/>
  <c r="J95" i="7"/>
  <c r="F95" i="7"/>
  <c r="F93" i="7"/>
  <c r="E91" i="7"/>
  <c r="J28" i="7"/>
  <c r="E28" i="7"/>
  <c r="J122" i="7"/>
  <c r="J27" i="7"/>
  <c r="J22" i="7"/>
  <c r="E22" i="7"/>
  <c r="F96" i="7" s="1"/>
  <c r="J21" i="7"/>
  <c r="J16" i="7"/>
  <c r="J93" i="7"/>
  <c r="E7" i="7"/>
  <c r="E85" i="7" s="1"/>
  <c r="J41" i="6"/>
  <c r="J40" i="6"/>
  <c r="AY101" i="1"/>
  <c r="J39" i="6"/>
  <c r="AX101" i="1" s="1"/>
  <c r="BI127" i="6"/>
  <c r="BH127" i="6"/>
  <c r="BG127" i="6"/>
  <c r="BF127" i="6"/>
  <c r="T127" i="6"/>
  <c r="T126" i="6" s="1"/>
  <c r="T125" i="6" s="1"/>
  <c r="R127" i="6"/>
  <c r="R126" i="6" s="1"/>
  <c r="R125" i="6" s="1"/>
  <c r="P127" i="6"/>
  <c r="P126" i="6" s="1"/>
  <c r="P125" i="6" s="1"/>
  <c r="AU101" i="1" s="1"/>
  <c r="J121" i="6"/>
  <c r="F121" i="6"/>
  <c r="F119" i="6"/>
  <c r="E117" i="6"/>
  <c r="J95" i="6"/>
  <c r="F95" i="6"/>
  <c r="F93" i="6"/>
  <c r="E91" i="6"/>
  <c r="J28" i="6"/>
  <c r="E28" i="6"/>
  <c r="J122" i="6"/>
  <c r="J27" i="6"/>
  <c r="J22" i="6"/>
  <c r="E22" i="6"/>
  <c r="F122" i="6"/>
  <c r="J21" i="6"/>
  <c r="J16" i="6"/>
  <c r="J93" i="6"/>
  <c r="E7" i="6"/>
  <c r="E111" i="6"/>
  <c r="J41" i="5"/>
  <c r="J40" i="5"/>
  <c r="AY100" i="1"/>
  <c r="J39" i="5"/>
  <c r="AX100" i="1" s="1"/>
  <c r="BI127" i="5"/>
  <c r="BH127" i="5"/>
  <c r="BG127" i="5"/>
  <c r="F39" i="5" s="1"/>
  <c r="BB100" i="1" s="1"/>
  <c r="BF127" i="5"/>
  <c r="T127" i="5"/>
  <c r="T126" i="5" s="1"/>
  <c r="T125" i="5" s="1"/>
  <c r="R127" i="5"/>
  <c r="R126" i="5" s="1"/>
  <c r="R125" i="5" s="1"/>
  <c r="P127" i="5"/>
  <c r="P126" i="5" s="1"/>
  <c r="P125" i="5" s="1"/>
  <c r="AU100" i="1" s="1"/>
  <c r="J121" i="5"/>
  <c r="F121" i="5"/>
  <c r="F119" i="5"/>
  <c r="E117" i="5"/>
  <c r="J95" i="5"/>
  <c r="F95" i="5"/>
  <c r="F93" i="5"/>
  <c r="E91" i="5"/>
  <c r="J28" i="5"/>
  <c r="E28" i="5"/>
  <c r="J122" i="5" s="1"/>
  <c r="J27" i="5"/>
  <c r="J22" i="5"/>
  <c r="E22" i="5"/>
  <c r="F96" i="5"/>
  <c r="J21" i="5"/>
  <c r="J16" i="5"/>
  <c r="J119" i="5"/>
  <c r="E7" i="5"/>
  <c r="E111" i="5"/>
  <c r="J41" i="4"/>
  <c r="J40" i="4"/>
  <c r="AY99" i="1" s="1"/>
  <c r="J39" i="4"/>
  <c r="AX99" i="1" s="1"/>
  <c r="BI127" i="4"/>
  <c r="BH127" i="4"/>
  <c r="BG127" i="4"/>
  <c r="BF127" i="4"/>
  <c r="T127" i="4"/>
  <c r="T126" i="4" s="1"/>
  <c r="T125" i="4" s="1"/>
  <c r="R127" i="4"/>
  <c r="R126" i="4" s="1"/>
  <c r="R125" i="4" s="1"/>
  <c r="P127" i="4"/>
  <c r="P126" i="4" s="1"/>
  <c r="P125" i="4" s="1"/>
  <c r="AU99" i="1" s="1"/>
  <c r="J121" i="4"/>
  <c r="F121" i="4"/>
  <c r="F119" i="4"/>
  <c r="E117" i="4"/>
  <c r="J95" i="4"/>
  <c r="F95" i="4"/>
  <c r="F93" i="4"/>
  <c r="E91" i="4"/>
  <c r="J28" i="4"/>
  <c r="E28" i="4"/>
  <c r="J96" i="4" s="1"/>
  <c r="J27" i="4"/>
  <c r="J22" i="4"/>
  <c r="E22" i="4"/>
  <c r="F122" i="4"/>
  <c r="J21" i="4"/>
  <c r="J16" i="4"/>
  <c r="J93" i="4" s="1"/>
  <c r="E7" i="4"/>
  <c r="E111" i="4" s="1"/>
  <c r="T1139" i="3"/>
  <c r="J39" i="3"/>
  <c r="J38" i="3"/>
  <c r="AY97" i="1"/>
  <c r="J37" i="3"/>
  <c r="AX97" i="1" s="1"/>
  <c r="BI1160" i="3"/>
  <c r="BH1160" i="3"/>
  <c r="BG1160" i="3"/>
  <c r="BF1160" i="3"/>
  <c r="T1160" i="3"/>
  <c r="R1160" i="3"/>
  <c r="P1160" i="3"/>
  <c r="BI1159" i="3"/>
  <c r="BH1159" i="3"/>
  <c r="BG1159" i="3"/>
  <c r="BF1159" i="3"/>
  <c r="T1159" i="3"/>
  <c r="R1159" i="3"/>
  <c r="P1159" i="3"/>
  <c r="BI1158" i="3"/>
  <c r="BH1158" i="3"/>
  <c r="BG1158" i="3"/>
  <c r="BF1158" i="3"/>
  <c r="T1158" i="3"/>
  <c r="R1158" i="3"/>
  <c r="P1158" i="3"/>
  <c r="BI1157" i="3"/>
  <c r="BH1157" i="3"/>
  <c r="BG1157" i="3"/>
  <c r="BF1157" i="3"/>
  <c r="T1157" i="3"/>
  <c r="R1157" i="3"/>
  <c r="P1157" i="3"/>
  <c r="BI1156" i="3"/>
  <c r="BH1156" i="3"/>
  <c r="BG1156" i="3"/>
  <c r="BF1156" i="3"/>
  <c r="T1156" i="3"/>
  <c r="R1156" i="3"/>
  <c r="P1156" i="3"/>
  <c r="BI1145" i="3"/>
  <c r="BH1145" i="3"/>
  <c r="BG1145" i="3"/>
  <c r="BF1145" i="3"/>
  <c r="T1145" i="3"/>
  <c r="R1145" i="3"/>
  <c r="P1145" i="3"/>
  <c r="BI1140" i="3"/>
  <c r="BH1140" i="3"/>
  <c r="BG1140" i="3"/>
  <c r="BF1140" i="3"/>
  <c r="T1140" i="3"/>
  <c r="R1140" i="3"/>
  <c r="R1139" i="3" s="1"/>
  <c r="P1140" i="3"/>
  <c r="P1139" i="3" s="1"/>
  <c r="BI1137" i="3"/>
  <c r="BH1137" i="3"/>
  <c r="BG1137" i="3"/>
  <c r="BF1137" i="3"/>
  <c r="T1137" i="3"/>
  <c r="R1137" i="3"/>
  <c r="P1137" i="3"/>
  <c r="BI1135" i="3"/>
  <c r="BH1135" i="3"/>
  <c r="BG1135" i="3"/>
  <c r="BF1135" i="3"/>
  <c r="T1135" i="3"/>
  <c r="R1135" i="3"/>
  <c r="P1135" i="3"/>
  <c r="BI1129" i="3"/>
  <c r="BH1129" i="3"/>
  <c r="BG1129" i="3"/>
  <c r="BF1129" i="3"/>
  <c r="T1129" i="3"/>
  <c r="R1129" i="3"/>
  <c r="P1129" i="3"/>
  <c r="BI1125" i="3"/>
  <c r="BH1125" i="3"/>
  <c r="BG1125" i="3"/>
  <c r="BF1125" i="3"/>
  <c r="T1125" i="3"/>
  <c r="R1125" i="3"/>
  <c r="P1125" i="3"/>
  <c r="BI1123" i="3"/>
  <c r="BH1123" i="3"/>
  <c r="BG1123" i="3"/>
  <c r="BF1123" i="3"/>
  <c r="T1123" i="3"/>
  <c r="R1123" i="3"/>
  <c r="P1123" i="3"/>
  <c r="BI1122" i="3"/>
  <c r="BH1122" i="3"/>
  <c r="BG1122" i="3"/>
  <c r="BF1122" i="3"/>
  <c r="T1122" i="3"/>
  <c r="R1122" i="3"/>
  <c r="P1122" i="3"/>
  <c r="BI1117" i="3"/>
  <c r="BH1117" i="3"/>
  <c r="BG1117" i="3"/>
  <c r="BF1117" i="3"/>
  <c r="T1117" i="3"/>
  <c r="T1116" i="3" s="1"/>
  <c r="R1117" i="3"/>
  <c r="R1116" i="3" s="1"/>
  <c r="P1117" i="3"/>
  <c r="P1116" i="3"/>
  <c r="BI1115" i="3"/>
  <c r="BH1115" i="3"/>
  <c r="BG1115" i="3"/>
  <c r="BF1115" i="3"/>
  <c r="T1115" i="3"/>
  <c r="R1115" i="3"/>
  <c r="P1115" i="3"/>
  <c r="BI1113" i="3"/>
  <c r="BH1113" i="3"/>
  <c r="BG1113" i="3"/>
  <c r="BF1113" i="3"/>
  <c r="T1113" i="3"/>
  <c r="R1113" i="3"/>
  <c r="P1113" i="3"/>
  <c r="BI1111" i="3"/>
  <c r="BH1111" i="3"/>
  <c r="BG1111" i="3"/>
  <c r="BF1111" i="3"/>
  <c r="T1111" i="3"/>
  <c r="R1111" i="3"/>
  <c r="P1111" i="3"/>
  <c r="BI1110" i="3"/>
  <c r="BH1110" i="3"/>
  <c r="BG1110" i="3"/>
  <c r="BF1110" i="3"/>
  <c r="T1110" i="3"/>
  <c r="R1110" i="3"/>
  <c r="P1110" i="3"/>
  <c r="BI1107" i="3"/>
  <c r="BH1107" i="3"/>
  <c r="BG1107" i="3"/>
  <c r="BF1107" i="3"/>
  <c r="T1107" i="3"/>
  <c r="R1107" i="3"/>
  <c r="P1107" i="3"/>
  <c r="BI1102" i="3"/>
  <c r="BH1102" i="3"/>
  <c r="BG1102" i="3"/>
  <c r="BF1102" i="3"/>
  <c r="T1102" i="3"/>
  <c r="R1102" i="3"/>
  <c r="P1102" i="3"/>
  <c r="BI1101" i="3"/>
  <c r="BH1101" i="3"/>
  <c r="BG1101" i="3"/>
  <c r="BF1101" i="3"/>
  <c r="T1101" i="3"/>
  <c r="R1101" i="3"/>
  <c r="P1101" i="3"/>
  <c r="BI1100" i="3"/>
  <c r="BH1100" i="3"/>
  <c r="BG1100" i="3"/>
  <c r="BF1100" i="3"/>
  <c r="T1100" i="3"/>
  <c r="R1100" i="3"/>
  <c r="P1100" i="3"/>
  <c r="BI1099" i="3"/>
  <c r="BH1099" i="3"/>
  <c r="BG1099" i="3"/>
  <c r="BF1099" i="3"/>
  <c r="T1099" i="3"/>
  <c r="R1099" i="3"/>
  <c r="P1099" i="3"/>
  <c r="BI1097" i="3"/>
  <c r="BH1097" i="3"/>
  <c r="BG1097" i="3"/>
  <c r="BF1097" i="3"/>
  <c r="T1097" i="3"/>
  <c r="R1097" i="3"/>
  <c r="P1097" i="3"/>
  <c r="BI1091" i="3"/>
  <c r="BH1091" i="3"/>
  <c r="BG1091" i="3"/>
  <c r="BF1091" i="3"/>
  <c r="T1091" i="3"/>
  <c r="R1091" i="3"/>
  <c r="P1091" i="3"/>
  <c r="BI1089" i="3"/>
  <c r="BH1089" i="3"/>
  <c r="BG1089" i="3"/>
  <c r="BF1089" i="3"/>
  <c r="T1089" i="3"/>
  <c r="R1089" i="3"/>
  <c r="P1089" i="3"/>
  <c r="BI1086" i="3"/>
  <c r="BH1086" i="3"/>
  <c r="BG1086" i="3"/>
  <c r="BF1086" i="3"/>
  <c r="T1086" i="3"/>
  <c r="R1086" i="3"/>
  <c r="P1086" i="3"/>
  <c r="BI1081" i="3"/>
  <c r="BH1081" i="3"/>
  <c r="BG1081" i="3"/>
  <c r="BF1081" i="3"/>
  <c r="T1081" i="3"/>
  <c r="R1081" i="3"/>
  <c r="P1081" i="3"/>
  <c r="BI1078" i="3"/>
  <c r="BH1078" i="3"/>
  <c r="BG1078" i="3"/>
  <c r="BF1078" i="3"/>
  <c r="T1078" i="3"/>
  <c r="R1078" i="3"/>
  <c r="P1078" i="3"/>
  <c r="BI1072" i="3"/>
  <c r="BH1072" i="3"/>
  <c r="BG1072" i="3"/>
  <c r="BF1072" i="3"/>
  <c r="T1072" i="3"/>
  <c r="R1072" i="3"/>
  <c r="P1072" i="3"/>
  <c r="BI1071" i="3"/>
  <c r="BH1071" i="3"/>
  <c r="BG1071" i="3"/>
  <c r="BF1071" i="3"/>
  <c r="T1071" i="3"/>
  <c r="R1071" i="3"/>
  <c r="P1071" i="3"/>
  <c r="BI1070" i="3"/>
  <c r="BH1070" i="3"/>
  <c r="BG1070" i="3"/>
  <c r="BF1070" i="3"/>
  <c r="T1070" i="3"/>
  <c r="R1070" i="3"/>
  <c r="P1070" i="3"/>
  <c r="BI1069" i="3"/>
  <c r="BH1069" i="3"/>
  <c r="BG1069" i="3"/>
  <c r="BF1069" i="3"/>
  <c r="T1069" i="3"/>
  <c r="R1069" i="3"/>
  <c r="P1069" i="3"/>
  <c r="BI1067" i="3"/>
  <c r="BH1067" i="3"/>
  <c r="BG1067" i="3"/>
  <c r="BF1067" i="3"/>
  <c r="T1067" i="3"/>
  <c r="R1067" i="3"/>
  <c r="P1067" i="3"/>
  <c r="BI1065" i="3"/>
  <c r="BH1065" i="3"/>
  <c r="BG1065" i="3"/>
  <c r="BF1065" i="3"/>
  <c r="T1065" i="3"/>
  <c r="R1065" i="3"/>
  <c r="P1065" i="3"/>
  <c r="BI1063" i="3"/>
  <c r="BH1063" i="3"/>
  <c r="BG1063" i="3"/>
  <c r="BF1063" i="3"/>
  <c r="T1063" i="3"/>
  <c r="R1063" i="3"/>
  <c r="P1063" i="3"/>
  <c r="BI1062" i="3"/>
  <c r="BH1062" i="3"/>
  <c r="BG1062" i="3"/>
  <c r="BF1062" i="3"/>
  <c r="T1062" i="3"/>
  <c r="R1062" i="3"/>
  <c r="P1062" i="3"/>
  <c r="BI1059" i="3"/>
  <c r="BH1059" i="3"/>
  <c r="BG1059" i="3"/>
  <c r="BF1059" i="3"/>
  <c r="T1059" i="3"/>
  <c r="R1059" i="3"/>
  <c r="P1059" i="3"/>
  <c r="BI1053" i="3"/>
  <c r="BH1053" i="3"/>
  <c r="BG1053" i="3"/>
  <c r="BF1053" i="3"/>
  <c r="T1053" i="3"/>
  <c r="R1053" i="3"/>
  <c r="P1053" i="3"/>
  <c r="BI1051" i="3"/>
  <c r="BH1051" i="3"/>
  <c r="BG1051" i="3"/>
  <c r="BF1051" i="3"/>
  <c r="T1051" i="3"/>
  <c r="R1051" i="3"/>
  <c r="P1051" i="3"/>
  <c r="BI1047" i="3"/>
  <c r="BH1047" i="3"/>
  <c r="BG1047" i="3"/>
  <c r="BF1047" i="3"/>
  <c r="T1047" i="3"/>
  <c r="R1047" i="3"/>
  <c r="P1047" i="3"/>
  <c r="BI1044" i="3"/>
  <c r="BH1044" i="3"/>
  <c r="BG1044" i="3"/>
  <c r="BF1044" i="3"/>
  <c r="T1044" i="3"/>
  <c r="R1044" i="3"/>
  <c r="P1044" i="3"/>
  <c r="BI1040" i="3"/>
  <c r="BH1040" i="3"/>
  <c r="BG1040" i="3"/>
  <c r="BF1040" i="3"/>
  <c r="T1040" i="3"/>
  <c r="R1040" i="3"/>
  <c r="P1040" i="3"/>
  <c r="BI1037" i="3"/>
  <c r="BH1037" i="3"/>
  <c r="BG1037" i="3"/>
  <c r="BF1037" i="3"/>
  <c r="T1037" i="3"/>
  <c r="R1037" i="3"/>
  <c r="P1037" i="3"/>
  <c r="BI1033" i="3"/>
  <c r="BH1033" i="3"/>
  <c r="BG1033" i="3"/>
  <c r="BF1033" i="3"/>
  <c r="T1033" i="3"/>
  <c r="R1033" i="3"/>
  <c r="P1033" i="3"/>
  <c r="BI1032" i="3"/>
  <c r="BH1032" i="3"/>
  <c r="BG1032" i="3"/>
  <c r="BF1032" i="3"/>
  <c r="T1032" i="3"/>
  <c r="R1032" i="3"/>
  <c r="P1032" i="3"/>
  <c r="BI1031" i="3"/>
  <c r="BH1031" i="3"/>
  <c r="BG1031" i="3"/>
  <c r="BF1031" i="3"/>
  <c r="T1031" i="3"/>
  <c r="R1031" i="3"/>
  <c r="P1031" i="3"/>
  <c r="BI1028" i="3"/>
  <c r="BH1028" i="3"/>
  <c r="BG1028" i="3"/>
  <c r="BF1028" i="3"/>
  <c r="T1028" i="3"/>
  <c r="R1028" i="3"/>
  <c r="P1028" i="3"/>
  <c r="BI1026" i="3"/>
  <c r="BH1026" i="3"/>
  <c r="BG1026" i="3"/>
  <c r="BF1026" i="3"/>
  <c r="T1026" i="3"/>
  <c r="R1026" i="3"/>
  <c r="P1026" i="3"/>
  <c r="BI1025" i="3"/>
  <c r="BH1025" i="3"/>
  <c r="BG1025" i="3"/>
  <c r="BF1025" i="3"/>
  <c r="T1025" i="3"/>
  <c r="R1025" i="3"/>
  <c r="P1025" i="3"/>
  <c r="BI1023" i="3"/>
  <c r="BH1023" i="3"/>
  <c r="BG1023" i="3"/>
  <c r="BF1023" i="3"/>
  <c r="T1023" i="3"/>
  <c r="R1023" i="3"/>
  <c r="P1023" i="3"/>
  <c r="BI1021" i="3"/>
  <c r="BH1021" i="3"/>
  <c r="BG1021" i="3"/>
  <c r="BF1021" i="3"/>
  <c r="T1021" i="3"/>
  <c r="R1021" i="3"/>
  <c r="P1021" i="3"/>
  <c r="BI1019" i="3"/>
  <c r="BH1019" i="3"/>
  <c r="BG1019" i="3"/>
  <c r="BF1019" i="3"/>
  <c r="T1019" i="3"/>
  <c r="R1019" i="3"/>
  <c r="P1019" i="3"/>
  <c r="BI1017" i="3"/>
  <c r="BH1017" i="3"/>
  <c r="BG1017" i="3"/>
  <c r="BF1017" i="3"/>
  <c r="T1017" i="3"/>
  <c r="R1017" i="3"/>
  <c r="P1017" i="3"/>
  <c r="BI1015" i="3"/>
  <c r="BH1015" i="3"/>
  <c r="BG1015" i="3"/>
  <c r="BF1015" i="3"/>
  <c r="T1015" i="3"/>
  <c r="R1015" i="3"/>
  <c r="P1015" i="3"/>
  <c r="BI1013" i="3"/>
  <c r="BH1013" i="3"/>
  <c r="BG1013" i="3"/>
  <c r="BF1013" i="3"/>
  <c r="T1013" i="3"/>
  <c r="R1013" i="3"/>
  <c r="P1013" i="3"/>
  <c r="BI1011" i="3"/>
  <c r="BH1011" i="3"/>
  <c r="BG1011" i="3"/>
  <c r="BF1011" i="3"/>
  <c r="T1011" i="3"/>
  <c r="R1011" i="3"/>
  <c r="P1011" i="3"/>
  <c r="BI1009" i="3"/>
  <c r="BH1009" i="3"/>
  <c r="BG1009" i="3"/>
  <c r="BF1009" i="3"/>
  <c r="T1009" i="3"/>
  <c r="R1009" i="3"/>
  <c r="P1009" i="3"/>
  <c r="BI1007" i="3"/>
  <c r="BH1007" i="3"/>
  <c r="BG1007" i="3"/>
  <c r="BF1007" i="3"/>
  <c r="T1007" i="3"/>
  <c r="R1007" i="3"/>
  <c r="P1007" i="3"/>
  <c r="BI1005" i="3"/>
  <c r="BH1005" i="3"/>
  <c r="BG1005" i="3"/>
  <c r="BF1005" i="3"/>
  <c r="T1005" i="3"/>
  <c r="R1005" i="3"/>
  <c r="P1005" i="3"/>
  <c r="BI1003" i="3"/>
  <c r="BH1003" i="3"/>
  <c r="BG1003" i="3"/>
  <c r="BF1003" i="3"/>
  <c r="T1003" i="3"/>
  <c r="R1003" i="3"/>
  <c r="P1003" i="3"/>
  <c r="BI1001" i="3"/>
  <c r="BH1001" i="3"/>
  <c r="BG1001" i="3"/>
  <c r="BF1001" i="3"/>
  <c r="T1001" i="3"/>
  <c r="R1001" i="3"/>
  <c r="P1001" i="3"/>
  <c r="BI999" i="3"/>
  <c r="BH999" i="3"/>
  <c r="BG999" i="3"/>
  <c r="BF999" i="3"/>
  <c r="T999" i="3"/>
  <c r="R999" i="3"/>
  <c r="P999" i="3"/>
  <c r="BI997" i="3"/>
  <c r="BH997" i="3"/>
  <c r="BG997" i="3"/>
  <c r="BF997" i="3"/>
  <c r="T997" i="3"/>
  <c r="R997" i="3"/>
  <c r="P997" i="3"/>
  <c r="BI995" i="3"/>
  <c r="BH995" i="3"/>
  <c r="BG995" i="3"/>
  <c r="BF995" i="3"/>
  <c r="T995" i="3"/>
  <c r="R995" i="3"/>
  <c r="P995" i="3"/>
  <c r="BI993" i="3"/>
  <c r="BH993" i="3"/>
  <c r="BG993" i="3"/>
  <c r="BF993" i="3"/>
  <c r="T993" i="3"/>
  <c r="R993" i="3"/>
  <c r="P993" i="3"/>
  <c r="BI991" i="3"/>
  <c r="BH991" i="3"/>
  <c r="BG991" i="3"/>
  <c r="BF991" i="3"/>
  <c r="T991" i="3"/>
  <c r="R991" i="3"/>
  <c r="P991" i="3"/>
  <c r="BI989" i="3"/>
  <c r="BH989" i="3"/>
  <c r="BG989" i="3"/>
  <c r="BF989" i="3"/>
  <c r="T989" i="3"/>
  <c r="R989" i="3"/>
  <c r="P989" i="3"/>
  <c r="BI987" i="3"/>
  <c r="BH987" i="3"/>
  <c r="BG987" i="3"/>
  <c r="BF987" i="3"/>
  <c r="T987" i="3"/>
  <c r="R987" i="3"/>
  <c r="P987" i="3"/>
  <c r="BI985" i="3"/>
  <c r="BH985" i="3"/>
  <c r="BG985" i="3"/>
  <c r="BF985" i="3"/>
  <c r="T985" i="3"/>
  <c r="R985" i="3"/>
  <c r="P985" i="3"/>
  <c r="BI983" i="3"/>
  <c r="BH983" i="3"/>
  <c r="BG983" i="3"/>
  <c r="BF983" i="3"/>
  <c r="T983" i="3"/>
  <c r="R983" i="3"/>
  <c r="P983" i="3"/>
  <c r="BI981" i="3"/>
  <c r="BH981" i="3"/>
  <c r="BG981" i="3"/>
  <c r="BF981" i="3"/>
  <c r="T981" i="3"/>
  <c r="R981" i="3"/>
  <c r="P981" i="3"/>
  <c r="BI979" i="3"/>
  <c r="BH979" i="3"/>
  <c r="BG979" i="3"/>
  <c r="BF979" i="3"/>
  <c r="T979" i="3"/>
  <c r="R979" i="3"/>
  <c r="P979" i="3"/>
  <c r="BI977" i="3"/>
  <c r="BH977" i="3"/>
  <c r="BG977" i="3"/>
  <c r="BF977" i="3"/>
  <c r="T977" i="3"/>
  <c r="R977" i="3"/>
  <c r="P977" i="3"/>
  <c r="BI975" i="3"/>
  <c r="BH975" i="3"/>
  <c r="BG975" i="3"/>
  <c r="BF975" i="3"/>
  <c r="T975" i="3"/>
  <c r="R975" i="3"/>
  <c r="P975" i="3"/>
  <c r="BI973" i="3"/>
  <c r="BH973" i="3"/>
  <c r="BG973" i="3"/>
  <c r="BF973" i="3"/>
  <c r="T973" i="3"/>
  <c r="R973" i="3"/>
  <c r="P973" i="3"/>
  <c r="BI971" i="3"/>
  <c r="BH971" i="3"/>
  <c r="BG971" i="3"/>
  <c r="BF971" i="3"/>
  <c r="T971" i="3"/>
  <c r="R971" i="3"/>
  <c r="P971" i="3"/>
  <c r="BI969" i="3"/>
  <c r="BH969" i="3"/>
  <c r="BG969" i="3"/>
  <c r="BF969" i="3"/>
  <c r="T969" i="3"/>
  <c r="R969" i="3"/>
  <c r="P969" i="3"/>
  <c r="BI967" i="3"/>
  <c r="BH967" i="3"/>
  <c r="BG967" i="3"/>
  <c r="BF967" i="3"/>
  <c r="T967" i="3"/>
  <c r="R967" i="3"/>
  <c r="P967" i="3"/>
  <c r="BI965" i="3"/>
  <c r="BH965" i="3"/>
  <c r="BG965" i="3"/>
  <c r="BF965" i="3"/>
  <c r="T965" i="3"/>
  <c r="R965" i="3"/>
  <c r="P965" i="3"/>
  <c r="BI963" i="3"/>
  <c r="BH963" i="3"/>
  <c r="BG963" i="3"/>
  <c r="BF963" i="3"/>
  <c r="T963" i="3"/>
  <c r="R963" i="3"/>
  <c r="P963" i="3"/>
  <c r="BI961" i="3"/>
  <c r="BH961" i="3"/>
  <c r="BG961" i="3"/>
  <c r="BF961" i="3"/>
  <c r="T961" i="3"/>
  <c r="R961" i="3"/>
  <c r="P961" i="3"/>
  <c r="BI959" i="3"/>
  <c r="BH959" i="3"/>
  <c r="BG959" i="3"/>
  <c r="BF959" i="3"/>
  <c r="T959" i="3"/>
  <c r="R959" i="3"/>
  <c r="P959" i="3"/>
  <c r="BI957" i="3"/>
  <c r="BH957" i="3"/>
  <c r="BG957" i="3"/>
  <c r="BF957" i="3"/>
  <c r="T957" i="3"/>
  <c r="R957" i="3"/>
  <c r="P957" i="3"/>
  <c r="BI955" i="3"/>
  <c r="BH955" i="3"/>
  <c r="BG955" i="3"/>
  <c r="BF955" i="3"/>
  <c r="T955" i="3"/>
  <c r="R955" i="3"/>
  <c r="P955" i="3"/>
  <c r="BI953" i="3"/>
  <c r="BH953" i="3"/>
  <c r="BG953" i="3"/>
  <c r="BF953" i="3"/>
  <c r="T953" i="3"/>
  <c r="R953" i="3"/>
  <c r="P953" i="3"/>
  <c r="BI951" i="3"/>
  <c r="BH951" i="3"/>
  <c r="BG951" i="3"/>
  <c r="BF951" i="3"/>
  <c r="T951" i="3"/>
  <c r="R951" i="3"/>
  <c r="P951" i="3"/>
  <c r="BI949" i="3"/>
  <c r="BH949" i="3"/>
  <c r="BG949" i="3"/>
  <c r="BF949" i="3"/>
  <c r="T949" i="3"/>
  <c r="R949" i="3"/>
  <c r="P949" i="3"/>
  <c r="BI947" i="3"/>
  <c r="BH947" i="3"/>
  <c r="BG947" i="3"/>
  <c r="BF947" i="3"/>
  <c r="T947" i="3"/>
  <c r="R947" i="3"/>
  <c r="P947" i="3"/>
  <c r="BI945" i="3"/>
  <c r="BH945" i="3"/>
  <c r="BG945" i="3"/>
  <c r="BF945" i="3"/>
  <c r="T945" i="3"/>
  <c r="R945" i="3"/>
  <c r="P945" i="3"/>
  <c r="BI943" i="3"/>
  <c r="BH943" i="3"/>
  <c r="BG943" i="3"/>
  <c r="BF943" i="3"/>
  <c r="T943" i="3"/>
  <c r="R943" i="3"/>
  <c r="P943" i="3"/>
  <c r="BI941" i="3"/>
  <c r="BH941" i="3"/>
  <c r="BG941" i="3"/>
  <c r="BF941" i="3"/>
  <c r="T941" i="3"/>
  <c r="R941" i="3"/>
  <c r="P941" i="3"/>
  <c r="BI939" i="3"/>
  <c r="BH939" i="3"/>
  <c r="BG939" i="3"/>
  <c r="BF939" i="3"/>
  <c r="T939" i="3"/>
  <c r="R939" i="3"/>
  <c r="P939" i="3"/>
  <c r="BI937" i="3"/>
  <c r="BH937" i="3"/>
  <c r="BG937" i="3"/>
  <c r="BF937" i="3"/>
  <c r="T937" i="3"/>
  <c r="R937" i="3"/>
  <c r="P937" i="3"/>
  <c r="BI935" i="3"/>
  <c r="BH935" i="3"/>
  <c r="BG935" i="3"/>
  <c r="BF935" i="3"/>
  <c r="T935" i="3"/>
  <c r="R935" i="3"/>
  <c r="P935" i="3"/>
  <c r="BI933" i="3"/>
  <c r="BH933" i="3"/>
  <c r="BG933" i="3"/>
  <c r="BF933" i="3"/>
  <c r="T933" i="3"/>
  <c r="R933" i="3"/>
  <c r="P933" i="3"/>
  <c r="BI931" i="3"/>
  <c r="BH931" i="3"/>
  <c r="BG931" i="3"/>
  <c r="BF931" i="3"/>
  <c r="T931" i="3"/>
  <c r="R931" i="3"/>
  <c r="P931" i="3"/>
  <c r="BI929" i="3"/>
  <c r="BH929" i="3"/>
  <c r="BG929" i="3"/>
  <c r="BF929" i="3"/>
  <c r="T929" i="3"/>
  <c r="R929" i="3"/>
  <c r="P929" i="3"/>
  <c r="BI927" i="3"/>
  <c r="BH927" i="3"/>
  <c r="BG927" i="3"/>
  <c r="BF927" i="3"/>
  <c r="T927" i="3"/>
  <c r="R927" i="3"/>
  <c r="P927" i="3"/>
  <c r="BI925" i="3"/>
  <c r="BH925" i="3"/>
  <c r="BG925" i="3"/>
  <c r="BF925" i="3"/>
  <c r="T925" i="3"/>
  <c r="R925" i="3"/>
  <c r="P925" i="3"/>
  <c r="BI923" i="3"/>
  <c r="BH923" i="3"/>
  <c r="BG923" i="3"/>
  <c r="BF923" i="3"/>
  <c r="T923" i="3"/>
  <c r="R923" i="3"/>
  <c r="P923" i="3"/>
  <c r="BI921" i="3"/>
  <c r="BH921" i="3"/>
  <c r="BG921" i="3"/>
  <c r="BF921" i="3"/>
  <c r="T921" i="3"/>
  <c r="R921" i="3"/>
  <c r="P921" i="3"/>
  <c r="BI919" i="3"/>
  <c r="BH919" i="3"/>
  <c r="BG919" i="3"/>
  <c r="BF919" i="3"/>
  <c r="T919" i="3"/>
  <c r="R919" i="3"/>
  <c r="P919" i="3"/>
  <c r="BI917" i="3"/>
  <c r="BH917" i="3"/>
  <c r="BG917" i="3"/>
  <c r="BF917" i="3"/>
  <c r="T917" i="3"/>
  <c r="R917" i="3"/>
  <c r="P917" i="3"/>
  <c r="BI915" i="3"/>
  <c r="BH915" i="3"/>
  <c r="BG915" i="3"/>
  <c r="BF915" i="3"/>
  <c r="T915" i="3"/>
  <c r="R915" i="3"/>
  <c r="P915" i="3"/>
  <c r="BI913" i="3"/>
  <c r="BH913" i="3"/>
  <c r="BG913" i="3"/>
  <c r="BF913" i="3"/>
  <c r="T913" i="3"/>
  <c r="R913" i="3"/>
  <c r="P913" i="3"/>
  <c r="BI911" i="3"/>
  <c r="BH911" i="3"/>
  <c r="BG911" i="3"/>
  <c r="BF911" i="3"/>
  <c r="T911" i="3"/>
  <c r="R911" i="3"/>
  <c r="P911" i="3"/>
  <c r="BI909" i="3"/>
  <c r="BH909" i="3"/>
  <c r="BG909" i="3"/>
  <c r="BF909" i="3"/>
  <c r="T909" i="3"/>
  <c r="R909" i="3"/>
  <c r="P909" i="3"/>
  <c r="BI907" i="3"/>
  <c r="BH907" i="3"/>
  <c r="BG907" i="3"/>
  <c r="BF907" i="3"/>
  <c r="T907" i="3"/>
  <c r="R907" i="3"/>
  <c r="P907" i="3"/>
  <c r="BI905" i="3"/>
  <c r="BH905" i="3"/>
  <c r="BG905" i="3"/>
  <c r="BF905" i="3"/>
  <c r="T905" i="3"/>
  <c r="R905" i="3"/>
  <c r="P905" i="3"/>
  <c r="BI903" i="3"/>
  <c r="BH903" i="3"/>
  <c r="BG903" i="3"/>
  <c r="BF903" i="3"/>
  <c r="T903" i="3"/>
  <c r="R903" i="3"/>
  <c r="P903" i="3"/>
  <c r="BI901" i="3"/>
  <c r="BH901" i="3"/>
  <c r="BG901" i="3"/>
  <c r="BF901" i="3"/>
  <c r="T901" i="3"/>
  <c r="R901" i="3"/>
  <c r="P901" i="3"/>
  <c r="BI899" i="3"/>
  <c r="BH899" i="3"/>
  <c r="BG899" i="3"/>
  <c r="BF899" i="3"/>
  <c r="T899" i="3"/>
  <c r="R899" i="3"/>
  <c r="P899" i="3"/>
  <c r="BI897" i="3"/>
  <c r="BH897" i="3"/>
  <c r="BG897" i="3"/>
  <c r="BF897" i="3"/>
  <c r="T897" i="3"/>
  <c r="R897" i="3"/>
  <c r="P897" i="3"/>
  <c r="BI895" i="3"/>
  <c r="BH895" i="3"/>
  <c r="BG895" i="3"/>
  <c r="BF895" i="3"/>
  <c r="T895" i="3"/>
  <c r="R895" i="3"/>
  <c r="P895" i="3"/>
  <c r="BI893" i="3"/>
  <c r="BH893" i="3"/>
  <c r="BG893" i="3"/>
  <c r="BF893" i="3"/>
  <c r="T893" i="3"/>
  <c r="R893" i="3"/>
  <c r="P893" i="3"/>
  <c r="BI891" i="3"/>
  <c r="BH891" i="3"/>
  <c r="BG891" i="3"/>
  <c r="BF891" i="3"/>
  <c r="T891" i="3"/>
  <c r="R891" i="3"/>
  <c r="P891" i="3"/>
  <c r="BI889" i="3"/>
  <c r="BH889" i="3"/>
  <c r="BG889" i="3"/>
  <c r="BF889" i="3"/>
  <c r="T889" i="3"/>
  <c r="R889" i="3"/>
  <c r="P889" i="3"/>
  <c r="BI887" i="3"/>
  <c r="BH887" i="3"/>
  <c r="BG887" i="3"/>
  <c r="BF887" i="3"/>
  <c r="T887" i="3"/>
  <c r="R887" i="3"/>
  <c r="P887" i="3"/>
  <c r="BI885" i="3"/>
  <c r="BH885" i="3"/>
  <c r="BG885" i="3"/>
  <c r="BF885" i="3"/>
  <c r="T885" i="3"/>
  <c r="R885" i="3"/>
  <c r="P885" i="3"/>
  <c r="BI883" i="3"/>
  <c r="BH883" i="3"/>
  <c r="BG883" i="3"/>
  <c r="BF883" i="3"/>
  <c r="T883" i="3"/>
  <c r="R883" i="3"/>
  <c r="P883" i="3"/>
  <c r="BI881" i="3"/>
  <c r="BH881" i="3"/>
  <c r="BG881" i="3"/>
  <c r="BF881" i="3"/>
  <c r="T881" i="3"/>
  <c r="R881" i="3"/>
  <c r="P881" i="3"/>
  <c r="BI879" i="3"/>
  <c r="BH879" i="3"/>
  <c r="BG879" i="3"/>
  <c r="BF879" i="3"/>
  <c r="T879" i="3"/>
  <c r="R879" i="3"/>
  <c r="P879" i="3"/>
  <c r="BI877" i="3"/>
  <c r="BH877" i="3"/>
  <c r="BG877" i="3"/>
  <c r="BF877" i="3"/>
  <c r="T877" i="3"/>
  <c r="R877" i="3"/>
  <c r="P877" i="3"/>
  <c r="BI875" i="3"/>
  <c r="BH875" i="3"/>
  <c r="BG875" i="3"/>
  <c r="BF875" i="3"/>
  <c r="T875" i="3"/>
  <c r="R875" i="3"/>
  <c r="P875" i="3"/>
  <c r="BI873" i="3"/>
  <c r="BH873" i="3"/>
  <c r="BG873" i="3"/>
  <c r="BF873" i="3"/>
  <c r="T873" i="3"/>
  <c r="R873" i="3"/>
  <c r="P873" i="3"/>
  <c r="BI871" i="3"/>
  <c r="BH871" i="3"/>
  <c r="BG871" i="3"/>
  <c r="BF871" i="3"/>
  <c r="T871" i="3"/>
  <c r="R871" i="3"/>
  <c r="P871" i="3"/>
  <c r="BI869" i="3"/>
  <c r="BH869" i="3"/>
  <c r="BG869" i="3"/>
  <c r="BF869" i="3"/>
  <c r="T869" i="3"/>
  <c r="R869" i="3"/>
  <c r="P869" i="3"/>
  <c r="BI867" i="3"/>
  <c r="BH867" i="3"/>
  <c r="BG867" i="3"/>
  <c r="BF867" i="3"/>
  <c r="T867" i="3"/>
  <c r="R867" i="3"/>
  <c r="P867" i="3"/>
  <c r="BI865" i="3"/>
  <c r="BH865" i="3"/>
  <c r="BG865" i="3"/>
  <c r="BF865" i="3"/>
  <c r="T865" i="3"/>
  <c r="R865" i="3"/>
  <c r="P865" i="3"/>
  <c r="BI863" i="3"/>
  <c r="BH863" i="3"/>
  <c r="BG863" i="3"/>
  <c r="BF863" i="3"/>
  <c r="T863" i="3"/>
  <c r="R863" i="3"/>
  <c r="P863" i="3"/>
  <c r="BI858" i="3"/>
  <c r="BH858" i="3"/>
  <c r="BG858" i="3"/>
  <c r="BF858" i="3"/>
  <c r="T858" i="3"/>
  <c r="R858" i="3"/>
  <c r="P858" i="3"/>
  <c r="BI853" i="3"/>
  <c r="BH853" i="3"/>
  <c r="BG853" i="3"/>
  <c r="BF853" i="3"/>
  <c r="T853" i="3"/>
  <c r="R853" i="3"/>
  <c r="P853" i="3"/>
  <c r="BI851" i="3"/>
  <c r="BH851" i="3"/>
  <c r="BG851" i="3"/>
  <c r="BF851" i="3"/>
  <c r="T851" i="3"/>
  <c r="R851" i="3"/>
  <c r="P851" i="3"/>
  <c r="BI850" i="3"/>
  <c r="BH850" i="3"/>
  <c r="BG850" i="3"/>
  <c r="BF850" i="3"/>
  <c r="T850" i="3"/>
  <c r="R850" i="3"/>
  <c r="P850" i="3"/>
  <c r="BI848" i="3"/>
  <c r="BH848" i="3"/>
  <c r="BG848" i="3"/>
  <c r="BF848" i="3"/>
  <c r="T848" i="3"/>
  <c r="R848" i="3"/>
  <c r="P848" i="3"/>
  <c r="BI846" i="3"/>
  <c r="BH846" i="3"/>
  <c r="BG846" i="3"/>
  <c r="BF846" i="3"/>
  <c r="T846" i="3"/>
  <c r="R846" i="3"/>
  <c r="P846" i="3"/>
  <c r="BI844" i="3"/>
  <c r="BH844" i="3"/>
  <c r="BG844" i="3"/>
  <c r="BF844" i="3"/>
  <c r="T844" i="3"/>
  <c r="R844" i="3"/>
  <c r="P844" i="3"/>
  <c r="BI842" i="3"/>
  <c r="BH842" i="3"/>
  <c r="BG842" i="3"/>
  <c r="BF842" i="3"/>
  <c r="T842" i="3"/>
  <c r="R842" i="3"/>
  <c r="P842" i="3"/>
  <c r="BI840" i="3"/>
  <c r="BH840" i="3"/>
  <c r="BG840" i="3"/>
  <c r="BF840" i="3"/>
  <c r="T840" i="3"/>
  <c r="R840" i="3"/>
  <c r="P840" i="3"/>
  <c r="BI838" i="3"/>
  <c r="BH838" i="3"/>
  <c r="BG838" i="3"/>
  <c r="BF838" i="3"/>
  <c r="T838" i="3"/>
  <c r="R838" i="3"/>
  <c r="P838" i="3"/>
  <c r="BI836" i="3"/>
  <c r="BH836" i="3"/>
  <c r="BG836" i="3"/>
  <c r="BF836" i="3"/>
  <c r="T836" i="3"/>
  <c r="R836" i="3"/>
  <c r="P836" i="3"/>
  <c r="BI834" i="3"/>
  <c r="BH834" i="3"/>
  <c r="BG834" i="3"/>
  <c r="BF834" i="3"/>
  <c r="T834" i="3"/>
  <c r="R834" i="3"/>
  <c r="P834" i="3"/>
  <c r="BI832" i="3"/>
  <c r="BH832" i="3"/>
  <c r="BG832" i="3"/>
  <c r="BF832" i="3"/>
  <c r="T832" i="3"/>
  <c r="R832" i="3"/>
  <c r="P832" i="3"/>
  <c r="BI828" i="3"/>
  <c r="BH828" i="3"/>
  <c r="BG828" i="3"/>
  <c r="BF828" i="3"/>
  <c r="T828" i="3"/>
  <c r="R828" i="3"/>
  <c r="P828" i="3"/>
  <c r="BI826" i="3"/>
  <c r="BH826" i="3"/>
  <c r="BG826" i="3"/>
  <c r="BF826" i="3"/>
  <c r="T826" i="3"/>
  <c r="R826" i="3"/>
  <c r="P826" i="3"/>
  <c r="BI824" i="3"/>
  <c r="BH824" i="3"/>
  <c r="BG824" i="3"/>
  <c r="BF824" i="3"/>
  <c r="T824" i="3"/>
  <c r="R824" i="3"/>
  <c r="P824" i="3"/>
  <c r="BI822" i="3"/>
  <c r="BH822" i="3"/>
  <c r="BG822" i="3"/>
  <c r="BF822" i="3"/>
  <c r="T822" i="3"/>
  <c r="R822" i="3"/>
  <c r="P822" i="3"/>
  <c r="BI820" i="3"/>
  <c r="BH820" i="3"/>
  <c r="BG820" i="3"/>
  <c r="BF820" i="3"/>
  <c r="T820" i="3"/>
  <c r="R820" i="3"/>
  <c r="P820" i="3"/>
  <c r="BI818" i="3"/>
  <c r="BH818" i="3"/>
  <c r="BG818" i="3"/>
  <c r="BF818" i="3"/>
  <c r="T818" i="3"/>
  <c r="R818" i="3"/>
  <c r="P818" i="3"/>
  <c r="BI816" i="3"/>
  <c r="BH816" i="3"/>
  <c r="BG816" i="3"/>
  <c r="BF816" i="3"/>
  <c r="T816" i="3"/>
  <c r="R816" i="3"/>
  <c r="P816" i="3"/>
  <c r="BI814" i="3"/>
  <c r="BH814" i="3"/>
  <c r="BG814" i="3"/>
  <c r="BF814" i="3"/>
  <c r="T814" i="3"/>
  <c r="R814" i="3"/>
  <c r="P814" i="3"/>
  <c r="BI812" i="3"/>
  <c r="BH812" i="3"/>
  <c r="BG812" i="3"/>
  <c r="BF812" i="3"/>
  <c r="T812" i="3"/>
  <c r="R812" i="3"/>
  <c r="P812" i="3"/>
  <c r="BI810" i="3"/>
  <c r="BH810" i="3"/>
  <c r="BG810" i="3"/>
  <c r="BF810" i="3"/>
  <c r="T810" i="3"/>
  <c r="R810" i="3"/>
  <c r="P810" i="3"/>
  <c r="BI805" i="3"/>
  <c r="BH805" i="3"/>
  <c r="BG805" i="3"/>
  <c r="BF805" i="3"/>
  <c r="T805" i="3"/>
  <c r="R805" i="3"/>
  <c r="P805" i="3"/>
  <c r="BI804" i="3"/>
  <c r="BH804" i="3"/>
  <c r="BG804" i="3"/>
  <c r="BF804" i="3"/>
  <c r="T804" i="3"/>
  <c r="R804" i="3"/>
  <c r="P804" i="3"/>
  <c r="BI802" i="3"/>
  <c r="BH802" i="3"/>
  <c r="BG802" i="3"/>
  <c r="BF802" i="3"/>
  <c r="T802" i="3"/>
  <c r="R802" i="3"/>
  <c r="P802" i="3"/>
  <c r="BI796" i="3"/>
  <c r="BH796" i="3"/>
  <c r="BG796" i="3"/>
  <c r="BF796" i="3"/>
  <c r="T796" i="3"/>
  <c r="R796" i="3"/>
  <c r="P796" i="3"/>
  <c r="BI795" i="3"/>
  <c r="BH795" i="3"/>
  <c r="BG795" i="3"/>
  <c r="BF795" i="3"/>
  <c r="T795" i="3"/>
  <c r="R795" i="3"/>
  <c r="P795" i="3"/>
  <c r="BI788" i="3"/>
  <c r="BH788" i="3"/>
  <c r="BG788" i="3"/>
  <c r="BF788" i="3"/>
  <c r="T788" i="3"/>
  <c r="R788" i="3"/>
  <c r="P788" i="3"/>
  <c r="BI784" i="3"/>
  <c r="BH784" i="3"/>
  <c r="BG784" i="3"/>
  <c r="BF784" i="3"/>
  <c r="T784" i="3"/>
  <c r="R784" i="3"/>
  <c r="P784" i="3"/>
  <c r="BI777" i="3"/>
  <c r="BH777" i="3"/>
  <c r="BG777" i="3"/>
  <c r="BF777" i="3"/>
  <c r="T777" i="3"/>
  <c r="R777" i="3"/>
  <c r="P777" i="3"/>
  <c r="BI772" i="3"/>
  <c r="BH772" i="3"/>
  <c r="BG772" i="3"/>
  <c r="BF772" i="3"/>
  <c r="T772" i="3"/>
  <c r="R772" i="3"/>
  <c r="P772" i="3"/>
  <c r="BI767" i="3"/>
  <c r="BH767" i="3"/>
  <c r="BG767" i="3"/>
  <c r="BF767" i="3"/>
  <c r="T767" i="3"/>
  <c r="R767" i="3"/>
  <c r="P767" i="3"/>
  <c r="BI765" i="3"/>
  <c r="BH765" i="3"/>
  <c r="BG765" i="3"/>
  <c r="BF765" i="3"/>
  <c r="T765" i="3"/>
  <c r="R765" i="3"/>
  <c r="P765" i="3"/>
  <c r="BI761" i="3"/>
  <c r="BH761" i="3"/>
  <c r="BG761" i="3"/>
  <c r="BF761" i="3"/>
  <c r="T761" i="3"/>
  <c r="R761" i="3"/>
  <c r="P761" i="3"/>
  <c r="BI756" i="3"/>
  <c r="BH756" i="3"/>
  <c r="BG756" i="3"/>
  <c r="BF756" i="3"/>
  <c r="T756" i="3"/>
  <c r="R756" i="3"/>
  <c r="P756" i="3"/>
  <c r="BI750" i="3"/>
  <c r="BH750" i="3"/>
  <c r="BG750" i="3"/>
  <c r="BF750" i="3"/>
  <c r="T750" i="3"/>
  <c r="R750" i="3"/>
  <c r="P750" i="3"/>
  <c r="BI745" i="3"/>
  <c r="BH745" i="3"/>
  <c r="BG745" i="3"/>
  <c r="BF745" i="3"/>
  <c r="T745" i="3"/>
  <c r="R745" i="3"/>
  <c r="P745" i="3"/>
  <c r="BI742" i="3"/>
  <c r="BH742" i="3"/>
  <c r="BG742" i="3"/>
  <c r="BF742" i="3"/>
  <c r="T742" i="3"/>
  <c r="T741" i="3" s="1"/>
  <c r="R742" i="3"/>
  <c r="R741" i="3" s="1"/>
  <c r="P742" i="3"/>
  <c r="P741" i="3"/>
  <c r="BI740" i="3"/>
  <c r="BH740" i="3"/>
  <c r="BG740" i="3"/>
  <c r="BF740" i="3"/>
  <c r="T740" i="3"/>
  <c r="R740" i="3"/>
  <c r="P740" i="3"/>
  <c r="BI734" i="3"/>
  <c r="BH734" i="3"/>
  <c r="BG734" i="3"/>
  <c r="BF734" i="3"/>
  <c r="T734" i="3"/>
  <c r="R734" i="3"/>
  <c r="P734" i="3"/>
  <c r="BI732" i="3"/>
  <c r="BH732" i="3"/>
  <c r="BG732" i="3"/>
  <c r="BF732" i="3"/>
  <c r="T732" i="3"/>
  <c r="R732" i="3"/>
  <c r="P732" i="3"/>
  <c r="BI727" i="3"/>
  <c r="BH727" i="3"/>
  <c r="BG727" i="3"/>
  <c r="BF727" i="3"/>
  <c r="T727" i="3"/>
  <c r="R727" i="3"/>
  <c r="P727" i="3"/>
  <c r="BI725" i="3"/>
  <c r="BH725" i="3"/>
  <c r="BG725" i="3"/>
  <c r="BF725" i="3"/>
  <c r="T725" i="3"/>
  <c r="R725" i="3"/>
  <c r="P725" i="3"/>
  <c r="BI720" i="3"/>
  <c r="BH720" i="3"/>
  <c r="BG720" i="3"/>
  <c r="BF720" i="3"/>
  <c r="T720" i="3"/>
  <c r="R720" i="3"/>
  <c r="P720" i="3"/>
  <c r="BI718" i="3"/>
  <c r="BH718" i="3"/>
  <c r="BG718" i="3"/>
  <c r="BF718" i="3"/>
  <c r="T718" i="3"/>
  <c r="R718" i="3"/>
  <c r="P718" i="3"/>
  <c r="BI714" i="3"/>
  <c r="BH714" i="3"/>
  <c r="BG714" i="3"/>
  <c r="BF714" i="3"/>
  <c r="T714" i="3"/>
  <c r="R714" i="3"/>
  <c r="P714" i="3"/>
  <c r="BI712" i="3"/>
  <c r="BH712" i="3"/>
  <c r="BG712" i="3"/>
  <c r="BF712" i="3"/>
  <c r="T712" i="3"/>
  <c r="R712" i="3"/>
  <c r="P712" i="3"/>
  <c r="BI708" i="3"/>
  <c r="BH708" i="3"/>
  <c r="BG708" i="3"/>
  <c r="BF708" i="3"/>
  <c r="T708" i="3"/>
  <c r="R708" i="3"/>
  <c r="P708" i="3"/>
  <c r="BI702" i="3"/>
  <c r="BH702" i="3"/>
  <c r="BG702" i="3"/>
  <c r="BF702" i="3"/>
  <c r="T702" i="3"/>
  <c r="R702" i="3"/>
  <c r="P702" i="3"/>
  <c r="BI698" i="3"/>
  <c r="BH698" i="3"/>
  <c r="BG698" i="3"/>
  <c r="BF698" i="3"/>
  <c r="T698" i="3"/>
  <c r="R698" i="3"/>
  <c r="P698" i="3"/>
  <c r="BI696" i="3"/>
  <c r="BH696" i="3"/>
  <c r="BG696" i="3"/>
  <c r="BF696" i="3"/>
  <c r="T696" i="3"/>
  <c r="R696" i="3"/>
  <c r="P696" i="3"/>
  <c r="BI693" i="3"/>
  <c r="BH693" i="3"/>
  <c r="BG693" i="3"/>
  <c r="BF693" i="3"/>
  <c r="T693" i="3"/>
  <c r="R693" i="3"/>
  <c r="P693" i="3"/>
  <c r="BI691" i="3"/>
  <c r="BH691" i="3"/>
  <c r="BG691" i="3"/>
  <c r="BF691" i="3"/>
  <c r="T691" i="3"/>
  <c r="R691" i="3"/>
  <c r="P691" i="3"/>
  <c r="BI687" i="3"/>
  <c r="BH687" i="3"/>
  <c r="BG687" i="3"/>
  <c r="BF687" i="3"/>
  <c r="T687" i="3"/>
  <c r="R687" i="3"/>
  <c r="P687" i="3"/>
  <c r="BI685" i="3"/>
  <c r="BH685" i="3"/>
  <c r="BG685" i="3"/>
  <c r="BF685" i="3"/>
  <c r="T685" i="3"/>
  <c r="R685" i="3"/>
  <c r="P685" i="3"/>
  <c r="BI681" i="3"/>
  <c r="BH681" i="3"/>
  <c r="BG681" i="3"/>
  <c r="BF681" i="3"/>
  <c r="T681" i="3"/>
  <c r="R681" i="3"/>
  <c r="P681" i="3"/>
  <c r="BI679" i="3"/>
  <c r="BH679" i="3"/>
  <c r="BG679" i="3"/>
  <c r="BF679" i="3"/>
  <c r="T679" i="3"/>
  <c r="R679" i="3"/>
  <c r="P679" i="3"/>
  <c r="BI675" i="3"/>
  <c r="BH675" i="3"/>
  <c r="BG675" i="3"/>
  <c r="BF675" i="3"/>
  <c r="T675" i="3"/>
  <c r="R675" i="3"/>
  <c r="P675" i="3"/>
  <c r="BI673" i="3"/>
  <c r="BH673" i="3"/>
  <c r="BG673" i="3"/>
  <c r="BF673" i="3"/>
  <c r="T673" i="3"/>
  <c r="R673" i="3"/>
  <c r="P673" i="3"/>
  <c r="BI669" i="3"/>
  <c r="BH669" i="3"/>
  <c r="BG669" i="3"/>
  <c r="BF669" i="3"/>
  <c r="T669" i="3"/>
  <c r="R669" i="3"/>
  <c r="P669" i="3"/>
  <c r="BI667" i="3"/>
  <c r="BH667" i="3"/>
  <c r="BG667" i="3"/>
  <c r="BF667" i="3"/>
  <c r="T667" i="3"/>
  <c r="R667" i="3"/>
  <c r="P667" i="3"/>
  <c r="BI663" i="3"/>
  <c r="BH663" i="3"/>
  <c r="BG663" i="3"/>
  <c r="BF663" i="3"/>
  <c r="T663" i="3"/>
  <c r="R663" i="3"/>
  <c r="P663" i="3"/>
  <c r="BI661" i="3"/>
  <c r="BH661" i="3"/>
  <c r="BG661" i="3"/>
  <c r="BF661" i="3"/>
  <c r="T661" i="3"/>
  <c r="R661" i="3"/>
  <c r="P661" i="3"/>
  <c r="BI657" i="3"/>
  <c r="BH657" i="3"/>
  <c r="BG657" i="3"/>
  <c r="BF657" i="3"/>
  <c r="T657" i="3"/>
  <c r="R657" i="3"/>
  <c r="P657" i="3"/>
  <c r="BI655" i="3"/>
  <c r="BH655" i="3"/>
  <c r="BG655" i="3"/>
  <c r="BF655" i="3"/>
  <c r="T655" i="3"/>
  <c r="R655" i="3"/>
  <c r="P655" i="3"/>
  <c r="BI653" i="3"/>
  <c r="BH653" i="3"/>
  <c r="BG653" i="3"/>
  <c r="BF653" i="3"/>
  <c r="T653" i="3"/>
  <c r="R653" i="3"/>
  <c r="P653" i="3"/>
  <c r="BI645" i="3"/>
  <c r="BH645" i="3"/>
  <c r="BG645" i="3"/>
  <c r="BF645" i="3"/>
  <c r="T645" i="3"/>
  <c r="R645" i="3"/>
  <c r="P645" i="3"/>
  <c r="BI643" i="3"/>
  <c r="BH643" i="3"/>
  <c r="BG643" i="3"/>
  <c r="BF643" i="3"/>
  <c r="T643" i="3"/>
  <c r="R643" i="3"/>
  <c r="P643" i="3"/>
  <c r="BI635" i="3"/>
  <c r="BH635" i="3"/>
  <c r="BG635" i="3"/>
  <c r="BF635" i="3"/>
  <c r="T635" i="3"/>
  <c r="R635" i="3"/>
  <c r="P635" i="3"/>
  <c r="BI625" i="3"/>
  <c r="BH625" i="3"/>
  <c r="BG625" i="3"/>
  <c r="BF625" i="3"/>
  <c r="T625" i="3"/>
  <c r="R625" i="3"/>
  <c r="P625" i="3"/>
  <c r="BI612" i="3"/>
  <c r="BH612" i="3"/>
  <c r="BG612" i="3"/>
  <c r="BF612" i="3"/>
  <c r="T612" i="3"/>
  <c r="R612" i="3"/>
  <c r="P612" i="3"/>
  <c r="BI610" i="3"/>
  <c r="BH610" i="3"/>
  <c r="BG610" i="3"/>
  <c r="BF610" i="3"/>
  <c r="T610" i="3"/>
  <c r="R610" i="3"/>
  <c r="P610" i="3"/>
  <c r="BI605" i="3"/>
  <c r="BH605" i="3"/>
  <c r="BG605" i="3"/>
  <c r="BF605" i="3"/>
  <c r="T605" i="3"/>
  <c r="R605" i="3"/>
  <c r="P605" i="3"/>
  <c r="BI601" i="3"/>
  <c r="BH601" i="3"/>
  <c r="BG601" i="3"/>
  <c r="BF601" i="3"/>
  <c r="T601" i="3"/>
  <c r="R601" i="3"/>
  <c r="P601" i="3"/>
  <c r="BI599" i="3"/>
  <c r="BH599" i="3"/>
  <c r="BG599" i="3"/>
  <c r="BF599" i="3"/>
  <c r="T599" i="3"/>
  <c r="R599" i="3"/>
  <c r="P599" i="3"/>
  <c r="BI594" i="3"/>
  <c r="BH594" i="3"/>
  <c r="BG594" i="3"/>
  <c r="BF594" i="3"/>
  <c r="T594" i="3"/>
  <c r="R594" i="3"/>
  <c r="P594" i="3"/>
  <c r="BI592" i="3"/>
  <c r="BH592" i="3"/>
  <c r="BG592" i="3"/>
  <c r="BF592" i="3"/>
  <c r="T592" i="3"/>
  <c r="R592" i="3"/>
  <c r="P592" i="3"/>
  <c r="BI591" i="3"/>
  <c r="BH591" i="3"/>
  <c r="BG591" i="3"/>
  <c r="BF591" i="3"/>
  <c r="T591" i="3"/>
  <c r="R591" i="3"/>
  <c r="P591" i="3"/>
  <c r="BI587" i="3"/>
  <c r="BH587" i="3"/>
  <c r="BG587" i="3"/>
  <c r="BF587" i="3"/>
  <c r="T587" i="3"/>
  <c r="R587" i="3"/>
  <c r="P587" i="3"/>
  <c r="BI585" i="3"/>
  <c r="BH585" i="3"/>
  <c r="BG585" i="3"/>
  <c r="BF585" i="3"/>
  <c r="T585" i="3"/>
  <c r="R585" i="3"/>
  <c r="P585" i="3"/>
  <c r="BI583" i="3"/>
  <c r="BH583" i="3"/>
  <c r="BG583" i="3"/>
  <c r="BF583" i="3"/>
  <c r="T583" i="3"/>
  <c r="R583" i="3"/>
  <c r="P583" i="3"/>
  <c r="BI579" i="3"/>
  <c r="BH579" i="3"/>
  <c r="BG579" i="3"/>
  <c r="BF579" i="3"/>
  <c r="T579" i="3"/>
  <c r="R579" i="3"/>
  <c r="P579" i="3"/>
  <c r="BI577" i="3"/>
  <c r="BH577" i="3"/>
  <c r="BG577" i="3"/>
  <c r="BF577" i="3"/>
  <c r="T577" i="3"/>
  <c r="R577" i="3"/>
  <c r="P577" i="3"/>
  <c r="BI575" i="3"/>
  <c r="BH575" i="3"/>
  <c r="BG575" i="3"/>
  <c r="BF575" i="3"/>
  <c r="T575" i="3"/>
  <c r="R575" i="3"/>
  <c r="P575" i="3"/>
  <c r="BI571" i="3"/>
  <c r="BH571" i="3"/>
  <c r="BG571" i="3"/>
  <c r="BF571" i="3"/>
  <c r="T571" i="3"/>
  <c r="R571" i="3"/>
  <c r="P571" i="3"/>
  <c r="BI569" i="3"/>
  <c r="BH569" i="3"/>
  <c r="BG569" i="3"/>
  <c r="BF569" i="3"/>
  <c r="T569" i="3"/>
  <c r="R569" i="3"/>
  <c r="P569" i="3"/>
  <c r="BI565" i="3"/>
  <c r="BH565" i="3"/>
  <c r="BG565" i="3"/>
  <c r="BF565" i="3"/>
  <c r="T565" i="3"/>
  <c r="R565" i="3"/>
  <c r="P565" i="3"/>
  <c r="BI563" i="3"/>
  <c r="BH563" i="3"/>
  <c r="BG563" i="3"/>
  <c r="BF563" i="3"/>
  <c r="T563" i="3"/>
  <c r="R563" i="3"/>
  <c r="P563" i="3"/>
  <c r="BI559" i="3"/>
  <c r="BH559" i="3"/>
  <c r="BG559" i="3"/>
  <c r="BF559" i="3"/>
  <c r="T559" i="3"/>
  <c r="R559" i="3"/>
  <c r="P559" i="3"/>
  <c r="BI556" i="3"/>
  <c r="BH556" i="3"/>
  <c r="BG556" i="3"/>
  <c r="BF556" i="3"/>
  <c r="T556" i="3"/>
  <c r="T555" i="3" s="1"/>
  <c r="R556" i="3"/>
  <c r="R555" i="3" s="1"/>
  <c r="P556" i="3"/>
  <c r="P555" i="3" s="1"/>
  <c r="BI552" i="3"/>
  <c r="BH552" i="3"/>
  <c r="BG552" i="3"/>
  <c r="BF552" i="3"/>
  <c r="T552" i="3"/>
  <c r="R552" i="3"/>
  <c r="P552" i="3"/>
  <c r="BI551" i="3"/>
  <c r="BH551" i="3"/>
  <c r="BG551" i="3"/>
  <c r="BF551" i="3"/>
  <c r="T551" i="3"/>
  <c r="R551" i="3"/>
  <c r="P551" i="3"/>
  <c r="BI546" i="3"/>
  <c r="BH546" i="3"/>
  <c r="BG546" i="3"/>
  <c r="BF546" i="3"/>
  <c r="T546" i="3"/>
  <c r="R546" i="3"/>
  <c r="P546" i="3"/>
  <c r="BI544" i="3"/>
  <c r="BH544" i="3"/>
  <c r="BG544" i="3"/>
  <c r="BF544" i="3"/>
  <c r="T544" i="3"/>
  <c r="R544" i="3"/>
  <c r="P544" i="3"/>
  <c r="BI536" i="3"/>
  <c r="BH536" i="3"/>
  <c r="BG536" i="3"/>
  <c r="BF536" i="3"/>
  <c r="T536" i="3"/>
  <c r="R536" i="3"/>
  <c r="P536" i="3"/>
  <c r="BI534" i="3"/>
  <c r="BH534" i="3"/>
  <c r="BG534" i="3"/>
  <c r="BF534" i="3"/>
  <c r="T534" i="3"/>
  <c r="R534" i="3"/>
  <c r="P534" i="3"/>
  <c r="BI526" i="3"/>
  <c r="BH526" i="3"/>
  <c r="BG526" i="3"/>
  <c r="BF526" i="3"/>
  <c r="T526" i="3"/>
  <c r="R526" i="3"/>
  <c r="P526" i="3"/>
  <c r="BI518" i="3"/>
  <c r="BH518" i="3"/>
  <c r="BG518" i="3"/>
  <c r="BF518" i="3"/>
  <c r="T518" i="3"/>
  <c r="R518" i="3"/>
  <c r="P518" i="3"/>
  <c r="BI516" i="3"/>
  <c r="BH516" i="3"/>
  <c r="BG516" i="3"/>
  <c r="BF516" i="3"/>
  <c r="T516" i="3"/>
  <c r="R516" i="3"/>
  <c r="P516" i="3"/>
  <c r="BI508" i="3"/>
  <c r="BH508" i="3"/>
  <c r="BG508" i="3"/>
  <c r="BF508" i="3"/>
  <c r="T508" i="3"/>
  <c r="R508" i="3"/>
  <c r="P508" i="3"/>
  <c r="BI503" i="3"/>
  <c r="BH503" i="3"/>
  <c r="BG503" i="3"/>
  <c r="BF503" i="3"/>
  <c r="T503" i="3"/>
  <c r="R503" i="3"/>
  <c r="P503" i="3"/>
  <c r="BI502" i="3"/>
  <c r="BH502" i="3"/>
  <c r="BG502" i="3"/>
  <c r="BF502" i="3"/>
  <c r="T502" i="3"/>
  <c r="R502" i="3"/>
  <c r="P502" i="3"/>
  <c r="BI498" i="3"/>
  <c r="BH498" i="3"/>
  <c r="BG498" i="3"/>
  <c r="BF498" i="3"/>
  <c r="T498" i="3"/>
  <c r="R498" i="3"/>
  <c r="P498" i="3"/>
  <c r="BI497" i="3"/>
  <c r="BH497" i="3"/>
  <c r="BG497" i="3"/>
  <c r="BF497" i="3"/>
  <c r="T497" i="3"/>
  <c r="R497" i="3"/>
  <c r="P497" i="3"/>
  <c r="BI493" i="3"/>
  <c r="BH493" i="3"/>
  <c r="BG493" i="3"/>
  <c r="BF493" i="3"/>
  <c r="T493" i="3"/>
  <c r="R493" i="3"/>
  <c r="P493" i="3"/>
  <c r="BI492" i="3"/>
  <c r="BH492" i="3"/>
  <c r="BG492" i="3"/>
  <c r="BF492" i="3"/>
  <c r="T492" i="3"/>
  <c r="R492" i="3"/>
  <c r="P492" i="3"/>
  <c r="BI488" i="3"/>
  <c r="BH488" i="3"/>
  <c r="BG488" i="3"/>
  <c r="BF488" i="3"/>
  <c r="T488" i="3"/>
  <c r="R488" i="3"/>
  <c r="P488" i="3"/>
  <c r="BI484" i="3"/>
  <c r="BH484" i="3"/>
  <c r="BG484" i="3"/>
  <c r="BF484" i="3"/>
  <c r="T484" i="3"/>
  <c r="R484" i="3"/>
  <c r="P484" i="3"/>
  <c r="BI483" i="3"/>
  <c r="BH483" i="3"/>
  <c r="BG483" i="3"/>
  <c r="BF483" i="3"/>
  <c r="T483" i="3"/>
  <c r="R483" i="3"/>
  <c r="P483" i="3"/>
  <c r="BI479" i="3"/>
  <c r="BH479" i="3"/>
  <c r="BG479" i="3"/>
  <c r="BF479" i="3"/>
  <c r="T479" i="3"/>
  <c r="R479" i="3"/>
  <c r="P479" i="3"/>
  <c r="BI471" i="3"/>
  <c r="BH471" i="3"/>
  <c r="BG471" i="3"/>
  <c r="BF471" i="3"/>
  <c r="T471" i="3"/>
  <c r="R471" i="3"/>
  <c r="P471" i="3"/>
  <c r="BI470" i="3"/>
  <c r="BH470" i="3"/>
  <c r="BG470" i="3"/>
  <c r="BF470" i="3"/>
  <c r="T470" i="3"/>
  <c r="R470" i="3"/>
  <c r="P470" i="3"/>
  <c r="BI469" i="3"/>
  <c r="BH469" i="3"/>
  <c r="BG469" i="3"/>
  <c r="BF469" i="3"/>
  <c r="T469" i="3"/>
  <c r="R469" i="3"/>
  <c r="P469" i="3"/>
  <c r="BI467" i="3"/>
  <c r="BH467" i="3"/>
  <c r="BG467" i="3"/>
  <c r="BF467" i="3"/>
  <c r="T467" i="3"/>
  <c r="R467" i="3"/>
  <c r="P467" i="3"/>
  <c r="BI466" i="3"/>
  <c r="BH466" i="3"/>
  <c r="BG466" i="3"/>
  <c r="BF466" i="3"/>
  <c r="T466" i="3"/>
  <c r="R466" i="3"/>
  <c r="P466" i="3"/>
  <c r="BI464" i="3"/>
  <c r="BH464" i="3"/>
  <c r="BG464" i="3"/>
  <c r="BF464" i="3"/>
  <c r="T464" i="3"/>
  <c r="R464" i="3"/>
  <c r="P464" i="3"/>
  <c r="BI460" i="3"/>
  <c r="BH460" i="3"/>
  <c r="BG460" i="3"/>
  <c r="BF460" i="3"/>
  <c r="T460" i="3"/>
  <c r="R460" i="3"/>
  <c r="P460" i="3"/>
  <c r="BI458" i="3"/>
  <c r="BH458" i="3"/>
  <c r="BG458" i="3"/>
  <c r="BF458" i="3"/>
  <c r="T458" i="3"/>
  <c r="R458" i="3"/>
  <c r="P458" i="3"/>
  <c r="BI455" i="3"/>
  <c r="BH455" i="3"/>
  <c r="BG455" i="3"/>
  <c r="BF455" i="3"/>
  <c r="T455" i="3"/>
  <c r="R455" i="3"/>
  <c r="P455" i="3"/>
  <c r="BI453" i="3"/>
  <c r="BH453" i="3"/>
  <c r="BG453" i="3"/>
  <c r="BF453" i="3"/>
  <c r="T453" i="3"/>
  <c r="R453" i="3"/>
  <c r="P453" i="3"/>
  <c r="BI452" i="3"/>
  <c r="BH452" i="3"/>
  <c r="BG452" i="3"/>
  <c r="BF452" i="3"/>
  <c r="T452" i="3"/>
  <c r="R452" i="3"/>
  <c r="P452" i="3"/>
  <c r="BI450" i="3"/>
  <c r="BH450" i="3"/>
  <c r="BG450" i="3"/>
  <c r="BF450" i="3"/>
  <c r="T450" i="3"/>
  <c r="R450" i="3"/>
  <c r="P450" i="3"/>
  <c r="BI446" i="3"/>
  <c r="BH446" i="3"/>
  <c r="BG446" i="3"/>
  <c r="BF446" i="3"/>
  <c r="T446" i="3"/>
  <c r="R446" i="3"/>
  <c r="P446" i="3"/>
  <c r="BI445" i="3"/>
  <c r="BH445" i="3"/>
  <c r="BG445" i="3"/>
  <c r="BF445" i="3"/>
  <c r="T445" i="3"/>
  <c r="R445" i="3"/>
  <c r="P445" i="3"/>
  <c r="BI444" i="3"/>
  <c r="BH444" i="3"/>
  <c r="BG444" i="3"/>
  <c r="BF444" i="3"/>
  <c r="T444" i="3"/>
  <c r="R444" i="3"/>
  <c r="P444" i="3"/>
  <c r="BI440" i="3"/>
  <c r="BH440" i="3"/>
  <c r="BG440" i="3"/>
  <c r="BF440" i="3"/>
  <c r="T440" i="3"/>
  <c r="R440" i="3"/>
  <c r="P440" i="3"/>
  <c r="BI439" i="3"/>
  <c r="BH439" i="3"/>
  <c r="BG439" i="3"/>
  <c r="BF439" i="3"/>
  <c r="T439" i="3"/>
  <c r="R439" i="3"/>
  <c r="P439" i="3"/>
  <c r="BI438" i="3"/>
  <c r="BH438" i="3"/>
  <c r="BG438" i="3"/>
  <c r="BF438" i="3"/>
  <c r="T438" i="3"/>
  <c r="R438" i="3"/>
  <c r="P438" i="3"/>
  <c r="BI433" i="3"/>
  <c r="BH433" i="3"/>
  <c r="BG433" i="3"/>
  <c r="BF433" i="3"/>
  <c r="T433" i="3"/>
  <c r="R433" i="3"/>
  <c r="P433" i="3"/>
  <c r="BI432" i="3"/>
  <c r="BH432" i="3"/>
  <c r="BG432" i="3"/>
  <c r="BF432" i="3"/>
  <c r="T432" i="3"/>
  <c r="R432" i="3"/>
  <c r="P432" i="3"/>
  <c r="BI430" i="3"/>
  <c r="BH430" i="3"/>
  <c r="BG430" i="3"/>
  <c r="BF430" i="3"/>
  <c r="T430" i="3"/>
  <c r="R430" i="3"/>
  <c r="P430" i="3"/>
  <c r="BI429" i="3"/>
  <c r="BH429" i="3"/>
  <c r="BG429" i="3"/>
  <c r="BF429" i="3"/>
  <c r="T429" i="3"/>
  <c r="R429" i="3"/>
  <c r="P429" i="3"/>
  <c r="BI424" i="3"/>
  <c r="BH424" i="3"/>
  <c r="BG424" i="3"/>
  <c r="BF424" i="3"/>
  <c r="T424" i="3"/>
  <c r="R424" i="3"/>
  <c r="P424" i="3"/>
  <c r="BI423" i="3"/>
  <c r="BH423" i="3"/>
  <c r="BG423" i="3"/>
  <c r="BF423" i="3"/>
  <c r="T423" i="3"/>
  <c r="R423" i="3"/>
  <c r="P423" i="3"/>
  <c r="BI417" i="3"/>
  <c r="BH417" i="3"/>
  <c r="BG417" i="3"/>
  <c r="BF417" i="3"/>
  <c r="T417" i="3"/>
  <c r="R417" i="3"/>
  <c r="P417" i="3"/>
  <c r="BI416" i="3"/>
  <c r="BH416" i="3"/>
  <c r="BG416" i="3"/>
  <c r="BF416" i="3"/>
  <c r="T416" i="3"/>
  <c r="R416" i="3"/>
  <c r="P416" i="3"/>
  <c r="BI410" i="3"/>
  <c r="BH410" i="3"/>
  <c r="BG410" i="3"/>
  <c r="BF410" i="3"/>
  <c r="T410" i="3"/>
  <c r="R410" i="3"/>
  <c r="P410" i="3"/>
  <c r="BI405" i="3"/>
  <c r="BH405" i="3"/>
  <c r="BG405" i="3"/>
  <c r="BF405" i="3"/>
  <c r="T405" i="3"/>
  <c r="R405" i="3"/>
  <c r="P405" i="3"/>
  <c r="BI401" i="3"/>
  <c r="BH401" i="3"/>
  <c r="BG401" i="3"/>
  <c r="BF401" i="3"/>
  <c r="T401" i="3"/>
  <c r="R401" i="3"/>
  <c r="P401" i="3"/>
  <c r="BI400" i="3"/>
  <c r="BH400" i="3"/>
  <c r="BG400" i="3"/>
  <c r="BF400" i="3"/>
  <c r="T400" i="3"/>
  <c r="R400" i="3"/>
  <c r="P400" i="3"/>
  <c r="BI396" i="3"/>
  <c r="BH396" i="3"/>
  <c r="BG396" i="3"/>
  <c r="BF396" i="3"/>
  <c r="T396" i="3"/>
  <c r="R396" i="3"/>
  <c r="P396" i="3"/>
  <c r="BI395" i="3"/>
  <c r="BH395" i="3"/>
  <c r="BG395" i="3"/>
  <c r="BF395" i="3"/>
  <c r="T395" i="3"/>
  <c r="R395" i="3"/>
  <c r="P395" i="3"/>
  <c r="BI394" i="3"/>
  <c r="BH394" i="3"/>
  <c r="BG394" i="3"/>
  <c r="BF394" i="3"/>
  <c r="T394" i="3"/>
  <c r="R394" i="3"/>
  <c r="P394" i="3"/>
  <c r="BI393" i="3"/>
  <c r="BH393" i="3"/>
  <c r="BG393" i="3"/>
  <c r="BF393" i="3"/>
  <c r="T393" i="3"/>
  <c r="R393" i="3"/>
  <c r="P393" i="3"/>
  <c r="BI389" i="3"/>
  <c r="BH389" i="3"/>
  <c r="BG389" i="3"/>
  <c r="BF389" i="3"/>
  <c r="T389" i="3"/>
  <c r="R389" i="3"/>
  <c r="P389" i="3"/>
  <c r="BI384" i="3"/>
  <c r="BH384" i="3"/>
  <c r="BG384" i="3"/>
  <c r="BF384" i="3"/>
  <c r="T384" i="3"/>
  <c r="R384" i="3"/>
  <c r="P384" i="3"/>
  <c r="BI378" i="3"/>
  <c r="BH378" i="3"/>
  <c r="BG378" i="3"/>
  <c r="BF378" i="3"/>
  <c r="T378" i="3"/>
  <c r="R378" i="3"/>
  <c r="P378" i="3"/>
  <c r="BI377" i="3"/>
  <c r="BH377" i="3"/>
  <c r="BG377" i="3"/>
  <c r="BF377" i="3"/>
  <c r="T377" i="3"/>
  <c r="R377" i="3"/>
  <c r="P377" i="3"/>
  <c r="BI371" i="3"/>
  <c r="BH371" i="3"/>
  <c r="BG371" i="3"/>
  <c r="BF371" i="3"/>
  <c r="T371" i="3"/>
  <c r="R371" i="3"/>
  <c r="P371" i="3"/>
  <c r="BI365" i="3"/>
  <c r="BH365" i="3"/>
  <c r="BG365" i="3"/>
  <c r="BF365" i="3"/>
  <c r="T365" i="3"/>
  <c r="R365" i="3"/>
  <c r="P365" i="3"/>
  <c r="BI360" i="3"/>
  <c r="BH360" i="3"/>
  <c r="BG360" i="3"/>
  <c r="BF360" i="3"/>
  <c r="T360" i="3"/>
  <c r="R360" i="3"/>
  <c r="P360" i="3"/>
  <c r="BI359" i="3"/>
  <c r="BH359" i="3"/>
  <c r="BG359" i="3"/>
  <c r="BF359" i="3"/>
  <c r="T359" i="3"/>
  <c r="R359" i="3"/>
  <c r="P359" i="3"/>
  <c r="BI354" i="3"/>
  <c r="BH354" i="3"/>
  <c r="BG354" i="3"/>
  <c r="BF354" i="3"/>
  <c r="T354" i="3"/>
  <c r="R354" i="3"/>
  <c r="P354" i="3"/>
  <c r="BI353" i="3"/>
  <c r="BH353" i="3"/>
  <c r="BG353" i="3"/>
  <c r="BF353" i="3"/>
  <c r="T353" i="3"/>
  <c r="R353" i="3"/>
  <c r="P353" i="3"/>
  <c r="BI348" i="3"/>
  <c r="BH348" i="3"/>
  <c r="BG348" i="3"/>
  <c r="BF348" i="3"/>
  <c r="T348" i="3"/>
  <c r="R348" i="3"/>
  <c r="P348" i="3"/>
  <c r="BI343" i="3"/>
  <c r="BH343" i="3"/>
  <c r="BG343" i="3"/>
  <c r="BF343" i="3"/>
  <c r="T343" i="3"/>
  <c r="R343" i="3"/>
  <c r="P343" i="3"/>
  <c r="BI338" i="3"/>
  <c r="BH338" i="3"/>
  <c r="BG338" i="3"/>
  <c r="BF338" i="3"/>
  <c r="T338" i="3"/>
  <c r="R338" i="3"/>
  <c r="P338" i="3"/>
  <c r="BI333" i="3"/>
  <c r="BH333" i="3"/>
  <c r="BG333" i="3"/>
  <c r="BF333" i="3"/>
  <c r="T333" i="3"/>
  <c r="R333" i="3"/>
  <c r="P333" i="3"/>
  <c r="BI332" i="3"/>
  <c r="BH332" i="3"/>
  <c r="BG332" i="3"/>
  <c r="BF332" i="3"/>
  <c r="T332" i="3"/>
  <c r="R332" i="3"/>
  <c r="P332" i="3"/>
  <c r="BI327" i="3"/>
  <c r="BH327" i="3"/>
  <c r="BG327" i="3"/>
  <c r="BF327" i="3"/>
  <c r="T327" i="3"/>
  <c r="R327" i="3"/>
  <c r="P327" i="3"/>
  <c r="BI326" i="3"/>
  <c r="BH326" i="3"/>
  <c r="BG326" i="3"/>
  <c r="BF326" i="3"/>
  <c r="T326" i="3"/>
  <c r="R326" i="3"/>
  <c r="P326" i="3"/>
  <c r="BI320" i="3"/>
  <c r="BH320" i="3"/>
  <c r="BG320" i="3"/>
  <c r="BF320" i="3"/>
  <c r="T320" i="3"/>
  <c r="R320" i="3"/>
  <c r="P320" i="3"/>
  <c r="BI315" i="3"/>
  <c r="BH315" i="3"/>
  <c r="BG315" i="3"/>
  <c r="BF315" i="3"/>
  <c r="T315" i="3"/>
  <c r="R315" i="3"/>
  <c r="P315" i="3"/>
  <c r="BI313" i="3"/>
  <c r="BH313" i="3"/>
  <c r="BG313" i="3"/>
  <c r="BF313" i="3"/>
  <c r="T313" i="3"/>
  <c r="R313" i="3"/>
  <c r="P313" i="3"/>
  <c r="BI312" i="3"/>
  <c r="BH312" i="3"/>
  <c r="BG312" i="3"/>
  <c r="BF312" i="3"/>
  <c r="T312" i="3"/>
  <c r="R312" i="3"/>
  <c r="P312" i="3"/>
  <c r="BI311" i="3"/>
  <c r="BH311" i="3"/>
  <c r="BG311" i="3"/>
  <c r="BF311" i="3"/>
  <c r="T311" i="3"/>
  <c r="R311" i="3"/>
  <c r="P311" i="3"/>
  <c r="BI307" i="3"/>
  <c r="BH307" i="3"/>
  <c r="BG307" i="3"/>
  <c r="BF307" i="3"/>
  <c r="T307" i="3"/>
  <c r="R307" i="3"/>
  <c r="P307" i="3"/>
  <c r="BI303" i="3"/>
  <c r="BH303" i="3"/>
  <c r="BG303" i="3"/>
  <c r="BF303" i="3"/>
  <c r="T303" i="3"/>
  <c r="R303" i="3"/>
  <c r="P303" i="3"/>
  <c r="BI299" i="3"/>
  <c r="BH299" i="3"/>
  <c r="BG299" i="3"/>
  <c r="BF299" i="3"/>
  <c r="T299" i="3"/>
  <c r="R299" i="3"/>
  <c r="P299" i="3"/>
  <c r="BI298" i="3"/>
  <c r="BH298" i="3"/>
  <c r="BG298" i="3"/>
  <c r="BF298" i="3"/>
  <c r="T298" i="3"/>
  <c r="R298" i="3"/>
  <c r="P298" i="3"/>
  <c r="BI297" i="3"/>
  <c r="BH297" i="3"/>
  <c r="BG297" i="3"/>
  <c r="BF297" i="3"/>
  <c r="T297" i="3"/>
  <c r="R297" i="3"/>
  <c r="P297" i="3"/>
  <c r="BI296" i="3"/>
  <c r="BH296" i="3"/>
  <c r="BG296" i="3"/>
  <c r="BF296" i="3"/>
  <c r="T296" i="3"/>
  <c r="R296" i="3"/>
  <c r="P296" i="3"/>
  <c r="BI292" i="3"/>
  <c r="BH292" i="3"/>
  <c r="BG292" i="3"/>
  <c r="BF292" i="3"/>
  <c r="T292" i="3"/>
  <c r="R292" i="3"/>
  <c r="P292" i="3"/>
  <c r="BI288" i="3"/>
  <c r="BH288" i="3"/>
  <c r="BG288" i="3"/>
  <c r="BF288" i="3"/>
  <c r="T288" i="3"/>
  <c r="R288" i="3"/>
  <c r="P288" i="3"/>
  <c r="BI287" i="3"/>
  <c r="BH287" i="3"/>
  <c r="BG287" i="3"/>
  <c r="BF287" i="3"/>
  <c r="T287" i="3"/>
  <c r="R287" i="3"/>
  <c r="P287" i="3"/>
  <c r="BI286" i="3"/>
  <c r="BH286" i="3"/>
  <c r="BG286" i="3"/>
  <c r="BF286" i="3"/>
  <c r="T286" i="3"/>
  <c r="R286" i="3"/>
  <c r="P286" i="3"/>
  <c r="BI285" i="3"/>
  <c r="BH285" i="3"/>
  <c r="BG285" i="3"/>
  <c r="BF285" i="3"/>
  <c r="T285" i="3"/>
  <c r="R285" i="3"/>
  <c r="P285" i="3"/>
  <c r="BI284" i="3"/>
  <c r="BH284" i="3"/>
  <c r="BG284" i="3"/>
  <c r="BF284" i="3"/>
  <c r="T284" i="3"/>
  <c r="R284" i="3"/>
  <c r="P284" i="3"/>
  <c r="BI283" i="3"/>
  <c r="BH283" i="3"/>
  <c r="BG283" i="3"/>
  <c r="BF283" i="3"/>
  <c r="T283" i="3"/>
  <c r="R283" i="3"/>
  <c r="P283" i="3"/>
  <c r="BI282" i="3"/>
  <c r="BH282" i="3"/>
  <c r="BG282" i="3"/>
  <c r="BF282" i="3"/>
  <c r="T282" i="3"/>
  <c r="R282" i="3"/>
  <c r="P282" i="3"/>
  <c r="BI281" i="3"/>
  <c r="BH281" i="3"/>
  <c r="BG281" i="3"/>
  <c r="BF281" i="3"/>
  <c r="T281" i="3"/>
  <c r="R281" i="3"/>
  <c r="P281" i="3"/>
  <c r="BI280" i="3"/>
  <c r="BH280" i="3"/>
  <c r="BG280" i="3"/>
  <c r="BF280" i="3"/>
  <c r="T280" i="3"/>
  <c r="R280" i="3"/>
  <c r="P280" i="3"/>
  <c r="BI279" i="3"/>
  <c r="BH279" i="3"/>
  <c r="BG279" i="3"/>
  <c r="BF279" i="3"/>
  <c r="T279" i="3"/>
  <c r="R279" i="3"/>
  <c r="P279" i="3"/>
  <c r="BI278" i="3"/>
  <c r="BH278" i="3"/>
  <c r="BG278" i="3"/>
  <c r="BF278" i="3"/>
  <c r="T278" i="3"/>
  <c r="R278" i="3"/>
  <c r="P278" i="3"/>
  <c r="BI277" i="3"/>
  <c r="BH277" i="3"/>
  <c r="BG277" i="3"/>
  <c r="BF277" i="3"/>
  <c r="T277" i="3"/>
  <c r="R277" i="3"/>
  <c r="P277" i="3"/>
  <c r="BI276" i="3"/>
  <c r="BH276" i="3"/>
  <c r="BG276" i="3"/>
  <c r="BF276" i="3"/>
  <c r="T276" i="3"/>
  <c r="R276" i="3"/>
  <c r="P276" i="3"/>
  <c r="BI275" i="3"/>
  <c r="BH275" i="3"/>
  <c r="BG275" i="3"/>
  <c r="BF275" i="3"/>
  <c r="T275" i="3"/>
  <c r="R275" i="3"/>
  <c r="P275" i="3"/>
  <c r="BI274" i="3"/>
  <c r="BH274" i="3"/>
  <c r="BG274" i="3"/>
  <c r="BF274" i="3"/>
  <c r="T274" i="3"/>
  <c r="R274" i="3"/>
  <c r="P274" i="3"/>
  <c r="BI273" i="3"/>
  <c r="BH273" i="3"/>
  <c r="BG273" i="3"/>
  <c r="BF273" i="3"/>
  <c r="T273" i="3"/>
  <c r="R273" i="3"/>
  <c r="P273" i="3"/>
  <c r="BI268" i="3"/>
  <c r="BH268" i="3"/>
  <c r="BG268" i="3"/>
  <c r="BF268" i="3"/>
  <c r="T268" i="3"/>
  <c r="R268" i="3"/>
  <c r="P268" i="3"/>
  <c r="BI263" i="3"/>
  <c r="BH263" i="3"/>
  <c r="BG263" i="3"/>
  <c r="BF263" i="3"/>
  <c r="T263" i="3"/>
  <c r="R263" i="3"/>
  <c r="P263" i="3"/>
  <c r="BI259" i="3"/>
  <c r="BH259" i="3"/>
  <c r="BG259" i="3"/>
  <c r="BF259" i="3"/>
  <c r="T259" i="3"/>
  <c r="R259" i="3"/>
  <c r="P259" i="3"/>
  <c r="BI257" i="3"/>
  <c r="BH257" i="3"/>
  <c r="BG257" i="3"/>
  <c r="BF257" i="3"/>
  <c r="T257" i="3"/>
  <c r="R257" i="3"/>
  <c r="P257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47" i="3"/>
  <c r="BH247" i="3"/>
  <c r="BG247" i="3"/>
  <c r="BF247" i="3"/>
  <c r="T247" i="3"/>
  <c r="R247" i="3"/>
  <c r="P247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37" i="3"/>
  <c r="BH237" i="3"/>
  <c r="BG237" i="3"/>
  <c r="BF237" i="3"/>
  <c r="T237" i="3"/>
  <c r="R237" i="3"/>
  <c r="P237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25" i="3"/>
  <c r="BH225" i="3"/>
  <c r="BG225" i="3"/>
  <c r="BF225" i="3"/>
  <c r="T225" i="3"/>
  <c r="R225" i="3"/>
  <c r="P225" i="3"/>
  <c r="BI218" i="3"/>
  <c r="BH218" i="3"/>
  <c r="BG218" i="3"/>
  <c r="BF218" i="3"/>
  <c r="T218" i="3"/>
  <c r="R218" i="3"/>
  <c r="P218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09" i="3"/>
  <c r="BH209" i="3"/>
  <c r="BG209" i="3"/>
  <c r="BF209" i="3"/>
  <c r="T209" i="3"/>
  <c r="R209" i="3"/>
  <c r="P209" i="3"/>
  <c r="BI206" i="3"/>
  <c r="BH206" i="3"/>
  <c r="BG206" i="3"/>
  <c r="BF206" i="3"/>
  <c r="T206" i="3"/>
  <c r="R206" i="3"/>
  <c r="P206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6" i="3"/>
  <c r="BH196" i="3"/>
  <c r="BG196" i="3"/>
  <c r="BF196" i="3"/>
  <c r="T196" i="3"/>
  <c r="R196" i="3"/>
  <c r="P196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3" i="3"/>
  <c r="BH173" i="3"/>
  <c r="BG173" i="3"/>
  <c r="BF173" i="3"/>
  <c r="T173" i="3"/>
  <c r="R173" i="3"/>
  <c r="P173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0" i="3"/>
  <c r="BH160" i="3"/>
  <c r="BG160" i="3"/>
  <c r="BF160" i="3"/>
  <c r="T160" i="3"/>
  <c r="R160" i="3"/>
  <c r="P160" i="3"/>
  <c r="BI156" i="3"/>
  <c r="BH156" i="3"/>
  <c r="BG156" i="3"/>
  <c r="BF156" i="3"/>
  <c r="T156" i="3"/>
  <c r="R156" i="3"/>
  <c r="P156" i="3"/>
  <c r="BI152" i="3"/>
  <c r="BH152" i="3"/>
  <c r="BG152" i="3"/>
  <c r="BF152" i="3"/>
  <c r="T152" i="3"/>
  <c r="R152" i="3"/>
  <c r="P152" i="3"/>
  <c r="J145" i="3"/>
  <c r="F145" i="3"/>
  <c r="F143" i="3"/>
  <c r="E141" i="3"/>
  <c r="J93" i="3"/>
  <c r="F93" i="3"/>
  <c r="F91" i="3"/>
  <c r="E89" i="3"/>
  <c r="J26" i="3"/>
  <c r="E26" i="3"/>
  <c r="J146" i="3" s="1"/>
  <c r="J25" i="3"/>
  <c r="J20" i="3"/>
  <c r="E20" i="3"/>
  <c r="F94" i="3"/>
  <c r="J19" i="3"/>
  <c r="J14" i="3"/>
  <c r="J91" i="3" s="1"/>
  <c r="E7" i="3"/>
  <c r="E137" i="3" s="1"/>
  <c r="J37" i="2"/>
  <c r="J36" i="2"/>
  <c r="AY95" i="1" s="1"/>
  <c r="J35" i="2"/>
  <c r="AX95" i="1" s="1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J116" i="2"/>
  <c r="F116" i="2"/>
  <c r="F114" i="2"/>
  <c r="E112" i="2"/>
  <c r="J91" i="2"/>
  <c r="F91" i="2"/>
  <c r="F89" i="2"/>
  <c r="E87" i="2"/>
  <c r="J24" i="2"/>
  <c r="E24" i="2"/>
  <c r="J117" i="2"/>
  <c r="J23" i="2"/>
  <c r="J18" i="2"/>
  <c r="E18" i="2"/>
  <c r="F117" i="2"/>
  <c r="J17" i="2"/>
  <c r="J12" i="2"/>
  <c r="J114" i="2"/>
  <c r="E7" i="2"/>
  <c r="E110" i="2" s="1"/>
  <c r="L90" i="1"/>
  <c r="AM90" i="1"/>
  <c r="AM89" i="1"/>
  <c r="L89" i="1"/>
  <c r="AM87" i="1"/>
  <c r="L87" i="1"/>
  <c r="L85" i="1"/>
  <c r="L84" i="1"/>
  <c r="BK136" i="2"/>
  <c r="J130" i="2"/>
  <c r="J123" i="2"/>
  <c r="BK132" i="2"/>
  <c r="J124" i="2"/>
  <c r="BK1078" i="3"/>
  <c r="BK1044" i="3"/>
  <c r="BK1009" i="3"/>
  <c r="J959" i="3"/>
  <c r="BK893" i="3"/>
  <c r="BK359" i="3"/>
  <c r="BK282" i="3"/>
  <c r="J196" i="3"/>
  <c r="J160" i="3"/>
  <c r="BK1001" i="3"/>
  <c r="J933" i="3"/>
  <c r="BK887" i="3"/>
  <c r="J802" i="3"/>
  <c r="J667" i="3"/>
  <c r="BK583" i="3"/>
  <c r="J556" i="3"/>
  <c r="J488" i="3"/>
  <c r="BK444" i="3"/>
  <c r="J296" i="3"/>
  <c r="BK242" i="3"/>
  <c r="BK173" i="3"/>
  <c r="BK1097" i="3"/>
  <c r="BK1032" i="3"/>
  <c r="BK969" i="3"/>
  <c r="BK931" i="3"/>
  <c r="J897" i="3"/>
  <c r="BK840" i="3"/>
  <c r="BK784" i="3"/>
  <c r="J732" i="3"/>
  <c r="BK669" i="3"/>
  <c r="BK599" i="3"/>
  <c r="BK492" i="3"/>
  <c r="J438" i="3"/>
  <c r="J378" i="3"/>
  <c r="BK280" i="3"/>
  <c r="BK192" i="3"/>
  <c r="BK1070" i="3"/>
  <c r="J1026" i="3"/>
  <c r="J941" i="3"/>
  <c r="BK844" i="3"/>
  <c r="J796" i="3"/>
  <c r="BK745" i="3"/>
  <c r="BK685" i="3"/>
  <c r="J559" i="3"/>
  <c r="BK470" i="3"/>
  <c r="BK377" i="3"/>
  <c r="J312" i="3"/>
  <c r="BK283" i="3"/>
  <c r="J225" i="3"/>
  <c r="J1071" i="3"/>
  <c r="J937" i="3"/>
  <c r="BK891" i="3"/>
  <c r="BK832" i="3"/>
  <c r="J777" i="3"/>
  <c r="J691" i="3"/>
  <c r="BK653" i="3"/>
  <c r="BK516" i="3"/>
  <c r="J471" i="3"/>
  <c r="J395" i="3"/>
  <c r="J332" i="3"/>
  <c r="J247" i="3"/>
  <c r="J1117" i="3"/>
  <c r="J1051" i="3"/>
  <c r="J939" i="3"/>
  <c r="J891" i="3"/>
  <c r="BK863" i="3"/>
  <c r="BK805" i="3"/>
  <c r="J675" i="3"/>
  <c r="J594" i="3"/>
  <c r="BK552" i="3"/>
  <c r="BK458" i="3"/>
  <c r="BK400" i="3"/>
  <c r="J303" i="3"/>
  <c r="J282" i="3"/>
  <c r="BK233" i="3"/>
  <c r="J1086" i="3"/>
  <c r="J1032" i="3"/>
  <c r="J1003" i="3"/>
  <c r="BK947" i="3"/>
  <c r="J913" i="3"/>
  <c r="J867" i="3"/>
  <c r="J822" i="3"/>
  <c r="BK725" i="3"/>
  <c r="BK635" i="3"/>
  <c r="BK493" i="3"/>
  <c r="BK417" i="3"/>
  <c r="J338" i="3"/>
  <c r="J259" i="3"/>
  <c r="J156" i="3"/>
  <c r="J1157" i="3"/>
  <c r="J1140" i="3"/>
  <c r="J1129" i="3"/>
  <c r="BK1111" i="3"/>
  <c r="BK1017" i="3"/>
  <c r="J991" i="3"/>
  <c r="BK975" i="3"/>
  <c r="BK917" i="3"/>
  <c r="J816" i="3"/>
  <c r="J712" i="3"/>
  <c r="BK579" i="3"/>
  <c r="J493" i="3"/>
  <c r="BK450" i="3"/>
  <c r="J365" i="3"/>
  <c r="J212" i="3"/>
  <c r="F41" i="4"/>
  <c r="BD99" i="1" s="1"/>
  <c r="F40" i="8"/>
  <c r="BC103" i="1" s="1"/>
  <c r="F41" i="9"/>
  <c r="BD104" i="1"/>
  <c r="F39" i="10"/>
  <c r="BB105" i="1" s="1"/>
  <c r="J36" i="11"/>
  <c r="AW106" i="1" s="1"/>
  <c r="J223" i="13"/>
  <c r="J208" i="13"/>
  <c r="J226" i="13"/>
  <c r="BK137" i="13"/>
  <c r="BK210" i="13"/>
  <c r="J240" i="13"/>
  <c r="BK226" i="13"/>
  <c r="J198" i="13"/>
  <c r="BK215" i="13"/>
  <c r="J176" i="13"/>
  <c r="BK161" i="13"/>
  <c r="BK135" i="14"/>
  <c r="J143" i="14"/>
  <c r="J125" i="14"/>
  <c r="J139" i="15"/>
  <c r="J122" i="15"/>
  <c r="BK124" i="15"/>
  <c r="J123" i="17"/>
  <c r="J36" i="17"/>
  <c r="AW113" i="1"/>
  <c r="BK123" i="19"/>
  <c r="F39" i="19"/>
  <c r="BD115" i="1"/>
  <c r="J149" i="20"/>
  <c r="BK128" i="20"/>
  <c r="BK138" i="20"/>
  <c r="J138" i="2"/>
  <c r="BK131" i="2"/>
  <c r="BK138" i="2"/>
  <c r="J125" i="2"/>
  <c r="BK1101" i="3"/>
  <c r="BK1059" i="3"/>
  <c r="J1017" i="3"/>
  <c r="BK983" i="3"/>
  <c r="BK937" i="3"/>
  <c r="BK865" i="3"/>
  <c r="J326" i="3"/>
  <c r="BK281" i="3"/>
  <c r="J218" i="3"/>
  <c r="J180" i="3"/>
  <c r="J1040" i="3"/>
  <c r="BK977" i="3"/>
  <c r="BK897" i="3"/>
  <c r="BK810" i="3"/>
  <c r="J643" i="3"/>
  <c r="J571" i="3"/>
  <c r="BK497" i="3"/>
  <c r="J405" i="3"/>
  <c r="BK285" i="3"/>
  <c r="BK257" i="3"/>
  <c r="J192" i="3"/>
  <c r="J1099" i="3"/>
  <c r="BK1047" i="3"/>
  <c r="J957" i="3"/>
  <c r="BK925" i="3"/>
  <c r="BK853" i="3"/>
  <c r="J828" i="3"/>
  <c r="BK742" i="3"/>
  <c r="BK708" i="3"/>
  <c r="BK643" i="3"/>
  <c r="J536" i="3"/>
  <c r="J458" i="3"/>
  <c r="BK429" i="3"/>
  <c r="BK327" i="3"/>
  <c r="BK274" i="3"/>
  <c r="J183" i="3"/>
  <c r="J1067" i="3"/>
  <c r="BK999" i="3"/>
  <c r="BK903" i="3"/>
  <c r="BK848" i="3"/>
  <c r="BK820" i="3"/>
  <c r="J702" i="3"/>
  <c r="BK655" i="3"/>
  <c r="BK544" i="3"/>
  <c r="J464" i="3"/>
  <c r="BK371" i="3"/>
  <c r="BK326" i="3"/>
  <c r="J281" i="3"/>
  <c r="J237" i="3"/>
  <c r="BK1072" i="3"/>
  <c r="J993" i="3"/>
  <c r="J961" i="3"/>
  <c r="J893" i="3"/>
  <c r="J873" i="3"/>
  <c r="BK796" i="3"/>
  <c r="BK740" i="3"/>
  <c r="BK673" i="3"/>
  <c r="J610" i="3"/>
  <c r="J565" i="3"/>
  <c r="J492" i="3"/>
  <c r="BK424" i="3"/>
  <c r="J354" i="3"/>
  <c r="J307" i="3"/>
  <c r="BK209" i="3"/>
  <c r="J1122" i="3"/>
  <c r="J1100" i="3"/>
  <c r="BK1005" i="3"/>
  <c r="BK945" i="3"/>
  <c r="J905" i="3"/>
  <c r="J875" i="3"/>
  <c r="J824" i="3"/>
  <c r="J718" i="3"/>
  <c r="J673" i="3"/>
  <c r="BK592" i="3"/>
  <c r="J534" i="3"/>
  <c r="J423" i="3"/>
  <c r="BK311" i="3"/>
  <c r="BK296" i="3"/>
  <c r="BK278" i="3"/>
  <c r="BK182" i="3"/>
  <c r="BK1065" i="3"/>
  <c r="J1021" i="3"/>
  <c r="J955" i="3"/>
  <c r="BK905" i="3"/>
  <c r="BK869" i="3"/>
  <c r="BK814" i="3"/>
  <c r="J685" i="3"/>
  <c r="J508" i="3"/>
  <c r="BK430" i="3"/>
  <c r="BK320" i="3"/>
  <c r="J279" i="3"/>
  <c r="BK1160" i="3"/>
  <c r="BK1157" i="3"/>
  <c r="BK1140" i="3"/>
  <c r="BK1139" i="3" s="1"/>
  <c r="J1139" i="3" s="1"/>
  <c r="J126" i="3" s="1"/>
  <c r="BK1125" i="3"/>
  <c r="BK1053" i="3"/>
  <c r="J1009" i="3"/>
  <c r="J979" i="3"/>
  <c r="BK933" i="3"/>
  <c r="J848" i="3"/>
  <c r="J805" i="3"/>
  <c r="J740" i="3"/>
  <c r="BK610" i="3"/>
  <c r="BK569" i="3"/>
  <c r="J479" i="3"/>
  <c r="BK446" i="3"/>
  <c r="J393" i="3"/>
  <c r="J202" i="3"/>
  <c r="BK164" i="3"/>
  <c r="F39" i="4"/>
  <c r="BB99" i="1" s="1"/>
  <c r="BK127" i="6"/>
  <c r="BK127" i="7"/>
  <c r="J127" i="8"/>
  <c r="F39" i="8"/>
  <c r="BB103" i="1"/>
  <c r="J38" i="9"/>
  <c r="AW104" i="1"/>
  <c r="J123" i="11"/>
  <c r="F37" i="11"/>
  <c r="BB106" i="1" s="1"/>
  <c r="F39" i="12"/>
  <c r="BD107" i="1" s="1"/>
  <c r="BK176" i="13"/>
  <c r="BK169" i="13"/>
  <c r="J195" i="13"/>
  <c r="J215" i="13"/>
  <c r="J218" i="13"/>
  <c r="J225" i="13"/>
  <c r="BK198" i="13"/>
  <c r="BK205" i="13"/>
  <c r="BK141" i="13"/>
  <c r="BK143" i="14"/>
  <c r="J148" i="14"/>
  <c r="J137" i="14"/>
  <c r="J124" i="15"/>
  <c r="J133" i="15"/>
  <c r="BK122" i="15"/>
  <c r="F36" i="16"/>
  <c r="BA112" i="1"/>
  <c r="F38" i="18"/>
  <c r="BC114" i="1"/>
  <c r="F37" i="19"/>
  <c r="BB115" i="1" s="1"/>
  <c r="J146" i="20"/>
  <c r="BK134" i="2"/>
  <c r="BK127" i="2"/>
  <c r="J136" i="2"/>
  <c r="J126" i="2"/>
  <c r="BK1091" i="3"/>
  <c r="J1025" i="3"/>
  <c r="J997" i="3"/>
  <c r="BK967" i="3"/>
  <c r="BK885" i="3"/>
  <c r="J836" i="3"/>
  <c r="BK287" i="3"/>
  <c r="J275" i="3"/>
  <c r="BK190" i="3"/>
  <c r="J1063" i="3"/>
  <c r="BK997" i="3"/>
  <c r="J917" i="3"/>
  <c r="BK836" i="3"/>
  <c r="BK702" i="3"/>
  <c r="BK577" i="3"/>
  <c r="J551" i="3"/>
  <c r="J484" i="3"/>
  <c r="J453" i="3"/>
  <c r="J315" i="3"/>
  <c r="BK275" i="3"/>
  <c r="BK218" i="3"/>
  <c r="J1102" i="3"/>
  <c r="J1078" i="3"/>
  <c r="BK1003" i="3"/>
  <c r="BK949" i="3"/>
  <c r="BK909" i="3"/>
  <c r="BK846" i="3"/>
  <c r="J804" i="3"/>
  <c r="J734" i="3"/>
  <c r="BK687" i="3"/>
  <c r="J625" i="3"/>
  <c r="J460" i="3"/>
  <c r="BK432" i="3"/>
  <c r="BK312" i="3"/>
  <c r="J252" i="3"/>
  <c r="J173" i="3"/>
  <c r="J1069" i="3"/>
  <c r="J1031" i="3"/>
  <c r="J931" i="3"/>
  <c r="BK826" i="3"/>
  <c r="BK777" i="3"/>
  <c r="J698" i="3"/>
  <c r="BK591" i="3"/>
  <c r="BK479" i="3"/>
  <c r="BK395" i="3"/>
  <c r="BK333" i="3"/>
  <c r="J284" i="3"/>
  <c r="BK241" i="3"/>
  <c r="J1091" i="3"/>
  <c r="J989" i="3"/>
  <c r="J947" i="3"/>
  <c r="J889" i="3"/>
  <c r="BK822" i="3"/>
  <c r="J742" i="3"/>
  <c r="J661" i="3"/>
  <c r="J575" i="3"/>
  <c r="J503" i="3"/>
  <c r="BK469" i="3"/>
  <c r="J410" i="3"/>
  <c r="J333" i="3"/>
  <c r="J277" i="3"/>
  <c r="BK178" i="3"/>
  <c r="BK1107" i="3"/>
  <c r="J1007" i="3"/>
  <c r="BK963" i="3"/>
  <c r="BK913" i="3"/>
  <c r="J871" i="3"/>
  <c r="BK812" i="3"/>
  <c r="BK691" i="3"/>
  <c r="BK625" i="3"/>
  <c r="BK503" i="3"/>
  <c r="J430" i="3"/>
  <c r="J320" i="3"/>
  <c r="J288" i="3"/>
  <c r="BK259" i="3"/>
  <c r="BK1115" i="3"/>
  <c r="BK1033" i="3"/>
  <c r="BK993" i="3"/>
  <c r="BK951" i="3"/>
  <c r="J901" i="3"/>
  <c r="J863" i="3"/>
  <c r="J765" i="3"/>
  <c r="J681" i="3"/>
  <c r="J544" i="3"/>
  <c r="BK452" i="3"/>
  <c r="BK396" i="3"/>
  <c r="J280" i="3"/>
  <c r="BK213" i="3"/>
  <c r="J1158" i="3"/>
  <c r="J1145" i="3"/>
  <c r="BK1129" i="3"/>
  <c r="J1115" i="3"/>
  <c r="J1033" i="3"/>
  <c r="BK987" i="3"/>
  <c r="J943" i="3"/>
  <c r="BK915" i="3"/>
  <c r="BK765" i="3"/>
  <c r="J687" i="3"/>
  <c r="J585" i="3"/>
  <c r="J502" i="3"/>
  <c r="J466" i="3"/>
  <c r="BK410" i="3"/>
  <c r="BK338" i="3"/>
  <c r="J182" i="3"/>
  <c r="J38" i="4"/>
  <c r="AW99" i="1" s="1"/>
  <c r="J127" i="6"/>
  <c r="J127" i="7"/>
  <c r="F39" i="7"/>
  <c r="BB102" i="1" s="1"/>
  <c r="BK127" i="9"/>
  <c r="J127" i="10"/>
  <c r="J38" i="10"/>
  <c r="AW105" i="1"/>
  <c r="BK123" i="12"/>
  <c r="J36" i="12"/>
  <c r="AW107" i="1"/>
  <c r="J171" i="13"/>
  <c r="BK179" i="13"/>
  <c r="BK220" i="13"/>
  <c r="BK171" i="13"/>
  <c r="BK187" i="13"/>
  <c r="BK225" i="13"/>
  <c r="BK218" i="13"/>
  <c r="J156" i="13"/>
  <c r="J145" i="13"/>
  <c r="J139" i="14"/>
  <c r="BK137" i="14"/>
  <c r="BK125" i="14"/>
  <c r="BK147" i="15"/>
  <c r="J144" i="15"/>
  <c r="BK141" i="15"/>
  <c r="J128" i="15"/>
  <c r="F39" i="16"/>
  <c r="BD112" i="1"/>
  <c r="F38" i="19"/>
  <c r="BC115" i="1" s="1"/>
  <c r="J136" i="20"/>
  <c r="J126" i="20"/>
  <c r="BK139" i="2"/>
  <c r="BK126" i="2"/>
  <c r="J127" i="2"/>
  <c r="AS111" i="1"/>
  <c r="BK1013" i="3"/>
  <c r="J971" i="3"/>
  <c r="BK921" i="3"/>
  <c r="BK851" i="3"/>
  <c r="J311" i="3"/>
  <c r="J233" i="3"/>
  <c r="J1089" i="3"/>
  <c r="BK953" i="3"/>
  <c r="BK858" i="3"/>
  <c r="J693" i="3"/>
  <c r="J569" i="3"/>
  <c r="BK460" i="3"/>
  <c r="J377" i="3"/>
  <c r="J263" i="3"/>
  <c r="BK156" i="3"/>
  <c r="J1059" i="3"/>
  <c r="J973" i="3"/>
  <c r="BK927" i="3"/>
  <c r="J858" i="3"/>
  <c r="J832" i="3"/>
  <c r="J727" i="3"/>
  <c r="BK612" i="3"/>
  <c r="J526" i="3"/>
  <c r="BK440" i="3"/>
  <c r="J343" i="3"/>
  <c r="BK212" i="3"/>
  <c r="J1107" i="3"/>
  <c r="J1037" i="3"/>
  <c r="BK995" i="3"/>
  <c r="J877" i="3"/>
  <c r="J784" i="3"/>
  <c r="J708" i="3"/>
  <c r="J669" i="3"/>
  <c r="J546" i="3"/>
  <c r="J455" i="3"/>
  <c r="BK353" i="3"/>
  <c r="BK288" i="3"/>
  <c r="J276" i="3"/>
  <c r="J1097" i="3"/>
  <c r="J1013" i="3"/>
  <c r="J969" i="3"/>
  <c r="J919" i="3"/>
  <c r="BK850" i="3"/>
  <c r="BK804" i="3"/>
  <c r="BK696" i="3"/>
  <c r="J657" i="3"/>
  <c r="J579" i="3"/>
  <c r="BK551" i="3"/>
  <c r="J450" i="3"/>
  <c r="J389" i="3"/>
  <c r="J287" i="3"/>
  <c r="BK1062" i="3"/>
  <c r="J995" i="3"/>
  <c r="BK955" i="3"/>
  <c r="BK901" i="3"/>
  <c r="J838" i="3"/>
  <c r="BK693" i="3"/>
  <c r="J655" i="3"/>
  <c r="J470" i="3"/>
  <c r="J439" i="3"/>
  <c r="BK348" i="3"/>
  <c r="J298" i="3"/>
  <c r="J200" i="3"/>
  <c r="J1070" i="3"/>
  <c r="J1011" i="3"/>
  <c r="J985" i="3"/>
  <c r="J929" i="3"/>
  <c r="J895" i="3"/>
  <c r="J853" i="3"/>
  <c r="J772" i="3"/>
  <c r="J645" i="3"/>
  <c r="J498" i="3"/>
  <c r="BK438" i="3"/>
  <c r="BK365" i="3"/>
  <c r="J268" i="3"/>
  <c r="BK160" i="3"/>
  <c r="BK1158" i="3"/>
  <c r="BK1145" i="3"/>
  <c r="BK1135" i="3"/>
  <c r="BK1110" i="3"/>
  <c r="J1044" i="3"/>
  <c r="BK981" i="3"/>
  <c r="J826" i="3"/>
  <c r="J795" i="3"/>
  <c r="J714" i="3"/>
  <c r="BK518" i="3"/>
  <c r="J429" i="3"/>
  <c r="BK360" i="3"/>
  <c r="BK196" i="3"/>
  <c r="J127" i="4"/>
  <c r="J127" i="5"/>
  <c r="J38" i="5"/>
  <c r="AW100" i="1" s="1"/>
  <c r="J38" i="6"/>
  <c r="AW101" i="1"/>
  <c r="BK127" i="8"/>
  <c r="F41" i="10"/>
  <c r="BD105" i="1"/>
  <c r="F38" i="11"/>
  <c r="BC106" i="1" s="1"/>
  <c r="J230" i="13"/>
  <c r="BK181" i="13"/>
  <c r="BK195" i="13"/>
  <c r="BK240" i="13"/>
  <c r="J205" i="13"/>
  <c r="BK148" i="13"/>
  <c r="J179" i="13"/>
  <c r="BK191" i="13"/>
  <c r="BK223" i="13"/>
  <c r="BK131" i="13"/>
  <c r="J155" i="14"/>
  <c r="BK148" i="14"/>
  <c r="J126" i="15"/>
  <c r="J136" i="15"/>
  <c r="J130" i="15"/>
  <c r="BK139" i="15"/>
  <c r="J123" i="16"/>
  <c r="F38" i="17"/>
  <c r="BC113" i="1" s="1"/>
  <c r="F36" i="18"/>
  <c r="BA114" i="1" s="1"/>
  <c r="BK141" i="20"/>
  <c r="J130" i="20"/>
  <c r="BK126" i="20"/>
  <c r="J141" i="2"/>
  <c r="J132" i="2"/>
  <c r="BK124" i="2"/>
  <c r="BK133" i="2"/>
  <c r="BK1122" i="3"/>
  <c r="J1065" i="3"/>
  <c r="BK1021" i="3"/>
  <c r="BK991" i="3"/>
  <c r="J951" i="3"/>
  <c r="J883" i="3"/>
  <c r="J371" i="3"/>
  <c r="BK286" i="3"/>
  <c r="BK252" i="3"/>
  <c r="BK188" i="3"/>
  <c r="BK1028" i="3"/>
  <c r="J949" i="3"/>
  <c r="J881" i="3"/>
  <c r="BK732" i="3"/>
  <c r="J591" i="3"/>
  <c r="BK565" i="3"/>
  <c r="J469" i="3"/>
  <c r="J424" i="3"/>
  <c r="BK313" i="3"/>
  <c r="J274" i="3"/>
  <c r="BK200" i="3"/>
  <c r="J1111" i="3"/>
  <c r="BK1071" i="3"/>
  <c r="J987" i="3"/>
  <c r="BK943" i="3"/>
  <c r="BK871" i="3"/>
  <c r="BK842" i="3"/>
  <c r="BK767" i="3"/>
  <c r="BK698" i="3"/>
  <c r="BK657" i="3"/>
  <c r="BK534" i="3"/>
  <c r="J452" i="3"/>
  <c r="BK405" i="3"/>
  <c r="BK297" i="3"/>
  <c r="J209" i="3"/>
  <c r="J1101" i="3"/>
  <c r="BK1051" i="3"/>
  <c r="J963" i="3"/>
  <c r="J850" i="3"/>
  <c r="J788" i="3"/>
  <c r="BK734" i="3"/>
  <c r="BK605" i="3"/>
  <c r="BK508" i="3"/>
  <c r="J416" i="3"/>
  <c r="BK343" i="3"/>
  <c r="BK298" i="3"/>
  <c r="J253" i="3"/>
  <c r="BK1086" i="3"/>
  <c r="J999" i="3"/>
  <c r="J965" i="3"/>
  <c r="J899" i="3"/>
  <c r="J865" i="3"/>
  <c r="J814" i="3"/>
  <c r="J761" i="3"/>
  <c r="BK675" i="3"/>
  <c r="J587" i="3"/>
  <c r="BK556" i="3"/>
  <c r="J497" i="3"/>
  <c r="J433" i="3"/>
  <c r="BK394" i="3"/>
  <c r="J297" i="3"/>
  <c r="BK180" i="3"/>
  <c r="J1110" i="3"/>
  <c r="J1015" i="3"/>
  <c r="BK971" i="3"/>
  <c r="J915" i="3"/>
  <c r="J885" i="3"/>
  <c r="J844" i="3"/>
  <c r="J756" i="3"/>
  <c r="J663" i="3"/>
  <c r="J583" i="3"/>
  <c r="BK464" i="3"/>
  <c r="J417" i="3"/>
  <c r="J313" i="3"/>
  <c r="J292" i="3"/>
  <c r="J273" i="3"/>
  <c r="BK169" i="3"/>
  <c r="J1047" i="3"/>
  <c r="J1019" i="3"/>
  <c r="BK957" i="3"/>
  <c r="J927" i="3"/>
  <c r="BK883" i="3"/>
  <c r="J834" i="3"/>
  <c r="BK756" i="3"/>
  <c r="J518" i="3"/>
  <c r="J446" i="3"/>
  <c r="J394" i="3"/>
  <c r="BK315" i="3"/>
  <c r="J257" i="3"/>
  <c r="BK1159" i="3"/>
  <c r="BK1156" i="3"/>
  <c r="J1135" i="3"/>
  <c r="J1123" i="3"/>
  <c r="BK1100" i="3"/>
  <c r="BK1011" i="3"/>
  <c r="BK985" i="3"/>
  <c r="BK941" i="3"/>
  <c r="BK875" i="3"/>
  <c r="J810" i="3"/>
  <c r="J653" i="3"/>
  <c r="J552" i="3"/>
  <c r="BK471" i="3"/>
  <c r="BK439" i="3"/>
  <c r="BK384" i="3"/>
  <c r="BK225" i="3"/>
  <c r="BK127" i="4"/>
  <c r="F41" i="5"/>
  <c r="BD100" i="1" s="1"/>
  <c r="F40" i="6"/>
  <c r="BC101" i="1"/>
  <c r="BK127" i="10"/>
  <c r="F40" i="10"/>
  <c r="BC105" i="1"/>
  <c r="J123" i="12"/>
  <c r="BK213" i="13"/>
  <c r="BK233" i="13"/>
  <c r="BK145" i="13"/>
  <c r="J160" i="13"/>
  <c r="BK158" i="13"/>
  <c r="J158" i="13"/>
  <c r="J210" i="13"/>
  <c r="J220" i="13"/>
  <c r="J181" i="13"/>
  <c r="J202" i="13"/>
  <c r="BK155" i="14"/>
  <c r="J151" i="14"/>
  <c r="J135" i="14"/>
  <c r="BK144" i="15"/>
  <c r="J147" i="15"/>
  <c r="J123" i="15"/>
  <c r="BK133" i="15"/>
  <c r="F38" i="16"/>
  <c r="BC112" i="1" s="1"/>
  <c r="J123" i="18"/>
  <c r="J123" i="19"/>
  <c r="J36" i="19"/>
  <c r="AW115" i="1"/>
  <c r="BK143" i="20"/>
  <c r="BK136" i="20"/>
  <c r="J141" i="20"/>
  <c r="BK141" i="2"/>
  <c r="J133" i="2"/>
  <c r="BK125" i="2"/>
  <c r="BK130" i="2"/>
  <c r="BK123" i="2"/>
  <c r="BK1069" i="3"/>
  <c r="J1053" i="3"/>
  <c r="J1005" i="3"/>
  <c r="BK965" i="3"/>
  <c r="BK907" i="3"/>
  <c r="BK834" i="3"/>
  <c r="BK276" i="3"/>
  <c r="J206" i="3"/>
  <c r="J1062" i="3"/>
  <c r="BK973" i="3"/>
  <c r="J909" i="3"/>
  <c r="BK795" i="3"/>
  <c r="BK679" i="3"/>
  <c r="BK585" i="3"/>
  <c r="BK502" i="3"/>
  <c r="BK455" i="3"/>
  <c r="J359" i="3"/>
  <c r="BK277" i="3"/>
  <c r="BK237" i="3"/>
  <c r="J164" i="3"/>
  <c r="J1081" i="3"/>
  <c r="J975" i="3"/>
  <c r="BK935" i="3"/>
  <c r="J907" i="3"/>
  <c r="J851" i="3"/>
  <c r="J818" i="3"/>
  <c r="J725" i="3"/>
  <c r="BK663" i="3"/>
  <c r="BK587" i="3"/>
  <c r="J483" i="3"/>
  <c r="BK433" i="3"/>
  <c r="BK393" i="3"/>
  <c r="J286" i="3"/>
  <c r="BK202" i="3"/>
  <c r="BK1117" i="3"/>
  <c r="BK1063" i="3"/>
  <c r="BK1023" i="3"/>
  <c r="BK911" i="3"/>
  <c r="J842" i="3"/>
  <c r="BK816" i="3"/>
  <c r="BK761" i="3"/>
  <c r="J696" i="3"/>
  <c r="J592" i="3"/>
  <c r="BK526" i="3"/>
  <c r="BK445" i="3"/>
  <c r="J327" i="3"/>
  <c r="J278" i="3"/>
  <c r="BK232" i="3"/>
  <c r="BK1037" i="3"/>
  <c r="J981" i="3"/>
  <c r="BK929" i="3"/>
  <c r="BK879" i="3"/>
  <c r="J820" i="3"/>
  <c r="BK772" i="3"/>
  <c r="J679" i="3"/>
  <c r="J599" i="3"/>
  <c r="BK498" i="3"/>
  <c r="BK423" i="3"/>
  <c r="J348" i="3"/>
  <c r="BK268" i="3"/>
  <c r="BK206" i="3"/>
  <c r="J1113" i="3"/>
  <c r="BK1031" i="3"/>
  <c r="J977" i="3"/>
  <c r="BK923" i="3"/>
  <c r="BK895" i="3"/>
  <c r="J840" i="3"/>
  <c r="BK802" i="3"/>
  <c r="BK681" i="3"/>
  <c r="J601" i="3"/>
  <c r="J577" i="3"/>
  <c r="J444" i="3"/>
  <c r="J360" i="3"/>
  <c r="J299" i="3"/>
  <c r="BK279" i="3"/>
  <c r="J213" i="3"/>
  <c r="J167" i="3"/>
  <c r="BK1040" i="3"/>
  <c r="BK989" i="3"/>
  <c r="BK939" i="3"/>
  <c r="J923" i="3"/>
  <c r="BK873" i="3"/>
  <c r="BK824" i="3"/>
  <c r="BK727" i="3"/>
  <c r="BK667" i="3"/>
  <c r="BK483" i="3"/>
  <c r="J432" i="3"/>
  <c r="BK354" i="3"/>
  <c r="BK307" i="3"/>
  <c r="J190" i="3"/>
  <c r="J1159" i="3"/>
  <c r="BK1137" i="3"/>
  <c r="BK1123" i="3"/>
  <c r="J1072" i="3"/>
  <c r="J1001" i="3"/>
  <c r="J953" i="3"/>
  <c r="BK889" i="3"/>
  <c r="J812" i="3"/>
  <c r="J745" i="3"/>
  <c r="BK594" i="3"/>
  <c r="BK546" i="3"/>
  <c r="BK453" i="3"/>
  <c r="J401" i="3"/>
  <c r="J232" i="3"/>
  <c r="BK167" i="3"/>
  <c r="F40" i="4"/>
  <c r="BC99" i="1"/>
  <c r="F39" i="6"/>
  <c r="BB101" i="1"/>
  <c r="F41" i="7"/>
  <c r="BD102" i="1"/>
  <c r="J127" i="9"/>
  <c r="F40" i="9"/>
  <c r="BC104" i="1" s="1"/>
  <c r="F38" i="12"/>
  <c r="BC107" i="1" s="1"/>
  <c r="J169" i="13"/>
  <c r="J148" i="13"/>
  <c r="J191" i="13"/>
  <c r="J161" i="13"/>
  <c r="J137" i="13"/>
  <c r="BK208" i="13"/>
  <c r="BK202" i="13"/>
  <c r="J141" i="13"/>
  <c r="BK156" i="13"/>
  <c r="BK139" i="14"/>
  <c r="BK151" i="14"/>
  <c r="J133" i="14"/>
  <c r="BK123" i="15"/>
  <c r="BK130" i="15"/>
  <c r="BK128" i="15"/>
  <c r="BK123" i="16"/>
  <c r="BK123" i="17"/>
  <c r="F39" i="17"/>
  <c r="BD113" i="1"/>
  <c r="F37" i="18"/>
  <c r="BB114" i="1" s="1"/>
  <c r="J138" i="20"/>
  <c r="J128" i="20"/>
  <c r="J143" i="20"/>
  <c r="BK146" i="20"/>
  <c r="J134" i="2"/>
  <c r="J139" i="2"/>
  <c r="J131" i="2"/>
  <c r="AS98" i="1"/>
  <c r="BK979" i="3"/>
  <c r="J945" i="3"/>
  <c r="BK867" i="3"/>
  <c r="BK299" i="3"/>
  <c r="J242" i="3"/>
  <c r="J169" i="3"/>
  <c r="J1023" i="3"/>
  <c r="J921" i="3"/>
  <c r="BK877" i="3"/>
  <c r="BK712" i="3"/>
  <c r="J612" i="3"/>
  <c r="BK571" i="3"/>
  <c r="J516" i="3"/>
  <c r="BK466" i="3"/>
  <c r="BK389" i="3"/>
  <c r="BK303" i="3"/>
  <c r="J241" i="3"/>
  <c r="BK1113" i="3"/>
  <c r="BK1089" i="3"/>
  <c r="BK1025" i="3"/>
  <c r="BK959" i="3"/>
  <c r="J903" i="3"/>
  <c r="BK838" i="3"/>
  <c r="J750" i="3"/>
  <c r="J720" i="3"/>
  <c r="BK661" i="3"/>
  <c r="J563" i="3"/>
  <c r="J445" i="3"/>
  <c r="J396" i="3"/>
  <c r="BK292" i="3"/>
  <c r="BK247" i="3"/>
  <c r="J152" i="3"/>
  <c r="BK1081" i="3"/>
  <c r="BK1019" i="3"/>
  <c r="J887" i="3"/>
  <c r="BK828" i="3"/>
  <c r="J767" i="3"/>
  <c r="BK601" i="3"/>
  <c r="BK488" i="3"/>
  <c r="BK378" i="3"/>
  <c r="J285" i="3"/>
  <c r="BK263" i="3"/>
  <c r="J188" i="3"/>
  <c r="J1028" i="3"/>
  <c r="J967" i="3"/>
  <c r="J911" i="3"/>
  <c r="BK881" i="3"/>
  <c r="BK788" i="3"/>
  <c r="BK718" i="3"/>
  <c r="J605" i="3"/>
  <c r="BK559" i="3"/>
  <c r="BK484" i="3"/>
  <c r="BK416" i="3"/>
  <c r="J353" i="3"/>
  <c r="BK284" i="3"/>
  <c r="BK152" i="3"/>
  <c r="BK1099" i="3"/>
  <c r="J983" i="3"/>
  <c r="J925" i="3"/>
  <c r="BK899" i="3"/>
  <c r="J869" i="3"/>
  <c r="BK714" i="3"/>
  <c r="BK645" i="3"/>
  <c r="BK536" i="3"/>
  <c r="J440" i="3"/>
  <c r="BK401" i="3"/>
  <c r="J283" i="3"/>
  <c r="BK253" i="3"/>
  <c r="J178" i="3"/>
  <c r="BK1067" i="3"/>
  <c r="BK1026" i="3"/>
  <c r="BK1007" i="3"/>
  <c r="J935" i="3"/>
  <c r="J879" i="3"/>
  <c r="J846" i="3"/>
  <c r="BK720" i="3"/>
  <c r="BK563" i="3"/>
  <c r="BK467" i="3"/>
  <c r="J384" i="3"/>
  <c r="BK273" i="3"/>
  <c r="J1160" i="3"/>
  <c r="J1156" i="3"/>
  <c r="J1137" i="3"/>
  <c r="J1125" i="3"/>
  <c r="BK1102" i="3"/>
  <c r="BK1015" i="3"/>
  <c r="BK961" i="3"/>
  <c r="BK919" i="3"/>
  <c r="BK818" i="3"/>
  <c r="BK750" i="3"/>
  <c r="J635" i="3"/>
  <c r="BK575" i="3"/>
  <c r="J467" i="3"/>
  <c r="J400" i="3"/>
  <c r="BK332" i="3"/>
  <c r="BK183" i="3"/>
  <c r="BK127" i="5"/>
  <c r="F40" i="5"/>
  <c r="BC100" i="1"/>
  <c r="F41" i="6"/>
  <c r="BD101" i="1" s="1"/>
  <c r="F41" i="8"/>
  <c r="BD103" i="1" s="1"/>
  <c r="F39" i="9"/>
  <c r="BB104" i="1"/>
  <c r="BK123" i="11"/>
  <c r="F39" i="11"/>
  <c r="BD106" i="1"/>
  <c r="F37" i="12"/>
  <c r="BB107" i="1"/>
  <c r="J187" i="13"/>
  <c r="J131" i="13"/>
  <c r="BK230" i="13"/>
  <c r="J233" i="13"/>
  <c r="BK160" i="13"/>
  <c r="J213" i="13"/>
  <c r="J164" i="13"/>
  <c r="BK164" i="13"/>
  <c r="BK133" i="14"/>
  <c r="BK129" i="14"/>
  <c r="J129" i="14"/>
  <c r="J141" i="15"/>
  <c r="BK136" i="15"/>
  <c r="BK126" i="15"/>
  <c r="F37" i="16"/>
  <c r="BB112" i="1"/>
  <c r="BK123" i="18"/>
  <c r="F39" i="18"/>
  <c r="BD114" i="1"/>
  <c r="J133" i="20"/>
  <c r="BK133" i="20"/>
  <c r="BK130" i="20"/>
  <c r="BK149" i="20"/>
  <c r="T122" i="2" l="1"/>
  <c r="R135" i="2"/>
  <c r="BK151" i="3"/>
  <c r="J151" i="3"/>
  <c r="J100" i="3"/>
  <c r="BK251" i="3"/>
  <c r="J251" i="3" s="1"/>
  <c r="J102" i="3" s="1"/>
  <c r="BK409" i="3"/>
  <c r="J409" i="3" s="1"/>
  <c r="J104" i="3" s="1"/>
  <c r="P558" i="3"/>
  <c r="BK593" i="3"/>
  <c r="J593" i="3" s="1"/>
  <c r="J109" i="3" s="1"/>
  <c r="BK852" i="3"/>
  <c r="J852" i="3" s="1"/>
  <c r="J116" i="3" s="1"/>
  <c r="R1068" i="3"/>
  <c r="T1090" i="3"/>
  <c r="BK1124" i="3"/>
  <c r="J1124" i="3" s="1"/>
  <c r="J123" i="3" s="1"/>
  <c r="P1134" i="3"/>
  <c r="P1155" i="3"/>
  <c r="P130" i="13"/>
  <c r="R175" i="13"/>
  <c r="T204" i="13"/>
  <c r="T124" i="14"/>
  <c r="R150" i="14"/>
  <c r="R149" i="14"/>
  <c r="T129" i="15"/>
  <c r="T121" i="15"/>
  <c r="T120" i="15" s="1"/>
  <c r="T119" i="15" s="1"/>
  <c r="R122" i="2"/>
  <c r="R129" i="2"/>
  <c r="R191" i="3"/>
  <c r="P314" i="3"/>
  <c r="P507" i="3"/>
  <c r="BK656" i="3"/>
  <c r="J656" i="3" s="1"/>
  <c r="J110" i="3" s="1"/>
  <c r="P744" i="3"/>
  <c r="R766" i="3"/>
  <c r="T811" i="3"/>
  <c r="BK827" i="3"/>
  <c r="J827" i="3"/>
  <c r="J115" i="3" s="1"/>
  <c r="P1027" i="3"/>
  <c r="T1098" i="3"/>
  <c r="T1121" i="3"/>
  <c r="BK1134" i="3"/>
  <c r="BK1155" i="3"/>
  <c r="J1155" i="3"/>
  <c r="J127" i="3"/>
  <c r="BK130" i="13"/>
  <c r="J130" i="13" s="1"/>
  <c r="J98" i="13" s="1"/>
  <c r="BK175" i="13"/>
  <c r="J175" i="13" s="1"/>
  <c r="J100" i="13" s="1"/>
  <c r="BK204" i="13"/>
  <c r="J204" i="13"/>
  <c r="J103" i="13" s="1"/>
  <c r="P138" i="14"/>
  <c r="T129" i="2"/>
  <c r="BK191" i="3"/>
  <c r="J191" i="3"/>
  <c r="J101" i="3" s="1"/>
  <c r="R314" i="3"/>
  <c r="BK507" i="3"/>
  <c r="J507" i="3" s="1"/>
  <c r="J105" i="3" s="1"/>
  <c r="P656" i="3"/>
  <c r="T852" i="3"/>
  <c r="BK1068" i="3"/>
  <c r="J1068" i="3" s="1"/>
  <c r="J118" i="3" s="1"/>
  <c r="P1098" i="3"/>
  <c r="P1121" i="3"/>
  <c r="T186" i="13"/>
  <c r="T138" i="14"/>
  <c r="P122" i="2"/>
  <c r="T135" i="2"/>
  <c r="P191" i="3"/>
  <c r="T314" i="3"/>
  <c r="R507" i="3"/>
  <c r="T656" i="3"/>
  <c r="R852" i="3"/>
  <c r="P1068" i="3"/>
  <c r="R1090" i="3"/>
  <c r="R1124" i="3"/>
  <c r="R1134" i="3"/>
  <c r="R1155" i="3"/>
  <c r="P186" i="13"/>
  <c r="R138" i="14"/>
  <c r="R129" i="15"/>
  <c r="R121" i="15"/>
  <c r="R120" i="15"/>
  <c r="R119" i="15" s="1"/>
  <c r="P125" i="20"/>
  <c r="P129" i="2"/>
  <c r="T151" i="3"/>
  <c r="P251" i="3"/>
  <c r="P409" i="3"/>
  <c r="BK558" i="3"/>
  <c r="J558" i="3" s="1"/>
  <c r="J108" i="3" s="1"/>
  <c r="P593" i="3"/>
  <c r="T744" i="3"/>
  <c r="BK766" i="3"/>
  <c r="J766" i="3"/>
  <c r="J113" i="3"/>
  <c r="BK811" i="3"/>
  <c r="J811" i="3" s="1"/>
  <c r="J114" i="3" s="1"/>
  <c r="R827" i="3"/>
  <c r="T1027" i="3"/>
  <c r="BK1090" i="3"/>
  <c r="J1090" i="3"/>
  <c r="J119" i="3"/>
  <c r="P1124" i="3"/>
  <c r="T1134" i="3"/>
  <c r="T1155" i="3"/>
  <c r="T1133" i="3" s="1"/>
  <c r="BK186" i="13"/>
  <c r="J186" i="13" s="1"/>
  <c r="J102" i="13" s="1"/>
  <c r="R124" i="14"/>
  <c r="R123" i="14"/>
  <c r="R122" i="14" s="1"/>
  <c r="P150" i="14"/>
  <c r="P149" i="14"/>
  <c r="P122" i="14" s="1"/>
  <c r="AU109" i="1" s="1"/>
  <c r="BK125" i="20"/>
  <c r="J125" i="20"/>
  <c r="J98" i="20"/>
  <c r="P135" i="20"/>
  <c r="T191" i="3"/>
  <c r="BK314" i="3"/>
  <c r="J314" i="3" s="1"/>
  <c r="J103" i="3" s="1"/>
  <c r="T507" i="3"/>
  <c r="R656" i="3"/>
  <c r="BK744" i="3"/>
  <c r="J744" i="3"/>
  <c r="J112" i="3" s="1"/>
  <c r="P766" i="3"/>
  <c r="R811" i="3"/>
  <c r="P827" i="3"/>
  <c r="BK1027" i="3"/>
  <c r="J1027" i="3" s="1"/>
  <c r="J117" i="3" s="1"/>
  <c r="R1098" i="3"/>
  <c r="T1124" i="3"/>
  <c r="T130" i="13"/>
  <c r="T129" i="13"/>
  <c r="T128" i="13"/>
  <c r="T175" i="13"/>
  <c r="R204" i="13"/>
  <c r="BK124" i="14"/>
  <c r="T150" i="14"/>
  <c r="T149" i="14" s="1"/>
  <c r="T125" i="20"/>
  <c r="T135" i="20"/>
  <c r="BK122" i="2"/>
  <c r="BK135" i="2"/>
  <c r="J135" i="2" s="1"/>
  <c r="J100" i="2" s="1"/>
  <c r="R151" i="3"/>
  <c r="T251" i="3"/>
  <c r="R409" i="3"/>
  <c r="T558" i="3"/>
  <c r="T593" i="3"/>
  <c r="P852" i="3"/>
  <c r="T1068" i="3"/>
  <c r="P1090" i="3"/>
  <c r="R1121" i="3"/>
  <c r="R186" i="13"/>
  <c r="P124" i="14"/>
  <c r="P123" i="14"/>
  <c r="BK150" i="14"/>
  <c r="BK149" i="14"/>
  <c r="J149" i="14"/>
  <c r="J101" i="14" s="1"/>
  <c r="BK129" i="15"/>
  <c r="J129" i="15" s="1"/>
  <c r="J99" i="15" s="1"/>
  <c r="R125" i="20"/>
  <c r="R140" i="20"/>
  <c r="BK129" i="2"/>
  <c r="J129" i="2"/>
  <c r="J99" i="2" s="1"/>
  <c r="P135" i="2"/>
  <c r="P151" i="3"/>
  <c r="P150" i="3"/>
  <c r="R251" i="3"/>
  <c r="T409" i="3"/>
  <c r="R558" i="3"/>
  <c r="R593" i="3"/>
  <c r="R744" i="3"/>
  <c r="T766" i="3"/>
  <c r="P811" i="3"/>
  <c r="T827" i="3"/>
  <c r="R1027" i="3"/>
  <c r="BK1098" i="3"/>
  <c r="J1098" i="3"/>
  <c r="J120" i="3"/>
  <c r="BK1121" i="3"/>
  <c r="J1121" i="3" s="1"/>
  <c r="J122" i="3" s="1"/>
  <c r="R130" i="13"/>
  <c r="R129" i="13"/>
  <c r="R128" i="13" s="1"/>
  <c r="P175" i="13"/>
  <c r="P204" i="13"/>
  <c r="BK138" i="14"/>
  <c r="J138" i="14"/>
  <c r="J99" i="14"/>
  <c r="P129" i="15"/>
  <c r="P121" i="15" s="1"/>
  <c r="P120" i="15" s="1"/>
  <c r="P119" i="15" s="1"/>
  <c r="AU110" i="1" s="1"/>
  <c r="BK135" i="20"/>
  <c r="J135" i="20" s="1"/>
  <c r="J100" i="20" s="1"/>
  <c r="R135" i="20"/>
  <c r="BK140" i="20"/>
  <c r="J140" i="20"/>
  <c r="J101" i="20"/>
  <c r="P140" i="20"/>
  <c r="T140" i="20"/>
  <c r="BK126" i="4"/>
  <c r="J126" i="4" s="1"/>
  <c r="J101" i="4" s="1"/>
  <c r="BK126" i="9"/>
  <c r="J126" i="9" s="1"/>
  <c r="J101" i="9" s="1"/>
  <c r="BK122" i="11"/>
  <c r="J122" i="11" s="1"/>
  <c r="J99" i="11" s="1"/>
  <c r="BK239" i="13"/>
  <c r="J239" i="13"/>
  <c r="J108" i="13"/>
  <c r="BK122" i="18"/>
  <c r="J122" i="18" s="1"/>
  <c r="J99" i="18" s="1"/>
  <c r="BK555" i="3"/>
  <c r="J555" i="3" s="1"/>
  <c r="J106" i="3" s="1"/>
  <c r="BK126" i="6"/>
  <c r="J126" i="6" s="1"/>
  <c r="J101" i="6" s="1"/>
  <c r="BK229" i="13"/>
  <c r="J229" i="13"/>
  <c r="J104" i="13"/>
  <c r="BK1116" i="3"/>
  <c r="J1116" i="3" s="1"/>
  <c r="J121" i="3" s="1"/>
  <c r="BK126" i="8"/>
  <c r="J126" i="8" s="1"/>
  <c r="J101" i="8" s="1"/>
  <c r="BK126" i="10"/>
  <c r="J126" i="10" s="1"/>
  <c r="J101" i="10" s="1"/>
  <c r="BK122" i="12"/>
  <c r="J122" i="12"/>
  <c r="J99" i="12"/>
  <c r="BK170" i="13"/>
  <c r="J170" i="13" s="1"/>
  <c r="J99" i="13" s="1"/>
  <c r="BK147" i="14"/>
  <c r="J147" i="14" s="1"/>
  <c r="J100" i="14" s="1"/>
  <c r="BK126" i="5"/>
  <c r="J126" i="5" s="1"/>
  <c r="J101" i="5" s="1"/>
  <c r="BK126" i="7"/>
  <c r="J126" i="7"/>
  <c r="J101" i="7"/>
  <c r="BK180" i="13"/>
  <c r="J180" i="13" s="1"/>
  <c r="J101" i="13" s="1"/>
  <c r="BK122" i="19"/>
  <c r="J122" i="19" s="1"/>
  <c r="J99" i="19" s="1"/>
  <c r="BK232" i="13"/>
  <c r="J232" i="13" s="1"/>
  <c r="J106" i="13" s="1"/>
  <c r="BK122" i="16"/>
  <c r="J122" i="16"/>
  <c r="J99" i="16"/>
  <c r="BK122" i="17"/>
  <c r="J122" i="17" s="1"/>
  <c r="J99" i="17" s="1"/>
  <c r="BK741" i="3"/>
  <c r="J741" i="3" s="1"/>
  <c r="J111" i="3" s="1"/>
  <c r="BK132" i="20"/>
  <c r="J132" i="20" s="1"/>
  <c r="J99" i="20" s="1"/>
  <c r="BK145" i="20"/>
  <c r="J145" i="20"/>
  <c r="J102" i="20"/>
  <c r="BK148" i="20"/>
  <c r="J148" i="20" s="1"/>
  <c r="J103" i="20" s="1"/>
  <c r="BE126" i="20"/>
  <c r="BE133" i="20"/>
  <c r="BE136" i="20"/>
  <c r="E85" i="20"/>
  <c r="F92" i="20"/>
  <c r="J92" i="20"/>
  <c r="BE146" i="20"/>
  <c r="J89" i="20"/>
  <c r="BE141" i="20"/>
  <c r="BE138" i="20"/>
  <c r="BE143" i="20"/>
  <c r="BE149" i="20"/>
  <c r="BE128" i="20"/>
  <c r="BE130" i="20"/>
  <c r="J91" i="19"/>
  <c r="BE123" i="19"/>
  <c r="J35" i="19" s="1"/>
  <c r="AV115" i="1" s="1"/>
  <c r="AT115" i="1" s="1"/>
  <c r="E85" i="19"/>
  <c r="F94" i="19"/>
  <c r="J94" i="19"/>
  <c r="E109" i="18"/>
  <c r="J115" i="18"/>
  <c r="J118" i="18"/>
  <c r="F118" i="18"/>
  <c r="BE123" i="18"/>
  <c r="J118" i="17"/>
  <c r="J91" i="17"/>
  <c r="E109" i="17"/>
  <c r="F94" i="17"/>
  <c r="BE123" i="17"/>
  <c r="BK121" i="15"/>
  <c r="BK120" i="15" s="1"/>
  <c r="J120" i="15" s="1"/>
  <c r="J97" i="15" s="1"/>
  <c r="J91" i="16"/>
  <c r="J118" i="16"/>
  <c r="E85" i="16"/>
  <c r="F118" i="16"/>
  <c r="BE123" i="16"/>
  <c r="J124" i="14"/>
  <c r="J98" i="14"/>
  <c r="E85" i="15"/>
  <c r="BE130" i="15"/>
  <c r="BE136" i="15"/>
  <c r="BE123" i="15"/>
  <c r="BE128" i="15"/>
  <c r="J150" i="14"/>
  <c r="J102" i="14" s="1"/>
  <c r="J113" i="15"/>
  <c r="BE126" i="15"/>
  <c r="BE124" i="15"/>
  <c r="BE139" i="15"/>
  <c r="BE147" i="15"/>
  <c r="J92" i="15"/>
  <c r="F116" i="15"/>
  <c r="BE133" i="15"/>
  <c r="BE144" i="15"/>
  <c r="BE122" i="15"/>
  <c r="BE141" i="15"/>
  <c r="J89" i="14"/>
  <c r="E112" i="14"/>
  <c r="BE125" i="14"/>
  <c r="BK238" i="13"/>
  <c r="J238" i="13"/>
  <c r="J107" i="13"/>
  <c r="BE155" i="14"/>
  <c r="F92" i="14"/>
  <c r="BE133" i="14"/>
  <c r="BE137" i="14"/>
  <c r="BE129" i="14"/>
  <c r="BE135" i="14"/>
  <c r="BE139" i="14"/>
  <c r="BE143" i="14"/>
  <c r="BE148" i="14"/>
  <c r="J92" i="14"/>
  <c r="BE151" i="14"/>
  <c r="E118" i="13"/>
  <c r="BE179" i="13"/>
  <c r="BE181" i="13"/>
  <c r="BE210" i="13"/>
  <c r="BE213" i="13"/>
  <c r="BE215" i="13"/>
  <c r="F125" i="13"/>
  <c r="BE160" i="13"/>
  <c r="BE240" i="13"/>
  <c r="J122" i="13"/>
  <c r="BE141" i="13"/>
  <c r="BE220" i="13"/>
  <c r="BE145" i="13"/>
  <c r="BE148" i="13"/>
  <c r="BE161" i="13"/>
  <c r="BE164" i="13"/>
  <c r="BE202" i="13"/>
  <c r="BE205" i="13"/>
  <c r="BE226" i="13"/>
  <c r="BE131" i="13"/>
  <c r="BE198" i="13"/>
  <c r="BE230" i="13"/>
  <c r="BE233" i="13"/>
  <c r="BE137" i="13"/>
  <c r="BE169" i="13"/>
  <c r="BE171" i="13"/>
  <c r="BE176" i="13"/>
  <c r="BE208" i="13"/>
  <c r="BE218" i="13"/>
  <c r="BE225" i="13"/>
  <c r="BE158" i="13"/>
  <c r="BE223" i="13"/>
  <c r="J92" i="13"/>
  <c r="BE156" i="13"/>
  <c r="BE187" i="13"/>
  <c r="BE191" i="13"/>
  <c r="BE195" i="13"/>
  <c r="J115" i="12"/>
  <c r="E85" i="12"/>
  <c r="F118" i="12"/>
  <c r="BE123" i="12"/>
  <c r="J94" i="12"/>
  <c r="E109" i="11"/>
  <c r="F118" i="11"/>
  <c r="J115" i="11"/>
  <c r="BE123" i="11"/>
  <c r="J94" i="11"/>
  <c r="J122" i="10"/>
  <c r="E85" i="10"/>
  <c r="F122" i="10"/>
  <c r="J93" i="10"/>
  <c r="BE127" i="10"/>
  <c r="E85" i="9"/>
  <c r="J119" i="9"/>
  <c r="J96" i="9"/>
  <c r="BE127" i="9"/>
  <c r="F122" i="9"/>
  <c r="BE127" i="8"/>
  <c r="E111" i="8"/>
  <c r="J122" i="8"/>
  <c r="J93" i="8"/>
  <c r="F122" i="8"/>
  <c r="J96" i="7"/>
  <c r="J119" i="7"/>
  <c r="E111" i="7"/>
  <c r="F122" i="7"/>
  <c r="BE127" i="7"/>
  <c r="F96" i="6"/>
  <c r="J96" i="6"/>
  <c r="J119" i="6"/>
  <c r="E85" i="6"/>
  <c r="BE127" i="6"/>
  <c r="J93" i="5"/>
  <c r="F122" i="5"/>
  <c r="BE127" i="5"/>
  <c r="J96" i="5"/>
  <c r="E85" i="5"/>
  <c r="J1134" i="3"/>
  <c r="J125" i="3" s="1"/>
  <c r="F96" i="4"/>
  <c r="J122" i="4"/>
  <c r="E85" i="4"/>
  <c r="J119" i="4"/>
  <c r="BE127" i="4"/>
  <c r="F37" i="4" s="1"/>
  <c r="AZ99" i="1" s="1"/>
  <c r="J143" i="3"/>
  <c r="BE237" i="3"/>
  <c r="BE348" i="3"/>
  <c r="BE378" i="3"/>
  <c r="BE396" i="3"/>
  <c r="BE445" i="3"/>
  <c r="BE556" i="3"/>
  <c r="BE592" i="3"/>
  <c r="BE605" i="3"/>
  <c r="BE691" i="3"/>
  <c r="BE784" i="3"/>
  <c r="BE788" i="3"/>
  <c r="BE804" i="3"/>
  <c r="BE877" i="3"/>
  <c r="BE883" i="3"/>
  <c r="BE893" i="3"/>
  <c r="BE897" i="3"/>
  <c r="BE903" i="3"/>
  <c r="BE911" i="3"/>
  <c r="BE923" i="3"/>
  <c r="BE925" i="3"/>
  <c r="BE937" i="3"/>
  <c r="BE939" i="3"/>
  <c r="BE947" i="3"/>
  <c r="BE965" i="3"/>
  <c r="BE995" i="3"/>
  <c r="BE1003" i="3"/>
  <c r="BE1021" i="3"/>
  <c r="BE1063" i="3"/>
  <c r="BE1070" i="3"/>
  <c r="BE1086" i="3"/>
  <c r="BE1107" i="3"/>
  <c r="BE1122" i="3"/>
  <c r="BE1123" i="3"/>
  <c r="BE1125" i="3"/>
  <c r="BE1129" i="3"/>
  <c r="BE1135" i="3"/>
  <c r="BE1137" i="3"/>
  <c r="BE1140" i="3"/>
  <c r="BE1145" i="3"/>
  <c r="BE1156" i="3"/>
  <c r="BE1157" i="3"/>
  <c r="BE1158" i="3"/>
  <c r="BE1159" i="3"/>
  <c r="BE1160" i="3"/>
  <c r="F146" i="3"/>
  <c r="BE169" i="3"/>
  <c r="BE178" i="3"/>
  <c r="BE192" i="3"/>
  <c r="BE196" i="3"/>
  <c r="BE212" i="3"/>
  <c r="BE218" i="3"/>
  <c r="BE252" i="3"/>
  <c r="BE253" i="3"/>
  <c r="BE263" i="3"/>
  <c r="BE303" i="3"/>
  <c r="BE313" i="3"/>
  <c r="BE343" i="3"/>
  <c r="BE400" i="3"/>
  <c r="BE401" i="3"/>
  <c r="BE405" i="3"/>
  <c r="BE410" i="3"/>
  <c r="BE416" i="3"/>
  <c r="BE458" i="3"/>
  <c r="BE470" i="3"/>
  <c r="BE471" i="3"/>
  <c r="BE503" i="3"/>
  <c r="BE559" i="3"/>
  <c r="BE625" i="3"/>
  <c r="BE673" i="3"/>
  <c r="BE675" i="3"/>
  <c r="BE679" i="3"/>
  <c r="BE693" i="3"/>
  <c r="BE696" i="3"/>
  <c r="BE750" i="3"/>
  <c r="BE761" i="3"/>
  <c r="BE805" i="3"/>
  <c r="BE810" i="3"/>
  <c r="BE812" i="3"/>
  <c r="BE885" i="3"/>
  <c r="BE967" i="3"/>
  <c r="BE999" i="3"/>
  <c r="BE1059" i="3"/>
  <c r="BE1091" i="3"/>
  <c r="BE152" i="3"/>
  <c r="BE164" i="3"/>
  <c r="BE202" i="3"/>
  <c r="BE209" i="3"/>
  <c r="BE257" i="3"/>
  <c r="BE275" i="3"/>
  <c r="BE276" i="3"/>
  <c r="BE277" i="3"/>
  <c r="BE281" i="3"/>
  <c r="BE287" i="3"/>
  <c r="BE338" i="3"/>
  <c r="BE353" i="3"/>
  <c r="BE354" i="3"/>
  <c r="BE395" i="3"/>
  <c r="BE450" i="3"/>
  <c r="BE452" i="3"/>
  <c r="BE453" i="3"/>
  <c r="BE455" i="3"/>
  <c r="BE479" i="3"/>
  <c r="BE492" i="3"/>
  <c r="BE493" i="3"/>
  <c r="BE497" i="3"/>
  <c r="BE498" i="3"/>
  <c r="BE502" i="3"/>
  <c r="BE551" i="3"/>
  <c r="BE565" i="3"/>
  <c r="BE569" i="3"/>
  <c r="BE575" i="3"/>
  <c r="BE579" i="3"/>
  <c r="BE585" i="3"/>
  <c r="BE587" i="3"/>
  <c r="BE591" i="3"/>
  <c r="BE599" i="3"/>
  <c r="BE610" i="3"/>
  <c r="BE612" i="3"/>
  <c r="BE643" i="3"/>
  <c r="BE657" i="3"/>
  <c r="BE661" i="3"/>
  <c r="BE687" i="3"/>
  <c r="BE742" i="3"/>
  <c r="BE745" i="3"/>
  <c r="BE796" i="3"/>
  <c r="BE818" i="3"/>
  <c r="BE820" i="3"/>
  <c r="BE822" i="3"/>
  <c r="BE826" i="3"/>
  <c r="BE828" i="3"/>
  <c r="BE848" i="3"/>
  <c r="BE851" i="3"/>
  <c r="BE909" i="3"/>
  <c r="BE921" i="3"/>
  <c r="BE929" i="3"/>
  <c r="BE931" i="3"/>
  <c r="BE933" i="3"/>
  <c r="BE941" i="3"/>
  <c r="BE949" i="3"/>
  <c r="BE989" i="3"/>
  <c r="BE997" i="3"/>
  <c r="BE1011" i="3"/>
  <c r="BE1019" i="3"/>
  <c r="BE1023" i="3"/>
  <c r="BE1040" i="3"/>
  <c r="BE1065" i="3"/>
  <c r="BE1067" i="3"/>
  <c r="BE1071" i="3"/>
  <c r="BE1078" i="3"/>
  <c r="BE1115" i="3"/>
  <c r="E85" i="3"/>
  <c r="BE173" i="3"/>
  <c r="BE190" i="3"/>
  <c r="BE241" i="3"/>
  <c r="BE278" i="3"/>
  <c r="BE279" i="3"/>
  <c r="BE280" i="3"/>
  <c r="BE285" i="3"/>
  <c r="BE286" i="3"/>
  <c r="BE315" i="3"/>
  <c r="BE320" i="3"/>
  <c r="BE365" i="3"/>
  <c r="BE371" i="3"/>
  <c r="BE384" i="3"/>
  <c r="BE393" i="3"/>
  <c r="BE417" i="3"/>
  <c r="BE464" i="3"/>
  <c r="BE466" i="3"/>
  <c r="BE467" i="3"/>
  <c r="BE483" i="3"/>
  <c r="BE526" i="3"/>
  <c r="BE534" i="3"/>
  <c r="BE544" i="3"/>
  <c r="BE546" i="3"/>
  <c r="BE577" i="3"/>
  <c r="BE601" i="3"/>
  <c r="BE698" i="3"/>
  <c r="BE702" i="3"/>
  <c r="BE708" i="3"/>
  <c r="BE712" i="3"/>
  <c r="BE714" i="3"/>
  <c r="BE734" i="3"/>
  <c r="BE756" i="3"/>
  <c r="BE767" i="3"/>
  <c r="BE795" i="3"/>
  <c r="BE802" i="3"/>
  <c r="BE858" i="3"/>
  <c r="BE867" i="3"/>
  <c r="BE901" i="3"/>
  <c r="BE905" i="3"/>
  <c r="BE951" i="3"/>
  <c r="BE953" i="3"/>
  <c r="BE957" i="3"/>
  <c r="BE971" i="3"/>
  <c r="BE975" i="3"/>
  <c r="BE977" i="3"/>
  <c r="BE1017" i="3"/>
  <c r="BE1051" i="3"/>
  <c r="BE1053" i="3"/>
  <c r="BE1062" i="3"/>
  <c r="BE1111" i="3"/>
  <c r="BE1117" i="3"/>
  <c r="BE156" i="3"/>
  <c r="BE180" i="3"/>
  <c r="BE182" i="3"/>
  <c r="BE200" i="3"/>
  <c r="BE206" i="3"/>
  <c r="BE213" i="3"/>
  <c r="BE259" i="3"/>
  <c r="BE282" i="3"/>
  <c r="BE297" i="3"/>
  <c r="BE360" i="3"/>
  <c r="BE389" i="3"/>
  <c r="BE394" i="3"/>
  <c r="BE433" i="3"/>
  <c r="BE438" i="3"/>
  <c r="BE439" i="3"/>
  <c r="BE440" i="3"/>
  <c r="BE444" i="3"/>
  <c r="BE460" i="3"/>
  <c r="BE469" i="3"/>
  <c r="BE583" i="3"/>
  <c r="BE681" i="3"/>
  <c r="BE732" i="3"/>
  <c r="BE777" i="3"/>
  <c r="BE814" i="3"/>
  <c r="BE834" i="3"/>
  <c r="BE836" i="3"/>
  <c r="BE853" i="3"/>
  <c r="BE863" i="3"/>
  <c r="BE871" i="3"/>
  <c r="BE881" i="3"/>
  <c r="BE895" i="3"/>
  <c r="BE899" i="3"/>
  <c r="BE907" i="3"/>
  <c r="BE919" i="3"/>
  <c r="BE959" i="3"/>
  <c r="BE973" i="3"/>
  <c r="BE981" i="3"/>
  <c r="BE983" i="3"/>
  <c r="BE1005" i="3"/>
  <c r="BE1007" i="3"/>
  <c r="BE1013" i="3"/>
  <c r="BE1025" i="3"/>
  <c r="BE1072" i="3"/>
  <c r="BE1089" i="3"/>
  <c r="BE1113" i="3"/>
  <c r="J94" i="3"/>
  <c r="BE160" i="3"/>
  <c r="BE167" i="3"/>
  <c r="BE225" i="3"/>
  <c r="BE232" i="3"/>
  <c r="BE242" i="3"/>
  <c r="BE296" i="3"/>
  <c r="BE307" i="3"/>
  <c r="BE311" i="3"/>
  <c r="BE326" i="3"/>
  <c r="BE359" i="3"/>
  <c r="BE423" i="3"/>
  <c r="BE424" i="3"/>
  <c r="BE484" i="3"/>
  <c r="BE488" i="3"/>
  <c r="BE516" i="3"/>
  <c r="BE518" i="3"/>
  <c r="BE594" i="3"/>
  <c r="BE635" i="3"/>
  <c r="BE645" i="3"/>
  <c r="BE653" i="3"/>
  <c r="BE655" i="3"/>
  <c r="BE667" i="3"/>
  <c r="BE685" i="3"/>
  <c r="BE718" i="3"/>
  <c r="BE765" i="3"/>
  <c r="BE816" i="3"/>
  <c r="BE887" i="3"/>
  <c r="BE913" i="3"/>
  <c r="BE945" i="3"/>
  <c r="BE991" i="3"/>
  <c r="BE993" i="3"/>
  <c r="BE1009" i="3"/>
  <c r="BE1026" i="3"/>
  <c r="BE1028" i="3"/>
  <c r="BE1033" i="3"/>
  <c r="BE1100" i="3"/>
  <c r="J122" i="2"/>
  <c r="J98" i="2" s="1"/>
  <c r="BE188" i="3"/>
  <c r="BE233" i="3"/>
  <c r="BE283" i="3"/>
  <c r="BE284" i="3"/>
  <c r="BE288" i="3"/>
  <c r="BE292" i="3"/>
  <c r="BE298" i="3"/>
  <c r="BE299" i="3"/>
  <c r="BE312" i="3"/>
  <c r="BE333" i="3"/>
  <c r="BE429" i="3"/>
  <c r="BE430" i="3"/>
  <c r="BE432" i="3"/>
  <c r="BE446" i="3"/>
  <c r="BE508" i="3"/>
  <c r="BE536" i="3"/>
  <c r="BE552" i="3"/>
  <c r="BE563" i="3"/>
  <c r="BE571" i="3"/>
  <c r="BE663" i="3"/>
  <c r="BE669" i="3"/>
  <c r="BE720" i="3"/>
  <c r="BE725" i="3"/>
  <c r="BE727" i="3"/>
  <c r="BE740" i="3"/>
  <c r="BE772" i="3"/>
  <c r="BE824" i="3"/>
  <c r="BE838" i="3"/>
  <c r="BE842" i="3"/>
  <c r="BE844" i="3"/>
  <c r="BE850" i="3"/>
  <c r="BE865" i="3"/>
  <c r="BE869" i="3"/>
  <c r="BE873" i="3"/>
  <c r="BE889" i="3"/>
  <c r="BE891" i="3"/>
  <c r="BE935" i="3"/>
  <c r="BE943" i="3"/>
  <c r="BE961" i="3"/>
  <c r="BE963" i="3"/>
  <c r="BE979" i="3"/>
  <c r="BE985" i="3"/>
  <c r="BE1015" i="3"/>
  <c r="BE1044" i="3"/>
  <c r="BE1069" i="3"/>
  <c r="BE1081" i="3"/>
  <c r="BE1097" i="3"/>
  <c r="BE1099" i="3"/>
  <c r="BE1101" i="3"/>
  <c r="BE1110" i="3"/>
  <c r="BE183" i="3"/>
  <c r="BE247" i="3"/>
  <c r="BE268" i="3"/>
  <c r="BE273" i="3"/>
  <c r="BE274" i="3"/>
  <c r="BE327" i="3"/>
  <c r="BE332" i="3"/>
  <c r="BE377" i="3"/>
  <c r="BE832" i="3"/>
  <c r="BE840" i="3"/>
  <c r="BE846" i="3"/>
  <c r="BE875" i="3"/>
  <c r="BE879" i="3"/>
  <c r="BE915" i="3"/>
  <c r="BE917" i="3"/>
  <c r="BE927" i="3"/>
  <c r="BE955" i="3"/>
  <c r="BE969" i="3"/>
  <c r="BE987" i="3"/>
  <c r="BE1001" i="3"/>
  <c r="BE1031" i="3"/>
  <c r="BE1032" i="3"/>
  <c r="BE1037" i="3"/>
  <c r="BE1047" i="3"/>
  <c r="BE1102" i="3"/>
  <c r="F92" i="2"/>
  <c r="J92" i="2"/>
  <c r="BE124" i="2"/>
  <c r="BE125" i="2"/>
  <c r="BE132" i="2"/>
  <c r="BE133" i="2"/>
  <c r="BE134" i="2"/>
  <c r="E85" i="2"/>
  <c r="J89" i="2"/>
  <c r="BE123" i="2"/>
  <c r="BE126" i="2"/>
  <c r="BE127" i="2"/>
  <c r="BE130" i="2"/>
  <c r="BE131" i="2"/>
  <c r="BE136" i="2"/>
  <c r="BE138" i="2"/>
  <c r="BE139" i="2"/>
  <c r="BE141" i="2"/>
  <c r="F36" i="3"/>
  <c r="BA97" i="1" s="1"/>
  <c r="F37" i="2"/>
  <c r="BD95" i="1"/>
  <c r="F38" i="4"/>
  <c r="BA99" i="1" s="1"/>
  <c r="F38" i="5"/>
  <c r="BA100" i="1"/>
  <c r="F37" i="8"/>
  <c r="AZ103" i="1"/>
  <c r="J37" i="9"/>
  <c r="AV104" i="1" s="1"/>
  <c r="AT104" i="1" s="1"/>
  <c r="BD98" i="1"/>
  <c r="F36" i="11"/>
  <c r="BA106" i="1"/>
  <c r="F34" i="13"/>
  <c r="BA108" i="1" s="1"/>
  <c r="J34" i="13"/>
  <c r="AW108" i="1" s="1"/>
  <c r="J34" i="14"/>
  <c r="AW109" i="1" s="1"/>
  <c r="F36" i="14"/>
  <c r="BC109" i="1" s="1"/>
  <c r="F36" i="15"/>
  <c r="BC110" i="1"/>
  <c r="J34" i="15"/>
  <c r="AW110" i="1"/>
  <c r="J36" i="16"/>
  <c r="AW112" i="1" s="1"/>
  <c r="F36" i="17"/>
  <c r="BA113" i="1"/>
  <c r="BC111" i="1"/>
  <c r="F35" i="20"/>
  <c r="BB116" i="1"/>
  <c r="J34" i="20"/>
  <c r="AW116" i="1"/>
  <c r="AU98" i="1"/>
  <c r="F36" i="2"/>
  <c r="BC95" i="1" s="1"/>
  <c r="J37" i="6"/>
  <c r="AV101" i="1"/>
  <c r="AT101" i="1" s="1"/>
  <c r="J37" i="7"/>
  <c r="AV102" i="1" s="1"/>
  <c r="AT102" i="1" s="1"/>
  <c r="F38" i="9"/>
  <c r="BA104" i="1"/>
  <c r="BB98" i="1"/>
  <c r="J35" i="11"/>
  <c r="AV106" i="1"/>
  <c r="AT106" i="1"/>
  <c r="F35" i="12"/>
  <c r="AZ107" i="1"/>
  <c r="F36" i="13"/>
  <c r="BC108" i="1"/>
  <c r="F37" i="13"/>
  <c r="BD108" i="1"/>
  <c r="F35" i="15"/>
  <c r="BB110" i="1"/>
  <c r="F37" i="15"/>
  <c r="BD110" i="1"/>
  <c r="J36" i="18"/>
  <c r="AW114" i="1"/>
  <c r="BD111" i="1"/>
  <c r="F34" i="20"/>
  <c r="BA116" i="1"/>
  <c r="J36" i="3"/>
  <c r="AW97" i="1" s="1"/>
  <c r="AS96" i="1"/>
  <c r="AS94" i="1"/>
  <c r="F37" i="3"/>
  <c r="BB97" i="1" s="1"/>
  <c r="AU111" i="1"/>
  <c r="F34" i="2"/>
  <c r="BA95" i="1" s="1"/>
  <c r="F38" i="3"/>
  <c r="BC97" i="1" s="1"/>
  <c r="F35" i="2"/>
  <c r="BB95" i="1" s="1"/>
  <c r="F39" i="3"/>
  <c r="BD97" i="1" s="1"/>
  <c r="J34" i="2"/>
  <c r="AW95" i="1"/>
  <c r="J37" i="5"/>
  <c r="AV100" i="1"/>
  <c r="AT100" i="1"/>
  <c r="F38" i="6"/>
  <c r="BA101" i="1"/>
  <c r="F38" i="7"/>
  <c r="BA102" i="1"/>
  <c r="F38" i="8"/>
  <c r="BA103" i="1"/>
  <c r="F38" i="10"/>
  <c r="BA105" i="1"/>
  <c r="F37" i="10"/>
  <c r="AZ105" i="1" s="1"/>
  <c r="BC98" i="1"/>
  <c r="F36" i="12"/>
  <c r="BA107" i="1"/>
  <c r="F35" i="13"/>
  <c r="BB108" i="1" s="1"/>
  <c r="F34" i="14"/>
  <c r="BA109" i="1"/>
  <c r="F35" i="14"/>
  <c r="BB109" i="1"/>
  <c r="F37" i="14"/>
  <c r="BD109" i="1"/>
  <c r="F34" i="15"/>
  <c r="BA110" i="1"/>
  <c r="F35" i="16"/>
  <c r="AZ112" i="1"/>
  <c r="F35" i="17"/>
  <c r="AZ113" i="1"/>
  <c r="F35" i="18"/>
  <c r="AZ114" i="1"/>
  <c r="F36" i="19"/>
  <c r="BA115" i="1"/>
  <c r="BA111" i="1"/>
  <c r="AW111" i="1"/>
  <c r="BB111" i="1"/>
  <c r="F37" i="20"/>
  <c r="BD116" i="1"/>
  <c r="F36" i="20"/>
  <c r="BC116" i="1"/>
  <c r="BK231" i="13" l="1"/>
  <c r="J231" i="13" s="1"/>
  <c r="J105" i="13" s="1"/>
  <c r="BK150" i="3"/>
  <c r="J150" i="3" s="1"/>
  <c r="J99" i="3" s="1"/>
  <c r="BK129" i="13"/>
  <c r="BK128" i="13" s="1"/>
  <c r="J128" i="13" s="1"/>
  <c r="J96" i="13" s="1"/>
  <c r="R557" i="3"/>
  <c r="P129" i="13"/>
  <c r="P128" i="13"/>
  <c r="AU108" i="1" s="1"/>
  <c r="T150" i="3"/>
  <c r="R124" i="20"/>
  <c r="R123" i="20" s="1"/>
  <c r="BK123" i="14"/>
  <c r="J123" i="14"/>
  <c r="J97" i="14" s="1"/>
  <c r="R150" i="3"/>
  <c r="P124" i="20"/>
  <c r="P123" i="20"/>
  <c r="AU116" i="1" s="1"/>
  <c r="R1133" i="3"/>
  <c r="BK1133" i="3"/>
  <c r="J1133" i="3" s="1"/>
  <c r="J124" i="3" s="1"/>
  <c r="P557" i="3"/>
  <c r="T557" i="3"/>
  <c r="P1133" i="3"/>
  <c r="BK121" i="2"/>
  <c r="J121" i="2"/>
  <c r="J97" i="2"/>
  <c r="P121" i="2"/>
  <c r="P120" i="2" s="1"/>
  <c r="AU95" i="1" s="1"/>
  <c r="R121" i="2"/>
  <c r="R120" i="2" s="1"/>
  <c r="T124" i="20"/>
  <c r="T123" i="20" s="1"/>
  <c r="BK557" i="3"/>
  <c r="J557" i="3"/>
  <c r="J107" i="3" s="1"/>
  <c r="T123" i="14"/>
  <c r="T122" i="14"/>
  <c r="T121" i="2"/>
  <c r="T120" i="2" s="1"/>
  <c r="BK125" i="10"/>
  <c r="J125" i="10" s="1"/>
  <c r="J34" i="10" s="1"/>
  <c r="AG105" i="1" s="1"/>
  <c r="AN105" i="1" s="1"/>
  <c r="BK121" i="16"/>
  <c r="J121" i="16"/>
  <c r="J98" i="16" s="1"/>
  <c r="BK121" i="17"/>
  <c r="J121" i="17"/>
  <c r="J98" i="17" s="1"/>
  <c r="BK125" i="4"/>
  <c r="J125" i="4"/>
  <c r="BK125" i="8"/>
  <c r="J125" i="8" s="1"/>
  <c r="J34" i="8" s="1"/>
  <c r="AG103" i="1" s="1"/>
  <c r="BK125" i="5"/>
  <c r="J125" i="5"/>
  <c r="J34" i="5" s="1"/>
  <c r="AG100" i="1" s="1"/>
  <c r="BK125" i="7"/>
  <c r="J125" i="7"/>
  <c r="J34" i="7" s="1"/>
  <c r="AG102" i="1" s="1"/>
  <c r="BK125" i="9"/>
  <c r="J125" i="9"/>
  <c r="J100" i="9"/>
  <c r="BK121" i="12"/>
  <c r="J121" i="12"/>
  <c r="J98" i="12"/>
  <c r="BK121" i="18"/>
  <c r="J121" i="18" s="1"/>
  <c r="J98" i="18" s="1"/>
  <c r="BK125" i="6"/>
  <c r="J125" i="6" s="1"/>
  <c r="J100" i="6" s="1"/>
  <c r="BK121" i="19"/>
  <c r="J121" i="19"/>
  <c r="J98" i="19"/>
  <c r="BK124" i="20"/>
  <c r="J124" i="20"/>
  <c r="J97" i="20"/>
  <c r="BK121" i="11"/>
  <c r="J121" i="11" s="1"/>
  <c r="J32" i="11" s="1"/>
  <c r="AG106" i="1" s="1"/>
  <c r="J121" i="15"/>
  <c r="J98" i="15" s="1"/>
  <c r="BK119" i="15"/>
  <c r="J119" i="15"/>
  <c r="J129" i="13"/>
  <c r="J97" i="13"/>
  <c r="BK149" i="3"/>
  <c r="J149" i="3" s="1"/>
  <c r="J98" i="3" s="1"/>
  <c r="F37" i="6"/>
  <c r="AZ101" i="1"/>
  <c r="J37" i="8"/>
  <c r="AV103" i="1" s="1"/>
  <c r="AT103" i="1" s="1"/>
  <c r="AX98" i="1"/>
  <c r="BD96" i="1"/>
  <c r="F33" i="14"/>
  <c r="AZ109" i="1"/>
  <c r="J35" i="16"/>
  <c r="AV112" i="1" s="1"/>
  <c r="AT112" i="1" s="1"/>
  <c r="AX111" i="1"/>
  <c r="AY111" i="1"/>
  <c r="J34" i="4"/>
  <c r="AG99" i="1"/>
  <c r="F35" i="3"/>
  <c r="AZ97" i="1" s="1"/>
  <c r="J33" i="2"/>
  <c r="AV95" i="1" s="1"/>
  <c r="AT95" i="1" s="1"/>
  <c r="J35" i="12"/>
  <c r="AV107" i="1"/>
  <c r="AT107" i="1" s="1"/>
  <c r="J33" i="13"/>
  <c r="AV108" i="1"/>
  <c r="AT108" i="1" s="1"/>
  <c r="F37" i="5"/>
  <c r="AZ100" i="1"/>
  <c r="F37" i="9"/>
  <c r="AZ104" i="1"/>
  <c r="J33" i="14"/>
  <c r="AV109" i="1"/>
  <c r="AT109" i="1"/>
  <c r="J30" i="15"/>
  <c r="AG110" i="1" s="1"/>
  <c r="F35" i="19"/>
  <c r="AZ115" i="1"/>
  <c r="AZ111" i="1" s="1"/>
  <c r="AV111" i="1" s="1"/>
  <c r="AT111" i="1" s="1"/>
  <c r="F33" i="20"/>
  <c r="AZ116" i="1"/>
  <c r="F33" i="2"/>
  <c r="AZ95" i="1"/>
  <c r="BA98" i="1"/>
  <c r="AW98" i="1"/>
  <c r="F33" i="13"/>
  <c r="AZ108" i="1"/>
  <c r="J37" i="4"/>
  <c r="AV99" i="1" s="1"/>
  <c r="AT99" i="1" s="1"/>
  <c r="J37" i="10"/>
  <c r="AV105" i="1"/>
  <c r="AT105" i="1"/>
  <c r="F35" i="11"/>
  <c r="AZ106" i="1"/>
  <c r="BC96" i="1"/>
  <c r="AY96" i="1"/>
  <c r="F33" i="15"/>
  <c r="AZ110" i="1" s="1"/>
  <c r="J35" i="17"/>
  <c r="AV113" i="1"/>
  <c r="AT113" i="1"/>
  <c r="J33" i="20"/>
  <c r="AV116" i="1"/>
  <c r="AT116" i="1"/>
  <c r="J35" i="3"/>
  <c r="AV97" i="1" s="1"/>
  <c r="AT97" i="1" s="1"/>
  <c r="F37" i="7"/>
  <c r="AZ102" i="1"/>
  <c r="AY98" i="1"/>
  <c r="BB96" i="1"/>
  <c r="AX96" i="1"/>
  <c r="J30" i="13"/>
  <c r="AG108" i="1"/>
  <c r="J33" i="15"/>
  <c r="AV110" i="1" s="1"/>
  <c r="AT110" i="1" s="1"/>
  <c r="J35" i="18"/>
  <c r="AV114" i="1" s="1"/>
  <c r="AT114" i="1" s="1"/>
  <c r="AN99" i="1" l="1"/>
  <c r="AN103" i="1"/>
  <c r="R149" i="3"/>
  <c r="P149" i="3"/>
  <c r="AU97" i="1"/>
  <c r="T149" i="3"/>
  <c r="J41" i="11"/>
  <c r="J43" i="7"/>
  <c r="J43" i="5"/>
  <c r="J100" i="5"/>
  <c r="J100" i="8"/>
  <c r="J100" i="4"/>
  <c r="J100" i="10"/>
  <c r="J98" i="11"/>
  <c r="BK123" i="20"/>
  <c r="J123" i="20"/>
  <c r="J96" i="20"/>
  <c r="J100" i="7"/>
  <c r="BK120" i="2"/>
  <c r="J120" i="2"/>
  <c r="J30" i="2" s="1"/>
  <c r="AG95" i="1" s="1"/>
  <c r="BK122" i="14"/>
  <c r="J122" i="14"/>
  <c r="J96" i="14"/>
  <c r="AN110" i="1"/>
  <c r="J96" i="15"/>
  <c r="J39" i="15"/>
  <c r="AN108" i="1"/>
  <c r="J39" i="13"/>
  <c r="J43" i="10"/>
  <c r="J43" i="8"/>
  <c r="J43" i="4"/>
  <c r="AN102" i="1"/>
  <c r="AN106" i="1"/>
  <c r="AN100" i="1"/>
  <c r="J32" i="17"/>
  <c r="AG113" i="1"/>
  <c r="J34" i="9"/>
  <c r="AG104" i="1"/>
  <c r="J34" i="6"/>
  <c r="J43" i="6"/>
  <c r="J32" i="18"/>
  <c r="AG114" i="1"/>
  <c r="AZ98" i="1"/>
  <c r="AV98" i="1"/>
  <c r="AT98" i="1"/>
  <c r="BD94" i="1"/>
  <c r="W33" i="1" s="1"/>
  <c r="AU96" i="1"/>
  <c r="J32" i="12"/>
  <c r="AG107" i="1" s="1"/>
  <c r="J32" i="16"/>
  <c r="AG112" i="1"/>
  <c r="J32" i="19"/>
  <c r="J41" i="19"/>
  <c r="BA96" i="1"/>
  <c r="AW96" i="1" s="1"/>
  <c r="BC94" i="1"/>
  <c r="W32" i="1" s="1"/>
  <c r="BB94" i="1"/>
  <c r="W31" i="1" s="1"/>
  <c r="J32" i="3"/>
  <c r="AG97" i="1"/>
  <c r="J39" i="2" l="1"/>
  <c r="J41" i="18"/>
  <c r="J41" i="16"/>
  <c r="J41" i="12"/>
  <c r="J41" i="17"/>
  <c r="AG115" i="1"/>
  <c r="AN115" i="1"/>
  <c r="J96" i="2"/>
  <c r="J43" i="9"/>
  <c r="AG101" i="1"/>
  <c r="AN101" i="1"/>
  <c r="J41" i="3"/>
  <c r="AN97" i="1"/>
  <c r="AN104" i="1"/>
  <c r="AN112" i="1"/>
  <c r="AN95" i="1"/>
  <c r="AN107" i="1"/>
  <c r="AN113" i="1"/>
  <c r="AN114" i="1"/>
  <c r="J30" i="20"/>
  <c r="AG116" i="1"/>
  <c r="J30" i="14"/>
  <c r="AG109" i="1"/>
  <c r="AN109" i="1"/>
  <c r="AX94" i="1"/>
  <c r="AU94" i="1"/>
  <c r="AZ96" i="1"/>
  <c r="AV96" i="1"/>
  <c r="AT96" i="1" s="1"/>
  <c r="BA94" i="1"/>
  <c r="W30" i="1"/>
  <c r="AY94" i="1"/>
  <c r="J39" i="14" l="1"/>
  <c r="J39" i="20"/>
  <c r="AN116" i="1"/>
  <c r="AG111" i="1"/>
  <c r="AN111" i="1"/>
  <c r="AG98" i="1"/>
  <c r="AZ94" i="1"/>
  <c r="W29" i="1" s="1"/>
  <c r="AW94" i="1"/>
  <c r="AK30" i="1"/>
  <c r="AN98" i="1" l="1"/>
  <c r="AG96" i="1"/>
  <c r="AV94" i="1"/>
  <c r="AK29" i="1" s="1"/>
  <c r="AN96" i="1" l="1"/>
  <c r="AG94" i="1"/>
  <c r="AK26" i="1" s="1"/>
  <c r="AK35" i="1" s="1"/>
  <c r="AT94" i="1"/>
  <c r="AN94" i="1" s="1"/>
</calcChain>
</file>

<file path=xl/sharedStrings.xml><?xml version="1.0" encoding="utf-8"?>
<sst xmlns="http://schemas.openxmlformats.org/spreadsheetml/2006/main" count="15743" uniqueCount="2272">
  <si>
    <t>Export Komplet</t>
  </si>
  <si>
    <t/>
  </si>
  <si>
    <t>2.0</t>
  </si>
  <si>
    <t>ZAMOK</t>
  </si>
  <si>
    <t>False</t>
  </si>
  <si>
    <t>{4b7dae62-d55b-4ec7-9c09-d07630d4ed90}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</si>
  <si>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</si>
  <si>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</si>
  <si>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</si>
  <si>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</si>
  <si>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</si>
  <si>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</si>
  <si>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</si>
  <si>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</si>
  <si>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N20-058_exp3_2021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</si>
  <si>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</si>
  <si>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</si>
  <si>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SPORTOVNÍ HALA _ SLEZSKÁ OSTRAVA</t>
  </si>
  <si>
    <t>KSO:</t>
  </si>
  <si>
    <t>802 23</t>
  </si>
  <si>
    <t>CC-CZ:</t>
  </si>
  <si>
    <t>12651</t>
  </si>
  <si>
    <t>Místo:</t>
  </si>
  <si>
    <t>Slezská Ostrava</t>
  </si>
  <si>
    <t>Datum:</t>
  </si>
  <si>
    <t>9. 9. 2021</t>
  </si>
  <si>
    <t>CZ-CPV:</t>
  </si>
  <si>
    <t>45000000-7</t>
  </si>
  <si>
    <t>CZ-CPA:</t>
  </si>
  <si>
    <t>41.00.48</t>
  </si>
  <si>
    <t>Zadavatel:</t>
  </si>
  <si>
    <t>IČ:</t>
  </si>
  <si>
    <t>Statutární město Ostrava</t>
  </si>
  <si>
    <t>DIČ:</t>
  </si>
  <si>
    <t>Uchazeč:</t>
  </si>
  <si>
    <t>Vyplň údaj</t>
  </si>
  <si>
    <t>Projektant:</t>
  </si>
  <si>
    <t>PPS Kania, s.r.o</t>
  </si>
  <si>
    <t>True</t>
  </si>
  <si>
    <t>Zpracovatel:</t>
  </si>
  <si>
    <t xml:space="preserve"> </t>
  </si>
  <si>
    <t>Poznámka:</t>
  </si>
  <si>
    <t>Soupis prací je sestaven za využití položek Cenové soustavy ÚRS. Cenové a technické podmínky položek CS ÚRS, které nejsou uvedeny v soupisu prací (tzv. úvodní části katalogů) jsou neomezeně dálkově k dispozici na www.cs-urs.cz. Položky soupisu prací, které nemají ve sloupci „Cenová soustava“ uveden žádný údaj, nepochází z Cenové soustavy ÚRS (takové položky soupisu prací mají Cenovou soustavu „VLASTNÍ“). Ocenění "vlastní" položky:na základě odborných znalostí a zkušeností projektanta při realizaci obdobných zakázek za období 5-ti let. nebo na základě CN) Nedílnou součástí soupisu prací je projektová dokumentace vč. textových příloh, na kterou se položky soupisu prací plně odkazují.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</si>
  <si>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</si>
  <si>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</si>
  <si>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</si>
  <si>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</si>
  <si>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</si>
  <si>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</si>
  <si>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</si>
  <si>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</si>
  <si>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</si>
  <si>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</si>
  <si>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</si>
  <si>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</si>
  <si>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</si>
  <si>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</si>
  <si>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</si>
  <si>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</si>
  <si>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</si>
  <si>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</si>
  <si>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</si>
  <si>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</si>
  <si>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</si>
  <si>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</si>
  <si>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</si>
  <si>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</si>
  <si>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</si>
  <si>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</si>
  <si>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</si>
  <si>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</si>
  <si>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</si>
  <si>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</si>
  <si>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</si>
  <si>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</si>
  <si>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</si>
  <si>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</si>
  <si>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</si>
  <si>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</si>
  <si>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</si>
  <si>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</si>
  <si>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</si>
  <si>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</si>
  <si>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</si>
  <si>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</si>
  <si>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</si>
  <si>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</si>
  <si>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</si>
  <si>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</si>
  <si>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Příprava území</t>
  </si>
  <si>
    <t>STA</t>
  </si>
  <si>
    <t>1</t>
  </si>
  <si>
    <t>{f2fb7957-ed25-493f-a488-da5aad1a35e9}</t>
  </si>
  <si>
    <t>2</t>
  </si>
  <si>
    <t>SO 02</t>
  </si>
  <si>
    <t>Sportovní hala</t>
  </si>
  <si>
    <t>{118c26f2-fae2-4c4d-965c-ac419b4bfcfe}</t>
  </si>
  <si>
    <t>D.1.1-2</t>
  </si>
  <si>
    <t>Architektonicko-stavební a stavebně konstrukční řešení</t>
  </si>
  <si>
    <t>Soupis</t>
  </si>
  <si>
    <t>{82079337-7f68-4dad-88fb-92ef729ac76a}</t>
  </si>
  <si>
    <t>D.1.4</t>
  </si>
  <si>
    <t>Technika prostředí staveb</t>
  </si>
  <si>
    <t>{8058f9e4-6130-4330-8187-d1e62f2eb14f}</t>
  </si>
  <si>
    <t>D.1.4.1</t>
  </si>
  <si>
    <t>Zdravotně technické instalace</t>
  </si>
  <si>
    <t>3</t>
  </si>
  <si>
    <t>{57f42ebd-de45-4527-be79-f2ac2130cc0f}</t>
  </si>
  <si>
    <t>D.1.4.2</t>
  </si>
  <si>
    <t>Vzduchotechnika</t>
  </si>
  <si>
    <t>{a42e4fa7-5deb-4888-8e79-2f2db4c7df53}</t>
  </si>
  <si>
    <t>D.1.4.3</t>
  </si>
  <si>
    <t>Vytápění</t>
  </si>
  <si>
    <t>{353a562a-8ed9-4c51-bf29-dde3dcfcf65e}</t>
  </si>
  <si>
    <t>D.1.4.4</t>
  </si>
  <si>
    <t xml:space="preserve">Silnoproudá elektrotechnika </t>
  </si>
  <si>
    <t>{3ffcd4ec-8264-4ea2-9962-41cd85e76613}</t>
  </si>
  <si>
    <t>D.1.4.5</t>
  </si>
  <si>
    <t xml:space="preserve">Slaboproudá elektrotechnika </t>
  </si>
  <si>
    <t>{a5dca017-ef61-4cf0-925e-a1c15f29ca28}</t>
  </si>
  <si>
    <t>D.1.4.6</t>
  </si>
  <si>
    <t>Plynoinstalace</t>
  </si>
  <si>
    <t>{0e9c8bf4-67ae-407b-90a4-699be3fccc9c}</t>
  </si>
  <si>
    <t>D.1.4.8</t>
  </si>
  <si>
    <t>Měření a regulace</t>
  </si>
  <si>
    <t>{2a365a82-5799-4748-86e2-34cb9cddbade}</t>
  </si>
  <si>
    <t>D.1.5</t>
  </si>
  <si>
    <t>Sportovní vybavení</t>
  </si>
  <si>
    <t>{030df371-6f0f-48b7-afa6-12e6dc877597}</t>
  </si>
  <si>
    <t>D.2.1</t>
  </si>
  <si>
    <t>FOTOVOLTAICKÝ SYSTÉM</t>
  </si>
  <si>
    <t>{8f86aa5c-ad44-4402-a807-47f5a023cd97}</t>
  </si>
  <si>
    <t>SO 03</t>
  </si>
  <si>
    <t>Komunikace a zpevněné plochy</t>
  </si>
  <si>
    <t>{ab81b557-9cd5-4175-a0be-785068cfdd21}</t>
  </si>
  <si>
    <t>SO 04</t>
  </si>
  <si>
    <t>Oplocení</t>
  </si>
  <si>
    <t>{6ecb044c-6a5f-44a5-b45c-eda355a070a1}</t>
  </si>
  <si>
    <t>SO 05</t>
  </si>
  <si>
    <t>Sadové úpravy</t>
  </si>
  <si>
    <t>{5eabbb7c-83d2-40ef-8f3d-2cde68e63dae}</t>
  </si>
  <si>
    <t>IO</t>
  </si>
  <si>
    <t>Inženýrské objekty</t>
  </si>
  <si>
    <t>{9b4cff2d-6a37-4ac9-b377-3e5ec8d16ae9}</t>
  </si>
  <si>
    <t>IO 01</t>
  </si>
  <si>
    <t xml:space="preserve">Vodovodní přípojka </t>
  </si>
  <si>
    <t>{9d5d6449-d85c-46c0-9478-018a3e0acc1b}</t>
  </si>
  <si>
    <t>IO 02</t>
  </si>
  <si>
    <t xml:space="preserve">Dešťová kanalizace včetně retence </t>
  </si>
  <si>
    <t>{853b9607-eaab-40eb-a859-aecb7d95b4bc}</t>
  </si>
  <si>
    <t>IO 03</t>
  </si>
  <si>
    <t xml:space="preserve">Splašková kanalizace </t>
  </si>
  <si>
    <t>{1de2f9c1-a324-4a94-b59a-e1026a6a3a02}</t>
  </si>
  <si>
    <t>IO 04</t>
  </si>
  <si>
    <t xml:space="preserve">Přípojka plynu </t>
  </si>
  <si>
    <t>{303de7b9-c918-4324-bbd1-51bea2641dc8}</t>
  </si>
  <si>
    <t>VON</t>
  </si>
  <si>
    <t>Vedlejší a ostatní náklady stavby</t>
  </si>
  <si>
    <t>{c08fb924-cecf-4547-bf63-0c8b74355b19}</t>
  </si>
  <si>
    <t>KRYCÍ LIST SOUPISU PRACÍ</t>
  </si>
  <si>
    <t>Objekt:</t>
  </si>
  <si>
    <t>SO 01 - Příprava území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</si>
  <si>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</si>
  <si>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</si>
  <si>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</si>
  <si>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</si>
  <si>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</si>
  <si>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</si>
  <si>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</si>
  <si>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</si>
  <si>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</si>
  <si>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</si>
  <si>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</si>
  <si>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</si>
  <si>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</si>
  <si>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</si>
  <si>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</si>
  <si>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</si>
  <si>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</si>
  <si>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</si>
  <si>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</si>
  <si>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</si>
  <si>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</si>
  <si>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</si>
  <si>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</si>
  <si>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</si>
  <si>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</si>
  <si>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</si>
  <si>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</si>
  <si>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</t>
  </si>
  <si>
    <t>Odstranění křovin a stromů průměru kmene do 100 mm i s kořeny sklonu terénu do 1:5 z celkové plochy do 100 m2 strojně</t>
  </si>
  <si>
    <t>m2</t>
  </si>
  <si>
    <t>CS ÚRS 2021 02</t>
  </si>
  <si>
    <t>4</t>
  </si>
  <si>
    <t>-1997944299</t>
  </si>
  <si>
    <t>121151125</t>
  </si>
  <si>
    <t>Sejmutí ornice plochy přes 500 m2 tl vrstvy přes 250 do 300 mm strojně</t>
  </si>
  <si>
    <t>-1443707496</t>
  </si>
  <si>
    <t>162651112</t>
  </si>
  <si>
    <t>Vodorovné přemístění přes 4 000 do 5000 m výkopku/sypaniny z horniny třídy těžitelnosti I skupiny 1 až 3</t>
  </si>
  <si>
    <t>m3</t>
  </si>
  <si>
    <t>-181051006</t>
  </si>
  <si>
    <t>162751117</t>
  </si>
  <si>
    <t>Vodorovné přemístění přes 9 000 do 10000 m výkopku/sypaniny z horniny třídy těžitelnosti I skupiny 1 až 3</t>
  </si>
  <si>
    <t>1786259633</t>
  </si>
  <si>
    <t>5</t>
  </si>
  <si>
    <t>162751119</t>
  </si>
  <si>
    <t>Příplatek k vodorovnému přemístění výkopku/sypaniny z horniny třídy těžitelnosti I skupiny 1 až 3 ZKD 1000 m přes 10000 m</t>
  </si>
  <si>
    <t>-610946047</t>
  </si>
  <si>
    <t>VV</t>
  </si>
  <si>
    <t>364*20 'Přepočtené koeficientem množství</t>
  </si>
  <si>
    <t>9</t>
  </si>
  <si>
    <t>Ostatní konstrukce a práce, bourání</t>
  </si>
  <si>
    <t>6</t>
  </si>
  <si>
    <t>961044111</t>
  </si>
  <si>
    <t>Bourání základů z betonu prostého</t>
  </si>
  <si>
    <t>-906901881</t>
  </si>
  <si>
    <t>7</t>
  </si>
  <si>
    <t>966071711</t>
  </si>
  <si>
    <t>Bourání sloupků a vzpěr plotových ocelových do 2,5 m zabetonovaných</t>
  </si>
  <si>
    <t>kus</t>
  </si>
  <si>
    <t>467864989</t>
  </si>
  <si>
    <t>8</t>
  </si>
  <si>
    <t>966072811</t>
  </si>
  <si>
    <t>Rozebrání rámového oplocení na ocelové sloupky v přes 1 do 2 m</t>
  </si>
  <si>
    <t>m</t>
  </si>
  <si>
    <t>-424364718</t>
  </si>
  <si>
    <t>966073810</t>
  </si>
  <si>
    <t>Rozebrání vrat a vrátek k oplocení pl do 2 m2</t>
  </si>
  <si>
    <t>-2121635137</t>
  </si>
  <si>
    <t>10</t>
  </si>
  <si>
    <t>966073811</t>
  </si>
  <si>
    <t>Rozebrání vrat a vrátek k oplocení pl přes 4 do 6 m2</t>
  </si>
  <si>
    <t>-670220241</t>
  </si>
  <si>
    <t>997</t>
  </si>
  <si>
    <t>Přesun sutě</t>
  </si>
  <si>
    <t>11</t>
  </si>
  <si>
    <t>997013R31</t>
  </si>
  <si>
    <t xml:space="preserve">Poplatek za uložení na skládce (skládkovné) stavebního odpadu bez rozlišení </t>
  </si>
  <si>
    <t>t</t>
  </si>
  <si>
    <t>CS VLASTNÍ</t>
  </si>
  <si>
    <t>23808845</t>
  </si>
  <si>
    <t>P</t>
  </si>
  <si>
    <t>12</t>
  </si>
  <si>
    <t>997321511</t>
  </si>
  <si>
    <t>Vodorovná doprava suti a vybouraných hmot po suchu do 1 km</t>
  </si>
  <si>
    <t>-717652525</t>
  </si>
  <si>
    <t>13</t>
  </si>
  <si>
    <t>997321519</t>
  </si>
  <si>
    <t>Příplatek ZKD 1 km vodorovné dopravy suti a vybouraných hmot po suchu</t>
  </si>
  <si>
    <t>2080438982</t>
  </si>
  <si>
    <t>5,512*20 'Přepočtené koeficientem množství</t>
  </si>
  <si>
    <t>14</t>
  </si>
  <si>
    <t>997321611</t>
  </si>
  <si>
    <t>Nakládání nebo překládání suti a vybouraných hmot</t>
  </si>
  <si>
    <t>-1834663583</t>
  </si>
  <si>
    <t>SO 02 - Sportovní hala</t>
  </si>
  <si>
    <t>Soupis:</t>
  </si>
  <si>
    <t>D.1.1-2 - Architektonicko-stavební a stavebně konstrukční řešení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</si>
  <si>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</si>
  <si>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</si>
  <si>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</si>
  <si>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</si>
  <si>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</si>
  <si>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</si>
  <si>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</si>
  <si>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</si>
  <si>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</si>
  <si>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</si>
  <si>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</si>
  <si>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</si>
  <si>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</si>
  <si>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</si>
  <si>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</si>
  <si>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</si>
  <si>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</si>
  <si>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</si>
  <si>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</si>
  <si>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</si>
  <si>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</si>
  <si>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N00 - Nepojmenované, ostatní práce a dodávky</t>
  </si>
  <si>
    <t>Ostatní - Ostatní</t>
  </si>
  <si>
    <t xml:space="preserve">    OST0 - Ostatní výrobky a prvky výpisů</t>
  </si>
  <si>
    <t xml:space="preserve">    OST04 - Ostatní skladby a konstrukce</t>
  </si>
  <si>
    <t xml:space="preserve">    OST05 - Záchytný systém proti pádu </t>
  </si>
  <si>
    <t>115101201</t>
  </si>
  <si>
    <t>Čerpání vody na dopravní výšku do 10 m průměrný přítok do 500 l/min</t>
  </si>
  <si>
    <t>hod</t>
  </si>
  <si>
    <t>-1557415361</t>
  </si>
  <si>
    <t xml:space="preserve">Poznámka k položce:_x000D_
JC, nad rámec ceníkového obsahu, také zahrnuje veškeré náklady na likvidaci čerpané vody _x000D_
</t>
  </si>
  <si>
    <t>"předpokládané množství_bude upřesněno dle realizace a klimatických podmínek" 480,0</t>
  </si>
  <si>
    <t>Součet</t>
  </si>
  <si>
    <t>122251506</t>
  </si>
  <si>
    <t>Odkopávky a prokopávky zapažené v hornině třídy těžitelnosti I, skupiny 3 objem do 5000 m3 strojně</t>
  </si>
  <si>
    <t>1721001155</t>
  </si>
  <si>
    <t xml:space="preserve">"rozsah_spodní stavba_D.1.1_v.čř. 1,5-8,TZ" </t>
  </si>
  <si>
    <t>"odkopávky na úroveň -0,65m" 44*38*0,65</t>
  </si>
  <si>
    <t>131351105</t>
  </si>
  <si>
    <t>Hloubení jam nezapažených v hornině třídy těžitelnosti II, skupiny 4 objem do 1000 m3 strojně</t>
  </si>
  <si>
    <t>121069260</t>
  </si>
  <si>
    <t>"figury základů " 0,85*(1672,0-612,0)</t>
  </si>
  <si>
    <t>153112122</t>
  </si>
  <si>
    <t>Zaberanění ocelových štětovnic na dl do 8 m ve standardních podmínkách z terénu</t>
  </si>
  <si>
    <t>590287943</t>
  </si>
  <si>
    <t>"předpoklad_bude upřesněno při realizaci stavby a v dílenské dokumentaci" 195,0</t>
  </si>
  <si>
    <t>M</t>
  </si>
  <si>
    <t>15920R10</t>
  </si>
  <si>
    <t>pažnice ocelová dl 6 m</t>
  </si>
  <si>
    <t>-359644322</t>
  </si>
  <si>
    <t>195*0,095 'Přepočtené koeficientem množství</t>
  </si>
  <si>
    <t>161151103</t>
  </si>
  <si>
    <t>Svislé přemístění výkopku z horniny třídy těžitelnosti I skupiny 1 až 3 hl výkopu do 8 m</t>
  </si>
  <si>
    <t>-1928291555</t>
  </si>
  <si>
    <t>"figury základů " (0,85*(1672,0-612,0))*0,08</t>
  </si>
  <si>
    <t>Vodorovné přemístění do 10000 m výkopku/sypaniny z horniny třídy těžitelnosti I, skupiny 1 až 3</t>
  </si>
  <si>
    <t>-1693203823</t>
  </si>
  <si>
    <t>Příplatek k vodorovnému přemístění výkopku/sypaniny z horniny třídy těžitelnosti I, skupiny 1 až 3 ZKD 1000 m přes 10000 m</t>
  </si>
  <si>
    <t>-975254827</t>
  </si>
  <si>
    <t>1987,8*20 'Přepočtené koeficientem množství</t>
  </si>
  <si>
    <t>171201R31</t>
  </si>
  <si>
    <t xml:space="preserve">Poplatek za uložení zeminy , navážek a kamení na skládce (skládkovné) </t>
  </si>
  <si>
    <t>1730067038</t>
  </si>
  <si>
    <t>1987,8*1,8 'Přepočtené koeficientem množství</t>
  </si>
  <si>
    <t>171251201</t>
  </si>
  <si>
    <t>Uložení sypaniny na skládky nebo meziskládky</t>
  </si>
  <si>
    <t>1775017870</t>
  </si>
  <si>
    <t>174151101</t>
  </si>
  <si>
    <t>Zásyp jam, šachet rýh nebo kolem objektů sypaninou se zhutněním</t>
  </si>
  <si>
    <t>674713178</t>
  </si>
  <si>
    <t>ZÁSYPY_OBSYPY_POLŠTÁŘE</t>
  </si>
  <si>
    <t>(1086,8+901,0)-(16,796+159,176+28,044)</t>
  </si>
  <si>
    <t>58344197</t>
  </si>
  <si>
    <t xml:space="preserve">externí , nenamrzavý, zhutnitelný drcený materiál _ frakce 8-32 / do 63 mm </t>
  </si>
  <si>
    <t>CS ÚRS 2020 01</t>
  </si>
  <si>
    <t>1090961577</t>
  </si>
  <si>
    <t>1783,784*1,8 'Přepočtené koeficientem množství</t>
  </si>
  <si>
    <t>181951112</t>
  </si>
  <si>
    <t>Úprava pláně v hornině třídy těžitelnosti I, skupiny 1 až 3 se zhutněním</t>
  </si>
  <si>
    <t>-1091848334</t>
  </si>
  <si>
    <t>Zakládání</t>
  </si>
  <si>
    <t>211531111</t>
  </si>
  <si>
    <t>Výplň odvodňovacích žeber nebo trativodů kamenivem hrubým drceným frakce 16 až 63 mm</t>
  </si>
  <si>
    <t>1636275907</t>
  </si>
  <si>
    <t>"drenážní systém_odměřeno elektronicky" 171,0*0,6*0,5</t>
  </si>
  <si>
    <t>211971110</t>
  </si>
  <si>
    <t>Zřízení opláštění žeber nebo trativodů geotextilií v rýze nebo zářezu sklonu do 1:2</t>
  </si>
  <si>
    <t>659271694</t>
  </si>
  <si>
    <t>"drenážní systém_odměřeno elektronicky" 171,0*((0,6+0,5)*2)</t>
  </si>
  <si>
    <t>16</t>
  </si>
  <si>
    <t>69311068</t>
  </si>
  <si>
    <t>geotextilie netkaná separační, ochranná, filtrační, drenážní PP 300g/m2</t>
  </si>
  <si>
    <t>1608646383</t>
  </si>
  <si>
    <t>376,2*1,1 'Přepočtené koeficientem množství</t>
  </si>
  <si>
    <t>17</t>
  </si>
  <si>
    <t>212750101</t>
  </si>
  <si>
    <t xml:space="preserve">Trativod z drenážních trubek PVC perforace 360° včetně lože otevřený výkop DN 100 pro budovy </t>
  </si>
  <si>
    <t>151623324</t>
  </si>
  <si>
    <t>"drenážní systém_odměřeno elektronicky" 171,0</t>
  </si>
  <si>
    <t>18</t>
  </si>
  <si>
    <t>273322511</t>
  </si>
  <si>
    <t>Základové desky ze ŽB tř. C 25/30 XC2</t>
  </si>
  <si>
    <t>-1418237306</t>
  </si>
  <si>
    <t>"rozsah_D.1.2.1_v.č. 01,10,TZ_odměřeno elektronicky" 199,33</t>
  </si>
  <si>
    <t>19</t>
  </si>
  <si>
    <t>273351121</t>
  </si>
  <si>
    <t>Zřízení bednění základových desek</t>
  </si>
  <si>
    <t>1068504263</t>
  </si>
  <si>
    <t>"rozsah_D.1.2.1_v.č. 01,10,TZ_odměřeno elektronicky" 21,93</t>
  </si>
  <si>
    <t>20</t>
  </si>
  <si>
    <t>273351122</t>
  </si>
  <si>
    <t>Odstranění bednění základových desek</t>
  </si>
  <si>
    <t>-74368149</t>
  </si>
  <si>
    <t>273362021</t>
  </si>
  <si>
    <t>Výztuž základových desek svařovanými sítěmi Kari</t>
  </si>
  <si>
    <t>-1187224796</t>
  </si>
  <si>
    <t>"rozsah_D.1.2.1_v.č. 01,10,TZ_odměřeno elektronicky" 1328,88*2*(5,4*1,2)/1000</t>
  </si>
  <si>
    <t>Mezisoučet</t>
  </si>
  <si>
    <t>"výztuž ostatní a rozdělovací_odsouhlasení viz dílenská dokumentace" 0,1*17,222</t>
  </si>
  <si>
    <t>22</t>
  </si>
  <si>
    <t>274322511</t>
  </si>
  <si>
    <t>Základové pasy ze ŽB tř. C 25/30 XC2</t>
  </si>
  <si>
    <t>-1816297119</t>
  </si>
  <si>
    <t xml:space="preserve">"rozsah_D.1.2.1_v.č. 01,10,TZ" </t>
  </si>
  <si>
    <t>1,8*0,95*26,5</t>
  </si>
  <si>
    <t>((1,1*0,45)+(0,5*0,5))*39,6</t>
  </si>
  <si>
    <t>((1,0*0,45)+(0,5*0,5))*39,6</t>
  </si>
  <si>
    <t>(0,4*0,95*89,2)+(0,3*0,95*79,8)</t>
  </si>
  <si>
    <t>23</t>
  </si>
  <si>
    <t>274351121</t>
  </si>
  <si>
    <t>Zřízení bednění základových pasů rovného</t>
  </si>
  <si>
    <t>234565109</t>
  </si>
  <si>
    <t>(2*0,95*26,5)</t>
  </si>
  <si>
    <t>((0,45)+(0,5))*39,6*2</t>
  </si>
  <si>
    <t>(2*0,95*89,2)+(2*0,95*79,8)</t>
  </si>
  <si>
    <t>24</t>
  </si>
  <si>
    <t>274351122</t>
  </si>
  <si>
    <t>Odstranění bednění základových pasů rovného</t>
  </si>
  <si>
    <t>1280891021</t>
  </si>
  <si>
    <t>25</t>
  </si>
  <si>
    <t>275322511</t>
  </si>
  <si>
    <t>Základové patky ze ŽB tř. C 25/30 XC2</t>
  </si>
  <si>
    <t>-857879040</t>
  </si>
  <si>
    <t>(1,1*1,1*0,95*8)+(1,0*1,0*0,95*8)</t>
  </si>
  <si>
    <t>26</t>
  </si>
  <si>
    <t>275351121</t>
  </si>
  <si>
    <t>Zřízení bednění základových patek</t>
  </si>
  <si>
    <t>803709878</t>
  </si>
  <si>
    <t>(4,4*0,95*8)+(4,0*0,95*8)</t>
  </si>
  <si>
    <t>27</t>
  </si>
  <si>
    <t>275351122</t>
  </si>
  <si>
    <t>Odstranění bednění základových patek</t>
  </si>
  <si>
    <t>743294566</t>
  </si>
  <si>
    <t>28</t>
  </si>
  <si>
    <t>275361821</t>
  </si>
  <si>
    <t>Výztuž základových pásů a patek betonářskou ocelí 10 505 (R)</t>
  </si>
  <si>
    <t>-1598801975</t>
  </si>
  <si>
    <t>"rozsah_D.1.2.1_v.č. 01,10,TZ" 7,3</t>
  </si>
  <si>
    <t>"výztuž ostatní a rozdělovací_odsouhlasení viz dílenská dokumentace" 7,3*0,2</t>
  </si>
  <si>
    <t>29</t>
  </si>
  <si>
    <t>285015R01</t>
  </si>
  <si>
    <t xml:space="preserve">Podlahový kanál 550/550 mm </t>
  </si>
  <si>
    <t>-1759545480</t>
  </si>
  <si>
    <t>Poznámka k položce:_x000D_
Kompletní systémová dodávka a provedení dle specifikace PD a TZ včetně všech přímo souvisdejících prací/dodávek/činností_x000D_
-------------------------------------------------------------------------------------------------------------------------------------------------------</t>
  </si>
  <si>
    <t>"rozsah_D.1.2.1_v.č. 01,10,TZ_odměřeno elektronicky" 23,56</t>
  </si>
  <si>
    <t>Svislé a kompletní konstrukce</t>
  </si>
  <si>
    <t>30</t>
  </si>
  <si>
    <t>311113144</t>
  </si>
  <si>
    <t>Nosná zeď tl do 300 mm z hladkých tvárnic ztraceného bednění včetně výplně z betonu tř. C 20/25</t>
  </si>
  <si>
    <t>991859297</t>
  </si>
  <si>
    <t>31</t>
  </si>
  <si>
    <t>311235111</t>
  </si>
  <si>
    <t>Zdivo jednovrstvé z cihel broušených přes P10 do P15 na tenkovrstvou maltu tl 175 mm</t>
  </si>
  <si>
    <t>-1259468618</t>
  </si>
  <si>
    <t xml:space="preserve">"rozsah_vnitřní kce a povrchy_D.1.1_v.č. 2-3, 5-8, TZ" </t>
  </si>
  <si>
    <t>(3,3*35,05)</t>
  </si>
  <si>
    <t>32</t>
  </si>
  <si>
    <t>311235141</t>
  </si>
  <si>
    <t>Zdivo jednovrstvé z cihel broušených přes P10 do P15 na tenkovrstvou maltu tl 240 mm</t>
  </si>
  <si>
    <t>-781472217</t>
  </si>
  <si>
    <t>Poznámka k položce:_x000D_
ATIKOVÉ KONSTRUKCE _ odměřeno elektronicky</t>
  </si>
  <si>
    <t>33</t>
  </si>
  <si>
    <t>311235145</t>
  </si>
  <si>
    <t>Zdivo jednovrstvé z cihel broušených přes P10 do P15 na tenkovrstvou maltu tl 250 mm</t>
  </si>
  <si>
    <t>1149108605</t>
  </si>
  <si>
    <t>"vnitřní kce" (3,3*(16,35))</t>
  </si>
  <si>
    <t>34</t>
  </si>
  <si>
    <t>311235161</t>
  </si>
  <si>
    <t>Zdivo jednovrstvé z cihel broušených přes P10 do P15 na tenkovrstvou maltu tl 300 mm</t>
  </si>
  <si>
    <t>-1273225372</t>
  </si>
  <si>
    <t>"vnitřní kce" (3,1*33,7)</t>
  </si>
  <si>
    <t>"obvodové kce" (8,25*84,7)-21,39</t>
  </si>
  <si>
    <t>35</t>
  </si>
  <si>
    <t>311235191</t>
  </si>
  <si>
    <t>Zdivo jednovrstvé z cihel broušených přes P10 do P15 na tenkovrstvou maltu tl 380 mm</t>
  </si>
  <si>
    <t>-503512265</t>
  </si>
  <si>
    <t>"vnitřní kce" (3,3*(33,0+33,35))</t>
  </si>
  <si>
    <t>"obvodové kce" (4,3*41,65)+(3,3*52,35)+(3,1*52,35)-66,04</t>
  </si>
  <si>
    <t>36</t>
  </si>
  <si>
    <t>317121212</t>
  </si>
  <si>
    <t xml:space="preserve">Překlad železobetonový prefabrikovaný 119/14/14 cm </t>
  </si>
  <si>
    <t>-124881999</t>
  </si>
  <si>
    <t>37</t>
  </si>
  <si>
    <t>317121215</t>
  </si>
  <si>
    <t xml:space="preserve">Překlad železobetonový prefabrikovaný 179/14/14 cm </t>
  </si>
  <si>
    <t>1994455583</t>
  </si>
  <si>
    <t>38</t>
  </si>
  <si>
    <t>317142432</t>
  </si>
  <si>
    <t>Překlad pórobetonový š 125 mm v do 250 mm na tenkovrstvou maltu dl do 1250 mm</t>
  </si>
  <si>
    <t>-611851814</t>
  </si>
  <si>
    <t>39</t>
  </si>
  <si>
    <t>317168011</t>
  </si>
  <si>
    <t>Překlad keramický plochý š 115 mm dl 1000 mm</t>
  </si>
  <si>
    <t>-1484621489</t>
  </si>
  <si>
    <t>40</t>
  </si>
  <si>
    <t>317168012</t>
  </si>
  <si>
    <t>Překlad keramický plochý š 115 mm dl 1250 mm</t>
  </si>
  <si>
    <t>-1145397639</t>
  </si>
  <si>
    <t>41</t>
  </si>
  <si>
    <t>317168015</t>
  </si>
  <si>
    <t>Překlad keramický plochý š 115 mm dl 2000 mm</t>
  </si>
  <si>
    <t>-1525700774</t>
  </si>
  <si>
    <t>42</t>
  </si>
  <si>
    <t>317168022</t>
  </si>
  <si>
    <t>Překlad keramický plochý š 145 mm dl 1250 mm</t>
  </si>
  <si>
    <t>-246743914</t>
  </si>
  <si>
    <t>43</t>
  </si>
  <si>
    <t>317168025</t>
  </si>
  <si>
    <t>Překlad keramický plochý š 145 mm dl 2000 mm</t>
  </si>
  <si>
    <t>1567180870</t>
  </si>
  <si>
    <t>44</t>
  </si>
  <si>
    <t>317168051</t>
  </si>
  <si>
    <t>Překlad keramický vysoký v 238 mm dl 1000 mm</t>
  </si>
  <si>
    <t>-1295579385</t>
  </si>
  <si>
    <t>45</t>
  </si>
  <si>
    <t>317168052</t>
  </si>
  <si>
    <t>Překlad keramický vysoký v 238 mm dl 1250 mm</t>
  </si>
  <si>
    <t>606758443</t>
  </si>
  <si>
    <t>46</t>
  </si>
  <si>
    <t>317168053</t>
  </si>
  <si>
    <t>Překlad keramický vysoký v 238 mm dl 1500 mm</t>
  </si>
  <si>
    <t>-1572893091</t>
  </si>
  <si>
    <t>47</t>
  </si>
  <si>
    <t>317168054</t>
  </si>
  <si>
    <t>Překlad keramický vysoký v 238 mm dl 1750 mm</t>
  </si>
  <si>
    <t>1052223757</t>
  </si>
  <si>
    <t>48</t>
  </si>
  <si>
    <t>317168055</t>
  </si>
  <si>
    <t>Překlad keramický vysoký v 238 mm dl 2000 mm</t>
  </si>
  <si>
    <t>564213588</t>
  </si>
  <si>
    <t>49</t>
  </si>
  <si>
    <t>317168056</t>
  </si>
  <si>
    <t>Překlad keramický vysoký v 238 mm dl 2250 mm</t>
  </si>
  <si>
    <t>-690781637</t>
  </si>
  <si>
    <t>50</t>
  </si>
  <si>
    <t>317168059</t>
  </si>
  <si>
    <t>Překlad keramický vysoký v 238 mm dl 3000 mm</t>
  </si>
  <si>
    <t>-379796602</t>
  </si>
  <si>
    <t>51</t>
  </si>
  <si>
    <t>317321017</t>
  </si>
  <si>
    <t>Opěrná stěna ze ŽB tř. C 25/30 XC2</t>
  </si>
  <si>
    <t>-476512630</t>
  </si>
  <si>
    <t>"základová opěrná stěna" 2,6*0,25*26,5</t>
  </si>
  <si>
    <t>52</t>
  </si>
  <si>
    <t>317353111</t>
  </si>
  <si>
    <t>Bednění opěrných stěn přímých zřízení</t>
  </si>
  <si>
    <t>-726802719</t>
  </si>
  <si>
    <t>"základová opěrná stěna" (26,5+0,25)*2*2,6</t>
  </si>
  <si>
    <t>53</t>
  </si>
  <si>
    <t>317353112</t>
  </si>
  <si>
    <t>Bednění opěrných stěn přímých odstranění</t>
  </si>
  <si>
    <t>-1547959552</t>
  </si>
  <si>
    <t>54</t>
  </si>
  <si>
    <t>317944321</t>
  </si>
  <si>
    <t>Válcované nosníky do č.12 dodatečně osazované do připravených otvorů</t>
  </si>
  <si>
    <t>253382398</t>
  </si>
  <si>
    <t>55</t>
  </si>
  <si>
    <t>341361R21</t>
  </si>
  <si>
    <t>Výztuž stěn betonářskou ocelí 10 505</t>
  </si>
  <si>
    <t>-1992758831</t>
  </si>
  <si>
    <t>56</t>
  </si>
  <si>
    <t>342244201</t>
  </si>
  <si>
    <t>Příčka z cihel broušených na tenkovrstvou maltu tloušťky 80 mm</t>
  </si>
  <si>
    <t>-558279912</t>
  </si>
  <si>
    <t>(3,3*15,32)+(3,1*6,9)</t>
  </si>
  <si>
    <t>57</t>
  </si>
  <si>
    <t>342244211</t>
  </si>
  <si>
    <t>Příčka z cihel broušených na tenkovrstvou maltu tloušťky 115 mm</t>
  </si>
  <si>
    <t>-292724730</t>
  </si>
  <si>
    <t>(3,3*14,7)+(3,1*18,35)</t>
  </si>
  <si>
    <t>58</t>
  </si>
  <si>
    <t>342244221</t>
  </si>
  <si>
    <t>Příčka z cihel broušených na tenkovrstvou maltu tloušťky 140 mm</t>
  </si>
  <si>
    <t>-183061419</t>
  </si>
  <si>
    <t>(3,3*73,2)+(3,1*34,0)</t>
  </si>
  <si>
    <t>59</t>
  </si>
  <si>
    <t>342291111</t>
  </si>
  <si>
    <t>Ukotvení příček montážní polyuretanovou pěnou tl příčky do 100 mm</t>
  </si>
  <si>
    <t>2095278183</t>
  </si>
  <si>
    <t>60</t>
  </si>
  <si>
    <t>342291112</t>
  </si>
  <si>
    <t>Ukotvení příček montážní polyuretanovou pěnou tl příčky přes 100 mm</t>
  </si>
  <si>
    <t>777640695</t>
  </si>
  <si>
    <t>61</t>
  </si>
  <si>
    <t>342291121</t>
  </si>
  <si>
    <t>Ukotvení příček k cihelným konstrukcím plochými kotvami</t>
  </si>
  <si>
    <t>392225584</t>
  </si>
  <si>
    <t>Vodorovné konstrukce</t>
  </si>
  <si>
    <t>62</t>
  </si>
  <si>
    <t>411321515</t>
  </si>
  <si>
    <t>Stropy deskové ze ŽB tř. C 20/25 XC1</t>
  </si>
  <si>
    <t>-1293053992</t>
  </si>
  <si>
    <t>"rozsah_D.1.2.1_v.č.7,TZ" ((37,3*7,72)-43,8)*0,2</t>
  </si>
  <si>
    <t>"rozsah_D.1.2.1_v.č.6,TZ" ((37,3*7,72)-43,8)*0,2</t>
  </si>
  <si>
    <t>"rozsah_D.1.2.1_v.č.3,TZ" (39,46*2,18*0,15)+(33,95*4,1*0,15)</t>
  </si>
  <si>
    <t>63</t>
  </si>
  <si>
    <t>411351011</t>
  </si>
  <si>
    <t>Zřízení bednění stropů deskových tl do 25 cm bez podpěrné kce</t>
  </si>
  <si>
    <t>-1752515443</t>
  </si>
  <si>
    <t>"rozsah_D.1.2.1_v.č.7,TZ" ((37,3*7,72)-43,8)</t>
  </si>
  <si>
    <t>"rozsah_D.1.2.1_v.č.6,TZ" ((37,3*7,72)-43,8)</t>
  </si>
  <si>
    <t>"rozsah_D.1.2.1_v.č.3,TZ" (39,46*2,18)+(33,95*4,1)</t>
  </si>
  <si>
    <t>(90,04*0,2*2)+(83,28*0,15)+(76,1*0,15)</t>
  </si>
  <si>
    <t>64</t>
  </si>
  <si>
    <t>411351012</t>
  </si>
  <si>
    <t>Odstranění bednění stropů deskových tl do 25 cm bez podpěrné kce</t>
  </si>
  <si>
    <t>1541209328</t>
  </si>
  <si>
    <t>65</t>
  </si>
  <si>
    <t>411354333</t>
  </si>
  <si>
    <t>Zřízení podpěrné konstrukce stropů výšky do 6 m tl do 25 cm</t>
  </si>
  <si>
    <t>-488829216</t>
  </si>
  <si>
    <t>66</t>
  </si>
  <si>
    <t>411354334</t>
  </si>
  <si>
    <t>Odstranění podpěrné konstrukce stropů výšky do 6 m tl do 25 cm</t>
  </si>
  <si>
    <t>1930062897</t>
  </si>
  <si>
    <t>67</t>
  </si>
  <si>
    <t>411361821</t>
  </si>
  <si>
    <t>Výztuž stropů betonářskou ocelí 10 505</t>
  </si>
  <si>
    <t>1095784925</t>
  </si>
  <si>
    <t>"rozsah_D.1.2.1_v.č.5,6,7,TZ" 2,5+3,15</t>
  </si>
  <si>
    <t>"výztuž ostatní a rozdělovací_odsouhlasení viz dílenská dokumentace" 5,65*0,2</t>
  </si>
  <si>
    <t>68</t>
  </si>
  <si>
    <t>411362021</t>
  </si>
  <si>
    <t>Výztuž stropů svařovanými sítěmi Kari</t>
  </si>
  <si>
    <t>-223133207</t>
  </si>
  <si>
    <t>"rozsah_D.1.2.1_v.č.5,TZ" 0,61+0,473</t>
  </si>
  <si>
    <t>"výztuž ostatní a rozdělovací_odsouhlasení viz dílenská dokumentace" 1,083*0,2</t>
  </si>
  <si>
    <t>69</t>
  </si>
  <si>
    <t>413321515</t>
  </si>
  <si>
    <t>Nosníky a průvlaky ze ŽB tř. C 20/25 XC1</t>
  </si>
  <si>
    <t>1044488849</t>
  </si>
  <si>
    <t xml:space="preserve">"rozsah_D.1.2.1_v.č.8,TZ" </t>
  </si>
  <si>
    <t>"P1" 0,3*0,7*7,8</t>
  </si>
  <si>
    <t>"P2" 0,3*0,65*5,0</t>
  </si>
  <si>
    <t>70</t>
  </si>
  <si>
    <t>413351111</t>
  </si>
  <si>
    <t>Zřízení bednění nosníků a průvlaků bez podpěrné kce výšky do 100 cm</t>
  </si>
  <si>
    <t>-937553517</t>
  </si>
  <si>
    <t>"P1" 2*0,7*7,8</t>
  </si>
  <si>
    <t>"P2" 2*0,65*5,0</t>
  </si>
  <si>
    <t>71</t>
  </si>
  <si>
    <t>413351112</t>
  </si>
  <si>
    <t>Odstranění bednění nosníků a průvlaků bez podpěrné kce výšky do 100 cm</t>
  </si>
  <si>
    <t>-995341501</t>
  </si>
  <si>
    <t>72</t>
  </si>
  <si>
    <t>413352211</t>
  </si>
  <si>
    <t>Zřízení podpěrné konstrukce nosníků výšky podepření do 6 m pro nosník výšky do 100 cm</t>
  </si>
  <si>
    <t>-1117171515</t>
  </si>
  <si>
    <t>"P1" 0,3*7,8</t>
  </si>
  <si>
    <t>"P2" 0,3*5,0</t>
  </si>
  <si>
    <t>73</t>
  </si>
  <si>
    <t>413352212</t>
  </si>
  <si>
    <t>Odstranění podpěrné konstrukce nosníků výšky podepření do 6 m pro nosník výšky do 100 cm</t>
  </si>
  <si>
    <t>1018367066</t>
  </si>
  <si>
    <t>74</t>
  </si>
  <si>
    <t>413361821</t>
  </si>
  <si>
    <t>Výztuž věnců , nosníků, volných trámů nebo průvlaků volných trámů betonářskou ocelí 10 505</t>
  </si>
  <si>
    <t>967700722</t>
  </si>
  <si>
    <t>"rozsah_D.1.2.1_v.č.8,TZ" 2,45</t>
  </si>
  <si>
    <t>"výztuž ostatní a rozdělovací_odsouhlasení viz dílenská dokumentace" 2,45*0,2</t>
  </si>
  <si>
    <t>75</t>
  </si>
  <si>
    <t>417321414</t>
  </si>
  <si>
    <t>Ztužující pásy a věnce ze ŽB tř. C 20/25 XC1</t>
  </si>
  <si>
    <t>525935483</t>
  </si>
  <si>
    <t>"V1" 0,3*0,25*253,7</t>
  </si>
  <si>
    <t>"V2" 0,3*0,075*118,0</t>
  </si>
  <si>
    <t>"V3" 0,3*0,25*22,6</t>
  </si>
  <si>
    <t>76</t>
  </si>
  <si>
    <t>417351115</t>
  </si>
  <si>
    <t>Zřízení bednění ztužujících věnců</t>
  </si>
  <si>
    <t>-2136870568</t>
  </si>
  <si>
    <t>"V1" 2*0,25*253,7</t>
  </si>
  <si>
    <t>"V2" 2*0,075*118,0</t>
  </si>
  <si>
    <t>"V3" 2*0,25*22,6</t>
  </si>
  <si>
    <t>77</t>
  </si>
  <si>
    <t>417351116</t>
  </si>
  <si>
    <t>Odstranění bednění ztužujících věnců</t>
  </si>
  <si>
    <t>371979388</t>
  </si>
  <si>
    <t>78</t>
  </si>
  <si>
    <t>430321515</t>
  </si>
  <si>
    <t>Schodišťová konstrukce a rampa ze ŽB tř. C 20/25 XC1</t>
  </si>
  <si>
    <t>794708013</t>
  </si>
  <si>
    <t xml:space="preserve">"rozsah_D.1.2.1_v.č.9,TZ" </t>
  </si>
  <si>
    <t>(7,2*1,5*0,45)+(1,8*1,8*0,15)</t>
  </si>
  <si>
    <t>(4,5*0,9*0,45)+(0,95*1,8*0,15)</t>
  </si>
  <si>
    <t>79</t>
  </si>
  <si>
    <t>430361821</t>
  </si>
  <si>
    <t>Výztuž schodišťové konstrukce a rampy betonářskou ocelí 10 505</t>
  </si>
  <si>
    <t>-1667101235</t>
  </si>
  <si>
    <t>"rozsah_D.1.2.1_v.č.9,TZ" 0,35</t>
  </si>
  <si>
    <t>"výztuž ostatní a rozdělovací_odsouhlasení viz dílenská dokumentace" 0,35*0,2</t>
  </si>
  <si>
    <t>80</t>
  </si>
  <si>
    <t>431351121</t>
  </si>
  <si>
    <t>Zřízení bednění podest schodišť a ramp přímočarých v do 4 m</t>
  </si>
  <si>
    <t>-392752636</t>
  </si>
  <si>
    <t>(7,2*1,5)+(1,8*1,8)+(4,5*0,9*2)+(0,95*1,8*2)</t>
  </si>
  <si>
    <t>81</t>
  </si>
  <si>
    <t>431351122</t>
  </si>
  <si>
    <t>Odstranění bednění podest schodišť a ramp přímočarých v do 4 m</t>
  </si>
  <si>
    <t>-414367886</t>
  </si>
  <si>
    <t>82</t>
  </si>
  <si>
    <t>431351128</t>
  </si>
  <si>
    <t>Příplatek ke zřízení bednění podest křivočarých schodišť za podpěrnou konstrukci přes 4 do 6 m</t>
  </si>
  <si>
    <t>1605082607</t>
  </si>
  <si>
    <t>83</t>
  </si>
  <si>
    <t>431351129</t>
  </si>
  <si>
    <t>Příplatek k odstranění bednění podest křivočarých schodišť za podpěrnou konstrukci přes 4 do 6 m</t>
  </si>
  <si>
    <t>-166157204</t>
  </si>
  <si>
    <t>84</t>
  </si>
  <si>
    <t>434351141</t>
  </si>
  <si>
    <t>Zřízení bednění stupňů přímočarých schodišť</t>
  </si>
  <si>
    <t>558007668</t>
  </si>
  <si>
    <t>(20*1,5*0,2)+(24*0,9*0,2)</t>
  </si>
  <si>
    <t>85</t>
  </si>
  <si>
    <t>434351142</t>
  </si>
  <si>
    <t>Odstranění bednění stupňů přímočarých schodišť</t>
  </si>
  <si>
    <t>-2129252620</t>
  </si>
  <si>
    <t>86</t>
  </si>
  <si>
    <t>451315114</t>
  </si>
  <si>
    <t>Podkladní nebo výplňová vrstva z betonu C 12/15 tl do 100 mm</t>
  </si>
  <si>
    <t>1208404820</t>
  </si>
  <si>
    <t>"rozsah_D.1.2.1_v.č. 01,10,TZ"</t>
  </si>
  <si>
    <t>(26,5*2,0)+(39,6*1,3)+(39,6*1,2)+(0,6*(89,2+79,8))+(1,3*1,3*16)</t>
  </si>
  <si>
    <t>87</t>
  </si>
  <si>
    <t>452311131</t>
  </si>
  <si>
    <t>Podkladní desky z betonu prostého tř. C 12/15 otevřený výkop</t>
  </si>
  <si>
    <t>-630682381</t>
  </si>
  <si>
    <t>"drenážní systém_odměřeno elektronicky" 171,0*0,125*0,45</t>
  </si>
  <si>
    <t>Úpravy povrchů, podlahy a osazování výplní</t>
  </si>
  <si>
    <t>88</t>
  </si>
  <si>
    <t>611131101</t>
  </si>
  <si>
    <t>Cementový postřik vnitřních stropů nanášený celoplošně ručně</t>
  </si>
  <si>
    <t>890142153</t>
  </si>
  <si>
    <t xml:space="preserve">"rozsah_podhledové skladby_D.1.1_v.č. 2-3, 5-8, TZ" </t>
  </si>
  <si>
    <t xml:space="preserve">"podhledová skladba_odměřeno elektronicky" </t>
  </si>
  <si>
    <t>"1.NP" 277,8</t>
  </si>
  <si>
    <t>"2.NP" 222,6</t>
  </si>
  <si>
    <t>89</t>
  </si>
  <si>
    <t>611142001</t>
  </si>
  <si>
    <t>Potažení vnitřních stropů sklovláknitým pletivem vtlačeným do tenkovrstvé hmoty</t>
  </si>
  <si>
    <t>636589496</t>
  </si>
  <si>
    <t>90</t>
  </si>
  <si>
    <t>611311141</t>
  </si>
  <si>
    <t>Vápenná omítka štuková dvouvrstvá vnitřních stropů rovných nanášená ručně</t>
  </si>
  <si>
    <t>-868287877</t>
  </si>
  <si>
    <t>91</t>
  </si>
  <si>
    <t>611311191</t>
  </si>
  <si>
    <t>Příplatek k vápenné omítce vnitřních stropů za každých dalších 5 mm tloušťky ručně</t>
  </si>
  <si>
    <t>59516212</t>
  </si>
  <si>
    <t>92</t>
  </si>
  <si>
    <t>612131101</t>
  </si>
  <si>
    <t>Cementový postřik vnitřních stěn nanášený celoplošně ručně</t>
  </si>
  <si>
    <t>-2050831971</t>
  </si>
  <si>
    <t>(viz zděné konstrukce)</t>
  </si>
  <si>
    <t>(2*(104,47+71,946+346,96+105,395+115,665+218,955+53,955))+(448,09+677,385)</t>
  </si>
  <si>
    <t>93</t>
  </si>
  <si>
    <t>612135101</t>
  </si>
  <si>
    <t>Hrubá výplň rýh ve stěnách maltou jakékoli šířky rýhy</t>
  </si>
  <si>
    <t>1400483646</t>
  </si>
  <si>
    <t>94</t>
  </si>
  <si>
    <t>612142001</t>
  </si>
  <si>
    <t>Potažení vnitřních stěn sklovláknitým pletivem vtlačeným do tenkovrstvé hmoty</t>
  </si>
  <si>
    <t>-1751194755</t>
  </si>
  <si>
    <t>158*1,5 'Přepočtené koeficientem množství</t>
  </si>
  <si>
    <t>95</t>
  </si>
  <si>
    <t>612311111</t>
  </si>
  <si>
    <t>Vápenná omítka hrubá jednovrstvá zatřená vnitřních stěn nanášená ručně</t>
  </si>
  <si>
    <t>-1886186122</t>
  </si>
  <si>
    <t>96</t>
  </si>
  <si>
    <t>612311141</t>
  </si>
  <si>
    <t>Vápenná omítka štuková dvouvrstvá vnitřních stěn nanášená ručně</t>
  </si>
  <si>
    <t>-1539971020</t>
  </si>
  <si>
    <t>(2*(104,47+71,946+346,96+105,395+115,665+218,955+53,955))+(448,09+677,385)-297,11</t>
  </si>
  <si>
    <t>97</t>
  </si>
  <si>
    <t>612311191</t>
  </si>
  <si>
    <t>Příplatek k vápenné omítce vnitřních stěn za každých dalších 5 mm tloušťky ručně</t>
  </si>
  <si>
    <t>209373540</t>
  </si>
  <si>
    <t>98</t>
  </si>
  <si>
    <t>-1502053324</t>
  </si>
  <si>
    <t>99</t>
  </si>
  <si>
    <t>6121430R0</t>
  </si>
  <si>
    <t>Příplatek za dodávku a osazení veškerých omítkových lišt, rohovníků a profilů vnitřních omítek stěn - viz specifikace systému a TP výrobce, TZ</t>
  </si>
  <si>
    <t>-1302009880</t>
  </si>
  <si>
    <t>"kompletní provedení dle specifikace PD a TZ vč. přímo souvisejících prací a dodávek"</t>
  </si>
  <si>
    <t>"množství/rozsah vztažen na celkové štukové plochy" 2863,057</t>
  </si>
  <si>
    <t>100</t>
  </si>
  <si>
    <t>615142012</t>
  </si>
  <si>
    <t>Potažení vnitřních nosníků a překladů rabicovým pletivem</t>
  </si>
  <si>
    <t>-1436364678</t>
  </si>
  <si>
    <t>101</t>
  </si>
  <si>
    <t>622151011</t>
  </si>
  <si>
    <t>Penetrační nátěr vnějších pastovitých tenkovrstvých omítek stěn</t>
  </si>
  <si>
    <t>-109779401</t>
  </si>
  <si>
    <t>102</t>
  </si>
  <si>
    <t>622211021</t>
  </si>
  <si>
    <t>Montáž kontaktního zateplení vnějších stěn lepením a mechanickým kotvením polystyrénových desek do betonu a zdiva tl přes 80 do 120 mm</t>
  </si>
  <si>
    <t>1249538639</t>
  </si>
  <si>
    <t xml:space="preserve">"rozsah_fasádní systémy_D.1.1_v.č. 9-10, 5-8, TZ" </t>
  </si>
  <si>
    <t>"fasádní skladba_F3" ((52,94*7,45)+(42,25*5,35))-66,04</t>
  </si>
  <si>
    <t>103</t>
  </si>
  <si>
    <t>28375939</t>
  </si>
  <si>
    <t>deska EPS 70 fasádní tl 120mm</t>
  </si>
  <si>
    <t>-1918293131</t>
  </si>
  <si>
    <t>554,401*1,1 'Přepočtené koeficientem množství</t>
  </si>
  <si>
    <t>104</t>
  </si>
  <si>
    <t>622212001</t>
  </si>
  <si>
    <t>Montáž kontaktního zateplení vnějšího ostění, nadpraží nebo parapetu hl. špalety do 200 mm lepením desek z polystyrenu tl do 40 mm</t>
  </si>
  <si>
    <t>-683269748</t>
  </si>
  <si>
    <t>105</t>
  </si>
  <si>
    <t>28375932</t>
  </si>
  <si>
    <t>deska EPS 70 fasádní tl 40mm</t>
  </si>
  <si>
    <t>1157809116</t>
  </si>
  <si>
    <t>183,14*0,2 'Přepočtené koeficientem množství</t>
  </si>
  <si>
    <t>106</t>
  </si>
  <si>
    <t>-1969334585</t>
  </si>
  <si>
    <t>"zateplení parapetů_odměřeno elektronicky" 41,52</t>
  </si>
  <si>
    <t>107</t>
  </si>
  <si>
    <t>28376416</t>
  </si>
  <si>
    <t>deska z polystyrénu XPS_tl 40mm</t>
  </si>
  <si>
    <t>-1623693818</t>
  </si>
  <si>
    <t>41,52*0,25 'Přepočtené koeficientem množství</t>
  </si>
  <si>
    <t>108</t>
  </si>
  <si>
    <t>622221021</t>
  </si>
  <si>
    <t>Montáž kontaktního zateplení vnějších stěn lepením a mechanickým kotvením TI z minerální vlny s podélnou orientací do zdiva a betonu tl přes 80 do 120 mm</t>
  </si>
  <si>
    <t>911832801</t>
  </si>
  <si>
    <t>"fasádní skladba_F1-F2" ((53,28*9,4)+(37,4*1,95)+(34,4*4,2))-21,39</t>
  </si>
  <si>
    <t>109</t>
  </si>
  <si>
    <t>63151529</t>
  </si>
  <si>
    <t>deska tepelně izolační minerální kontaktních fasád podélné vlákno tl 120mm</t>
  </si>
  <si>
    <t>338076580</t>
  </si>
  <si>
    <t>696,852*1,05 'Přepočtené koeficientem množství</t>
  </si>
  <si>
    <t>110</t>
  </si>
  <si>
    <t>622222051</t>
  </si>
  <si>
    <t>Montáž kontaktního zateplení vnějšího ostění, nadpraží nebo parapetu hl. špalety do 400 mm lepením desek z minerální vlny tl do 40 mm</t>
  </si>
  <si>
    <t>2079978024</t>
  </si>
  <si>
    <t>111</t>
  </si>
  <si>
    <t>63151518</t>
  </si>
  <si>
    <t>deska tepelně izolační minerální kontaktních fasád podélné vlákno tl 40mm</t>
  </si>
  <si>
    <t>-1786198032</t>
  </si>
  <si>
    <t>52,4*0,3 'Přepočtené koeficientem množství</t>
  </si>
  <si>
    <t>112</t>
  </si>
  <si>
    <t>622251101</t>
  </si>
  <si>
    <t>Příplatek k cenám kontaktního zateplení vnějších stěn za zápustnou montáž a použití tepelněizolačních zátek z polystyrenu</t>
  </si>
  <si>
    <t>1012378858</t>
  </si>
  <si>
    <t>113</t>
  </si>
  <si>
    <t>622251105</t>
  </si>
  <si>
    <t>Příplatek k cenám kontaktního zateplení stěn za použití tepelněizolačních zátek z minerální vlny</t>
  </si>
  <si>
    <t>-1628078779</t>
  </si>
  <si>
    <t>114</t>
  </si>
  <si>
    <t>622454R04</t>
  </si>
  <si>
    <t>Příplatek ke KZS za systémové doplňky a příslušenství</t>
  </si>
  <si>
    <t>-1267360160</t>
  </si>
  <si>
    <t>"kompletní provedení dle specifikace PD a TZ vč. všech souvisejících prací a dodávek"</t>
  </si>
  <si>
    <t xml:space="preserve">"dle TP konkrétního výrobce KZS + požadavky PD a TZ" </t>
  </si>
  <si>
    <t>-veškeré systémové lišty, rohovníky, profily</t>
  </si>
  <si>
    <t>Množství vztaženo na plochu KZS.</t>
  </si>
  <si>
    <t>"fasádní skladba_F3" ((52,94*7,45)+(42,25*5,35))-66,04+36,628</t>
  </si>
  <si>
    <t>115</t>
  </si>
  <si>
    <t>622531022</t>
  </si>
  <si>
    <t>Tenkovrstvá silikonová zrnitá omítka zrnitost 2,0 mm vnějších stěn</t>
  </si>
  <si>
    <t>-2111950972</t>
  </si>
  <si>
    <t>116</t>
  </si>
  <si>
    <t>629991011</t>
  </si>
  <si>
    <t>Zakrytí výplní otvorů a svislých ploch fólií přilepenou lepící páskou</t>
  </si>
  <si>
    <t>-1194583446</t>
  </si>
  <si>
    <t>117</t>
  </si>
  <si>
    <t>631311114</t>
  </si>
  <si>
    <t>Mazanina tl do 80 mm z betonu prostého bez zvýšených nároků na prostředí tř. C 16/20</t>
  </si>
  <si>
    <t>1081559572</t>
  </si>
  <si>
    <t>"viz základová deska_odměřeno elektronicky" 1328,88*0,06</t>
  </si>
  <si>
    <t>118</t>
  </si>
  <si>
    <t>-928480973</t>
  </si>
  <si>
    <t xml:space="preserve">"rozsah viz_D.1.1_v.č. 2-3, 5-8, TZ" </t>
  </si>
  <si>
    <t>"podlahová skladba_PD2-PD3_odměřeno elektronicky" (1183,8-828)*0,08</t>
  </si>
  <si>
    <t>119</t>
  </si>
  <si>
    <t>631319171</t>
  </si>
  <si>
    <t>Příplatek k mazanině tl do 80 mm za stržení povrchu spodní vrstvy před vložením výztuže</t>
  </si>
  <si>
    <t>338490425</t>
  </si>
  <si>
    <t>120</t>
  </si>
  <si>
    <t>631362021</t>
  </si>
  <si>
    <t>Výztuž mazanin svařovanými sítěmi Kari</t>
  </si>
  <si>
    <t>842467830</t>
  </si>
  <si>
    <t>"podlahová skladba_PD2-PD3_odměřeno elektronicky" (1183,8-828)*(7,9*1,2)/1000</t>
  </si>
  <si>
    <t>121</t>
  </si>
  <si>
    <t>632451101</t>
  </si>
  <si>
    <t>Cementový samonivelační potěr ze suchých směsí tloušťky do 5 mm</t>
  </si>
  <si>
    <t>-1408122638</t>
  </si>
  <si>
    <t>122</t>
  </si>
  <si>
    <t>632451254</t>
  </si>
  <si>
    <t>Potěr cementový samonivelační litý C30 tl do 50 mm</t>
  </si>
  <si>
    <t>838452300</t>
  </si>
  <si>
    <t>"podlahová skladba_PD4_odměřeno elektronicky" (296,7)</t>
  </si>
  <si>
    <t>123</t>
  </si>
  <si>
    <t>632451293</t>
  </si>
  <si>
    <t>Příplatek k cementovému samonivelačnímu litému potěru C30 ZKD 5 mm tloušťky přes 50 mm</t>
  </si>
  <si>
    <t>-667013878</t>
  </si>
  <si>
    <t>124</t>
  </si>
  <si>
    <t>633811111</t>
  </si>
  <si>
    <t>Broušení nerovností betonových podlah do 2 mm - stržení šlemu</t>
  </si>
  <si>
    <t>192476732</t>
  </si>
  <si>
    <t>"podlahová skladba_PD2-PD3_odměřeno elektronicky" (1183,8-828)</t>
  </si>
  <si>
    <t>125</t>
  </si>
  <si>
    <t>941221111</t>
  </si>
  <si>
    <t>Montáž lešení řadového rámového těžkého zatížení do 300 kg/m2 š přes 0,9 do 1,2 m v do 10 m</t>
  </si>
  <si>
    <t>-560573361</t>
  </si>
  <si>
    <t>Pohledová plocha:</t>
  </si>
  <si>
    <t>(52,94*7,45)+(42,25*5,35)</t>
  </si>
  <si>
    <t>(53,28*9,4)+(37,4*1,95)+(34,4*4,2)</t>
  </si>
  <si>
    <t>"přesahy a ostatní plochy" 267,74</t>
  </si>
  <si>
    <t>126</t>
  </si>
  <si>
    <t>941221211</t>
  </si>
  <si>
    <t>Příplatek k lešení řadovému rámovému těžkému š 1,2 m v přes 10 do 25 m za první a ZKD den použití</t>
  </si>
  <si>
    <t>-1528923738</t>
  </si>
  <si>
    <t>1606,423*90 'Přepočtené koeficientem množství</t>
  </si>
  <si>
    <t>127</t>
  </si>
  <si>
    <t>941221811</t>
  </si>
  <si>
    <t>Demontáž lešení řadového rámového těžkého zatížení do 300 kg/m2 š přes 0,9 do 1,2 m v do 10 m</t>
  </si>
  <si>
    <t>-910731163</t>
  </si>
  <si>
    <t>128</t>
  </si>
  <si>
    <t>944511111</t>
  </si>
  <si>
    <t>Montáž ochranné sítě z textilie z umělých vláken</t>
  </si>
  <si>
    <t>1808243803</t>
  </si>
  <si>
    <t>129</t>
  </si>
  <si>
    <t>944511211</t>
  </si>
  <si>
    <t>Příplatek k ochranné síti za první a ZKD den použití</t>
  </si>
  <si>
    <t>-339421553</t>
  </si>
  <si>
    <t>130</t>
  </si>
  <si>
    <t>944511811</t>
  </si>
  <si>
    <t>Demontáž ochranné sítě z textilie z umělých vláken</t>
  </si>
  <si>
    <t>1811991648</t>
  </si>
  <si>
    <t>131</t>
  </si>
  <si>
    <t>946111r01</t>
  </si>
  <si>
    <t xml:space="preserve">Pojízdné lešenové věže / prostorové lešení v halové části </t>
  </si>
  <si>
    <t>kpl.</t>
  </si>
  <si>
    <t>-458526450</t>
  </si>
  <si>
    <t>Poznámka k položce:_x000D_
NACENĚNÍ DLE ZVOLENÉHO TECHNOLOGICKÉHO POSTUPU ZHOTOVITELE._x000D_
------------------------------------------------------------------------------------------------</t>
  </si>
  <si>
    <t>132</t>
  </si>
  <si>
    <t>949101112</t>
  </si>
  <si>
    <t>Lešení pomocné pro objekty pozemních staveb s lešeňovou podlahou v přes 1,9 do 3,5 m zatížení do 150 kg/m2</t>
  </si>
  <si>
    <t>2006852896</t>
  </si>
  <si>
    <t>(500,4+64,3+87,8)</t>
  </si>
  <si>
    <t>133</t>
  </si>
  <si>
    <t>952901221</t>
  </si>
  <si>
    <t>Vyčištění halových objektů při jakékoliv výšce podlaží</t>
  </si>
  <si>
    <t>-262273261</t>
  </si>
  <si>
    <t>134</t>
  </si>
  <si>
    <t>953312125</t>
  </si>
  <si>
    <t>Vložky do svislých dilatačních spár z extrudovaných polystyrénových desek tl 50 mm</t>
  </si>
  <si>
    <t>2130981944</t>
  </si>
  <si>
    <t>"rozsah_D.1.2.1_v.č. 01,10,TZ_odměřeno elektronicky" (2,45*26,5)*2</t>
  </si>
  <si>
    <t>998</t>
  </si>
  <si>
    <t>Přesun hmot</t>
  </si>
  <si>
    <t>135</t>
  </si>
  <si>
    <t>998012022</t>
  </si>
  <si>
    <t>Přesun hmot pro objekty v do 12 m</t>
  </si>
  <si>
    <t>746906373</t>
  </si>
  <si>
    <t>PSV</t>
  </si>
  <si>
    <t>Práce a dodávky PSV</t>
  </si>
  <si>
    <t>711</t>
  </si>
  <si>
    <t>Izolace proti vodě, vlhkosti a plynům</t>
  </si>
  <si>
    <t>136</t>
  </si>
  <si>
    <t>711111001</t>
  </si>
  <si>
    <t>Provedení izolace proti zemní vlhkosti vodorovné za studena nátěrem penetračním</t>
  </si>
  <si>
    <t>854540209</t>
  </si>
  <si>
    <t>"viz základová deska_odměřeno elektronicky" 1328,88</t>
  </si>
  <si>
    <t>137</t>
  </si>
  <si>
    <t>11163150</t>
  </si>
  <si>
    <t>lak penetrační asfaltový</t>
  </si>
  <si>
    <t>1484367180</t>
  </si>
  <si>
    <t>1328,88*0,0003 'Přepočtené koeficientem množství</t>
  </si>
  <si>
    <t>138</t>
  </si>
  <si>
    <t>711112001</t>
  </si>
  <si>
    <t>Provedení izolace proti zemní vlhkosti svislé za studena nátěrem penetračním</t>
  </si>
  <si>
    <t>-834035648</t>
  </si>
  <si>
    <t>"odměřeno elektronicky" (148,7)*1,55</t>
  </si>
  <si>
    <t>139</t>
  </si>
  <si>
    <t>1593286554</t>
  </si>
  <si>
    <t>230,485*0,00035 'Přepočtené koeficientem množství</t>
  </si>
  <si>
    <t>140</t>
  </si>
  <si>
    <t>711141559</t>
  </si>
  <si>
    <t>Provedení izolace proti zemní vlhkosti pásy přitavením vodorovné NAIP</t>
  </si>
  <si>
    <t>1271256802</t>
  </si>
  <si>
    <t>"viz základová deska_odměřeno elektronicky" 1328,88*2</t>
  </si>
  <si>
    <t>141</t>
  </si>
  <si>
    <t>62853004</t>
  </si>
  <si>
    <t>pás asfaltový natavitelný modifikovaný SBS tl 4,0mm s vložkou ze skleněné tkaniny a spalitelnou PE fólií nebo jemnozrnný minerálním posypem na horním povrchu</t>
  </si>
  <si>
    <t>-360327414</t>
  </si>
  <si>
    <t>2657,76*0,575 'Přepočtené koeficientem množství</t>
  </si>
  <si>
    <t>142</t>
  </si>
  <si>
    <t>62855001</t>
  </si>
  <si>
    <t>pás asfaltový natavitelný modifikovaný SBS tl 4,0mm s vložkou z polyesterové rohože a spalitelnou PE fólií nebo jemnozrnný minerálním posypem na horním povrchu</t>
  </si>
  <si>
    <t>541116921</t>
  </si>
  <si>
    <t>143</t>
  </si>
  <si>
    <t>711142559</t>
  </si>
  <si>
    <t>Provedení izolace proti zemní vlhkosti pásy přitavením svislé NAIP</t>
  </si>
  <si>
    <t>-387515484</t>
  </si>
  <si>
    <t>"odměřeno elektronicky" (148,7)*1,55*2</t>
  </si>
  <si>
    <t>144</t>
  </si>
  <si>
    <t>-2098201777</t>
  </si>
  <si>
    <t>460,97*0,6 'Přepočtené koeficientem množství</t>
  </si>
  <si>
    <t>145</t>
  </si>
  <si>
    <t>-737407296</t>
  </si>
  <si>
    <t>146</t>
  </si>
  <si>
    <t>711161222</t>
  </si>
  <si>
    <t>Izolace proti zemní vlhkosti nopovou fólií s textilií svislá, nopek v 8,0 mm, tl do 0,6 mm</t>
  </si>
  <si>
    <t>1709266019</t>
  </si>
  <si>
    <t>147</t>
  </si>
  <si>
    <t>711161383</t>
  </si>
  <si>
    <t>Izolace proti zemní vlhkosti nopovou fólií ukončení horní lištou</t>
  </si>
  <si>
    <t>-762494166</t>
  </si>
  <si>
    <t>148</t>
  </si>
  <si>
    <t>998711202</t>
  </si>
  <si>
    <t xml:space="preserve">Přesun hmot procentní pro izolace proti vodě, vlhkosti a plynům </t>
  </si>
  <si>
    <t>%</t>
  </si>
  <si>
    <t>678974181</t>
  </si>
  <si>
    <t>712</t>
  </si>
  <si>
    <t>Povlakové krytiny</t>
  </si>
  <si>
    <t>149</t>
  </si>
  <si>
    <t>712311101</t>
  </si>
  <si>
    <t>Provedení povlakové krytiny střech do 10° za studena lakem penetračním nebo asfaltovým</t>
  </si>
  <si>
    <t>228304016</t>
  </si>
  <si>
    <t xml:space="preserve">"rozsah_střešní skladby_D.1.1_v.čř.4,5-8,TZ" </t>
  </si>
  <si>
    <t>"skladba_S1" (39,7*22,0)</t>
  </si>
  <si>
    <t>"skladba_S2" (34,35*3,9)+(6*37,7)+(1,5*8,5)</t>
  </si>
  <si>
    <t>150</t>
  </si>
  <si>
    <t>2113292430</t>
  </si>
  <si>
    <t>1246,315*0,0003 'Přepočtené koeficientem množství</t>
  </si>
  <si>
    <t>151</t>
  </si>
  <si>
    <t>712340832</t>
  </si>
  <si>
    <t>Odstranění povlakové krytiny střech do 10° z pásů NAIP přitavených v plné ploše dvouvrstvé</t>
  </si>
  <si>
    <t>-1957954223</t>
  </si>
  <si>
    <t>"skladba_S3" (13,5*4,5)*2</t>
  </si>
  <si>
    <t>152</t>
  </si>
  <si>
    <t>712341559</t>
  </si>
  <si>
    <t>Provedení povlakové krytiny střech do 10° pásy NAIP přitavením v plné ploše</t>
  </si>
  <si>
    <t>-2065052130</t>
  </si>
  <si>
    <t>153</t>
  </si>
  <si>
    <t>62855R01</t>
  </si>
  <si>
    <t>pás asfaltový natavitelný modifikovaný SBS tl 4,0mm s vložkou a spalitelnou PE fólií nebo jemnozrnný minerálním posypem na horním povrchu</t>
  </si>
  <si>
    <t>-939641496</t>
  </si>
  <si>
    <t>1246,315*1,15 'Přepočtené koeficientem množství</t>
  </si>
  <si>
    <t>154</t>
  </si>
  <si>
    <t>712525R01</t>
  </si>
  <si>
    <t xml:space="preserve">Střešní povlaková krytina , mechanicky kotvená do nosného podkladu, PVC folie - kompletní, systémové provedení </t>
  </si>
  <si>
    <t>-1399316303</t>
  </si>
  <si>
    <t>Poznámka k položce:_x000D_
Cena obsahuje kompletní systémové řešení jednoho výrobce_x000D_
(lišty, doplňky, příslušenství, řešení detailů a ukončení)_x000D_
--------------------------------------------------------------------------_x000D_
-střešní krytina je navržena rozměrově stálá střešní hydroizolační fólie z PVC-P tloušťky DLE ZADÁVACÍ DOKUMENTACE ; fólie vyztužena PES tkaninou;. Součásti dodávky střešní krytiny jsou veškeré přechodové a ukončovací profily z poplastovaného plechu (přechod krytiny na svislé konstrukce, ukončovací a přítlačné lišty apod.) _x000D_
-podkladní ochranná separační vrstva (např. geotextílie 300 g/m2). _x000D_
Součásti dodávky povlakové krytiny je dále ošetření prostupů střechou/terasou - budou využity typové doplňky ze sortimentu použité povlakové krytiny _x000D_
(tj. manžety s otvorem 2/3 průměru prostupu, doplňková fólie bude vytažena na prostupující potrubí do výšky min.150mm na úroveň střešní krytiny, fólie bude stažena systémovou plechovou objímkou a spoj zatmelen PU tmelem)_x000D_
Hydroizolace bude ukončena na prostupujících konstrukcích a u stěn min. 150 mm nad vnější povrch přiléhající střešní plochy, u atiky bude ukončena na koruně._x000D_
--------------------------------------------------------------------------</t>
  </si>
  <si>
    <t>KOMPLETNÍ SYSTÉMOVÉ ŘEŠENÍ ROVNÝCH STŘECH / TERAS</t>
  </si>
  <si>
    <t>-mechanické kotvení přes všechny vrstvy střešního pláště do nosné konstrukce</t>
  </si>
  <si>
    <t>v jednotkové ceně zahrnuty náklady na veškeré systémové lišty, profily, doplňky, příslušenství, detaily</t>
  </si>
  <si>
    <t>v jednotkové ceně zahrnuty všechny prořezy a navýšení materiálů</t>
  </si>
  <si>
    <t>"skladba_S3" (13,5*4,5)</t>
  </si>
  <si>
    <t>"skladba_S2_vytažení" (169,5)*0,5</t>
  </si>
  <si>
    <t>155</t>
  </si>
  <si>
    <t>712525R02</t>
  </si>
  <si>
    <t xml:space="preserve">Střešní povlaková krytina , mechanicky kotvená do nosného podkladu, EPDM folie - kompletní, systémové provedení </t>
  </si>
  <si>
    <t>-1321945863</t>
  </si>
  <si>
    <t>Poznámka k položce:_x000D_
Cena obsahuje kompletní systémové řešení jednoho výrobce_x000D_
(lišty, doplňky, příslušenství, řešení detailů a ukončení)_x000D_
--------------------------------------------------------------------------_x000D_
-střešní krytina je navržena rozměrově stálá střešní hydroizolační fólie z EPDM tloušťky DLE ZADÁVACÍ DOKUMENTACE ; fólie vyztužena PES tkaninou;. Součásti dodávky střešní krytiny jsou veškeré přechodové a ukončovací profily z poplastovaného plechu (přechod krytiny na svislé konstrukce, ukončovací a přítlačné lišty apod.) _x000D_
-podkladní ochranná separační vrstva (např. geotextílie 300 g/m2). _x000D_
Součásti dodávky povlakové krytiny je dále ošetření prostupů střechou/terasou - budou využity typové doplňky ze sortimentu použité povlakové krytiny _x000D_
(tj. manžety s otvorem 2/3 průměru prostupu, doplňková fólie bude vytažena na prostupující potrubí do výšky min.150mm na úroveň střešní krytiny, fólie bude stažena systémovou plechovou objímkou a spoj zatmelen PU tmelem)_x000D_
Hydroizolace bude ukončena na prostupujících konstrukcích a u stěn min. 150 mm nad vnější povrch přiléhající střešní plochy, u atiky bude ukončena na koruně._x000D_
--------------------------------------------------------------------------</t>
  </si>
  <si>
    <t>"skladba_S1_vytažení" (123,4)*0,9</t>
  </si>
  <si>
    <t>156</t>
  </si>
  <si>
    <t>712811101</t>
  </si>
  <si>
    <t>Provedení povlakové krytiny vytažením na konstrukce za studena nátěrem penetračním</t>
  </si>
  <si>
    <t>26514057</t>
  </si>
  <si>
    <t>"skladba_S2_vytažení" (169,5)*0,75</t>
  </si>
  <si>
    <t>"skladba_S1_vytažení" (123,4)*1,2</t>
  </si>
  <si>
    <t>157</t>
  </si>
  <si>
    <t>-1775575928</t>
  </si>
  <si>
    <t>335,955*0,00035 'Přepočtené koeficientem množství</t>
  </si>
  <si>
    <t>158</t>
  </si>
  <si>
    <t>712841559</t>
  </si>
  <si>
    <t>Provedení povlakové krytiny vytažením na konstrukce pásy přitavením NAIP</t>
  </si>
  <si>
    <t>1152421173</t>
  </si>
  <si>
    <t>159</t>
  </si>
  <si>
    <t>-1085594060</t>
  </si>
  <si>
    <t>335,955*1,2 'Přepočtené koeficientem množství</t>
  </si>
  <si>
    <t>160</t>
  </si>
  <si>
    <t>998712202</t>
  </si>
  <si>
    <t xml:space="preserve">Přesun hmot procentní pro krytiny povlakové </t>
  </si>
  <si>
    <t>-940361036</t>
  </si>
  <si>
    <t>713</t>
  </si>
  <si>
    <t>Izolace tepelné</t>
  </si>
  <si>
    <t>161</t>
  </si>
  <si>
    <t>713121111</t>
  </si>
  <si>
    <t>Montáž izolace tepelné podlah volně kladenými rohožemi, pásy, dílci, deskami 1 vrstva</t>
  </si>
  <si>
    <t>1333233055</t>
  </si>
  <si>
    <t>162</t>
  </si>
  <si>
    <t>28375990</t>
  </si>
  <si>
    <t>deska EPS 150 pro konstrukce s vysokým zatížením tl 140mm</t>
  </si>
  <si>
    <t>-431781248</t>
  </si>
  <si>
    <t>355,8*1,05 'Přepočtené koeficientem množství</t>
  </si>
  <si>
    <t>163</t>
  </si>
  <si>
    <t>1106205065</t>
  </si>
  <si>
    <t>164</t>
  </si>
  <si>
    <t>28375673</t>
  </si>
  <si>
    <t>deska pro kročejový útlum tl 30mm</t>
  </si>
  <si>
    <t>2036643402</t>
  </si>
  <si>
    <t>296,7*1,1 'Přepočtené koeficientem množství</t>
  </si>
  <si>
    <t>165</t>
  </si>
  <si>
    <t>713131141</t>
  </si>
  <si>
    <t>Montáž izolace tepelné stěn a základů lepením celoplošně rohoží, pásů, dílců, desek</t>
  </si>
  <si>
    <t>1734320408</t>
  </si>
  <si>
    <t>166</t>
  </si>
  <si>
    <t>28376381R</t>
  </si>
  <si>
    <t>deska z polystyrénu XPS, hrana polodrážková tl 80mm</t>
  </si>
  <si>
    <t>-141217696</t>
  </si>
  <si>
    <t>230,485*1,05 'Přepočtené koeficientem množství</t>
  </si>
  <si>
    <t>167</t>
  </si>
  <si>
    <t>713141136</t>
  </si>
  <si>
    <t>Montáž izolace tepelné střech plochých lepené za studena nízkoexpanzní (PUR) pěnou 1 vrstva desek</t>
  </si>
  <si>
    <t>1358118234</t>
  </si>
  <si>
    <t>168</t>
  </si>
  <si>
    <t>KNI.0014120</t>
  </si>
  <si>
    <t>deska izolační střešní minerální tl. 100 mm_specifikace dle PD a TZ</t>
  </si>
  <si>
    <t>-301415035</t>
  </si>
  <si>
    <t>873,4*1,05 'Přepočtené koeficientem množství</t>
  </si>
  <si>
    <t>169</t>
  </si>
  <si>
    <t>-9248077</t>
  </si>
  <si>
    <t>170</t>
  </si>
  <si>
    <t>KNI.0014123</t>
  </si>
  <si>
    <t>deska izolační střešní minerální tl.140mm_specifikace dle PD a TZ</t>
  </si>
  <si>
    <t>1620682255</t>
  </si>
  <si>
    <t>171</t>
  </si>
  <si>
    <t>-1851652398</t>
  </si>
  <si>
    <t>172</t>
  </si>
  <si>
    <t>28372309R</t>
  </si>
  <si>
    <t>deska EPS 100 pro konstrukce s běžným zatížením tl 100mm_specifikace dle PD a TZ</t>
  </si>
  <si>
    <t>2120200737</t>
  </si>
  <si>
    <t>372,915*1,1 'Přepočtené koeficientem množství</t>
  </si>
  <si>
    <t>173</t>
  </si>
  <si>
    <t>713141336</t>
  </si>
  <si>
    <t>Montáž izolace tepelné střech plochých lepené za studena nízkoexpanzní (PUR) pěnou, spádová vrstva</t>
  </si>
  <si>
    <t>512</t>
  </si>
  <si>
    <t>-1179075320</t>
  </si>
  <si>
    <t>(123,0*0,5)</t>
  </si>
  <si>
    <t>174</t>
  </si>
  <si>
    <t>283761R0</t>
  </si>
  <si>
    <t xml:space="preserve">klín izolační minerální spádový pro ploché střechy _ specifikace dle PD a TZ </t>
  </si>
  <si>
    <t>-1837894361</t>
  </si>
  <si>
    <t>61,5*0,2 'Přepočtené koeficientem množství</t>
  </si>
  <si>
    <t>175</t>
  </si>
  <si>
    <t>-2055324144</t>
  </si>
  <si>
    <t>"skladba_S2_PO" (11,0)*2</t>
  </si>
  <si>
    <t>176</t>
  </si>
  <si>
    <t>63151502R</t>
  </si>
  <si>
    <t xml:space="preserve">deska tepelně izolační minerální plochých střech _ (m3)_ specifikace dle PD a TZ </t>
  </si>
  <si>
    <t>-956393811</t>
  </si>
  <si>
    <t>"skladba_S3" (13,5*4,5)*0,1*1,1</t>
  </si>
  <si>
    <t>"skladba_S3" (13,5*4,5)*0,08*1,1</t>
  </si>
  <si>
    <t>"skladba_S2_PO" (11,0)*0,1*1,1</t>
  </si>
  <si>
    <t>"skladba_S2_PO" (11,0)*0,08*1,1</t>
  </si>
  <si>
    <t>177</t>
  </si>
  <si>
    <t>713141212</t>
  </si>
  <si>
    <t>Montáž izolace tepelné střech plochých lepené nízkoexpanzní (PUR) pěnou atikový klín</t>
  </si>
  <si>
    <t>13745435</t>
  </si>
  <si>
    <t>"skladba_S2_vytažení" (169,5)</t>
  </si>
  <si>
    <t>178</t>
  </si>
  <si>
    <t>63152005</t>
  </si>
  <si>
    <t>klín atikový přechodný minerální plochých střech tl 50x50mm</t>
  </si>
  <si>
    <t>-1460332148</t>
  </si>
  <si>
    <t>169,5*1,1 'Přepočtené koeficientem množství</t>
  </si>
  <si>
    <t>179</t>
  </si>
  <si>
    <t>1215915147</t>
  </si>
  <si>
    <t>180</t>
  </si>
  <si>
    <t>28376141</t>
  </si>
  <si>
    <t>klín izolační z pěnového polystyrenu EPS 100 spádový</t>
  </si>
  <si>
    <t>-771928540</t>
  </si>
  <si>
    <t>372,915*0,11 'Přepočtené koeficientem množství</t>
  </si>
  <si>
    <t>181</t>
  </si>
  <si>
    <t>713141356</t>
  </si>
  <si>
    <t>Montáž spádové izolace na zhlaví atiky š do 500 mm lepené za studena nízkoexpanzní (PUR) pěnou</t>
  </si>
  <si>
    <t>137176799</t>
  </si>
  <si>
    <t>"skladba_S2_zhlaví" (169,5)</t>
  </si>
  <si>
    <t>"skladba_S1_zhlaví" (123,4)</t>
  </si>
  <si>
    <t>182</t>
  </si>
  <si>
    <t>28376105R</t>
  </si>
  <si>
    <t xml:space="preserve">klín izolační z XPS spádový_ specifikace dle PD a TZ </t>
  </si>
  <si>
    <t>-313541843</t>
  </si>
  <si>
    <t>292,9*0,055 'Přepočtené koeficientem množství</t>
  </si>
  <si>
    <t>183</t>
  </si>
  <si>
    <t>713141396</t>
  </si>
  <si>
    <t>Montáž izolace tepelné stěn v do 1000 mm na atiky a prostupy střechou lepené nízkoexpanzní (PUR) pěnou</t>
  </si>
  <si>
    <t>1294894013</t>
  </si>
  <si>
    <t>"skladba_S2_vytažení" (169,5)*0,85</t>
  </si>
  <si>
    <t>184</t>
  </si>
  <si>
    <t>1741598313</t>
  </si>
  <si>
    <t>292,155*1,1 'Přepočtené koeficientem množství</t>
  </si>
  <si>
    <t>185</t>
  </si>
  <si>
    <t>713191R32</t>
  </si>
  <si>
    <t>Překrytí izolace tepelné separační a parotěsnou fólií tl 0,2 mm u podlah a stropů vč. vytažení na svislé konstrukce v = do cca 150 mm</t>
  </si>
  <si>
    <t>-1927083203</t>
  </si>
  <si>
    <t>v jednotkové ceně započítány náklady na obvodové dilatační pásky tl. min 10 mm v = min 150 mm</t>
  </si>
  <si>
    <t>"podlahová skladba_PD2-PD3_odměřeno elektronicky" (1183,8-828)*1,15</t>
  </si>
  <si>
    <t>"podlahová skladba_PD4_odměřeno elektronicky" (296,7)*1,15</t>
  </si>
  <si>
    <t>186</t>
  </si>
  <si>
    <t>998713202</t>
  </si>
  <si>
    <t>Přesun hmot procentní pro izolace tepelné</t>
  </si>
  <si>
    <t>-2062567727</t>
  </si>
  <si>
    <t>721</t>
  </si>
  <si>
    <t>Zdravotechnika - vnitřní kanalizace</t>
  </si>
  <si>
    <t>187</t>
  </si>
  <si>
    <t>721233R11</t>
  </si>
  <si>
    <t xml:space="preserve">Střešní vyhřívaný vtok s integrovanou PVC manžetou a ochranným košem pro pochůzné střechy svislý odtok </t>
  </si>
  <si>
    <t>823515268</t>
  </si>
  <si>
    <t>Poznámka k položce:_x000D_
Kompletní systémová dodávka a osazení dle specifikace PD a TZ včetně všech přímo souvisejících činností/doplňků a příslušenství_x000D_
----------------------------------------------------------------------------------------------------------------------------------------------------------</t>
  </si>
  <si>
    <t>762</t>
  </si>
  <si>
    <t>Konstrukce tesařské</t>
  </si>
  <si>
    <t>188</t>
  </si>
  <si>
    <t>762018R02</t>
  </si>
  <si>
    <t xml:space="preserve">D+M dřevěné prvky konstrukcí </t>
  </si>
  <si>
    <t>405904569</t>
  </si>
  <si>
    <t>Poznámka k položce:_x000D_
Specifikace / obsah jednotkové ceny:_x000D_
-dodávka, výroba řeziva/prvků, (případné hoblování prvků) - kvalita dle PD a TZ _x000D_
-přesuny vč. potřebné zdvihací techniky_x000D_
-kompletní osazení/montážní práce/kotvení vč. kotevních prvků_x000D_
-spojovací prostředky, ošetření a impregnace řeziva vč. příslušných finálních povrchových úprav_x000D_
(ochranné povrchové úpravy dle požadavků PBŘ) _x000D_
------------------_x000D_
-dílenská a výrobní dokumentace vč. příslušných statických výpočtů_x000D_
------------------_x000D_
-ostatní, jinde neuvedené. přímo související práce a dodávky včetně tratného</t>
  </si>
  <si>
    <t>"kompletní provedení dle specifikace PD a TZ vč. všech souvisejících prací a dodávek</t>
  </si>
  <si>
    <t>"rozsah_D.1.2.2"  71,1</t>
  </si>
  <si>
    <t>189</t>
  </si>
  <si>
    <t>762018R05</t>
  </si>
  <si>
    <t>-280083885</t>
  </si>
  <si>
    <t>Poznámka k položce:_x000D_
Specifikace / obsah jednotkové ceny:_x000D_
-dodávka, výroba řeziva/prvků, (případné hoblování prvků) - kvalita dle PD a TZ _x000D_
-přesuny vč. potřebné zdvihací techniky_x000D_
-kompletní osazení/montážní práce/kotvení vč. kotevních prvků_x000D_
-spojovací prostředky, ošetření a impregnace řeziva vč. příslušných finálních povrchových úprav_x000D_
(ochranné povrchové úpravy dle požadavků PBŘ) _x000D_
------------------_x000D_
-dílenská a výrobní dokumentace vč. příslušných statických výpočtů_x000D_
------------------_x000D_
-ostatní, jinde neuvedené. přímo související práce a dodávky + veškeré ztratné</t>
  </si>
  <si>
    <t>"rozsah_vnitřní tribuny_D.1.1_v.č.18-19, TZ" 2,63</t>
  </si>
  <si>
    <t>"rozsah_zdvojená podlaha_D.1.1_v.č.20, TZ" 3,65</t>
  </si>
  <si>
    <t>190</t>
  </si>
  <si>
    <t>762361313</t>
  </si>
  <si>
    <t>Konstrukční a vyrovnávací vrstva pod klempířské prvky (atiky) z desek dřevoštěpkových tl 25 mm</t>
  </si>
  <si>
    <t>410907718</t>
  </si>
  <si>
    <t>"skladba_S2_vytažení_atikové konstrukce" (169,5)*0,55</t>
  </si>
  <si>
    <t>"skladba_S1_vytažení_atikové konstrukce" (123,4)*0,55</t>
  </si>
  <si>
    <t>191</t>
  </si>
  <si>
    <t>762431036</t>
  </si>
  <si>
    <t xml:space="preserve">Obložení konstrukcí z desek OSB broušených na pero a drážku šroubovaných </t>
  </si>
  <si>
    <t>-35884632</t>
  </si>
  <si>
    <t>"rozsah_vnitřní tribuny_D.1.1_v.č.18-19, TZ" 130,0</t>
  </si>
  <si>
    <t>"rozsah_zdvojená podlaha_D.1.1_v.č.20, TZ" 74,0</t>
  </si>
  <si>
    <t>192</t>
  </si>
  <si>
    <t>998762202</t>
  </si>
  <si>
    <t xml:space="preserve">Přesun hmot procentní pro kce tesařské </t>
  </si>
  <si>
    <t>-1295485303</t>
  </si>
  <si>
    <t>763</t>
  </si>
  <si>
    <t>Konstrukce suché výstavby</t>
  </si>
  <si>
    <t>193</t>
  </si>
  <si>
    <t>763015R00</t>
  </si>
  <si>
    <t xml:space="preserve">D+M _ systémový AKU obklad stěn (v halové části) _ specifikace skladby "B1" </t>
  </si>
  <si>
    <t>-1504503402</t>
  </si>
  <si>
    <t xml:space="preserve">Poznámka k položce:_x000D_
Kompletní systémová dodávka a provedení dle specifikace PD a TZ včetně všech přímo souvisejících prací/dodávek/doplňků a příslušenství_x000D_
-----------------------------------------------------------------------------------------------------------------------------------------------------------------------_x000D_
Obvodové stěny haly budou opatřeny akustickým obkladem (od úrovně 3 , příp. 4,0 m) , v systémové sestavě  panelů A/C a nosného rastru_x000D_
Specifikace :_x000D_
•Rozměr panelu: hrana A 2700x1200, hrana C 2700x600 mm, Tloušťka 40mm_x000D_
•Viditelná nebo skrytá nosná konstrukce, _x000D_
•Plně demontovatelné panely v jakémkoliv místě, _x000D_
•Koeficient pohltivosti αw=1, _x000D_
•Srozumitelnost řeči: Artikulační třída AC = 180 v souladu s ASTM E 1111 a E 1110. _x000D_
•Jádro: v plástvích lisovaná skelná vlákna. _x000D_
•Povrch ze zesílené sklovláknité tkaniny. Údržba: Denní stírání prachu a vysávání. Týdenní čištění za mokra. Odolnost při relativní vlhkosti do (RH) 95% při 30°C bez rizika vydouvání či deformace, Systémový rastr- tenký hliníkový obvodový profil, Mechanická odolnost splňující požadavky odpovídající třídě 1A, Výrobek je plně recyklovatelný a je vyroben z min 70% z recyklovaného skla. Reakce na oheň A2-s1,d0_x000D_
_x000D_
</t>
  </si>
  <si>
    <t>(38,9+21,96)*2*4,5</t>
  </si>
  <si>
    <t>194</t>
  </si>
  <si>
    <t>763015R01</t>
  </si>
  <si>
    <t xml:space="preserve">D+M _ systémový AKU podhled (v halové části) _ specifikace skladby "C3" </t>
  </si>
  <si>
    <t>-619903075</t>
  </si>
  <si>
    <t xml:space="preserve">Poznámka k položce:_x000D_
Kompletní systémová dodávka a provedení dle specifikace PD a TZ včetně všech přímo souvisejících prací/dodávek/doplňků a příslušenství_x000D_
-----------------------------------------------------------------------------------------------------------------------------------------------------------------------_x000D_
V tělocvičně bude pod střešní trapézový plech proveden akustický, nárazuvzdorný podhled. Podhled proběhne i na svislé stěny do úrovně spodního líce vazníků._x000D_
Specifikace:_x000D_
oRozměr panelu  1200x600x40 mm. _x000D_
oPanely nejsou odnímatelné. _x000D_
oKoeficient   pohltivosti αw=0,95._x000D_
Jádro: v plástvích lisovaná skelná vlákna. _x000D_
oPovrch ze zesílené sklovláknité tkaniny.  _x000D_
oBarva bílá 085. Nejblíže barevný vzorek NCS s 1002-Y. Světelná odrazivost 78%. Odolnost stálé relativní vlhkosti 95% při 30°C (ISO4611). Denní stírání prachu a vysávání. Týdenní čištění za mokra. Systémový rastr. Třída nárazu-odolnosti 1A.  Reakce na oheň A2-s1,d0._x000D_
</t>
  </si>
  <si>
    <t>"podhledová skladba_C3" 828,0</t>
  </si>
  <si>
    <t>195</t>
  </si>
  <si>
    <t>763015R02</t>
  </si>
  <si>
    <t xml:space="preserve">D+M _ systémový kazetový zavěšený podhled impregnovaný _ specifikace skladby "C1" </t>
  </si>
  <si>
    <t>851241820</t>
  </si>
  <si>
    <t xml:space="preserve">Poznámka k položce:_x000D_
Kompletní systémová dodávka a provedení dle specifikace PD a TZ včetně všech přímo souvisejících prací/dodávek/doplňků a příslušenství_x000D_
-----------------------------------------------------------------------------------------------------------------------------------------------------------------------_x000D_
</t>
  </si>
  <si>
    <t xml:space="preserve">"podhledová skladba_C1" </t>
  </si>
  <si>
    <t>"1.NP" 47,0</t>
  </si>
  <si>
    <t>"2.NP" 17,3</t>
  </si>
  <si>
    <t>196</t>
  </si>
  <si>
    <t>763121426</t>
  </si>
  <si>
    <t xml:space="preserve">SDK stěna předsazená instalační profil CW+UW deska 1xH2 12,5 </t>
  </si>
  <si>
    <t>-2095812437</t>
  </si>
  <si>
    <t>3,0*(3,75+7,8)</t>
  </si>
  <si>
    <t>197</t>
  </si>
  <si>
    <t>763131531</t>
  </si>
  <si>
    <t xml:space="preserve">SDK podhled deska 1xDF 12,5 bez izolace jednovrstvá spodní kce profil CD+UD </t>
  </si>
  <si>
    <t>-2081508970</t>
  </si>
  <si>
    <t xml:space="preserve">Poznámka k položce:_x000D_
JC, nad rámec ceníkového obsahu, zahrnuje také náklady na veškeré technické specifikace PD a TZ  </t>
  </si>
  <si>
    <t>"podhledová skladba_C2"</t>
  </si>
  <si>
    <t>"1.NP" 31,0</t>
  </si>
  <si>
    <t>"2.NP" 56,8</t>
  </si>
  <si>
    <t>198</t>
  </si>
  <si>
    <t>763131714</t>
  </si>
  <si>
    <t>SDK podhled základní penetrační nátěr</t>
  </si>
  <si>
    <t>-1615559118</t>
  </si>
  <si>
    <t>199</t>
  </si>
  <si>
    <t>763131751</t>
  </si>
  <si>
    <t>Montáž parotěsné zábrany do SDK podhledu</t>
  </si>
  <si>
    <t>1746987415</t>
  </si>
  <si>
    <t>200</t>
  </si>
  <si>
    <t>28329274</t>
  </si>
  <si>
    <t xml:space="preserve">fólie PE vyztužená pro parotěsnou vrstvu </t>
  </si>
  <si>
    <t>1375081326</t>
  </si>
  <si>
    <t>87,8*1,1235 'Přepočtené koeficientem množství</t>
  </si>
  <si>
    <t>201</t>
  </si>
  <si>
    <t>763131771</t>
  </si>
  <si>
    <t>Příplatek k SDK podhledu za rovinnost kvality Q3</t>
  </si>
  <si>
    <t>-408799837</t>
  </si>
  <si>
    <t>202</t>
  </si>
  <si>
    <t>763755R01</t>
  </si>
  <si>
    <t>Dodávka a osazení veškerých doplňkových prvků SDK vodorovných konstrukcí (lišt, profilů, výztužných profilů, ukončovacích prvků, dilatačních a přechodových prvků , napojení na okolní konstrukce, atd)</t>
  </si>
  <si>
    <t>321866935</t>
  </si>
  <si>
    <t xml:space="preserve">Poznámka k položce:_x000D_
SYSTÉMOVÉ PROVEDENÍ (DLE KONKRÉTNÍHO DODAVATELE SYSTÉMU)_x000D_
(specifikace materiálů dle PD a TZ)_SPECIFIKACE A ROZSAH DLE TP KONKRÉTNĚ VYBRANÉHO DODAVATELE </t>
  </si>
  <si>
    <t>"kompletní provedení dle specifikace PD a TZ  vč. všech souvisejících prací a dodávek"</t>
  </si>
  <si>
    <t>"rozsah a množství vztaženo na celkovou plochu SDK konstrukcí" 87,8</t>
  </si>
  <si>
    <t>203</t>
  </si>
  <si>
    <t>998763402</t>
  </si>
  <si>
    <t xml:space="preserve">Přesun hmot procentní pro sádrokartonové konstrukce </t>
  </si>
  <si>
    <t>1986211062</t>
  </si>
  <si>
    <t>764</t>
  </si>
  <si>
    <t>Konstrukce klempířské</t>
  </si>
  <si>
    <t>204</t>
  </si>
  <si>
    <t>764055U01</t>
  </si>
  <si>
    <t>K-1 - D+M Oplechování okenního parapetu - venkovní, r.š. 310mm, lakovaný plech tl. 0,6mm</t>
  </si>
  <si>
    <t>bm</t>
  </si>
  <si>
    <t>-722584966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</si>
  <si>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klempířské výrobky.</t>
  </si>
  <si>
    <t>205</t>
  </si>
  <si>
    <t>764055U02</t>
  </si>
  <si>
    <t>K-2 - D+M Oplechování okenního parapetu - venkovní, r.š. 230mm, lakovaný plech tl. 0,6mm</t>
  </si>
  <si>
    <t>-30549298</t>
  </si>
  <si>
    <t>206</t>
  </si>
  <si>
    <t>764055U03</t>
  </si>
  <si>
    <t>K-3 - D+M Oplechování okenního parapetu - venkovní, r.š. 150mm, lakovaný plech tl. 0,6mm</t>
  </si>
  <si>
    <t>-23880711</t>
  </si>
  <si>
    <t>207</t>
  </si>
  <si>
    <t>764055U04</t>
  </si>
  <si>
    <t>K-4 - D+M Oplechování atiky, r.š. 620mm, lakovaný plech tl. 0,6mm</t>
  </si>
  <si>
    <t>-700104496</t>
  </si>
  <si>
    <t>208</t>
  </si>
  <si>
    <t>764055U05</t>
  </si>
  <si>
    <t>K-5 - D+M Nouzový přepad, průtočný profil 600/150mm, délka 460mm, materiál přepadu PVC</t>
  </si>
  <si>
    <t>ks</t>
  </si>
  <si>
    <t>403593179</t>
  </si>
  <si>
    <t>209</t>
  </si>
  <si>
    <t>764055U06</t>
  </si>
  <si>
    <t>K-6 - D+M Nouzový přepad, průtočný profil 150/150mm, délka 460mm, materiál přepadu PVC</t>
  </si>
  <si>
    <t>610904038</t>
  </si>
  <si>
    <t>210</t>
  </si>
  <si>
    <t>764055U07</t>
  </si>
  <si>
    <t>K-7 - D+M Lemovací lišta hydroizolace, r.š. 300mm, lakovaný plech tl. 0,6mm</t>
  </si>
  <si>
    <t>-1150110912</t>
  </si>
  <si>
    <t>211</t>
  </si>
  <si>
    <t>998764202</t>
  </si>
  <si>
    <t xml:space="preserve">Přesun hmot procentní pro konstrukce klempířské </t>
  </si>
  <si>
    <t>-38153250</t>
  </si>
  <si>
    <t>766</t>
  </si>
  <si>
    <t>Konstrukce truhlářské</t>
  </si>
  <si>
    <t>212</t>
  </si>
  <si>
    <t>766020R01</t>
  </si>
  <si>
    <t>D+M_ systémová dodávka a montáž _ plastové lavičky na tribuny (ŠKY)</t>
  </si>
  <si>
    <t>-1075353129</t>
  </si>
  <si>
    <t>Poznámka k položce:_x000D_
Kompletní systémová dodávka a montáž dle specifikace PD a TZ včetně všech přímo souvisejících prací a dodávek_x000D_
----------------------------------------------------------------------------------------------------------------------------------------</t>
  </si>
  <si>
    <t>"rozsah_vnitřní tribuny_D.1.1_v.č.18-19, TZ" 102,0</t>
  </si>
  <si>
    <t>213</t>
  </si>
  <si>
    <t>766053U01</t>
  </si>
  <si>
    <t>D-1P - D+M Dřevěné dveře vnitřní 700x1970mm, plné</t>
  </si>
  <si>
    <t>1653432453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</si>
  <si>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vnitřní výplně otvorů.</t>
  </si>
  <si>
    <t>214</t>
  </si>
  <si>
    <t>766053U02</t>
  </si>
  <si>
    <t>D-2L - D+M Dřevěné dveře vnitřní 700x1970mm, plné</t>
  </si>
  <si>
    <t>-440205832</t>
  </si>
  <si>
    <t>215</t>
  </si>
  <si>
    <t>766053U03</t>
  </si>
  <si>
    <t>D-1Pa - D+M Dřevěné dveře vnitřní 700x1970mm, plné</t>
  </si>
  <si>
    <t>677434589</t>
  </si>
  <si>
    <t>216</t>
  </si>
  <si>
    <t>766053U04</t>
  </si>
  <si>
    <t>D-2La - D+M Dřevěné dveře vnitřní 700x1970mm, plné</t>
  </si>
  <si>
    <t>-1128697558</t>
  </si>
  <si>
    <t>217</t>
  </si>
  <si>
    <t>766053U05</t>
  </si>
  <si>
    <t>D-3P - D+M Dřevěné dveře vnitřní 800x1970mm, plné</t>
  </si>
  <si>
    <t>-178645135</t>
  </si>
  <si>
    <t>218</t>
  </si>
  <si>
    <t>766053U06</t>
  </si>
  <si>
    <t>D-4L - D+M Dřevěné dveře vnitřní 800x1970mm, plné</t>
  </si>
  <si>
    <t>1290458782</t>
  </si>
  <si>
    <t>219</t>
  </si>
  <si>
    <t>766053U07</t>
  </si>
  <si>
    <t>D-5P - D+M Dřevěné dveře vnitřní 900x1970mm, plné</t>
  </si>
  <si>
    <t>730292103</t>
  </si>
  <si>
    <t>220</t>
  </si>
  <si>
    <t>766053U08</t>
  </si>
  <si>
    <t>D-6L - D+M Dřevěné dveře vnitřní 900x1970mm, plné</t>
  </si>
  <si>
    <t>335091650</t>
  </si>
  <si>
    <t>221</t>
  </si>
  <si>
    <t>766053U09</t>
  </si>
  <si>
    <t>D-7P - D+M Dřevěné dveře vnitřní dvoukřídlé, 1450x1970mm, plné</t>
  </si>
  <si>
    <t>1824822971</t>
  </si>
  <si>
    <t>222</t>
  </si>
  <si>
    <t>766629513</t>
  </si>
  <si>
    <t>Příplatek k montáži oken rovné ostění perlinka připojovací spára do 20 mm - pásky/folie</t>
  </si>
  <si>
    <t>-2002453040</t>
  </si>
  <si>
    <t>223</t>
  </si>
  <si>
    <t>998766202</t>
  </si>
  <si>
    <t xml:space="preserve">Přesun hmot procentní pro konstrukce truhlářské </t>
  </si>
  <si>
    <t>1398228239</t>
  </si>
  <si>
    <t>767</t>
  </si>
  <si>
    <t>Konstrukce zámečnické</t>
  </si>
  <si>
    <t>224</t>
  </si>
  <si>
    <t>767015R01</t>
  </si>
  <si>
    <t>D+M ocelových a zámečnických prvků / konstrukcí</t>
  </si>
  <si>
    <t>kg</t>
  </si>
  <si>
    <t>-391549915</t>
  </si>
  <si>
    <t xml:space="preserve">Poznámka k položce:_x000D_
Specifikace / rozsah provedení - viz TZ:_x000D_
--------------------------------------------------------_x000D_
-dodávka a výroba ocelových prvků a konstrukcí - dle zadání a PD_x000D_
-dodávka veškerých spojovacích a kotevních prvků_x000D_
(podlití kotevních prvků nesmrštitrlnou hmotou)_x000D_
-kompletní provrchobvé úpravy prvků dle požadavků PD a PBŘ_x000D_
-veškeré přesuny/zdvihací technika a kompletní montážní práce_x000D_
-kompletní montážní / usazovací a kotevní práce_x000D_
--------------------------------------------------------_x000D_
-dílenská dokumentace vč. statického přepočtu_x000D_
-ostatní nespecifikované práce a dodávky, které bezprostředně souvisí s provedení _x000D_
předmětného prvku/konstrukce dle zadávací dokumentace_x000D_
-veškeré náklady na dodávku a provedení jsou obsaženy v jednotkové ceně včeetně ztratného_x000D_
_x000D_
</t>
  </si>
  <si>
    <t>"rozsah_D.1.2.2" 34441,4</t>
  </si>
  <si>
    <t>225</t>
  </si>
  <si>
    <t>767015R11</t>
  </si>
  <si>
    <t>140095541</t>
  </si>
  <si>
    <t xml:space="preserve">Poznámka k položce:_x000D_
Specifikace / rozsah provedení - viz TZ:_x000D_
--------------------------------------------------------_x000D_
-dodávka a výroba ocelových prvků a konstrukcí - dle zadání a PD_x000D_
-dodávka veškerých spojovacích a kotevních prvků_x000D_
(podlití kotevních prvků nesmrštitelnou hmotou)_x000D_
-kompletní provrchobvé úpravy prvků dle požadavků PD a PBŘ_x000D_
-veškeré přesuny/zdvihací technika a kompletní montážní práce_x000D_
-kompletní montážní / usazovací a kotevní práce_x000D_
--------------------------------------------------------_x000D_
-dílenská dokumentace vč. statického přepočtu_x000D_
-ostatní nespecifikované práce a dodávky, které bezprostředně souvisí s provedení _x000D_
předmětného prvku/konstrukce dle zadávací dokumentace_x000D_
-veškeré náklady na dodávku (včetně ztratného) a provedení jsou obsaženy v jednotkové ceně_x000D_
_x000D_
</t>
  </si>
  <si>
    <t>"rozsah_D.1.1_v.č.21-22, TZ_OK pro VZT" 9045,0+724,0</t>
  </si>
  <si>
    <t>226</t>
  </si>
  <si>
    <t>767054U01</t>
  </si>
  <si>
    <t>D-8 - D+M Sestava oken v ozvučovací kabině, fixní zasklení, v AL rámu, 3930x1470mm</t>
  </si>
  <si>
    <t>-462420784</t>
  </si>
  <si>
    <t>227</t>
  </si>
  <si>
    <t>767054U02</t>
  </si>
  <si>
    <t>O-1 - D+M Sestava dvou jednokřídlých oken, AL rám s PTM, včetně vnitřního parapetu, 2500x750mm</t>
  </si>
  <si>
    <t>-1475829985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</si>
  <si>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výplně v obvodovém plášti.</t>
  </si>
  <si>
    <t>228</t>
  </si>
  <si>
    <t>767054U03</t>
  </si>
  <si>
    <t>O-2 - D+M Jednokřídlé okno, AL rám s PTM, včetně vnitřního parapetu, 750x600mm</t>
  </si>
  <si>
    <t>-1437944714</t>
  </si>
  <si>
    <t>229</t>
  </si>
  <si>
    <t>767054U04</t>
  </si>
  <si>
    <t>O-3 - D+M Jednokřídlé okno, AL rám s PTM, včetně vnitřního parapetu, 1250x750mm</t>
  </si>
  <si>
    <t>-1772258080</t>
  </si>
  <si>
    <t>230</t>
  </si>
  <si>
    <t>767054U05</t>
  </si>
  <si>
    <t>O-4 - D+M Okno - fixní zasklení, AL rám s PTM, 1250x2500mm</t>
  </si>
  <si>
    <t>1823506506</t>
  </si>
  <si>
    <t>231</t>
  </si>
  <si>
    <t>767054U06</t>
  </si>
  <si>
    <t>O-4a - D+M Okno - fixní zasklení, AL rám s PTM, 1250x2450mm</t>
  </si>
  <si>
    <t>-272238641</t>
  </si>
  <si>
    <t>232</t>
  </si>
  <si>
    <t>767054U07</t>
  </si>
  <si>
    <t>O-5 - D+M Jednokřídlé okno, AL rám s PTM, včetně vnitřního parapetu, 750x1750mm</t>
  </si>
  <si>
    <t>-1146051806</t>
  </si>
  <si>
    <t>233</t>
  </si>
  <si>
    <t>767054U08</t>
  </si>
  <si>
    <t>O-6 - D+M Jednokřídlé okno, AL rám s PTM, včetně vnitřního parapetu, 1250x1750mm</t>
  </si>
  <si>
    <t>475014472</t>
  </si>
  <si>
    <t>234</t>
  </si>
  <si>
    <t>767054U09</t>
  </si>
  <si>
    <t>O-7 - D+M Dvoukřídlé okno, AL rám s PTM, 1800x2500mm</t>
  </si>
  <si>
    <t>284945260</t>
  </si>
  <si>
    <t>235</t>
  </si>
  <si>
    <t>767054U10</t>
  </si>
  <si>
    <t>O-8 - D+M Sestava čtyř oken, AL rám s PTM, včetně vnitřního parapetu, 4800x1000mm</t>
  </si>
  <si>
    <t>-804803288</t>
  </si>
  <si>
    <t>236</t>
  </si>
  <si>
    <t>767054U11</t>
  </si>
  <si>
    <t>O-9 - D+M Okno - fixní zasklení (včetně proskleného nároží), AL rám s PTM, 1560x2800mm</t>
  </si>
  <si>
    <t>-1706403487</t>
  </si>
  <si>
    <t>237</t>
  </si>
  <si>
    <t>767054U12</t>
  </si>
  <si>
    <t>O-9a - D+M Okno - fixní zasklení (včetně proskleného nároží), AL rám s PTM, 1560x2800mm</t>
  </si>
  <si>
    <t>240465851</t>
  </si>
  <si>
    <t>238</t>
  </si>
  <si>
    <t>767054U13</t>
  </si>
  <si>
    <t>O-10L - D+M Vnější AL dveře plné, tepelně izolační, 900x2000mm</t>
  </si>
  <si>
    <t>393678366</t>
  </si>
  <si>
    <t>239</t>
  </si>
  <si>
    <t>767054U14</t>
  </si>
  <si>
    <t>O-11L - D+M Vnější AL dveře, dvoukřídlé, 1250x2000mm, prosklené</t>
  </si>
  <si>
    <t>-85614591</t>
  </si>
  <si>
    <t>240</t>
  </si>
  <si>
    <t>767054U15</t>
  </si>
  <si>
    <t>O-12P - D+M Vnější AL dveře, dvoukřídlé, 1650x2350mm, prosklené</t>
  </si>
  <si>
    <t>130839649</t>
  </si>
  <si>
    <t>241</t>
  </si>
  <si>
    <t>767054U16</t>
  </si>
  <si>
    <t>O-13P - D+M Vnější AL dveře, dvoukřídlé, 1450x2350mm, prosklené</t>
  </si>
  <si>
    <t>-1754830405</t>
  </si>
  <si>
    <t>242</t>
  </si>
  <si>
    <t>767054U17</t>
  </si>
  <si>
    <t>O-14P - D+M Vnější AL dveře, dvoukřídlé, 1650x2350mm, plné</t>
  </si>
  <si>
    <t>1217249843</t>
  </si>
  <si>
    <t>243</t>
  </si>
  <si>
    <t>767054U18</t>
  </si>
  <si>
    <t>Z-1 - D+M Žaluzie pro nasávací otvor 1250x1750mm, AL lamely, zateplená</t>
  </si>
  <si>
    <t>708251943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</si>
  <si>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zámečnické výrobky.</t>
  </si>
  <si>
    <t>244</t>
  </si>
  <si>
    <t>767054U19</t>
  </si>
  <si>
    <t>Z-2 - D+M Vchodová stříška 2000x900mm, tl. 145mm, AL kce s výplní PU pěnou</t>
  </si>
  <si>
    <t>-211217460</t>
  </si>
  <si>
    <t>245</t>
  </si>
  <si>
    <t>767054U20</t>
  </si>
  <si>
    <t>Z-3 - D+M Vchodová stříška 1600x900mm, tl. 145mm, AL kce s výplní PU pěnou</t>
  </si>
  <si>
    <t>1841290552</t>
  </si>
  <si>
    <t>246</t>
  </si>
  <si>
    <t>767054U21</t>
  </si>
  <si>
    <t>Z-4 - D+M Zábradlí před francouzské okno (š. okna 1,8m), prosklené zábradlí, v nerez rámu</t>
  </si>
  <si>
    <t>-147791387</t>
  </si>
  <si>
    <t>247</t>
  </si>
  <si>
    <t>767054R01</t>
  </si>
  <si>
    <t xml:space="preserve">Z-5 - D+M _ skleněné zábradlí </t>
  </si>
  <si>
    <t>-1715061939</t>
  </si>
  <si>
    <t>248</t>
  </si>
  <si>
    <t>767054R02</t>
  </si>
  <si>
    <t xml:space="preserve">Z-6 - D+M _ nereové madlo na schodišti </t>
  </si>
  <si>
    <t>363017742</t>
  </si>
  <si>
    <t>249</t>
  </si>
  <si>
    <t>767054R03</t>
  </si>
  <si>
    <t xml:space="preserve">Z-7 - D+M _ skleněné zábradlí před okno </t>
  </si>
  <si>
    <t>-576166</t>
  </si>
  <si>
    <t>250</t>
  </si>
  <si>
    <t>767054R04</t>
  </si>
  <si>
    <t xml:space="preserve">Z-8 - D+M _ skleněné zábradlí </t>
  </si>
  <si>
    <t>-1252966242</t>
  </si>
  <si>
    <t>251</t>
  </si>
  <si>
    <t>767054R05</t>
  </si>
  <si>
    <t xml:space="preserve">Z-9 - D+M _ skleněné zábradlí </t>
  </si>
  <si>
    <t>-2041180611</t>
  </si>
  <si>
    <t>252</t>
  </si>
  <si>
    <t>767054R06</t>
  </si>
  <si>
    <t xml:space="preserve">Z-10 - D+M _ skleněné zábradlí </t>
  </si>
  <si>
    <t>-439117640</t>
  </si>
  <si>
    <t>253</t>
  </si>
  <si>
    <t>767054R07</t>
  </si>
  <si>
    <t>Z-11 - D+M _ skleněné zábradlí (výška 1,6 m, plocha 1,3 m2)</t>
  </si>
  <si>
    <t>1973932052</t>
  </si>
  <si>
    <t>254</t>
  </si>
  <si>
    <t>767054R08</t>
  </si>
  <si>
    <t xml:space="preserve">Z-12 - D+M _ nerezové zábradlí </t>
  </si>
  <si>
    <t>-1118285894</t>
  </si>
  <si>
    <t>255</t>
  </si>
  <si>
    <t>767054R09</t>
  </si>
  <si>
    <t xml:space="preserve">Z-13 - D+M _ nerezové madlo na schodišti </t>
  </si>
  <si>
    <t>1230617415</t>
  </si>
  <si>
    <t>256</t>
  </si>
  <si>
    <t>767054R10</t>
  </si>
  <si>
    <t xml:space="preserve">Z-14 - D+M _ akrylvinylový ochranný prvek nároží zdiva </t>
  </si>
  <si>
    <t>1003142059</t>
  </si>
  <si>
    <t>257</t>
  </si>
  <si>
    <t>767054R11</t>
  </si>
  <si>
    <t xml:space="preserve">Z-15 - D+M _ čistící zóna 1800/1400 mm </t>
  </si>
  <si>
    <t>1800892239</t>
  </si>
  <si>
    <t>258</t>
  </si>
  <si>
    <t>767054R12</t>
  </si>
  <si>
    <t xml:space="preserve">Z-16 - D+M _ ocelový žebřík pro výlez na střechu </t>
  </si>
  <si>
    <t>-709591268</t>
  </si>
  <si>
    <t>259</t>
  </si>
  <si>
    <t>767054R13</t>
  </si>
  <si>
    <t xml:space="preserve">Z-17 - D+M _ ocelový žebřík pro výlez na střechu </t>
  </si>
  <si>
    <t>-96910143</t>
  </si>
  <si>
    <t>260</t>
  </si>
  <si>
    <t>767054R14</t>
  </si>
  <si>
    <t xml:space="preserve">Z-19 - D+M _ podstavná konstrukce pod VZT </t>
  </si>
  <si>
    <t>-1559052077</t>
  </si>
  <si>
    <t>261</t>
  </si>
  <si>
    <t>767054R15</t>
  </si>
  <si>
    <t xml:space="preserve">Z-20 - D+M _ zakrytí podlahového kanálu </t>
  </si>
  <si>
    <t>746195994</t>
  </si>
  <si>
    <t>262</t>
  </si>
  <si>
    <t>767054U22</t>
  </si>
  <si>
    <t>PO-1P - D+M Vnitřní dveře plné, 800x1970mm, s PO</t>
  </si>
  <si>
    <t>641815826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</si>
  <si>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požární výplně otvorů a doplňky.</t>
  </si>
  <si>
    <t>263</t>
  </si>
  <si>
    <t>767054U23</t>
  </si>
  <si>
    <t>PO-2L - D+M Vnitřní dveře plné, 800x1970mm, s PO</t>
  </si>
  <si>
    <t>388115179</t>
  </si>
  <si>
    <t>264</t>
  </si>
  <si>
    <t>767054U24</t>
  </si>
  <si>
    <t>PO-3P - D+M Vnitřní dveře plné, 900x1970mm, s PO</t>
  </si>
  <si>
    <t>-1137870751</t>
  </si>
  <si>
    <t>265</t>
  </si>
  <si>
    <t>767054U25</t>
  </si>
  <si>
    <t>PO-4L - D+M Vnitřní dveře částečně prosklené, 900x1970mm, s PO</t>
  </si>
  <si>
    <t>-2121816613</t>
  </si>
  <si>
    <t>266</t>
  </si>
  <si>
    <t>767054R21</t>
  </si>
  <si>
    <t>PO-4La - D+M Vnitřní dveře plné, 900x1970mm, s PO</t>
  </si>
  <si>
    <t>-946989435</t>
  </si>
  <si>
    <t>267</t>
  </si>
  <si>
    <t>767054R22</t>
  </si>
  <si>
    <t>PO-5L - D+M Vnitřní dveře plné, 1450x1970mm, s PO</t>
  </si>
  <si>
    <t>-209612592</t>
  </si>
  <si>
    <t>268</t>
  </si>
  <si>
    <t>767054U26</t>
  </si>
  <si>
    <t>PO-6P - D+M Vnitřní dveře dvoukřídlé plné, 1450x1970mm, s PO, kouřotěsné</t>
  </si>
  <si>
    <t>1629797163</t>
  </si>
  <si>
    <t>269</t>
  </si>
  <si>
    <t>767054U27</t>
  </si>
  <si>
    <t>PO-7P - D+M Vnitřní dveře dvoukřídlé, prosklené, 1450x1970mm, s PO, kouřotěsné</t>
  </si>
  <si>
    <t>617795100</t>
  </si>
  <si>
    <t>270</t>
  </si>
  <si>
    <t>767054U28</t>
  </si>
  <si>
    <t>PO-7Pa - D+M Vnitřní dveře dvoukřídlé, prosklené, 1450x1970mm, s PO, kouřotěsné</t>
  </si>
  <si>
    <t>1309524081</t>
  </si>
  <si>
    <t>271</t>
  </si>
  <si>
    <t>767054U29</t>
  </si>
  <si>
    <t>PO-8P - D+M Vnitřní dveře částečně prosklené, 800x1970mm, s PO</t>
  </si>
  <si>
    <t>-2135653197</t>
  </si>
  <si>
    <t>272</t>
  </si>
  <si>
    <t>767054U30</t>
  </si>
  <si>
    <t>PO-9L - D+M Vnitřní dveře dvoukřídlé, prosklené, 1450x1970mm, s PO, kouřotěsné</t>
  </si>
  <si>
    <t>-1458210718</t>
  </si>
  <si>
    <t>273</t>
  </si>
  <si>
    <t>767054U31</t>
  </si>
  <si>
    <t>PO-10P - D+M Vnitřní dveře dvoukřídlé, prosklené, 1450x1970mm, s PO, kouřotěsné</t>
  </si>
  <si>
    <t>1873456740</t>
  </si>
  <si>
    <t>274</t>
  </si>
  <si>
    <t>767054U32</t>
  </si>
  <si>
    <t>PO-11P - D+M Vnitřní dveře částečně prosklené, 900x1970mm, s PO, kouřotěsné</t>
  </si>
  <si>
    <t>2111781792</t>
  </si>
  <si>
    <t>275</t>
  </si>
  <si>
    <t>767054U33</t>
  </si>
  <si>
    <t>PO-12P - D+M Vnitřní dveře dvoukřídlé, plné, 1250x1970mm, s PO</t>
  </si>
  <si>
    <t>1658297116</t>
  </si>
  <si>
    <t>276</t>
  </si>
  <si>
    <t>767054U34</t>
  </si>
  <si>
    <t>PO-13 - D+M Rolovací vrata 4500x3500mm, s PO, křídlo z dvoustěnných ocelových lamel, elektrický pohon</t>
  </si>
  <si>
    <t>1390856340</t>
  </si>
  <si>
    <t>277</t>
  </si>
  <si>
    <t>767054U35</t>
  </si>
  <si>
    <t>PO-14 - D+M Požární stahovací schody, pro hrubý stavební otvor 1200x900mm, pro světlou výšku místnosti 3m</t>
  </si>
  <si>
    <t>2056527075</t>
  </si>
  <si>
    <t>278</t>
  </si>
  <si>
    <t>767054U36</t>
  </si>
  <si>
    <t>PO-15 - D+M Světlík pro odvod kouře 2000x1000mm</t>
  </si>
  <si>
    <t>1822611398</t>
  </si>
  <si>
    <t>279</t>
  </si>
  <si>
    <t>767054R31</t>
  </si>
  <si>
    <t xml:space="preserve">1P/Z - D+M _ ocelová zárubeň pro zdění_tl. konstrukce 80 mm _ 700/1970 mm </t>
  </si>
  <si>
    <t>1923304484</t>
  </si>
  <si>
    <t>Poznámka k položce:_x000D_
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PSV - zámečnické výrobky/zárubně.</t>
  </si>
  <si>
    <t>280</t>
  </si>
  <si>
    <t>767054R32</t>
  </si>
  <si>
    <t xml:space="preserve">2L/Z - D+M _ ocelová zárubeň pro zdění_tl. konstrukce 80 mm _ 700/1970 mm </t>
  </si>
  <si>
    <t>1797157986</t>
  </si>
  <si>
    <t>281</t>
  </si>
  <si>
    <t>767054R33</t>
  </si>
  <si>
    <t xml:space="preserve">3P/Z - D+M _ ocelová zárubeň pro zdění_tl. konstrukce 115 mm _ 700/1970 mm </t>
  </si>
  <si>
    <t>-907909344</t>
  </si>
  <si>
    <t>282</t>
  </si>
  <si>
    <t>767054R34</t>
  </si>
  <si>
    <t xml:space="preserve">4L/Z - D+M _ ocelová zárubeň pro zdění_tl. konstrukce 115 mm _ 700/1970 mm </t>
  </si>
  <si>
    <t>-1697208032</t>
  </si>
  <si>
    <t>283</t>
  </si>
  <si>
    <t>767054R35</t>
  </si>
  <si>
    <t xml:space="preserve">5P/Z - D+M _ ocelová zárubeň pro zdění_tl. konstrukce 115 mm _ 800/1970 mm </t>
  </si>
  <si>
    <t>-513831144</t>
  </si>
  <si>
    <t>284</t>
  </si>
  <si>
    <t>767054R36</t>
  </si>
  <si>
    <t xml:space="preserve">6L/Z - D+M _ ocelová zárubeň pro zdění_tl. konstrukce 115 mm _ 800/1970 mm </t>
  </si>
  <si>
    <t>-795251435</t>
  </si>
  <si>
    <t>285</t>
  </si>
  <si>
    <t>767054R37</t>
  </si>
  <si>
    <t xml:space="preserve">7P/Z - D+M _ ocelová zárubeň pro zdění_tl. konstrukce 140 mm _ 800/1970 mm </t>
  </si>
  <si>
    <t>-2093818985</t>
  </si>
  <si>
    <t>286</t>
  </si>
  <si>
    <t>767054R38</t>
  </si>
  <si>
    <t xml:space="preserve">8P/Z - D+M _ ocelová zárubeň pro zdění_tl. konstrukce 140 mm _ 800/1970 mm </t>
  </si>
  <si>
    <t>38389062</t>
  </si>
  <si>
    <t>287</t>
  </si>
  <si>
    <t>767054R39</t>
  </si>
  <si>
    <t xml:space="preserve">9P/Z - D+M _ ocelová zárubeň pro zdění_tl. konstrukce 175 mm _ 800/1970 mm </t>
  </si>
  <si>
    <t>233669399</t>
  </si>
  <si>
    <t>288</t>
  </si>
  <si>
    <t>767054R40</t>
  </si>
  <si>
    <t xml:space="preserve">10L/Z - D+M _ ocelová zárubeň pro zdění_tl. konstrukce 175 mm _ 800/1970 mm </t>
  </si>
  <si>
    <t>-2097927788</t>
  </si>
  <si>
    <t>289</t>
  </si>
  <si>
    <t>767054R41</t>
  </si>
  <si>
    <t xml:space="preserve">11L/Z - D+M _ ocelová zárubeň pro zdění_tl. konstrukce 175 mm _ 900/1970 mm </t>
  </si>
  <si>
    <t>135163575</t>
  </si>
  <si>
    <t>290</t>
  </si>
  <si>
    <t>767054R42</t>
  </si>
  <si>
    <t xml:space="preserve">12L/Z - D+M _ ocelová zárubeň pro zdění_tl. konstrukce 115 mm _ 1250/1970 mm </t>
  </si>
  <si>
    <t>-1097986807</t>
  </si>
  <si>
    <t>291</t>
  </si>
  <si>
    <t>767054R43</t>
  </si>
  <si>
    <t xml:space="preserve">13P/Z - D+M _ ocelová zárubeň pro zdění_tl. konstrukce 115 mm _ 1450/1970 mm </t>
  </si>
  <si>
    <t>-793074882</t>
  </si>
  <si>
    <t>292</t>
  </si>
  <si>
    <t>767054R51</t>
  </si>
  <si>
    <t xml:space="preserve">1PZ/PO - D+M _ ocelová zárubeň pro zdění s PO _ tl. konstrukce 115 mm _ 800/1970 mm </t>
  </si>
  <si>
    <t>-254368772</t>
  </si>
  <si>
    <t>293</t>
  </si>
  <si>
    <t>767054R52</t>
  </si>
  <si>
    <t xml:space="preserve">2LZ/PO - D+M _ ocelová zárubeň pro zdění s PO _ tl. konstrukce 115 mm _ 800/1970 mm </t>
  </si>
  <si>
    <t>1934178406</t>
  </si>
  <si>
    <t>294</t>
  </si>
  <si>
    <t>767054R53</t>
  </si>
  <si>
    <t xml:space="preserve">3PZ/PO - D+M _ ocelová zárubeň pro zdění s PO _ tl. konstrukce 140 mm _ 800/1970 mm </t>
  </si>
  <si>
    <t>1379929372</t>
  </si>
  <si>
    <t>295</t>
  </si>
  <si>
    <t>767054R54</t>
  </si>
  <si>
    <t xml:space="preserve">4LZ/PO - D+M _ ocelová zárubeň pro zdění s PO _ tl. konstrukce 140 mm _ 800/1970 mm </t>
  </si>
  <si>
    <t>-1368241669</t>
  </si>
  <si>
    <t>296</t>
  </si>
  <si>
    <t>767054R55</t>
  </si>
  <si>
    <t xml:space="preserve">5PZ/PO - D+M _ ocelová zárubeň pro zdění s PO _ tl. konstrukce 175 mm _ 900/1970 mm </t>
  </si>
  <si>
    <t>1737150905</t>
  </si>
  <si>
    <t>297</t>
  </si>
  <si>
    <t>767054R56</t>
  </si>
  <si>
    <t xml:space="preserve">6LZ/PO - D+M _ ocelová zárubeň pro zdění s PO _ tl. konstrukce 140 mm _ 900/1970 mm </t>
  </si>
  <si>
    <t>-261423984</t>
  </si>
  <si>
    <t>298</t>
  </si>
  <si>
    <t>767054R57</t>
  </si>
  <si>
    <t xml:space="preserve">7PZ/PO - D+M _ ocelová zárubeň pro zdění s PO _ tl. konstrukce 115 mm _ 900/1970 mm </t>
  </si>
  <si>
    <t>-1497882525</t>
  </si>
  <si>
    <t>299</t>
  </si>
  <si>
    <t>767054R58</t>
  </si>
  <si>
    <t xml:space="preserve">8LZ/PO - D+M _ ocelová zárubeň pro zdění s PO _ tl. konstrukce 115 mm _ 900/1970 mm </t>
  </si>
  <si>
    <t>1148799602</t>
  </si>
  <si>
    <t>300</t>
  </si>
  <si>
    <t>767054R59</t>
  </si>
  <si>
    <t xml:space="preserve">9PZ/PO - D+M _ ocelová zárubeň pro zdění s PO _ tl. konstrukce 115 mm _ 1450/1970 mm </t>
  </si>
  <si>
    <t>-282067657</t>
  </si>
  <si>
    <t>301</t>
  </si>
  <si>
    <t>767054R60</t>
  </si>
  <si>
    <t xml:space="preserve">10LZ/PO - D+M _ ocelová zárubeň pro zdění s PO _ tl. konstrukce 115 mm _ 1450/1970 mm </t>
  </si>
  <si>
    <t>-1404930917</t>
  </si>
  <si>
    <t>302</t>
  </si>
  <si>
    <t>767054R61</t>
  </si>
  <si>
    <t xml:space="preserve">11LZ/PO - D+M _ ocelová zárubeň pro zdění s PO _ tl. konstrukce 115 mm _ 1450/1970 mm </t>
  </si>
  <si>
    <t>1555281360</t>
  </si>
  <si>
    <t>303</t>
  </si>
  <si>
    <t>767054R62</t>
  </si>
  <si>
    <t xml:space="preserve">12PZ/PO - D+M _ ocelová zárubeň pro zdění s PO _ tl. konstrukce 115 mm _ 900/1970 mm </t>
  </si>
  <si>
    <t>286127150</t>
  </si>
  <si>
    <t>304</t>
  </si>
  <si>
    <t>767054R63</t>
  </si>
  <si>
    <t xml:space="preserve">13PZ/PO - D+M _ ocelová zárubeň pro zdění s PO _ tl. konstrukce 175 mm _ 800/1970 mm </t>
  </si>
  <si>
    <t>-497938276</t>
  </si>
  <si>
    <t>305</t>
  </si>
  <si>
    <t>767054R64</t>
  </si>
  <si>
    <t xml:space="preserve">14PZ/PO - D+M _ ocelová zárubeň pro zdění s PO _ tl. konstrukce 115 mm _ 1450/1970 mm </t>
  </si>
  <si>
    <t>108842831</t>
  </si>
  <si>
    <t>306</t>
  </si>
  <si>
    <t>767054R65</t>
  </si>
  <si>
    <t xml:space="preserve">15PZ/PO - D+M _ ocelová zárubeň pro zdění s PO _ tl. konstrukce 115 mm _ 1250/1970 mm </t>
  </si>
  <si>
    <t>229119917</t>
  </si>
  <si>
    <t>307</t>
  </si>
  <si>
    <t>767850R01</t>
  </si>
  <si>
    <t>D+M_ loga a poutače na fasádě objektu _ (UPŘESNĚNÍ VIZ DÍLENSKÁ DOKUMENTACE)</t>
  </si>
  <si>
    <t>-295239033</t>
  </si>
  <si>
    <t>308</t>
  </si>
  <si>
    <t>998767202</t>
  </si>
  <si>
    <t xml:space="preserve">Přesun hmot procentní pro zámečnické konstrukce </t>
  </si>
  <si>
    <t>-1032040023</t>
  </si>
  <si>
    <t>771</t>
  </si>
  <si>
    <t>Podlahy z dlaždic</t>
  </si>
  <si>
    <t>309</t>
  </si>
  <si>
    <t>771111011</t>
  </si>
  <si>
    <t>Vysátí podkladu před pokládkou dlažby</t>
  </si>
  <si>
    <t>1997655642</t>
  </si>
  <si>
    <t>"rozsah viz_D.1.1_v.č. 2-3, 5-8, TZ"  (16,17+410,5)</t>
  </si>
  <si>
    <t>310</t>
  </si>
  <si>
    <t>771121011</t>
  </si>
  <si>
    <t>Nátěr penetrační na podlahu</t>
  </si>
  <si>
    <t>240687740</t>
  </si>
  <si>
    <t>311</t>
  </si>
  <si>
    <t>771151012</t>
  </si>
  <si>
    <t>Samonivelační stěrka podlah pevnosti 20 MPa tl přes 3 do 5 mm</t>
  </si>
  <si>
    <t>-599544402</t>
  </si>
  <si>
    <t>312</t>
  </si>
  <si>
    <t>771274123</t>
  </si>
  <si>
    <t>Montáž obkladů stupnic z dlaždic protiskluzných keramických flexibilní lepidlo š přes 250 do 300 mm</t>
  </si>
  <si>
    <t>-1359508127</t>
  </si>
  <si>
    <t>(20,0*1,5)+(20,0*0,95)</t>
  </si>
  <si>
    <t>313</t>
  </si>
  <si>
    <t>59761R10</t>
  </si>
  <si>
    <t>dlaždice keramické protiskluzové schodišťové</t>
  </si>
  <si>
    <t>401421917</t>
  </si>
  <si>
    <t xml:space="preserve">Poznámka k položce:_x000D_
V jednotkové ceně zahrnuty náklady na veškeré doplňky a příslušenství dle PD a TZ._x000D_
(přechodové, dilatační a ukončovací lišty, ostatní doplňky)_x000D_
--------------------------------------------------------------------------------_x000D_
PŘESNÁ SPECIFIKACE _ VIZ PD A TZ </t>
  </si>
  <si>
    <t>49*0,33 'Přepočtené koeficientem množství</t>
  </si>
  <si>
    <t>314</t>
  </si>
  <si>
    <t>771274232</t>
  </si>
  <si>
    <t>Montáž obkladů podstupnic z dlaždic hladkých keramických flexibilní lepidlo v přes 150 do 200 mm</t>
  </si>
  <si>
    <t>-910427405</t>
  </si>
  <si>
    <t>315</t>
  </si>
  <si>
    <t>59761R12</t>
  </si>
  <si>
    <t>dlaždice keramické hladké (podstupnice)</t>
  </si>
  <si>
    <t>-1310846539</t>
  </si>
  <si>
    <t>49*0,22 'Přepočtené koeficientem množství</t>
  </si>
  <si>
    <t>316</t>
  </si>
  <si>
    <t>771473133</t>
  </si>
  <si>
    <t>Montáž soklů z dlaždic keramických schodišťových stupňovitých lepených v přes 90 do 120 mm</t>
  </si>
  <si>
    <t>1874101667</t>
  </si>
  <si>
    <t>(20,0*(0,165+0,3))+(20,0*(0,195+0,27))</t>
  </si>
  <si>
    <t>317</t>
  </si>
  <si>
    <t>59761R20</t>
  </si>
  <si>
    <t>sokl keramický rovný v do 120 mm</t>
  </si>
  <si>
    <t>-1100720063</t>
  </si>
  <si>
    <t>18,6*1,1 'Přepočtené koeficientem množství</t>
  </si>
  <si>
    <t>318</t>
  </si>
  <si>
    <t>771574266</t>
  </si>
  <si>
    <t xml:space="preserve">Montáž podlah keramických protiskluzných lepených flexibilním lepidlem </t>
  </si>
  <si>
    <t>-1511567713</t>
  </si>
  <si>
    <t>Poznámka k položce:_x000D_
V jednotkové ceně také zahrnuty náklady na montáž souvisejících obvodových systémových soklů + veškerých lišt a profilů</t>
  </si>
  <si>
    <t>"podlahová skladba_PD2-PD3_odměřeno elektronicky" 254,7</t>
  </si>
  <si>
    <t>"podlahová skladba_PD4_odměřeno elektronicky" (155,8)</t>
  </si>
  <si>
    <t>319</t>
  </si>
  <si>
    <t>59761R30</t>
  </si>
  <si>
    <t>dlaždice keramické protiskluzné</t>
  </si>
  <si>
    <t>1321918728</t>
  </si>
  <si>
    <t xml:space="preserve">Poznámka k položce:_x000D_
-systémová dodávka + související systémové soklíky (viz PD a TZ)_x000D_
--------------------------------------------------------------------------------_x000D_
V jednotkové ceně zahrnuty náklady na veškeré doplňky a příslušenství dle PD a TZ._x000D_
(přechodové, dilatační a ukončovací lišty, ostatní doplňky)_x000D_
--------------------------------------------------------------------------------_x000D_
PŘESNÁ SPECIFIKACE _ VIZ PD A TZ </t>
  </si>
  <si>
    <t>410,5*1,15 'Přepočtené koeficientem množství</t>
  </si>
  <si>
    <t>320</t>
  </si>
  <si>
    <t>771577114</t>
  </si>
  <si>
    <t xml:space="preserve">Příplatek k montáži podlah keramických lepených flexibilním lepidlem za spárování tmelem </t>
  </si>
  <si>
    <t>-888859201</t>
  </si>
  <si>
    <t>321</t>
  </si>
  <si>
    <t>771577R04</t>
  </si>
  <si>
    <t>Příplatek k vnitřním dlažbám za dodávku a montáž ukončovacích, rohových a koutových profilů</t>
  </si>
  <si>
    <t>-717096303</t>
  </si>
  <si>
    <t>Poznámka k položce:_x000D_
Množství/rozsah - VZTAŽEN NA CELKOVOU PLOCHU vnitřních dlažeb._x000D_
(specifikace materiálů dle PD a TZ)_SPECIFIKACE A ROZSAH DLE TP KONKRÉTNĚ VYBRANÉHO DODAVATELE _x000D_
------------------------------------------------------------------------------------------------------------------------------------</t>
  </si>
  <si>
    <t>322</t>
  </si>
  <si>
    <t>771591112</t>
  </si>
  <si>
    <t>Izolace pod dlažbu nátěrem nebo stěrkou ve dvou vrstvách</t>
  </si>
  <si>
    <t>259725676</t>
  </si>
  <si>
    <t>Poznámka k položce:_x000D_
JC , nad rámec ceníkového obsahu , také zahrnuje náklady na dodávku a montáž všech systémových rohových lišt a těsnících pásků</t>
  </si>
  <si>
    <t>323</t>
  </si>
  <si>
    <t>998771202</t>
  </si>
  <si>
    <t xml:space="preserve">Přesun hmot procentní pro podlahy z dlaždic </t>
  </si>
  <si>
    <t>755084484</t>
  </si>
  <si>
    <t>776</t>
  </si>
  <si>
    <t>Podlahy povlakové</t>
  </si>
  <si>
    <t>324</t>
  </si>
  <si>
    <t>776111311</t>
  </si>
  <si>
    <t>Vysátí podkladu povlakových podlah</t>
  </si>
  <si>
    <t>-1031314009</t>
  </si>
  <si>
    <t>325</t>
  </si>
  <si>
    <t>776121111</t>
  </si>
  <si>
    <t>Vodou ředitelná penetrace savého podkladu povlakových podlah</t>
  </si>
  <si>
    <t>1133142543</t>
  </si>
  <si>
    <t>326</t>
  </si>
  <si>
    <t>776141112</t>
  </si>
  <si>
    <t>Vyrovnání podkladu povlakových podlah stěrkou pevnosti 20 MPa tl přes 3 do 5 mm</t>
  </si>
  <si>
    <t>-1754107058</t>
  </si>
  <si>
    <t>327</t>
  </si>
  <si>
    <t>776231111</t>
  </si>
  <si>
    <t xml:space="preserve">Lepení lamel a čtverců z vinylu </t>
  </si>
  <si>
    <t>-440055783</t>
  </si>
  <si>
    <t>Poznámka k položce:_x000D_
V jednotkové ceně také zahrnuty náklady na montáž souvisejících obvodových systémových soklů + veškerých lišt a profilů + spoj podlahovin svařováním</t>
  </si>
  <si>
    <t>"podlahová skladba_PD2-PD3_odměřeno elektronicky" 95,5</t>
  </si>
  <si>
    <t>"podlahová skladba_PD4_odměřeno elektronicky" 14,8</t>
  </si>
  <si>
    <t>328</t>
  </si>
  <si>
    <t>28411R02</t>
  </si>
  <si>
    <t>dodávka povlakové podlahové krytiny - vinylové pásy, lamely nebo čtverce</t>
  </si>
  <si>
    <t>721447475</t>
  </si>
  <si>
    <t>110,3*1,1 'Přepočtené koeficientem množství</t>
  </si>
  <si>
    <t>329</t>
  </si>
  <si>
    <t>776241111</t>
  </si>
  <si>
    <t>Lepení hladkých pásů ze sametového vinylu</t>
  </si>
  <si>
    <t>-514929179</t>
  </si>
  <si>
    <t>"podlahová skladba_PD4_odměřeno elektronicky" 52,3</t>
  </si>
  <si>
    <t>330</t>
  </si>
  <si>
    <t>28411R03</t>
  </si>
  <si>
    <t xml:space="preserve">dodávka povlakové podlahové krytiny - vinyl samet </t>
  </si>
  <si>
    <t>2006976888</t>
  </si>
  <si>
    <t>52,3*1,15 'Přepočtené koeficientem množství</t>
  </si>
  <si>
    <t>331</t>
  </si>
  <si>
    <t>998776202</t>
  </si>
  <si>
    <t xml:space="preserve">Přesun hmot procentní pro podlahy povlakové </t>
  </si>
  <si>
    <t>-124702273</t>
  </si>
  <si>
    <t>777</t>
  </si>
  <si>
    <t>Podlahy lité</t>
  </si>
  <si>
    <t>332</t>
  </si>
  <si>
    <t>777521R03</t>
  </si>
  <si>
    <t xml:space="preserve">Systémová podlahová litá stěrka </t>
  </si>
  <si>
    <t>-1017788870</t>
  </si>
  <si>
    <t>Poznámka k položce:_x000D_
Kompletní systémová dodávka a provedení dle specifikace PD a TZ včetně všech přímo souvisejících prací/činností/dodávek + příprava podkladu_x000D_
-----------------------------------------------------------------------------------------------------------------------------------------------------------------------------</t>
  </si>
  <si>
    <t>"podlahová skladba_PD2-PD3_odměřeno elektronicky" 5,6</t>
  </si>
  <si>
    <t>"podlahová skladba_PD4_odměřeno elektronicky" 73,8</t>
  </si>
  <si>
    <t>333</t>
  </si>
  <si>
    <t>998777202</t>
  </si>
  <si>
    <t xml:space="preserve">Přesun hmot procentní pro podlahy lité </t>
  </si>
  <si>
    <t>-1422929355</t>
  </si>
  <si>
    <t>781</t>
  </si>
  <si>
    <t>Dokončovací práce - obklady</t>
  </si>
  <si>
    <t>334</t>
  </si>
  <si>
    <t>781121011</t>
  </si>
  <si>
    <t>Nátěr penetrační na stěnu</t>
  </si>
  <si>
    <t>1393998880</t>
  </si>
  <si>
    <t>335</t>
  </si>
  <si>
    <t>781121015</t>
  </si>
  <si>
    <t>Nátěr kontaktní pro nesavé podklady na stěnu</t>
  </si>
  <si>
    <t>1270348819</t>
  </si>
  <si>
    <t>336</t>
  </si>
  <si>
    <t>781131264</t>
  </si>
  <si>
    <t>Izolace pod obklad těsnícími pásy mezi podlahou a stěnou / stěnami</t>
  </si>
  <si>
    <t>418675852</t>
  </si>
  <si>
    <t>337</t>
  </si>
  <si>
    <t>781474115</t>
  </si>
  <si>
    <t>Montáž obkladů vnitřních keramických hladkých lepených flexibilním lepidlem</t>
  </si>
  <si>
    <t>1468604686</t>
  </si>
  <si>
    <t>Poznámka k položce:_x000D_
V jednotkové ceně zahrnuty náklady na montáž veškerých doplňků a příslušenství dle PD a TZ._x000D_
(listely, dekory - specifikované v PD) _x000D_
-------------------------------------------</t>
  </si>
  <si>
    <t>"odměřeno elektronicky" (117,59+157,89+21,63)</t>
  </si>
  <si>
    <t>338</t>
  </si>
  <si>
    <t>59761R00</t>
  </si>
  <si>
    <t>obklad keramický hladký</t>
  </si>
  <si>
    <t>-458200702</t>
  </si>
  <si>
    <t>Poznámka k položce:_x000D_
V jednotkové ceně zahrnuty náklady na veškeré doplňky a příslušenství dle PD a TZ._x000D_
(listely, dekory - specifikované v PD) _x000D_
-------------------------------------------_x000D_
-přesná specifikace _ viz PD a TZ</t>
  </si>
  <si>
    <t>297,11*1,1 'Přepočtené koeficientem množství</t>
  </si>
  <si>
    <t>339</t>
  </si>
  <si>
    <t>781477114</t>
  </si>
  <si>
    <t xml:space="preserve">Příplatek k montáži obkladů vnitřních keramických hladkých za spárování tmelem </t>
  </si>
  <si>
    <t>-1363698904</t>
  </si>
  <si>
    <t>340</t>
  </si>
  <si>
    <t>781477R00</t>
  </si>
  <si>
    <t>Příplatek k vnitřním obladům za dodávku a montáž ukončovacích, rohových a koutových profilů</t>
  </si>
  <si>
    <t>-2024801449</t>
  </si>
  <si>
    <t>Poznámka k položce:_x000D_
Množství/rozsah - VZTAŽEN NA CELKOVOU PLOCHU vnitřních obkladů._x000D_
(specifikace materiálů dle PD a TZ)_SPECIFIKACE A ROZSAH DLE TP KONKRÉTNĚ VYBRANÉHO DODAVATELE _x000D_
------------------------------------------------------------------------------------------------------------------------------------</t>
  </si>
  <si>
    <t>341</t>
  </si>
  <si>
    <t>781495115</t>
  </si>
  <si>
    <t>Spárování vnitřních obkladů silikonem</t>
  </si>
  <si>
    <t>-1900339197</t>
  </si>
  <si>
    <t>162,43*1,75 'Přepočtené koeficientem množství</t>
  </si>
  <si>
    <t>342</t>
  </si>
  <si>
    <t>998781202</t>
  </si>
  <si>
    <t xml:space="preserve">Přesun hmot procentní pro obklady keramické </t>
  </si>
  <si>
    <t>-2070354042</t>
  </si>
  <si>
    <t>783</t>
  </si>
  <si>
    <t>Dokončovací práce - nátěry</t>
  </si>
  <si>
    <t>343</t>
  </si>
  <si>
    <t>783923161</t>
  </si>
  <si>
    <t>Penetrační nátěr pórovitých betonových podlah</t>
  </si>
  <si>
    <t>-1199422353</t>
  </si>
  <si>
    <t>784</t>
  </si>
  <si>
    <t>Dokončovací práce - malby a tapety</t>
  </si>
  <si>
    <t>344</t>
  </si>
  <si>
    <t>784181103</t>
  </si>
  <si>
    <t>Základní akrylátová jednonásobná penetrace podkladu v místnostech výšky bez rozlišení</t>
  </si>
  <si>
    <t>-667226008</t>
  </si>
  <si>
    <t>345</t>
  </si>
  <si>
    <t>784221103</t>
  </si>
  <si>
    <t>Dvojnásobné bílé malby ze směsí za sucha dobře otěruvzdorných v místnostech bez rozlišení</t>
  </si>
  <si>
    <t>1261862108</t>
  </si>
  <si>
    <t>N00</t>
  </si>
  <si>
    <t>Nepojmenované, ostatní práce a dodávky</t>
  </si>
  <si>
    <t>346</t>
  </si>
  <si>
    <t>N00_015R02</t>
  </si>
  <si>
    <t xml:space="preserve">Příplatek k hydroizolačnímu souvrství spodní stavby _ za provedení veškerých detailů a (D+M) systémových prostupů/průchodek </t>
  </si>
  <si>
    <t>531893903</t>
  </si>
  <si>
    <t xml:space="preserve">Poznámka k položce:_x000D_
Kompletní dodávka a provedení dle specifikace PD (SOUPIS DETAILŮ) a TZ + systémové technologické postupy _x000D_
----------------------------------------------------------------------------------------------------------------------------------------_x000D_
</t>
  </si>
  <si>
    <t>"rozsah a specifikace _ plocha HI souvrstvý" 1559,385</t>
  </si>
  <si>
    <t>347</t>
  </si>
  <si>
    <t>N00_015R04</t>
  </si>
  <si>
    <t xml:space="preserve">Příplatek k povlakovým krytinám střech _ za provedení veškerých detailů a (D+M) systémových prostupů/průchodek </t>
  </si>
  <si>
    <t>-1088326730</t>
  </si>
  <si>
    <t>"rozsah a specifikace _ plocha střešního pláště" 1479,925</t>
  </si>
  <si>
    <t>Ostatní</t>
  </si>
  <si>
    <t>OST0</t>
  </si>
  <si>
    <t>Ostatní výrobky a prvky výpisů</t>
  </si>
  <si>
    <t>348</t>
  </si>
  <si>
    <t>795056U01</t>
  </si>
  <si>
    <t>D+M Přenosný hasící přístroj - CO2 s hasící schopností 55B, sněhový 5kg</t>
  </si>
  <si>
    <t>1733579995</t>
  </si>
  <si>
    <t>349</t>
  </si>
  <si>
    <t>795056U02</t>
  </si>
  <si>
    <t>D+M Přenosný hasící přístroj - práškový s hasící schopností 21A, práškový 6kg</t>
  </si>
  <si>
    <t>-1009713176</t>
  </si>
  <si>
    <t>OST04</t>
  </si>
  <si>
    <t>Ostatní skladby a konstrukce</t>
  </si>
  <si>
    <t>350</t>
  </si>
  <si>
    <t>OST04_R01</t>
  </si>
  <si>
    <t xml:space="preserve">D+M provětrávaná fasáda </t>
  </si>
  <si>
    <t>-2033885607</t>
  </si>
  <si>
    <t>Poznámka k položce:_x000D_
KOMPLETNÍ SYSTÉMOVÁ DODÁVKA A PROVEDENÍ DLE SPECIFIKACE PD A TZ VČETNĚ VŠECH PŘÍMO SOUVISEJÍCÍCH PRACÍ/ČINNOSTÍ/DODÁVEK/PŘÍSLUŠENSTVÍ A DETAILŮ_x000D_
-------------------------------------------------------------------------------------------------------------------------------------------------------------------------------------------------</t>
  </si>
  <si>
    <t>"fasádní skladba_F1-F2" ((53,28*9,4)+(37,4*1,95)+(34,4*4,2))-21,39+(52,4*0,3)</t>
  </si>
  <si>
    <t>351</t>
  </si>
  <si>
    <t>766999R01</t>
  </si>
  <si>
    <t>D+M _ vnitřní systémový obklad proti mechanickému poškození _ skladba B2 _ (celobuková překližka tl. 15 mm 1250x2500 mm,  v jakosti B/C, kotvená na vodorovném roštu tl. 35 mm)</t>
  </si>
  <si>
    <t>-485067868</t>
  </si>
  <si>
    <t>Poznámka k položce:_x000D_
Kompletní systémová dodávka a provedení dle specifikace PD a TZ včetně všech přímo souvisejících prací/činností a dodávek/doplňků/příslušenství_x000D_
----------------------------------------------------------------------------------------------------------------------------------------------------------------------------------</t>
  </si>
  <si>
    <t xml:space="preserve">"2x kratší strana tělocvičny, do výšky 4,0 m " 2 * (21,8*4) </t>
  </si>
  <si>
    <t xml:space="preserve">"1x delší strana tělocvičny, do výšky 4,0 m" 38,7*4 </t>
  </si>
  <si>
    <t xml:space="preserve">"obklad stěn pod tribunou " </t>
  </si>
  <si>
    <t>2*((0,5+0,25+0,5+0,25)*2,3)</t>
  </si>
  <si>
    <t>(4,15+0,25+5,95+0,25+1,7)*2,3</t>
  </si>
  <si>
    <t>2*((0,75+0,25+0,75+0,25)*2,3)</t>
  </si>
  <si>
    <t>(0,6+6,0+0,6)*2,3</t>
  </si>
  <si>
    <t>OST05</t>
  </si>
  <si>
    <t xml:space="preserve">Záchytný systém proti pádu </t>
  </si>
  <si>
    <t>352</t>
  </si>
  <si>
    <t>OST05_R01</t>
  </si>
  <si>
    <t>Kotvící systémový bod _ do ŽB</t>
  </si>
  <si>
    <t>627694908</t>
  </si>
  <si>
    <t>353</t>
  </si>
  <si>
    <t>OST05_R02</t>
  </si>
  <si>
    <t>Kotvící systémový bod _ do TR. plechu</t>
  </si>
  <si>
    <t>-803629612</t>
  </si>
  <si>
    <t>354</t>
  </si>
  <si>
    <t>OST05_R03</t>
  </si>
  <si>
    <t xml:space="preserve">Nerezové bezpečnostní lano tl. 8 mm </t>
  </si>
  <si>
    <t>1672659860</t>
  </si>
  <si>
    <t>355</t>
  </si>
  <si>
    <t>OST05_R04</t>
  </si>
  <si>
    <t xml:space="preserve">Kompletní montážní práce </t>
  </si>
  <si>
    <t>1406609541</t>
  </si>
  <si>
    <t>356</t>
  </si>
  <si>
    <t>OST05_R05</t>
  </si>
  <si>
    <t>Kompletní předávací dokumentace + uvedení do provozu</t>
  </si>
  <si>
    <t>-1984938939</t>
  </si>
  <si>
    <t>D.1.4 - Technika prostředí staveb</t>
  </si>
  <si>
    <t>Úroveň 3:</t>
  </si>
  <si>
    <t>D.1.4.1 - Zdravotně technické instalace</t>
  </si>
  <si>
    <t>N00 - Technika prostředí staveb</t>
  </si>
  <si>
    <t>N00_R01</t>
  </si>
  <si>
    <t>Zdravotně technické instalace_ viz samostatný soupis prací</t>
  </si>
  <si>
    <t>485865560</t>
  </si>
  <si>
    <t>D.1.4.2 - Vzduchotechnika</t>
  </si>
  <si>
    <t>Zařízení vzduchotechniky_ viz samostatný soupis prací</t>
  </si>
  <si>
    <t>-222924973</t>
  </si>
  <si>
    <t>D.1.4.3 - Vytápění</t>
  </si>
  <si>
    <t>Vytápění _ viz samostatný soupis prací</t>
  </si>
  <si>
    <t>1750270128</t>
  </si>
  <si>
    <t xml:space="preserve">D.1.4.4 - Silnoproudá elektrotechnika </t>
  </si>
  <si>
    <t>Zařzení silnoproudé elektrotechniky_ viz samostatný soupis prací</t>
  </si>
  <si>
    <t>1839557472</t>
  </si>
  <si>
    <t xml:space="preserve">D.1.4.5 - Slaboproudá elektrotechnika </t>
  </si>
  <si>
    <t>Slaboproudá elektrotechnika_ viz samostatný soupis prací</t>
  </si>
  <si>
    <t>1433508306</t>
  </si>
  <si>
    <t>D.1.4.6 - Plynoinstalace</t>
  </si>
  <si>
    <t>Plynoinstalace_ viz samostatný soupis prací</t>
  </si>
  <si>
    <t>-633671239</t>
  </si>
  <si>
    <t>D.1.4.8 - Měření a regulace</t>
  </si>
  <si>
    <t>Měření a regulace_ viz samostatný soupis prací</t>
  </si>
  <si>
    <t>-1086827310</t>
  </si>
  <si>
    <t>D.1.5 - Sportovní vybavení</t>
  </si>
  <si>
    <t>N00 - Provozní soubor</t>
  </si>
  <si>
    <t>Provozní soubor</t>
  </si>
  <si>
    <t>Provozní soubor_ SPORTOVNÍ VYBAVENÍ _ viz samostatný soupis prací</t>
  </si>
  <si>
    <t>725125537</t>
  </si>
  <si>
    <t>D.2.1 - FOTOVOLTAICKÝ SYSTÉM</t>
  </si>
  <si>
    <t>Provozní soubor_ fotovoltaika _ viz samostatný soupis prací</t>
  </si>
  <si>
    <t>557816438</t>
  </si>
  <si>
    <t>SO 03 - Komunikace a zpevněné plochy</t>
  </si>
  <si>
    <t xml:space="preserve">    5 - Komunikace pozemní</t>
  </si>
  <si>
    <t xml:space="preserve">    OST01 - Ostatní prvky a konstrukce</t>
  </si>
  <si>
    <t>122251104</t>
  </si>
  <si>
    <t>Odkopávky a prokopávky nezapažené v hornině třídy těžitelnosti I skupiny 3 objem do 500 m3 strojně</t>
  </si>
  <si>
    <t>756952621</t>
  </si>
  <si>
    <t xml:space="preserve">"rozsah_SO03_viz v.č. 01-05,TZ" </t>
  </si>
  <si>
    <t>"skladba ZP" (123,1+471,1)*0,3</t>
  </si>
  <si>
    <t>"skladba ZP_SANACE PODLOŽÍ_bude odsouhlaseno při realizaci/v dílenské dokumentaci" (123,1+471,1)*0,3</t>
  </si>
  <si>
    <t>131111333</t>
  </si>
  <si>
    <t>Vrtání jamek pro plotové sloupky D přes 200 do 300 mm ručně s motorovým vrtákem</t>
  </si>
  <si>
    <t>1258111592</t>
  </si>
  <si>
    <t>"základové prvky zábradlí" 28*0,5</t>
  </si>
  <si>
    <t>132251102</t>
  </si>
  <si>
    <t>Hloubení rýh nezapažených š do 800 mm v hornině třídy těžitelnosti I skupiny 3 objem do 50 m3 strojně</t>
  </si>
  <si>
    <t>1163956387</t>
  </si>
  <si>
    <t>"liniové prvky" 0,6*0,5*((0,5+2,8+5,3)+(42,5+216,5+51,5+40,5)+48+48,5+48)</t>
  </si>
  <si>
    <t>162251102</t>
  </si>
  <si>
    <t>Vodorovné přemístění přes 20 do 50 m výkopku/sypaniny z horniny třídy těžitelnosti I skupiny 1 až 3</t>
  </si>
  <si>
    <t>-903078155</t>
  </si>
  <si>
    <t>Poznámka k položce:_x000D_
-pro zpětné zásypy _ tam a zpět</t>
  </si>
  <si>
    <t>45,372*2 'Přepočtené koeficientem množství</t>
  </si>
  <si>
    <t>-1081413259</t>
  </si>
  <si>
    <t>"liniové prvky" 0,6*0,5*((0,5+2,8+5,3)+(42,5+216,5+51,5+40,5)+48+48,5+48)*0,7</t>
  </si>
  <si>
    <t>"základové prvky zábradlí" 28*0,5*(3,14*0,125*0,125)</t>
  </si>
  <si>
    <t>-1476724222</t>
  </si>
  <si>
    <t>463,068*20 'Přepočtené koeficientem množství</t>
  </si>
  <si>
    <t>1597937699</t>
  </si>
  <si>
    <t>463,068*1,8 'Přepočtené koeficientem množství</t>
  </si>
  <si>
    <t>139415089</t>
  </si>
  <si>
    <t>46946597</t>
  </si>
  <si>
    <t>(178,26+0,69+151,23)-284,808</t>
  </si>
  <si>
    <t>181912112</t>
  </si>
  <si>
    <t>Úprava pláně v hornině třídy těžitelnosti I skupiny 3 se zhutněním ručně</t>
  </si>
  <si>
    <t>-1695295557</t>
  </si>
  <si>
    <t>"liniové prvky" 0,6*((0,5+2,8+5,3)+(42,5+216,5+51,5+40,5)+48+48,5+48)</t>
  </si>
  <si>
    <t>"skladba ZP" (123,1+471,1)</t>
  </si>
  <si>
    <t>460371121</t>
  </si>
  <si>
    <t>Naložení výkopku strojně z hornin třídy I skupiny 1 až 3</t>
  </si>
  <si>
    <t>-1794865128</t>
  </si>
  <si>
    <t>275313711</t>
  </si>
  <si>
    <t>Základové patky z betonu tř. C 20/25 XC2</t>
  </si>
  <si>
    <t>1012321283</t>
  </si>
  <si>
    <t>339921112</t>
  </si>
  <si>
    <t>Osazování betonových palisád do betonového základu jednotlivě výšky prvku přes 0,5 do 1 m</t>
  </si>
  <si>
    <t>-1569190840</t>
  </si>
  <si>
    <t>"rozsah_SO03_viz v.č. 01-05,TZ" 72,0</t>
  </si>
  <si>
    <t>59228R13</t>
  </si>
  <si>
    <t>palisáda betonová tyčová přírodní 120x165x800mm</t>
  </si>
  <si>
    <t>1327156468</t>
  </si>
  <si>
    <t>451317777</t>
  </si>
  <si>
    <t>Podklad nebo lože pod dlažbu vodorovný nebo do sklonu 1:5 z betonu prostého tl přes 50 do 100 mm</t>
  </si>
  <si>
    <t>-715770057</t>
  </si>
  <si>
    <t>Poznámka k položce:_x000D_
Podklad nebo lože pod dlažbu obruby nebo přídlažby z betonu prostého tl do 100 mm</t>
  </si>
  <si>
    <t>"liniové prvky" 0,4*((0,5+2,8+5,3)+(42,5+216,5+51,5+40,5)+48+48,5+48)</t>
  </si>
  <si>
    <t>Komunikace pozemní</t>
  </si>
  <si>
    <t>564201111</t>
  </si>
  <si>
    <t>Podklad nebo podsyp ze štěrkopísku ŠP tl do 40 mm</t>
  </si>
  <si>
    <t>1968802393</t>
  </si>
  <si>
    <t>564861111</t>
  </si>
  <si>
    <t>Podklad ze štěrkodrtě ŠD tl 200 mm</t>
  </si>
  <si>
    <t>195988391</t>
  </si>
  <si>
    <t>564871116</t>
  </si>
  <si>
    <t>Podklad ze štěrkodrtě ŠD tl. 300 mm</t>
  </si>
  <si>
    <t>1048073683</t>
  </si>
  <si>
    <t>"skladba ZP_SANACE PODLOŽÍ_bude odsouhlaseno při realizaci/v dílenské dokumentaci" (123,1+471,1)</t>
  </si>
  <si>
    <t>596211123</t>
  </si>
  <si>
    <t>Kladení zámkové dlažby komunikací pro pěší tl 60 mm skupiny B pl přes 300 m2</t>
  </si>
  <si>
    <t>1355092220</t>
  </si>
  <si>
    <t>59245R12</t>
  </si>
  <si>
    <t xml:space="preserve">dlažba zámková betonová tl. 60 mm </t>
  </si>
  <si>
    <t>-1913598618</t>
  </si>
  <si>
    <t>594,2*1,1 'Přepočtené koeficientem množství</t>
  </si>
  <si>
    <t>915491211</t>
  </si>
  <si>
    <t>Osazení vodícího proužku z betonových desek do betonového lože tl do 100 mm š proužku 250 mm</t>
  </si>
  <si>
    <t>553928407</t>
  </si>
  <si>
    <t>"rozsah_SO03_viz v.č. 01-05,TZ" 48,0</t>
  </si>
  <si>
    <t>59218002</t>
  </si>
  <si>
    <t>přídlažba betonová silniční 500x250x100mm</t>
  </si>
  <si>
    <t>1768919670</t>
  </si>
  <si>
    <t>48*1,1 'Přepočtené koeficientem množství</t>
  </si>
  <si>
    <t>916131113</t>
  </si>
  <si>
    <t>Osazení silničního obrubníku betonového ležatého s boční opěrou do lože z betonu prostého</t>
  </si>
  <si>
    <t>478080723</t>
  </si>
  <si>
    <t>59217030</t>
  </si>
  <si>
    <t>obrubník betonový silniční přechodový 1000x150x150-250mm</t>
  </si>
  <si>
    <t>366461345</t>
  </si>
  <si>
    <t>916231213</t>
  </si>
  <si>
    <t>Osazení chodníkového obrubníku betonového stojatého s boční opěrou do lože z betonu prostého</t>
  </si>
  <si>
    <t>907620347</t>
  </si>
  <si>
    <t>"rozsah_SO03_viz v.č. 01-05,TZ"  (42,5+216,5+51,5+40,5)</t>
  </si>
  <si>
    <t>59217017</t>
  </si>
  <si>
    <t>obrubník betonový chodníkový 1000x100x250mm</t>
  </si>
  <si>
    <t>-743902054</t>
  </si>
  <si>
    <t>351*1,1 'Přepočtené koeficientem množství</t>
  </si>
  <si>
    <t>916331112</t>
  </si>
  <si>
    <t>Osazení zahradního obrubníku betonového do lože z betonu s boční opěrou</t>
  </si>
  <si>
    <t>2027089586</t>
  </si>
  <si>
    <t>"rozsah_SO03_viz v.č. 01-05,TZ" 48,5</t>
  </si>
  <si>
    <t>59217002</t>
  </si>
  <si>
    <t>obrubník betonový zahradní šedý 1000x50x200mm</t>
  </si>
  <si>
    <t>-2060705490</t>
  </si>
  <si>
    <t>48,5*1,1 'Přepočtené koeficientem množství</t>
  </si>
  <si>
    <t>58932908</t>
  </si>
  <si>
    <t>beton C 20/25 XF3 kamenivo frakce 0/8</t>
  </si>
  <si>
    <t>2009414358</t>
  </si>
  <si>
    <t>919726122</t>
  </si>
  <si>
    <t>Geotextilie pro ochranu, separaci a filtraci netkaná měrná hm přes 200 do 300 g/m2</t>
  </si>
  <si>
    <t>1978425167</t>
  </si>
  <si>
    <t>"skladba ZP_SANACE PODLOŽÍ_bude odsouhlaseno při realizaci/v dílenské dokumentaci" (123,1+471,1)*1,1</t>
  </si>
  <si>
    <t>998223011</t>
  </si>
  <si>
    <t>Přesun hmot pro pozemní komunikace s krytem dlážděným</t>
  </si>
  <si>
    <t>-1347429629</t>
  </si>
  <si>
    <t>1239258665</t>
  </si>
  <si>
    <t xml:space="preserve">Poznámka k položce:_x000D_
Specifikace / rozsah provedení - viz TZ:_x000D_
--------------------------------------------------------_x000D_
-dodávka a výroba ocelových prvků a konstrukcí - dle zadání a PD_x000D_
-dodávka veškerých spojovacích a kotevních prvků_x000D_
-kompletní provrchobvé úpravy prvků dle požadavků PD a PBŘ_x000D_
-veškeré přesuny/zdvihací technika a kompletní montážní práce_x000D_
-kompletní montážní / usazovací a kotevní práce_x000D_
--------------------------------------------------------_x000D_
-dílenská dokumentace vč. statického přepočtu_x000D_
-ostatní nespecifikované práce a dodávky, které bezprostředně souvisí s provedení _x000D_
předmětného prvku/konstrukce dle zadávací dokumentace_x000D_
-veškeré náklady na dodávku a provedení jsou obsaženy v jednotkové ceně_x000D_
_x000D_
</t>
  </si>
  <si>
    <t>"rozsah_SO03_viz v.č. 01-05,TZ_zábradlí (v.č. 04)" 415,04+449,97</t>
  </si>
  <si>
    <t>OST01</t>
  </si>
  <si>
    <t>Ostatní prvky a konstrukce</t>
  </si>
  <si>
    <t>OST01_R01</t>
  </si>
  <si>
    <t xml:space="preserve">D+M kompletní konstrukce a skladby _ venkovní čistící zóna 2000/1000 mm </t>
  </si>
  <si>
    <t>-977378877</t>
  </si>
  <si>
    <t xml:space="preserve">Poznámka k položce:_x000D_
Kompletní systémová dodávka a provedení dle specifikace PD a TZ včetně všech přímo souvisejících prací/dodávek/činností/doplňků a příslušenství_x000D_
----------------------------------------------------------------------------------------------------------------------------------------------------------------------------------_x000D_
Navržené technické parametry čistící zóny:_x000D_
•vstupní čistící rohož s možností srolování složená z lamel s rýhovanou gumovou vložkou_x000D_
•ukotvení gumové vložky v lamelách rohože je mechanické (ne lepené)_x000D_
•spojení jednotlivých lamel je pomocí nerezového lanka potaženého bužírkou_x000D_
•zesílené nosné profily odolné proti zkrutu s odolností při pojezdu_x000D_
•tloušťka hliníku 1,00 mm_x000D_
•celková výška rohože 22 mm_x000D_
•šířka lamel v rohoži 27 mm_x000D_
•spodní strana rohože ošetřena pěnovou podložkou_x000D_
•rohož vložená do rámu z nerez oceli_x000D_
•protiskluznost dle din 51130 - r9_x000D_
•reakce na oheň dle en 13 501-1 je bfl - s1_x000D_
•hmotnost 13,7 kg/m2_x000D_
•konstrukční výška rámu 25 mm_x000D_
•nerezový rám zasazen do terénu a ukotven_x000D_
•vytvoření drenáže pro odvodnění prostoru pod rohoží (_x000D_
</t>
  </si>
  <si>
    <t>"kompletní skladba viz v.č. 05" 2,0*1,0</t>
  </si>
  <si>
    <t>SO 04 - Oplocení</t>
  </si>
  <si>
    <t>-1678315477</t>
  </si>
  <si>
    <t>"rozsah_SO04_v.č. 01-02,TZ"</t>
  </si>
  <si>
    <t>"základy_sloupky" 0,9*8</t>
  </si>
  <si>
    <t>-1392686010</t>
  </si>
  <si>
    <t>"základy_sloupky" (0,9*8)*(3,14*0,15*0,15)</t>
  </si>
  <si>
    <t>-1797671815</t>
  </si>
  <si>
    <t>0,509*20 'Přepočtené koeficientem množství</t>
  </si>
  <si>
    <t>171201231</t>
  </si>
  <si>
    <t xml:space="preserve">Poplatek za uložení zeminy a kamení na skládce (skládkovné) </t>
  </si>
  <si>
    <t>1358104325</t>
  </si>
  <si>
    <t>0,509*1,8 'Přepočtené koeficientem množství</t>
  </si>
  <si>
    <t>363252827</t>
  </si>
  <si>
    <t>213311141</t>
  </si>
  <si>
    <t>Polštáře zhutněné pod základy ze štěrkopísku tříděného</t>
  </si>
  <si>
    <t>1006354806</t>
  </si>
  <si>
    <t>"základy_sloupky" (3,14*0,15*0,15)*0,1*8</t>
  </si>
  <si>
    <t>-1268354863</t>
  </si>
  <si>
    <t>"základy_sloupky" (0,8*8)*(3,14*0,15*0,15)</t>
  </si>
  <si>
    <t>998232110</t>
  </si>
  <si>
    <t>Přesun hmot pro oplocení v do 3 m</t>
  </si>
  <si>
    <t>-2141904852</t>
  </si>
  <si>
    <t xml:space="preserve">D+M _ systémové řešení oplocení v = 1900 mm _ viz specifikace </t>
  </si>
  <si>
    <t>-795636902</t>
  </si>
  <si>
    <t xml:space="preserve">Poznámka k položce:_x000D_
Kompletní systémová dodávka a provedení dle specifikace PD a TZ včetně všech přímo souvisejících prací a dodávek/doplňků a příslušenství_x000D_
------------------------------------------------------------------------------------------------------------------------------------------------------------------------_x000D_
(Jako referenční typ pro PD jsou navrženy systémové prvky „Nyflor“)_x000D_
Upřesnění a specifikace :_x000D_
sloupky, rozpěry _x000D_
•60/60/2600 mm, tl. 1,5mm, (vhodné pro panel3d/zn-2030 mm). _x000D_
•povrchová úprava: žárový pozink+pvc, odstín antracit (ral 7016), sloupky budou ukončeny systémovou plastovou krytkou._x000D_
•sloupky budou kotveny do betonových patek  DN 300, z betonu C20/25_x000D_
panely_x000D_
•svařovaný panel  oka 50/200 mm,   v.  1630  mm , š. 2,5 m  - Zn + PVC , _x000D_
•budou šířky 2500 mm a výšky 2030 mm, s velikostí ok jsou 50x200 mm.  s vodorovnými prolisy pro zvýšení tuhosti. svislé dráty jsou zakončeny vertikálními ostny o délce 30 mm ._x000D_
•průměr drátu 5 mm zaručují vyjímečný stupeň pevnosti._x000D_
•povrchová úprava: žárový pozink+pvc , (antracit - 7016),_x000D_
•panely budou bočně upevněny na sloupky pomocí systémových příchytek, vyrobených z polyamidu či kovu (bezpečnost). _x000D_
podhrabové desky  - výška 300 mm  (2500*300*50 mm)_x000D_
•betonové, pískované - v.300mm, tl.50mm, uchycení pomocí stabilizačních držáků podhrabových desek._x000D_
•podhrabové desky budou uloženy min. 50mm v zemině_x000D_
</t>
  </si>
  <si>
    <t>"rozsah_SO04_v.č. 01-02,TZ" 17,0</t>
  </si>
  <si>
    <t>767015R02</t>
  </si>
  <si>
    <t xml:space="preserve">D+M _ systémové řešení dvoukřídlé brány 2000/1730 mm _ viz specifikace </t>
  </si>
  <si>
    <t>1444344636</t>
  </si>
  <si>
    <t xml:space="preserve">Poznámka k položce:_x000D_
Kompletní systémová dodávka a provedení dle specifikace PD a TZ včetně všech přímo souvisejících prací a dodávek/doplňků a příslušenství_x000D_
------------------------------------------------------------------------------------------------------------------------------------------------------------------------_x000D_
(Jako referenční typ pro PD jsou navrženy systémové prvky „Nyflor“)_x000D_
Upřesnění a specifikace :_x000D_
Branka dvoukřídlová  - 2,0 x 1,73 m , (sloupky 60/60 v 2,4 m), oka výplně 50/200 mm _x000D_
•úprava Zn + PVC (antracit - 7016), lakováno 2×_x000D_
•rám ze čtyřhranných profilů (uzavřený)_x000D_
•výplň svařovaný panel_x000D_
•velikost ok 50 × 200 mm_x000D_
•Ø drátu: vodorovné 2 × 6 mm, svislé 5 mm_x000D_
•součástí branky jsou sloupky včetně kloubových stavitelných závěsů_x000D_
•součástí je zámek FAB, hliníková klika a plastový doraz branky_x000D_
_x000D_
</t>
  </si>
  <si>
    <t>"rozsah_SO04_v.č. 01-02,TZ" 1,0</t>
  </si>
  <si>
    <t>SO 05 - Sadové úpravy</t>
  </si>
  <si>
    <t xml:space="preserve">      18 - Zemní práce - povrchové úpravy terénu</t>
  </si>
  <si>
    <t>-1960781813</t>
  </si>
  <si>
    <t>171151111</t>
  </si>
  <si>
    <t>Uložení sypaniny z hornin nesoudržných sypkých do násypů zhutněných strojně</t>
  </si>
  <si>
    <t>-559577278</t>
  </si>
  <si>
    <t>10364100</t>
  </si>
  <si>
    <t>zemina pro terénní úpravy - tříděná</t>
  </si>
  <si>
    <t>1941895998</t>
  </si>
  <si>
    <t>200*1,8 'Přepočtené koeficientem množství</t>
  </si>
  <si>
    <t>184201R01</t>
  </si>
  <si>
    <t xml:space="preserve">Výsadba soliterního stromu </t>
  </si>
  <si>
    <t>-1814529669</t>
  </si>
  <si>
    <t xml:space="preserve">Poznámka k položce:_x000D_
JC obsahuje kompletní dodávky a provedení včetně všech přímo souvisejících prací/činností a dodávek_x000D_
(přesná specifikace dodávek _ VIZ PD A TZ)_x000D_
----------------------------------------------------------------------------------------------------------------------------_x000D_
_x000D_
</t>
  </si>
  <si>
    <t>314011924</t>
  </si>
  <si>
    <t>Zemní práce - povrchové úpravy terénu</t>
  </si>
  <si>
    <t>181151311</t>
  </si>
  <si>
    <t>Plošná úprava terénu přes 500 m2 zemina skupiny 1 až 4 nerovnosti přes 50 do 100 mm v rovinně a svahu do 1:5</t>
  </si>
  <si>
    <t>-2012732123</t>
  </si>
  <si>
    <t>"odměřeno elektronicky" 600,0</t>
  </si>
  <si>
    <t>181351115</t>
  </si>
  <si>
    <t>Rozprostření ornice tl vrstvy přes 250 do 300 mm pl přes 500 m2 v rovině nebo ve svahu do 1:5 strojně</t>
  </si>
  <si>
    <t>621183961</t>
  </si>
  <si>
    <t>181451131</t>
  </si>
  <si>
    <t>Založení parkového trávníku výsevem pl přes 1000 m2 v rovině a ve svahu do 1:5</t>
  </si>
  <si>
    <t>-1672994529</t>
  </si>
  <si>
    <t>00572410</t>
  </si>
  <si>
    <t>osivo směs travní parková</t>
  </si>
  <si>
    <t>1879011113</t>
  </si>
  <si>
    <t>600*0,03 'Přepočtené koeficientem množství</t>
  </si>
  <si>
    <t>181951111</t>
  </si>
  <si>
    <t>Úprava pláně v hornině třídy těžitelnosti I skupiny 1 až 3 bez zhutnění strojně</t>
  </si>
  <si>
    <t>1988261933</t>
  </si>
  <si>
    <t>183403153</t>
  </si>
  <si>
    <t>Obdělání půdy hrabáním v rovině a svahu do 1:5</t>
  </si>
  <si>
    <t>-39879990</t>
  </si>
  <si>
    <t>183403161</t>
  </si>
  <si>
    <t>Obdělání půdy válením v rovině a svahu do 1:5</t>
  </si>
  <si>
    <t>1941731885</t>
  </si>
  <si>
    <t>IO - Inženýrské objekty</t>
  </si>
  <si>
    <t xml:space="preserve">IO 01 - Vodovodní přípojka </t>
  </si>
  <si>
    <t>N00 - Inženýrské objekty</t>
  </si>
  <si>
    <t>Inženýrský objekt_ IO 01 _ viz samostatný soupis prací</t>
  </si>
  <si>
    <t>1818689576</t>
  </si>
  <si>
    <t xml:space="preserve">IO 02 - Dešťová kanalizace včetně retence </t>
  </si>
  <si>
    <t>Inženýrský objekt_ IO 02 _ viz samostatný soupis prací</t>
  </si>
  <si>
    <t>1539828309</t>
  </si>
  <si>
    <t xml:space="preserve">IO 03 - Splašková kanalizace </t>
  </si>
  <si>
    <t>Inženýrský objekt_ IO 03 _ viz samostatný soupis prací</t>
  </si>
  <si>
    <t>1377173600</t>
  </si>
  <si>
    <t xml:space="preserve">IO 04 - Přípojka plynu </t>
  </si>
  <si>
    <t>Inženýrský objekt_ IO 04 _ viz samostatný soupis prací</t>
  </si>
  <si>
    <t>1369369827</t>
  </si>
  <si>
    <t>VON - Vedlejší a ostatní náklady stavby</t>
  </si>
  <si>
    <t>VRN - VRN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</si>
  <si>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</si>
  <si>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</si>
  <si>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</si>
  <si>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</si>
  <si>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</si>
  <si>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</si>
  <si>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</si>
  <si>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VRN1</t>
  </si>
  <si>
    <t>Průzkumné, geodetické a projektové práce</t>
  </si>
  <si>
    <t>012103000</t>
  </si>
  <si>
    <t>Geodetické práce před výstavbou</t>
  </si>
  <si>
    <t>1024</t>
  </si>
  <si>
    <t>413357943</t>
  </si>
  <si>
    <t>Poznámka k položce:_x000D_
-vytyčení stavby nebo jejich částí oprávněným geodetem vč. vypracování příslušných protokolů - před zahájením stavby_x000D_
(veškeré nové a upravované stavby/konstrukce , inženýrské a liniové stavby v rámci stavby)_x000D_
VEŠKERÉ FORMY A PŘEDÁNÍ SE ŘÍDÍ PODMÍNKAMI ZADÁVACÍ DOKUMENTACE STAVBY</t>
  </si>
  <si>
    <t>013244000</t>
  </si>
  <si>
    <t>Dokumentace dílenská pro realizaci stavby</t>
  </si>
  <si>
    <t>1795431934</t>
  </si>
  <si>
    <t>Poznámka k položce:_x000D_
V jednotkové ceně zahrnuty náklady na vypracování :_x000D_
-prováděcí / dílenské dokumentace pro provedení stavby vč. potřebných detailů_x000D_
VEŠKERÉ FORMY A PŘEDÁNÍ SE ŘÍDÍ PODMÍNKAMI ZADÁVACÍ DOKUMENTACE STAVBY</t>
  </si>
  <si>
    <t>013254000</t>
  </si>
  <si>
    <t>Dokumentace skutečného provedení stavby</t>
  </si>
  <si>
    <t>941561071</t>
  </si>
  <si>
    <t>Poznámka k položce:_x000D_
VEŠKERÉ FORMY A PŘEDÁNÍ SE ŘÍDÍ PODMÍNKAMI ZADÁVACÍ DOKUMENTACE STAVBY</t>
  </si>
  <si>
    <t>VRN2</t>
  </si>
  <si>
    <t>Příprava staveniště</t>
  </si>
  <si>
    <t>020001000</t>
  </si>
  <si>
    <t xml:space="preserve">Příprava staveniště </t>
  </si>
  <si>
    <t>-1988053769</t>
  </si>
  <si>
    <t xml:space="preserve">Poznámka k položce:_x000D_
-Zřízení trvalé, dočasné deponie a mezideponie_x000D_
-zřízení příjezdů a přístupů na staveniště_x000D_
-uspořádání a bezpečnost staveniště z hlediska ochrany veřejných zájmů_x000D_
-dodržení podmínek pro provádění staveb z hlediska BOZP (vč. označení stavby)_x000D_
-dodržování podmínek pro ochranu životního prostředí při výstavbě_x000D_
-dodržení podmínek - možnosti nakládání s odpady_x000D_
-splnění zvláštních požadavků na provádění stavby, které vyžadují zvláštní bezpečnostní opatření_x000D_
-dočasné / provizorní dopravní značení, osvětlení - (vyřízení+zřízení+likvidace po skončení stavby)_x000D_
</t>
  </si>
  <si>
    <t>VRN3</t>
  </si>
  <si>
    <t>Zařízení staveniště</t>
  </si>
  <si>
    <t>030001000</t>
  </si>
  <si>
    <t xml:space="preserve">Zařízení staveniště </t>
  </si>
  <si>
    <t>2040274140</t>
  </si>
  <si>
    <t xml:space="preserve">Poznámka k položce:_x000D_
Náklady na zřízení / nájem ZS:_x000D_
-kancelářské/skladovací/sociální objekty_x000D_
-oplocení stavby, ostraha staveniště_x000D_
-kompletní vnitrostaveništní rozvody všech potřebných energií a médií_x000D_
-poplatky spotřeby energií a médií _x000D_
(zajištění podružných měření spotřeby energií a médií)_x000D_
</t>
  </si>
  <si>
    <t>039002000</t>
  </si>
  <si>
    <t>Zrušení zařízení staveniště</t>
  </si>
  <si>
    <t>-1149754222</t>
  </si>
  <si>
    <t>Poznámka k položce:_x000D_
-náklady zhotovitele spojené s kompletní likvidací zařízení staveniště vč. uvedení všech dotčených ploch do bezvadného stavu</t>
  </si>
  <si>
    <t>VRN4</t>
  </si>
  <si>
    <t>Inženýrská činnost</t>
  </si>
  <si>
    <t>043103000</t>
  </si>
  <si>
    <t>Zkoušky bez rozlišení</t>
  </si>
  <si>
    <t>-1790932518</t>
  </si>
  <si>
    <t xml:space="preserve">Poznámka k položce:_x000D_
Provedení všech zkoušek a revizí předepsaných projektovou a zadávací dokumentací, platnými normami, návodů k obsluze - (neuvedených v jednotlivých soupisech prací) </t>
  </si>
  <si>
    <t>045002000</t>
  </si>
  <si>
    <t xml:space="preserve">Kompletační a koordinační činnost </t>
  </si>
  <si>
    <t>-706599954</t>
  </si>
  <si>
    <t>Poznámka k položce:_x000D_
-příprava předávací dokumentace dle ZD_x000D_
-ostatní kompletační činnost</t>
  </si>
  <si>
    <t>VRN7</t>
  </si>
  <si>
    <t>Provozní vlivy</t>
  </si>
  <si>
    <t>071103000</t>
  </si>
  <si>
    <t>Provoz investora</t>
  </si>
  <si>
    <t>-1743801272</t>
  </si>
  <si>
    <t>Poznámka k položce:_x000D_
Náklady související se ztíženými podmínkami při provádění díla v závislosti na okolním provozu (pro práce prováděné za nepřerušeného nebo omezeného provozu v dotčených objektech nebo samotném areálu)_x000D_
(+ případná ochrana a zakrytí určených prvků a konstrukcí - ZABEZPEČENÍ PŘED POŠKOZENÍM STAVEBNÍ ČINNOSTÍ)</t>
  </si>
  <si>
    <t>VRN9</t>
  </si>
  <si>
    <t>Ostatní náklady</t>
  </si>
  <si>
    <t>090001000</t>
  </si>
  <si>
    <t>-287654768</t>
  </si>
  <si>
    <t>Poznámka k položce:_x000D_
V jednotkové ceně zahrnuty náklady :_x000D_
-------------------------------------------------_x000D_
-náklady zhotovitele spojené s ochranou všech dotčených, jinde nespecifikovaných, dřevin, stromů, porostů a vegetačních ploch při stavebních prací dle ČSN 83 9061 - po celou dobu výstavby_x000D_
-pravidelné čištění přilehlých / souvisejících komunikací a zpevněných ploch - po celou dobu stavby _x000D_
-uvedení všech dotčených ploch, konstrukcí a povrchů do původního, bezvadného stavu_x000D_
-vytyčení všech inženýrských sítí před zahájením prací vč. řádného zajištění. Zpětné protokolární předání všech inženýrských sítí jednotlivým správcům vč. uvedení dotčených ploch do bezvadného stavu._x000D_
----------------------------------------------------------------------------_x000D_
-ostatní, jinde neuvedené, náklady potřebné k provedení a předání díla objednateli _ dle PD a 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</si>
</sst>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7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167" fontId="38" fillId="0" borderId="22" xfId="0" applyNumberFormat="1" applyFont="1" applyBorder="1" applyAlignment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8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29" t="s">
        <v>14</v>
      </c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R5" s="20"/>
      <c r="BE5" s="226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31" t="s">
        <v>17</v>
      </c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R6" s="20"/>
      <c r="BE6" s="227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21</v>
      </c>
      <c r="AR7" s="20"/>
      <c r="BE7" s="227"/>
      <c r="BS7" s="17" t="s">
        <v>6</v>
      </c>
    </row>
    <row r="8" spans="1:74" ht="12" customHeight="1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227"/>
      <c r="BS8" s="17" t="s">
        <v>6</v>
      </c>
    </row>
    <row r="9" spans="1:74" ht="29.25" customHeight="1">
      <c r="B9" s="20"/>
      <c r="D9" s="24" t="s">
        <v>26</v>
      </c>
      <c r="K9" s="29" t="s">
        <v>27</v>
      </c>
      <c r="AK9" s="24" t="s">
        <v>28</v>
      </c>
      <c r="AN9" s="29" t="s">
        <v>29</v>
      </c>
      <c r="AR9" s="20"/>
      <c r="BE9" s="227"/>
      <c r="BS9" s="17" t="s">
        <v>6</v>
      </c>
    </row>
    <row r="10" spans="1:74" ht="12" customHeight="1">
      <c r="B10" s="20"/>
      <c r="D10" s="27" t="s">
        <v>30</v>
      </c>
      <c r="AK10" s="27" t="s">
        <v>31</v>
      </c>
      <c r="AN10" s="25" t="s">
        <v>1</v>
      </c>
      <c r="AR10" s="20"/>
      <c r="BE10" s="227"/>
      <c r="BS10" s="17" t="s">
        <v>6</v>
      </c>
    </row>
    <row r="11" spans="1:74" ht="18.399999999999999" customHeight="1">
      <c r="B11" s="20"/>
      <c r="E11" s="25" t="s">
        <v>32</v>
      </c>
      <c r="AK11" s="27" t="s">
        <v>33</v>
      </c>
      <c r="AN11" s="25" t="s">
        <v>1</v>
      </c>
      <c r="AR11" s="20"/>
      <c r="BE11" s="227"/>
      <c r="BS11" s="17" t="s">
        <v>6</v>
      </c>
    </row>
    <row r="12" spans="1:74" ht="6.95" customHeight="1">
      <c r="B12" s="20"/>
      <c r="AR12" s="20"/>
      <c r="BE12" s="227"/>
      <c r="BS12" s="17" t="s">
        <v>6</v>
      </c>
    </row>
    <row r="13" spans="1:74" ht="12" customHeight="1">
      <c r="B13" s="20"/>
      <c r="D13" s="27" t="s">
        <v>34</v>
      </c>
      <c r="AK13" s="27" t="s">
        <v>31</v>
      </c>
      <c r="AN13" s="30" t="s">
        <v>35</v>
      </c>
      <c r="AR13" s="20"/>
      <c r="BE13" s="227"/>
      <c r="BS13" s="17" t="s">
        <v>6</v>
      </c>
    </row>
    <row r="14" spans="1:74" ht="12.75">
      <c r="B14" s="20"/>
      <c r="E14" s="232" t="s">
        <v>35</v>
      </c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7" t="s">
        <v>33</v>
      </c>
      <c r="AN14" s="30" t="s">
        <v>35</v>
      </c>
      <c r="AR14" s="20"/>
      <c r="BE14" s="227"/>
      <c r="BS14" s="17" t="s">
        <v>6</v>
      </c>
    </row>
    <row r="15" spans="1:74" ht="6.95" customHeight="1">
      <c r="B15" s="20"/>
      <c r="AR15" s="20"/>
      <c r="BE15" s="227"/>
      <c r="BS15" s="17" t="s">
        <v>4</v>
      </c>
    </row>
    <row r="16" spans="1:74" ht="12" customHeight="1">
      <c r="B16" s="20"/>
      <c r="D16" s="27" t="s">
        <v>36</v>
      </c>
      <c r="AK16" s="27" t="s">
        <v>31</v>
      </c>
      <c r="AN16" s="25" t="s">
        <v>1</v>
      </c>
      <c r="AR16" s="20"/>
      <c r="BE16" s="227"/>
      <c r="BS16" s="17" t="s">
        <v>4</v>
      </c>
    </row>
    <row r="17" spans="2:71" ht="18.399999999999999" customHeight="1">
      <c r="B17" s="20"/>
      <c r="E17" s="25" t="s">
        <v>37</v>
      </c>
      <c r="AK17" s="27" t="s">
        <v>33</v>
      </c>
      <c r="AN17" s="25" t="s">
        <v>1</v>
      </c>
      <c r="AR17" s="20"/>
      <c r="BE17" s="227"/>
      <c r="BS17" s="17" t="s">
        <v>38</v>
      </c>
    </row>
    <row r="18" spans="2:71" ht="6.95" customHeight="1">
      <c r="B18" s="20"/>
      <c r="AR18" s="20"/>
      <c r="BE18" s="227"/>
      <c r="BS18" s="17" t="s">
        <v>6</v>
      </c>
    </row>
    <row r="19" spans="2:71" ht="12" customHeight="1">
      <c r="B19" s="20"/>
      <c r="D19" s="27" t="s">
        <v>39</v>
      </c>
      <c r="AK19" s="27" t="s">
        <v>31</v>
      </c>
      <c r="AN19" s="25" t="s">
        <v>1</v>
      </c>
      <c r="AR19" s="20"/>
      <c r="BE19" s="227"/>
      <c r="BS19" s="17" t="s">
        <v>6</v>
      </c>
    </row>
    <row r="20" spans="2:71" ht="18.399999999999999" customHeight="1">
      <c r="B20" s="20"/>
      <c r="E20" s="25" t="s">
        <v>40</v>
      </c>
      <c r="AK20" s="27" t="s">
        <v>33</v>
      </c>
      <c r="AN20" s="25" t="s">
        <v>1</v>
      </c>
      <c r="AR20" s="20"/>
      <c r="BE20" s="227"/>
      <c r="BS20" s="17" t="s">
        <v>38</v>
      </c>
    </row>
    <row r="21" spans="2:71" ht="6.95" customHeight="1">
      <c r="B21" s="20"/>
      <c r="AR21" s="20"/>
      <c r="BE21" s="227"/>
    </row>
    <row r="22" spans="2:71" ht="12" customHeight="1">
      <c r="B22" s="20"/>
      <c r="D22" s="27" t="s">
        <v>41</v>
      </c>
      <c r="AR22" s="20"/>
      <c r="BE22" s="227"/>
    </row>
    <row r="23" spans="2:71" ht="71.25" customHeight="1">
      <c r="B23" s="20"/>
      <c r="E23" s="234" t="s">
        <v>42</v>
      </c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R23" s="20"/>
      <c r="BE23" s="227"/>
    </row>
    <row r="24" spans="2:71" ht="6.95" customHeight="1">
      <c r="B24" s="20"/>
      <c r="AR24" s="20"/>
      <c r="BE24" s="227"/>
    </row>
    <row r="25" spans="2:71" ht="6.95" customHeight="1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0"/>
      <c r="BE25" s="227"/>
    </row>
    <row r="26" spans="2:71" s="1" customFormat="1" ht="25.9" customHeight="1">
      <c r="B26" s="33"/>
      <c r="D26" s="34" t="s">
        <v>43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5">
        <f>ROUND(AG94,2)</f>
        <v>0</v>
      </c>
      <c r="AL26" s="236"/>
      <c r="AM26" s="236"/>
      <c r="AN26" s="236"/>
      <c r="AO26" s="236"/>
      <c r="AR26" s="33"/>
      <c r="BE26" s="227"/>
    </row>
    <row r="27" spans="2:71" s="1" customFormat="1" ht="6.95" customHeight="1">
      <c r="B27" s="33"/>
      <c r="AR27" s="33"/>
      <c r="BE27" s="227"/>
    </row>
    <row r="28" spans="2:71" s="1" customFormat="1" ht="12.75">
      <c r="B28" s="33"/>
      <c r="L28" s="237" t="s">
        <v>44</v>
      </c>
      <c r="M28" s="237"/>
      <c r="N28" s="237"/>
      <c r="O28" s="237"/>
      <c r="P28" s="237"/>
      <c r="W28" s="237" t="s">
        <v>45</v>
      </c>
      <c r="X28" s="237"/>
      <c r="Y28" s="237"/>
      <c r="Z28" s="237"/>
      <c r="AA28" s="237"/>
      <c r="AB28" s="237"/>
      <c r="AC28" s="237"/>
      <c r="AD28" s="237"/>
      <c r="AE28" s="237"/>
      <c r="AK28" s="237" t="s">
        <v>46</v>
      </c>
      <c r="AL28" s="237"/>
      <c r="AM28" s="237"/>
      <c r="AN28" s="237"/>
      <c r="AO28" s="237"/>
      <c r="AR28" s="33"/>
      <c r="BE28" s="227"/>
    </row>
    <row r="29" spans="2:71" s="2" customFormat="1" ht="14.45" customHeight="1">
      <c r="B29" s="37"/>
      <c r="D29" s="27" t="s">
        <v>47</v>
      </c>
      <c r="F29" s="27" t="s">
        <v>48</v>
      </c>
      <c r="L29" s="240">
        <v>0.21</v>
      </c>
      <c r="M29" s="239"/>
      <c r="N29" s="239"/>
      <c r="O29" s="239"/>
      <c r="P29" s="239"/>
      <c r="W29" s="238">
        <f>ROUND(AZ94, 2)</f>
        <v>0</v>
      </c>
      <c r="X29" s="239"/>
      <c r="Y29" s="239"/>
      <c r="Z29" s="239"/>
      <c r="AA29" s="239"/>
      <c r="AB29" s="239"/>
      <c r="AC29" s="239"/>
      <c r="AD29" s="239"/>
      <c r="AE29" s="239"/>
      <c r="AK29" s="238">
        <f>ROUND(AV94, 2)</f>
        <v>0</v>
      </c>
      <c r="AL29" s="239"/>
      <c r="AM29" s="239"/>
      <c r="AN29" s="239"/>
      <c r="AO29" s="239"/>
      <c r="AR29" s="37"/>
      <c r="BE29" s="228"/>
    </row>
    <row r="30" spans="2:71" s="2" customFormat="1" ht="14.45" customHeight="1">
      <c r="B30" s="37"/>
      <c r="F30" s="27" t="s">
        <v>49</v>
      </c>
      <c r="L30" s="240">
        <v>0.15</v>
      </c>
      <c r="M30" s="239"/>
      <c r="N30" s="239"/>
      <c r="O30" s="239"/>
      <c r="P30" s="239"/>
      <c r="W30" s="238">
        <f>ROUND(BA94, 2)</f>
        <v>0</v>
      </c>
      <c r="X30" s="239"/>
      <c r="Y30" s="239"/>
      <c r="Z30" s="239"/>
      <c r="AA30" s="239"/>
      <c r="AB30" s="239"/>
      <c r="AC30" s="239"/>
      <c r="AD30" s="239"/>
      <c r="AE30" s="239"/>
      <c r="AK30" s="238">
        <f>ROUND(AW94, 2)</f>
        <v>0</v>
      </c>
      <c r="AL30" s="239"/>
      <c r="AM30" s="239"/>
      <c r="AN30" s="239"/>
      <c r="AO30" s="239"/>
      <c r="AR30" s="37"/>
      <c r="BE30" s="228"/>
    </row>
    <row r="31" spans="2:71" s="2" customFormat="1" ht="14.45" hidden="1" customHeight="1">
      <c r="B31" s="37"/>
      <c r="F31" s="27" t="s">
        <v>50</v>
      </c>
      <c r="L31" s="240">
        <v>0.21</v>
      </c>
      <c r="M31" s="239"/>
      <c r="N31" s="239"/>
      <c r="O31" s="239"/>
      <c r="P31" s="239"/>
      <c r="W31" s="238">
        <f>ROUND(BB94, 2)</f>
        <v>0</v>
      </c>
      <c r="X31" s="239"/>
      <c r="Y31" s="239"/>
      <c r="Z31" s="239"/>
      <c r="AA31" s="239"/>
      <c r="AB31" s="239"/>
      <c r="AC31" s="239"/>
      <c r="AD31" s="239"/>
      <c r="AE31" s="239"/>
      <c r="AK31" s="238">
        <v>0</v>
      </c>
      <c r="AL31" s="239"/>
      <c r="AM31" s="239"/>
      <c r="AN31" s="239"/>
      <c r="AO31" s="239"/>
      <c r="AR31" s="37"/>
      <c r="BE31" s="228"/>
    </row>
    <row r="32" spans="2:71" s="2" customFormat="1" ht="14.45" hidden="1" customHeight="1">
      <c r="B32" s="37"/>
      <c r="F32" s="27" t="s">
        <v>51</v>
      </c>
      <c r="L32" s="240">
        <v>0.15</v>
      </c>
      <c r="M32" s="239"/>
      <c r="N32" s="239"/>
      <c r="O32" s="239"/>
      <c r="P32" s="239"/>
      <c r="W32" s="238">
        <f>ROUND(BC94, 2)</f>
        <v>0</v>
      </c>
      <c r="X32" s="239"/>
      <c r="Y32" s="239"/>
      <c r="Z32" s="239"/>
      <c r="AA32" s="239"/>
      <c r="AB32" s="239"/>
      <c r="AC32" s="239"/>
      <c r="AD32" s="239"/>
      <c r="AE32" s="239"/>
      <c r="AK32" s="238">
        <v>0</v>
      </c>
      <c r="AL32" s="239"/>
      <c r="AM32" s="239"/>
      <c r="AN32" s="239"/>
      <c r="AO32" s="239"/>
      <c r="AR32" s="37"/>
      <c r="BE32" s="228"/>
    </row>
    <row r="33" spans="2:57" s="2" customFormat="1" ht="14.45" hidden="1" customHeight="1">
      <c r="B33" s="37"/>
      <c r="F33" s="27" t="s">
        <v>52</v>
      </c>
      <c r="L33" s="240">
        <v>0</v>
      </c>
      <c r="M33" s="239"/>
      <c r="N33" s="239"/>
      <c r="O33" s="239"/>
      <c r="P33" s="239"/>
      <c r="W33" s="238">
        <f>ROUND(BD94, 2)</f>
        <v>0</v>
      </c>
      <c r="X33" s="239"/>
      <c r="Y33" s="239"/>
      <c r="Z33" s="239"/>
      <c r="AA33" s="239"/>
      <c r="AB33" s="239"/>
      <c r="AC33" s="239"/>
      <c r="AD33" s="239"/>
      <c r="AE33" s="239"/>
      <c r="AK33" s="238">
        <v>0</v>
      </c>
      <c r="AL33" s="239"/>
      <c r="AM33" s="239"/>
      <c r="AN33" s="239"/>
      <c r="AO33" s="239"/>
      <c r="AR33" s="37"/>
      <c r="BE33" s="228"/>
    </row>
    <row r="34" spans="2:57" s="1" customFormat="1" ht="6.95" customHeight="1">
      <c r="B34" s="33"/>
      <c r="AR34" s="33"/>
      <c r="BE34" s="227"/>
    </row>
    <row r="35" spans="2:57" s="1" customFormat="1" ht="25.9" customHeight="1">
      <c r="B35" s="33"/>
      <c r="C35" s="38"/>
      <c r="D35" s="39" t="s">
        <v>53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54</v>
      </c>
      <c r="U35" s="40"/>
      <c r="V35" s="40"/>
      <c r="W35" s="40"/>
      <c r="X35" s="244" t="s">
        <v>55</v>
      </c>
      <c r="Y35" s="242"/>
      <c r="Z35" s="242"/>
      <c r="AA35" s="242"/>
      <c r="AB35" s="242"/>
      <c r="AC35" s="40"/>
      <c r="AD35" s="40"/>
      <c r="AE35" s="40"/>
      <c r="AF35" s="40"/>
      <c r="AG35" s="40"/>
      <c r="AH35" s="40"/>
      <c r="AI35" s="40"/>
      <c r="AJ35" s="40"/>
      <c r="AK35" s="241">
        <f>SUM(AK26:AK33)</f>
        <v>0</v>
      </c>
      <c r="AL35" s="242"/>
      <c r="AM35" s="242"/>
      <c r="AN35" s="242"/>
      <c r="AO35" s="243"/>
      <c r="AP35" s="38"/>
      <c r="AQ35" s="38"/>
      <c r="AR35" s="33"/>
    </row>
    <row r="36" spans="2:57" s="1" customFormat="1" ht="6.95" customHeight="1">
      <c r="B36" s="33"/>
      <c r="AR36" s="33"/>
    </row>
    <row r="37" spans="2:57" s="1" customFormat="1" ht="14.45" customHeight="1">
      <c r="B37" s="33"/>
      <c r="AR37" s="33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3"/>
      <c r="D49" s="42" t="s">
        <v>56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57</v>
      </c>
      <c r="AI49" s="43"/>
      <c r="AJ49" s="43"/>
      <c r="AK49" s="43"/>
      <c r="AL49" s="43"/>
      <c r="AM49" s="43"/>
      <c r="AN49" s="43"/>
      <c r="AO49" s="43"/>
      <c r="AR49" s="33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3"/>
      <c r="D60" s="44" t="s">
        <v>58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4" t="s">
        <v>59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4" t="s">
        <v>58</v>
      </c>
      <c r="AI60" s="35"/>
      <c r="AJ60" s="35"/>
      <c r="AK60" s="35"/>
      <c r="AL60" s="35"/>
      <c r="AM60" s="44" t="s">
        <v>59</v>
      </c>
      <c r="AN60" s="35"/>
      <c r="AO60" s="35"/>
      <c r="AR60" s="33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3"/>
      <c r="D64" s="42" t="s">
        <v>60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61</v>
      </c>
      <c r="AI64" s="43"/>
      <c r="AJ64" s="43"/>
      <c r="AK64" s="43"/>
      <c r="AL64" s="43"/>
      <c r="AM64" s="43"/>
      <c r="AN64" s="43"/>
      <c r="AO64" s="43"/>
      <c r="AR64" s="33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3"/>
      <c r="D75" s="44" t="s">
        <v>58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4" t="s">
        <v>59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4" t="s">
        <v>58</v>
      </c>
      <c r="AI75" s="35"/>
      <c r="AJ75" s="35"/>
      <c r="AK75" s="35"/>
      <c r="AL75" s="35"/>
      <c r="AM75" s="44" t="s">
        <v>59</v>
      </c>
      <c r="AN75" s="35"/>
      <c r="AO75" s="35"/>
      <c r="AR75" s="33"/>
    </row>
    <row r="76" spans="2:44" s="1" customFormat="1" ht="11.25">
      <c r="B76" s="33"/>
      <c r="AR76" s="33"/>
    </row>
    <row r="77" spans="2:44" s="1" customFormat="1" ht="6.9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3"/>
    </row>
    <row r="81" spans="1:91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3"/>
    </row>
    <row r="82" spans="1:91" s="1" customFormat="1" ht="24.95" customHeight="1">
      <c r="B82" s="33"/>
      <c r="C82" s="21" t="s">
        <v>62</v>
      </c>
      <c r="AR82" s="33"/>
    </row>
    <row r="83" spans="1:91" s="1" customFormat="1" ht="6.95" customHeight="1">
      <c r="B83" s="33"/>
      <c r="AR83" s="33"/>
    </row>
    <row r="84" spans="1:91" s="3" customFormat="1" ht="12" customHeight="1">
      <c r="B84" s="49"/>
      <c r="C84" s="27" t="s">
        <v>13</v>
      </c>
      <c r="L84" s="3" t="str">
        <f>K5</f>
        <v>N20-058_exp3_2021</v>
      </c>
      <c r="AR84" s="49"/>
    </row>
    <row r="85" spans="1:91" s="4" customFormat="1" ht="36.950000000000003" customHeight="1">
      <c r="B85" s="50"/>
      <c r="C85" s="51" t="s">
        <v>16</v>
      </c>
      <c r="L85" s="202" t="str">
        <f>K6</f>
        <v>SPORTOVNÍ HALA _ SLEZSKÁ OSTRAVA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R85" s="50"/>
    </row>
    <row r="86" spans="1:91" s="1" customFormat="1" ht="6.95" customHeight="1">
      <c r="B86" s="33"/>
      <c r="AR86" s="33"/>
    </row>
    <row r="87" spans="1:91" s="1" customFormat="1" ht="12" customHeight="1">
      <c r="B87" s="33"/>
      <c r="C87" s="27" t="s">
        <v>22</v>
      </c>
      <c r="L87" s="52" t="str">
        <f>IF(K8="","",K8)</f>
        <v>Slezská Ostrava</v>
      </c>
      <c r="AI87" s="27" t="s">
        <v>24</v>
      </c>
      <c r="AM87" s="204" t="str">
        <f>IF(AN8= "","",AN8)</f>
        <v>9. 9. 2021</v>
      </c>
      <c r="AN87" s="204"/>
      <c r="AR87" s="33"/>
    </row>
    <row r="88" spans="1:91" s="1" customFormat="1" ht="6.95" customHeight="1">
      <c r="B88" s="33"/>
      <c r="AR88" s="33"/>
    </row>
    <row r="89" spans="1:91" s="1" customFormat="1" ht="15.2" customHeight="1">
      <c r="B89" s="33"/>
      <c r="C89" s="27" t="s">
        <v>30</v>
      </c>
      <c r="L89" s="3" t="str">
        <f>IF(E11= "","",E11)</f>
        <v>Statutární město Ostrava</v>
      </c>
      <c r="AI89" s="27" t="s">
        <v>36</v>
      </c>
      <c r="AM89" s="209" t="str">
        <f>IF(E17="","",E17)</f>
        <v>PPS Kania, s.r.o</v>
      </c>
      <c r="AN89" s="210"/>
      <c r="AO89" s="210"/>
      <c r="AP89" s="210"/>
      <c r="AR89" s="33"/>
      <c r="AS89" s="205" t="s">
        <v>63</v>
      </c>
      <c r="AT89" s="206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1" s="1" customFormat="1" ht="15.2" customHeight="1">
      <c r="B90" s="33"/>
      <c r="C90" s="27" t="s">
        <v>34</v>
      </c>
      <c r="L90" s="3" t="str">
        <f>IF(E14= "Vyplň údaj","",E14)</f>
        <v/>
      </c>
      <c r="AI90" s="27" t="s">
        <v>39</v>
      </c>
      <c r="AM90" s="209" t="str">
        <f>IF(E20="","",E20)</f>
        <v xml:space="preserve"> </v>
      </c>
      <c r="AN90" s="210"/>
      <c r="AO90" s="210"/>
      <c r="AP90" s="210"/>
      <c r="AR90" s="33"/>
      <c r="AS90" s="207"/>
      <c r="AT90" s="208"/>
      <c r="BD90" s="57"/>
    </row>
    <row r="91" spans="1:91" s="1" customFormat="1" ht="10.9" customHeight="1">
      <c r="B91" s="33"/>
      <c r="AR91" s="33"/>
      <c r="AS91" s="207"/>
      <c r="AT91" s="208"/>
      <c r="BD91" s="57"/>
    </row>
    <row r="92" spans="1:91" s="1" customFormat="1" ht="29.25" customHeight="1">
      <c r="B92" s="33"/>
      <c r="C92" s="213" t="s">
        <v>64</v>
      </c>
      <c r="D92" s="212"/>
      <c r="E92" s="212"/>
      <c r="F92" s="212"/>
      <c r="G92" s="212"/>
      <c r="H92" s="58"/>
      <c r="I92" s="211" t="s">
        <v>65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6" t="s">
        <v>66</v>
      </c>
      <c r="AH92" s="212"/>
      <c r="AI92" s="212"/>
      <c r="AJ92" s="212"/>
      <c r="AK92" s="212"/>
      <c r="AL92" s="212"/>
      <c r="AM92" s="212"/>
      <c r="AN92" s="211" t="s">
        <v>67</v>
      </c>
      <c r="AO92" s="212"/>
      <c r="AP92" s="217"/>
      <c r="AQ92" s="59" t="s">
        <v>68</v>
      </c>
      <c r="AR92" s="33"/>
      <c r="AS92" s="60" t="s">
        <v>69</v>
      </c>
      <c r="AT92" s="61" t="s">
        <v>70</v>
      </c>
      <c r="AU92" s="61" t="s">
        <v>71</v>
      </c>
      <c r="AV92" s="61" t="s">
        <v>72</v>
      </c>
      <c r="AW92" s="61" t="s">
        <v>73</v>
      </c>
      <c r="AX92" s="61" t="s">
        <v>74</v>
      </c>
      <c r="AY92" s="61" t="s">
        <v>75</v>
      </c>
      <c r="AZ92" s="61" t="s">
        <v>76</v>
      </c>
      <c r="BA92" s="61" t="s">
        <v>77</v>
      </c>
      <c r="BB92" s="61" t="s">
        <v>78</v>
      </c>
      <c r="BC92" s="61" t="s">
        <v>79</v>
      </c>
      <c r="BD92" s="62" t="s">
        <v>80</v>
      </c>
    </row>
    <row r="93" spans="1:91" s="1" customFormat="1" ht="10.9" customHeight="1">
      <c r="B93" s="33"/>
      <c r="AR93" s="33"/>
      <c r="AS93" s="6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1" s="5" customFormat="1" ht="32.450000000000003" customHeight="1">
      <c r="B94" s="64"/>
      <c r="C94" s="65" t="s">
        <v>81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24">
        <f>ROUND(AG95+AG96+SUM(AG108:AG111)+AG116,2)</f>
        <v>0</v>
      </c>
      <c r="AH94" s="224"/>
      <c r="AI94" s="224"/>
      <c r="AJ94" s="224"/>
      <c r="AK94" s="224"/>
      <c r="AL94" s="224"/>
      <c r="AM94" s="224"/>
      <c r="AN94" s="225">
        <f t="shared" ref="AN94:AN116" si="0">SUM(AG94,AT94)</f>
        <v>0</v>
      </c>
      <c r="AO94" s="225"/>
      <c r="AP94" s="225"/>
      <c r="AQ94" s="68" t="s">
        <v>1</v>
      </c>
      <c r="AR94" s="64"/>
      <c r="AS94" s="69">
        <f>ROUND(AS95+AS96+SUM(AS108:AS111)+AS116,2)</f>
        <v>0</v>
      </c>
      <c r="AT94" s="70">
        <f t="shared" ref="AT94:AT116" si="1">ROUND(SUM(AV94:AW94),2)</f>
        <v>0</v>
      </c>
      <c r="AU94" s="71">
        <f>ROUND(AU95+AU96+SUM(AU108:AU111)+AU116,5)</f>
        <v>0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ROUND(AZ95+AZ96+SUM(AZ108:AZ111)+AZ116,2)</f>
        <v>0</v>
      </c>
      <c r="BA94" s="70">
        <f>ROUND(BA95+BA96+SUM(BA108:BA111)+BA116,2)</f>
        <v>0</v>
      </c>
      <c r="BB94" s="70">
        <f>ROUND(BB95+BB96+SUM(BB108:BB111)+BB116,2)</f>
        <v>0</v>
      </c>
      <c r="BC94" s="70">
        <f>ROUND(BC95+BC96+SUM(BC108:BC111)+BC116,2)</f>
        <v>0</v>
      </c>
      <c r="BD94" s="72">
        <f>ROUND(BD95+BD96+SUM(BD108:BD111)+BD116,2)</f>
        <v>0</v>
      </c>
      <c r="BS94" s="73" t="s">
        <v>82</v>
      </c>
      <c r="BT94" s="73" t="s">
        <v>83</v>
      </c>
      <c r="BU94" s="74" t="s">
        <v>84</v>
      </c>
      <c r="BV94" s="73" t="s">
        <v>85</v>
      </c>
      <c r="BW94" s="73" t="s">
        <v>5</v>
      </c>
      <c r="BX94" s="73" t="s">
        <v>86</v>
      </c>
      <c r="CL94" s="73" t="s">
        <v>19</v>
      </c>
    </row>
    <row r="95" spans="1:91" s="6" customFormat="1" ht="16.5" customHeight="1">
      <c r="A95" s="75" t="s">
        <v>87</v>
      </c>
      <c r="B95" s="76"/>
      <c r="C95" s="77"/>
      <c r="D95" s="214" t="s">
        <v>88</v>
      </c>
      <c r="E95" s="214"/>
      <c r="F95" s="214"/>
      <c r="G95" s="214"/>
      <c r="H95" s="214"/>
      <c r="I95" s="78"/>
      <c r="J95" s="214" t="s">
        <v>89</v>
      </c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8">
        <f>'SO 01 - Příprava území'!J30</f>
        <v>0</v>
      </c>
      <c r="AH95" s="219"/>
      <c r="AI95" s="219"/>
      <c r="AJ95" s="219"/>
      <c r="AK95" s="219"/>
      <c r="AL95" s="219"/>
      <c r="AM95" s="219"/>
      <c r="AN95" s="218">
        <f t="shared" si="0"/>
        <v>0</v>
      </c>
      <c r="AO95" s="219"/>
      <c r="AP95" s="219"/>
      <c r="AQ95" s="79" t="s">
        <v>90</v>
      </c>
      <c r="AR95" s="76"/>
      <c r="AS95" s="80">
        <v>0</v>
      </c>
      <c r="AT95" s="81">
        <f t="shared" si="1"/>
        <v>0</v>
      </c>
      <c r="AU95" s="82">
        <f>'SO 01 - Příprava území'!P120</f>
        <v>0</v>
      </c>
      <c r="AV95" s="81">
        <f>'SO 01 - Příprava území'!J33</f>
        <v>0</v>
      </c>
      <c r="AW95" s="81">
        <f>'SO 01 - Příprava území'!J34</f>
        <v>0</v>
      </c>
      <c r="AX95" s="81">
        <f>'SO 01 - Příprava území'!J35</f>
        <v>0</v>
      </c>
      <c r="AY95" s="81">
        <f>'SO 01 - Příprava území'!J36</f>
        <v>0</v>
      </c>
      <c r="AZ95" s="81">
        <f>'SO 01 - Příprava území'!F33</f>
        <v>0</v>
      </c>
      <c r="BA95" s="81">
        <f>'SO 01 - Příprava území'!F34</f>
        <v>0</v>
      </c>
      <c r="BB95" s="81">
        <f>'SO 01 - Příprava území'!F35</f>
        <v>0</v>
      </c>
      <c r="BC95" s="81">
        <f>'SO 01 - Příprava území'!F36</f>
        <v>0</v>
      </c>
      <c r="BD95" s="83">
        <f>'SO 01 - Příprava území'!F37</f>
        <v>0</v>
      </c>
      <c r="BT95" s="84" t="s">
        <v>91</v>
      </c>
      <c r="BV95" s="84" t="s">
        <v>85</v>
      </c>
      <c r="BW95" s="84" t="s">
        <v>92</v>
      </c>
      <c r="BX95" s="84" t="s">
        <v>5</v>
      </c>
      <c r="CL95" s="84" t="s">
        <v>19</v>
      </c>
      <c r="CM95" s="84" t="s">
        <v>93</v>
      </c>
    </row>
    <row r="96" spans="1:91" s="6" customFormat="1" ht="16.5" customHeight="1">
      <c r="B96" s="76"/>
      <c r="C96" s="77"/>
      <c r="D96" s="214" t="s">
        <v>94</v>
      </c>
      <c r="E96" s="214"/>
      <c r="F96" s="214"/>
      <c r="G96" s="214"/>
      <c r="H96" s="214"/>
      <c r="I96" s="78"/>
      <c r="J96" s="214" t="s">
        <v>95</v>
      </c>
      <c r="K96" s="214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20">
        <f>ROUND(AG97+AG98+AG106+AG107,2)</f>
        <v>0</v>
      </c>
      <c r="AH96" s="219"/>
      <c r="AI96" s="219"/>
      <c r="AJ96" s="219"/>
      <c r="AK96" s="219"/>
      <c r="AL96" s="219"/>
      <c r="AM96" s="219"/>
      <c r="AN96" s="218">
        <f t="shared" si="0"/>
        <v>0</v>
      </c>
      <c r="AO96" s="219"/>
      <c r="AP96" s="219"/>
      <c r="AQ96" s="79" t="s">
        <v>90</v>
      </c>
      <c r="AR96" s="76"/>
      <c r="AS96" s="80">
        <f>ROUND(AS97+AS98+AS106+AS107,2)</f>
        <v>0</v>
      </c>
      <c r="AT96" s="81">
        <f t="shared" si="1"/>
        <v>0</v>
      </c>
      <c r="AU96" s="82">
        <f>ROUND(AU97+AU98+AU106+AU107,5)</f>
        <v>0</v>
      </c>
      <c r="AV96" s="81">
        <f>ROUND(AZ96*L29,2)</f>
        <v>0</v>
      </c>
      <c r="AW96" s="81">
        <f>ROUND(BA96*L30,2)</f>
        <v>0</v>
      </c>
      <c r="AX96" s="81">
        <f>ROUND(BB96*L29,2)</f>
        <v>0</v>
      </c>
      <c r="AY96" s="81">
        <f>ROUND(BC96*L30,2)</f>
        <v>0</v>
      </c>
      <c r="AZ96" s="81">
        <f>ROUND(AZ97+AZ98+AZ106+AZ107,2)</f>
        <v>0</v>
      </c>
      <c r="BA96" s="81">
        <f>ROUND(BA97+BA98+BA106+BA107,2)</f>
        <v>0</v>
      </c>
      <c r="BB96" s="81">
        <f>ROUND(BB97+BB98+BB106+BB107,2)</f>
        <v>0</v>
      </c>
      <c r="BC96" s="81">
        <f>ROUND(BC97+BC98+BC106+BC107,2)</f>
        <v>0</v>
      </c>
      <c r="BD96" s="83">
        <f>ROUND(BD97+BD98+BD106+BD107,2)</f>
        <v>0</v>
      </c>
      <c r="BS96" s="84" t="s">
        <v>82</v>
      </c>
      <c r="BT96" s="84" t="s">
        <v>91</v>
      </c>
      <c r="BU96" s="84" t="s">
        <v>84</v>
      </c>
      <c r="BV96" s="84" t="s">
        <v>85</v>
      </c>
      <c r="BW96" s="84" t="s">
        <v>96</v>
      </c>
      <c r="BX96" s="84" t="s">
        <v>5</v>
      </c>
      <c r="CL96" s="84" t="s">
        <v>19</v>
      </c>
      <c r="CM96" s="84" t="s">
        <v>93</v>
      </c>
    </row>
    <row r="97" spans="1:91" s="3" customFormat="1" ht="23.25" customHeight="1">
      <c r="A97" s="75" t="s">
        <v>87</v>
      </c>
      <c r="B97" s="49"/>
      <c r="C97" s="9"/>
      <c r="D97" s="9"/>
      <c r="E97" s="215" t="s">
        <v>97</v>
      </c>
      <c r="F97" s="215"/>
      <c r="G97" s="215"/>
      <c r="H97" s="215"/>
      <c r="I97" s="215"/>
      <c r="J97" s="9"/>
      <c r="K97" s="215" t="s">
        <v>98</v>
      </c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21">
        <f>'D.1.1-2 - Architektonicko...'!J32</f>
        <v>0</v>
      </c>
      <c r="AH97" s="222"/>
      <c r="AI97" s="222"/>
      <c r="AJ97" s="222"/>
      <c r="AK97" s="222"/>
      <c r="AL97" s="222"/>
      <c r="AM97" s="222"/>
      <c r="AN97" s="221">
        <f t="shared" si="0"/>
        <v>0</v>
      </c>
      <c r="AO97" s="222"/>
      <c r="AP97" s="222"/>
      <c r="AQ97" s="85" t="s">
        <v>99</v>
      </c>
      <c r="AR97" s="49"/>
      <c r="AS97" s="86">
        <v>0</v>
      </c>
      <c r="AT97" s="87">
        <f t="shared" si="1"/>
        <v>0</v>
      </c>
      <c r="AU97" s="88">
        <f>'D.1.1-2 - Architektonicko...'!P149</f>
        <v>0</v>
      </c>
      <c r="AV97" s="87">
        <f>'D.1.1-2 - Architektonicko...'!J35</f>
        <v>0</v>
      </c>
      <c r="AW97" s="87">
        <f>'D.1.1-2 - Architektonicko...'!J36</f>
        <v>0</v>
      </c>
      <c r="AX97" s="87">
        <f>'D.1.1-2 - Architektonicko...'!J37</f>
        <v>0</v>
      </c>
      <c r="AY97" s="87">
        <f>'D.1.1-2 - Architektonicko...'!J38</f>
        <v>0</v>
      </c>
      <c r="AZ97" s="87">
        <f>'D.1.1-2 - Architektonicko...'!F35</f>
        <v>0</v>
      </c>
      <c r="BA97" s="87">
        <f>'D.1.1-2 - Architektonicko...'!F36</f>
        <v>0</v>
      </c>
      <c r="BB97" s="87">
        <f>'D.1.1-2 - Architektonicko...'!F37</f>
        <v>0</v>
      </c>
      <c r="BC97" s="87">
        <f>'D.1.1-2 - Architektonicko...'!F38</f>
        <v>0</v>
      </c>
      <c r="BD97" s="89">
        <f>'D.1.1-2 - Architektonicko...'!F39</f>
        <v>0</v>
      </c>
      <c r="BT97" s="25" t="s">
        <v>93</v>
      </c>
      <c r="BV97" s="25" t="s">
        <v>85</v>
      </c>
      <c r="BW97" s="25" t="s">
        <v>100</v>
      </c>
      <c r="BX97" s="25" t="s">
        <v>96</v>
      </c>
      <c r="CL97" s="25" t="s">
        <v>19</v>
      </c>
    </row>
    <row r="98" spans="1:91" s="3" customFormat="1" ht="16.5" customHeight="1">
      <c r="B98" s="49"/>
      <c r="C98" s="9"/>
      <c r="D98" s="9"/>
      <c r="E98" s="215" t="s">
        <v>101</v>
      </c>
      <c r="F98" s="215"/>
      <c r="G98" s="215"/>
      <c r="H98" s="215"/>
      <c r="I98" s="215"/>
      <c r="J98" s="9"/>
      <c r="K98" s="215" t="s">
        <v>102</v>
      </c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23">
        <f>ROUND(SUM(AG99:AG105),2)</f>
        <v>0</v>
      </c>
      <c r="AH98" s="222"/>
      <c r="AI98" s="222"/>
      <c r="AJ98" s="222"/>
      <c r="AK98" s="222"/>
      <c r="AL98" s="222"/>
      <c r="AM98" s="222"/>
      <c r="AN98" s="221">
        <f t="shared" si="0"/>
        <v>0</v>
      </c>
      <c r="AO98" s="222"/>
      <c r="AP98" s="222"/>
      <c r="AQ98" s="85" t="s">
        <v>99</v>
      </c>
      <c r="AR98" s="49"/>
      <c r="AS98" s="86">
        <f>ROUND(SUM(AS99:AS105),2)</f>
        <v>0</v>
      </c>
      <c r="AT98" s="87">
        <f t="shared" si="1"/>
        <v>0</v>
      </c>
      <c r="AU98" s="88">
        <f>ROUND(SUM(AU99:AU105),5)</f>
        <v>0</v>
      </c>
      <c r="AV98" s="87">
        <f>ROUND(AZ98*L29,2)</f>
        <v>0</v>
      </c>
      <c r="AW98" s="87">
        <f>ROUND(BA98*L30,2)</f>
        <v>0</v>
      </c>
      <c r="AX98" s="87">
        <f>ROUND(BB98*L29,2)</f>
        <v>0</v>
      </c>
      <c r="AY98" s="87">
        <f>ROUND(BC98*L30,2)</f>
        <v>0</v>
      </c>
      <c r="AZ98" s="87">
        <f>ROUND(SUM(AZ99:AZ105),2)</f>
        <v>0</v>
      </c>
      <c r="BA98" s="87">
        <f>ROUND(SUM(BA99:BA105),2)</f>
        <v>0</v>
      </c>
      <c r="BB98" s="87">
        <f>ROUND(SUM(BB99:BB105),2)</f>
        <v>0</v>
      </c>
      <c r="BC98" s="87">
        <f>ROUND(SUM(BC99:BC105),2)</f>
        <v>0</v>
      </c>
      <c r="BD98" s="89">
        <f>ROUND(SUM(BD99:BD105),2)</f>
        <v>0</v>
      </c>
      <c r="BS98" s="25" t="s">
        <v>82</v>
      </c>
      <c r="BT98" s="25" t="s">
        <v>93</v>
      </c>
      <c r="BU98" s="25" t="s">
        <v>84</v>
      </c>
      <c r="BV98" s="25" t="s">
        <v>85</v>
      </c>
      <c r="BW98" s="25" t="s">
        <v>103</v>
      </c>
      <c r="BX98" s="25" t="s">
        <v>96</v>
      </c>
      <c r="CL98" s="25" t="s">
        <v>19</v>
      </c>
    </row>
    <row r="99" spans="1:91" s="3" customFormat="1" ht="16.5" customHeight="1">
      <c r="A99" s="75" t="s">
        <v>87</v>
      </c>
      <c r="B99" s="49"/>
      <c r="C99" s="9"/>
      <c r="D99" s="9"/>
      <c r="E99" s="9"/>
      <c r="F99" s="215" t="s">
        <v>104</v>
      </c>
      <c r="G99" s="215"/>
      <c r="H99" s="215"/>
      <c r="I99" s="215"/>
      <c r="J99" s="215"/>
      <c r="K99" s="9"/>
      <c r="L99" s="215" t="s">
        <v>105</v>
      </c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21">
        <f>'D.1.4.1 - Zdravotně techn...'!J34</f>
        <v>0</v>
      </c>
      <c r="AH99" s="222"/>
      <c r="AI99" s="222"/>
      <c r="AJ99" s="222"/>
      <c r="AK99" s="222"/>
      <c r="AL99" s="222"/>
      <c r="AM99" s="222"/>
      <c r="AN99" s="221">
        <f t="shared" si="0"/>
        <v>0</v>
      </c>
      <c r="AO99" s="222"/>
      <c r="AP99" s="222"/>
      <c r="AQ99" s="85" t="s">
        <v>99</v>
      </c>
      <c r="AR99" s="49"/>
      <c r="AS99" s="86">
        <v>0</v>
      </c>
      <c r="AT99" s="87">
        <f t="shared" si="1"/>
        <v>0</v>
      </c>
      <c r="AU99" s="88">
        <f>'D.1.4.1 - Zdravotně techn...'!P125</f>
        <v>0</v>
      </c>
      <c r="AV99" s="87">
        <f>'D.1.4.1 - Zdravotně techn...'!J37</f>
        <v>0</v>
      </c>
      <c r="AW99" s="87">
        <f>'D.1.4.1 - Zdravotně techn...'!J38</f>
        <v>0</v>
      </c>
      <c r="AX99" s="87">
        <f>'D.1.4.1 - Zdravotně techn...'!J39</f>
        <v>0</v>
      </c>
      <c r="AY99" s="87">
        <f>'D.1.4.1 - Zdravotně techn...'!J40</f>
        <v>0</v>
      </c>
      <c r="AZ99" s="87">
        <f>'D.1.4.1 - Zdravotně techn...'!F37</f>
        <v>0</v>
      </c>
      <c r="BA99" s="87">
        <f>'D.1.4.1 - Zdravotně techn...'!F38</f>
        <v>0</v>
      </c>
      <c r="BB99" s="87">
        <f>'D.1.4.1 - Zdravotně techn...'!F39</f>
        <v>0</v>
      </c>
      <c r="BC99" s="87">
        <f>'D.1.4.1 - Zdravotně techn...'!F40</f>
        <v>0</v>
      </c>
      <c r="BD99" s="89">
        <f>'D.1.4.1 - Zdravotně techn...'!F41</f>
        <v>0</v>
      </c>
      <c r="BT99" s="25" t="s">
        <v>106</v>
      </c>
      <c r="BV99" s="25" t="s">
        <v>85</v>
      </c>
      <c r="BW99" s="25" t="s">
        <v>107</v>
      </c>
      <c r="BX99" s="25" t="s">
        <v>103</v>
      </c>
      <c r="CL99" s="25" t="s">
        <v>19</v>
      </c>
    </row>
    <row r="100" spans="1:91" s="3" customFormat="1" ht="16.5" customHeight="1">
      <c r="A100" s="75" t="s">
        <v>87</v>
      </c>
      <c r="B100" s="49"/>
      <c r="C100" s="9"/>
      <c r="D100" s="9"/>
      <c r="E100" s="9"/>
      <c r="F100" s="215" t="s">
        <v>108</v>
      </c>
      <c r="G100" s="215"/>
      <c r="H100" s="215"/>
      <c r="I100" s="215"/>
      <c r="J100" s="215"/>
      <c r="K100" s="9"/>
      <c r="L100" s="215" t="s">
        <v>109</v>
      </c>
      <c r="M100" s="215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5"/>
      <c r="AG100" s="221">
        <f>'D.1.4.2 - Vzduchotechnika'!J34</f>
        <v>0</v>
      </c>
      <c r="AH100" s="222"/>
      <c r="AI100" s="222"/>
      <c r="AJ100" s="222"/>
      <c r="AK100" s="222"/>
      <c r="AL100" s="222"/>
      <c r="AM100" s="222"/>
      <c r="AN100" s="221">
        <f t="shared" si="0"/>
        <v>0</v>
      </c>
      <c r="AO100" s="222"/>
      <c r="AP100" s="222"/>
      <c r="AQ100" s="85" t="s">
        <v>99</v>
      </c>
      <c r="AR100" s="49"/>
      <c r="AS100" s="86">
        <v>0</v>
      </c>
      <c r="AT100" s="87">
        <f t="shared" si="1"/>
        <v>0</v>
      </c>
      <c r="AU100" s="88">
        <f>'D.1.4.2 - Vzduchotechnika'!P125</f>
        <v>0</v>
      </c>
      <c r="AV100" s="87">
        <f>'D.1.4.2 - Vzduchotechnika'!J37</f>
        <v>0</v>
      </c>
      <c r="AW100" s="87">
        <f>'D.1.4.2 - Vzduchotechnika'!J38</f>
        <v>0</v>
      </c>
      <c r="AX100" s="87">
        <f>'D.1.4.2 - Vzduchotechnika'!J39</f>
        <v>0</v>
      </c>
      <c r="AY100" s="87">
        <f>'D.1.4.2 - Vzduchotechnika'!J40</f>
        <v>0</v>
      </c>
      <c r="AZ100" s="87">
        <f>'D.1.4.2 - Vzduchotechnika'!F37</f>
        <v>0</v>
      </c>
      <c r="BA100" s="87">
        <f>'D.1.4.2 - Vzduchotechnika'!F38</f>
        <v>0</v>
      </c>
      <c r="BB100" s="87">
        <f>'D.1.4.2 - Vzduchotechnika'!F39</f>
        <v>0</v>
      </c>
      <c r="BC100" s="87">
        <f>'D.1.4.2 - Vzduchotechnika'!F40</f>
        <v>0</v>
      </c>
      <c r="BD100" s="89">
        <f>'D.1.4.2 - Vzduchotechnika'!F41</f>
        <v>0</v>
      </c>
      <c r="BT100" s="25" t="s">
        <v>106</v>
      </c>
      <c r="BV100" s="25" t="s">
        <v>85</v>
      </c>
      <c r="BW100" s="25" t="s">
        <v>110</v>
      </c>
      <c r="BX100" s="25" t="s">
        <v>103</v>
      </c>
      <c r="CL100" s="25" t="s">
        <v>19</v>
      </c>
    </row>
    <row r="101" spans="1:91" s="3" customFormat="1" ht="16.5" customHeight="1">
      <c r="A101" s="75" t="s">
        <v>87</v>
      </c>
      <c r="B101" s="49"/>
      <c r="C101" s="9"/>
      <c r="D101" s="9"/>
      <c r="E101" s="9"/>
      <c r="F101" s="215" t="s">
        <v>111</v>
      </c>
      <c r="G101" s="215"/>
      <c r="H101" s="215"/>
      <c r="I101" s="215"/>
      <c r="J101" s="215"/>
      <c r="K101" s="9"/>
      <c r="L101" s="215" t="s">
        <v>112</v>
      </c>
      <c r="M101" s="215"/>
      <c r="N101" s="215"/>
      <c r="O101" s="215"/>
      <c r="P101" s="215"/>
      <c r="Q101" s="215"/>
      <c r="R101" s="215"/>
      <c r="S101" s="215"/>
      <c r="T101" s="215"/>
      <c r="U101" s="215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21">
        <f>'D.1.4.3 - Vytápění'!J34</f>
        <v>0</v>
      </c>
      <c r="AH101" s="222"/>
      <c r="AI101" s="222"/>
      <c r="AJ101" s="222"/>
      <c r="AK101" s="222"/>
      <c r="AL101" s="222"/>
      <c r="AM101" s="222"/>
      <c r="AN101" s="221">
        <f t="shared" si="0"/>
        <v>0</v>
      </c>
      <c r="AO101" s="222"/>
      <c r="AP101" s="222"/>
      <c r="AQ101" s="85" t="s">
        <v>99</v>
      </c>
      <c r="AR101" s="49"/>
      <c r="AS101" s="86">
        <v>0</v>
      </c>
      <c r="AT101" s="87">
        <f t="shared" si="1"/>
        <v>0</v>
      </c>
      <c r="AU101" s="88">
        <f>'D.1.4.3 - Vytápění'!P125</f>
        <v>0</v>
      </c>
      <c r="AV101" s="87">
        <f>'D.1.4.3 - Vytápění'!J37</f>
        <v>0</v>
      </c>
      <c r="AW101" s="87">
        <f>'D.1.4.3 - Vytápění'!J38</f>
        <v>0</v>
      </c>
      <c r="AX101" s="87">
        <f>'D.1.4.3 - Vytápění'!J39</f>
        <v>0</v>
      </c>
      <c r="AY101" s="87">
        <f>'D.1.4.3 - Vytápění'!J40</f>
        <v>0</v>
      </c>
      <c r="AZ101" s="87">
        <f>'D.1.4.3 - Vytápění'!F37</f>
        <v>0</v>
      </c>
      <c r="BA101" s="87">
        <f>'D.1.4.3 - Vytápění'!F38</f>
        <v>0</v>
      </c>
      <c r="BB101" s="87">
        <f>'D.1.4.3 - Vytápění'!F39</f>
        <v>0</v>
      </c>
      <c r="BC101" s="87">
        <f>'D.1.4.3 - Vytápění'!F40</f>
        <v>0</v>
      </c>
      <c r="BD101" s="89">
        <f>'D.1.4.3 - Vytápění'!F41</f>
        <v>0</v>
      </c>
      <c r="BT101" s="25" t="s">
        <v>106</v>
      </c>
      <c r="BV101" s="25" t="s">
        <v>85</v>
      </c>
      <c r="BW101" s="25" t="s">
        <v>113</v>
      </c>
      <c r="BX101" s="25" t="s">
        <v>103</v>
      </c>
      <c r="CL101" s="25" t="s">
        <v>19</v>
      </c>
    </row>
    <row r="102" spans="1:91" s="3" customFormat="1" ht="16.5" customHeight="1">
      <c r="A102" s="75" t="s">
        <v>87</v>
      </c>
      <c r="B102" s="49"/>
      <c r="C102" s="9"/>
      <c r="D102" s="9"/>
      <c r="E102" s="9"/>
      <c r="F102" s="215" t="s">
        <v>114</v>
      </c>
      <c r="G102" s="215"/>
      <c r="H102" s="215"/>
      <c r="I102" s="215"/>
      <c r="J102" s="215"/>
      <c r="K102" s="9"/>
      <c r="L102" s="215" t="s">
        <v>115</v>
      </c>
      <c r="M102" s="215"/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221">
        <f>'D.1.4.4 - Silnoproudá ele...'!J34</f>
        <v>0</v>
      </c>
      <c r="AH102" s="222"/>
      <c r="AI102" s="222"/>
      <c r="AJ102" s="222"/>
      <c r="AK102" s="222"/>
      <c r="AL102" s="222"/>
      <c r="AM102" s="222"/>
      <c r="AN102" s="221">
        <f t="shared" si="0"/>
        <v>0</v>
      </c>
      <c r="AO102" s="222"/>
      <c r="AP102" s="222"/>
      <c r="AQ102" s="85" t="s">
        <v>99</v>
      </c>
      <c r="AR102" s="49"/>
      <c r="AS102" s="86">
        <v>0</v>
      </c>
      <c r="AT102" s="87">
        <f t="shared" si="1"/>
        <v>0</v>
      </c>
      <c r="AU102" s="88">
        <f>'D.1.4.4 - Silnoproudá ele...'!P125</f>
        <v>0</v>
      </c>
      <c r="AV102" s="87">
        <f>'D.1.4.4 - Silnoproudá ele...'!J37</f>
        <v>0</v>
      </c>
      <c r="AW102" s="87">
        <f>'D.1.4.4 - Silnoproudá ele...'!J38</f>
        <v>0</v>
      </c>
      <c r="AX102" s="87">
        <f>'D.1.4.4 - Silnoproudá ele...'!J39</f>
        <v>0</v>
      </c>
      <c r="AY102" s="87">
        <f>'D.1.4.4 - Silnoproudá ele...'!J40</f>
        <v>0</v>
      </c>
      <c r="AZ102" s="87">
        <f>'D.1.4.4 - Silnoproudá ele...'!F37</f>
        <v>0</v>
      </c>
      <c r="BA102" s="87">
        <f>'D.1.4.4 - Silnoproudá ele...'!F38</f>
        <v>0</v>
      </c>
      <c r="BB102" s="87">
        <f>'D.1.4.4 - Silnoproudá ele...'!F39</f>
        <v>0</v>
      </c>
      <c r="BC102" s="87">
        <f>'D.1.4.4 - Silnoproudá ele...'!F40</f>
        <v>0</v>
      </c>
      <c r="BD102" s="89">
        <f>'D.1.4.4 - Silnoproudá ele...'!F41</f>
        <v>0</v>
      </c>
      <c r="BT102" s="25" t="s">
        <v>106</v>
      </c>
      <c r="BV102" s="25" t="s">
        <v>85</v>
      </c>
      <c r="BW102" s="25" t="s">
        <v>116</v>
      </c>
      <c r="BX102" s="25" t="s">
        <v>103</v>
      </c>
      <c r="CL102" s="25" t="s">
        <v>19</v>
      </c>
    </row>
    <row r="103" spans="1:91" s="3" customFormat="1" ht="16.5" customHeight="1">
      <c r="A103" s="75" t="s">
        <v>87</v>
      </c>
      <c r="B103" s="49"/>
      <c r="C103" s="9"/>
      <c r="D103" s="9"/>
      <c r="E103" s="9"/>
      <c r="F103" s="215" t="s">
        <v>117</v>
      </c>
      <c r="G103" s="215"/>
      <c r="H103" s="215"/>
      <c r="I103" s="215"/>
      <c r="J103" s="215"/>
      <c r="K103" s="9"/>
      <c r="L103" s="215" t="s">
        <v>118</v>
      </c>
      <c r="M103" s="215"/>
      <c r="N103" s="215"/>
      <c r="O103" s="215"/>
      <c r="P103" s="215"/>
      <c r="Q103" s="215"/>
      <c r="R103" s="215"/>
      <c r="S103" s="215"/>
      <c r="T103" s="215"/>
      <c r="U103" s="215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5"/>
      <c r="AG103" s="221">
        <f>'D.1.4.5 - Slaboproudá ele...'!J34</f>
        <v>0</v>
      </c>
      <c r="AH103" s="222"/>
      <c r="AI103" s="222"/>
      <c r="AJ103" s="222"/>
      <c r="AK103" s="222"/>
      <c r="AL103" s="222"/>
      <c r="AM103" s="222"/>
      <c r="AN103" s="221">
        <f t="shared" si="0"/>
        <v>0</v>
      </c>
      <c r="AO103" s="222"/>
      <c r="AP103" s="222"/>
      <c r="AQ103" s="85" t="s">
        <v>99</v>
      </c>
      <c r="AR103" s="49"/>
      <c r="AS103" s="86">
        <v>0</v>
      </c>
      <c r="AT103" s="87">
        <f t="shared" si="1"/>
        <v>0</v>
      </c>
      <c r="AU103" s="88">
        <f>'D.1.4.5 - Slaboproudá ele...'!P125</f>
        <v>0</v>
      </c>
      <c r="AV103" s="87">
        <f>'D.1.4.5 - Slaboproudá ele...'!J37</f>
        <v>0</v>
      </c>
      <c r="AW103" s="87">
        <f>'D.1.4.5 - Slaboproudá ele...'!J38</f>
        <v>0</v>
      </c>
      <c r="AX103" s="87">
        <f>'D.1.4.5 - Slaboproudá ele...'!J39</f>
        <v>0</v>
      </c>
      <c r="AY103" s="87">
        <f>'D.1.4.5 - Slaboproudá ele...'!J40</f>
        <v>0</v>
      </c>
      <c r="AZ103" s="87">
        <f>'D.1.4.5 - Slaboproudá ele...'!F37</f>
        <v>0</v>
      </c>
      <c r="BA103" s="87">
        <f>'D.1.4.5 - Slaboproudá ele...'!F38</f>
        <v>0</v>
      </c>
      <c r="BB103" s="87">
        <f>'D.1.4.5 - Slaboproudá ele...'!F39</f>
        <v>0</v>
      </c>
      <c r="BC103" s="87">
        <f>'D.1.4.5 - Slaboproudá ele...'!F40</f>
        <v>0</v>
      </c>
      <c r="BD103" s="89">
        <f>'D.1.4.5 - Slaboproudá ele...'!F41</f>
        <v>0</v>
      </c>
      <c r="BT103" s="25" t="s">
        <v>106</v>
      </c>
      <c r="BV103" s="25" t="s">
        <v>85</v>
      </c>
      <c r="BW103" s="25" t="s">
        <v>119</v>
      </c>
      <c r="BX103" s="25" t="s">
        <v>103</v>
      </c>
      <c r="CL103" s="25" t="s">
        <v>19</v>
      </c>
    </row>
    <row r="104" spans="1:91" s="3" customFormat="1" ht="16.5" customHeight="1">
      <c r="A104" s="75" t="s">
        <v>87</v>
      </c>
      <c r="B104" s="49"/>
      <c r="C104" s="9"/>
      <c r="D104" s="9"/>
      <c r="E104" s="9"/>
      <c r="F104" s="215" t="s">
        <v>120</v>
      </c>
      <c r="G104" s="215"/>
      <c r="H104" s="215"/>
      <c r="I104" s="215"/>
      <c r="J104" s="215"/>
      <c r="K104" s="9"/>
      <c r="L104" s="215" t="s">
        <v>121</v>
      </c>
      <c r="M104" s="215"/>
      <c r="N104" s="215"/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21">
        <f>'D.1.4.6 - Plynoinstalace'!J34</f>
        <v>0</v>
      </c>
      <c r="AH104" s="222"/>
      <c r="AI104" s="222"/>
      <c r="AJ104" s="222"/>
      <c r="AK104" s="222"/>
      <c r="AL104" s="222"/>
      <c r="AM104" s="222"/>
      <c r="AN104" s="221">
        <f t="shared" si="0"/>
        <v>0</v>
      </c>
      <c r="AO104" s="222"/>
      <c r="AP104" s="222"/>
      <c r="AQ104" s="85" t="s">
        <v>99</v>
      </c>
      <c r="AR104" s="49"/>
      <c r="AS104" s="86">
        <v>0</v>
      </c>
      <c r="AT104" s="87">
        <f t="shared" si="1"/>
        <v>0</v>
      </c>
      <c r="AU104" s="88">
        <f>'D.1.4.6 - Plynoinstalace'!P125</f>
        <v>0</v>
      </c>
      <c r="AV104" s="87">
        <f>'D.1.4.6 - Plynoinstalace'!J37</f>
        <v>0</v>
      </c>
      <c r="AW104" s="87">
        <f>'D.1.4.6 - Plynoinstalace'!J38</f>
        <v>0</v>
      </c>
      <c r="AX104" s="87">
        <f>'D.1.4.6 - Plynoinstalace'!J39</f>
        <v>0</v>
      </c>
      <c r="AY104" s="87">
        <f>'D.1.4.6 - Plynoinstalace'!J40</f>
        <v>0</v>
      </c>
      <c r="AZ104" s="87">
        <f>'D.1.4.6 - Plynoinstalace'!F37</f>
        <v>0</v>
      </c>
      <c r="BA104" s="87">
        <f>'D.1.4.6 - Plynoinstalace'!F38</f>
        <v>0</v>
      </c>
      <c r="BB104" s="87">
        <f>'D.1.4.6 - Plynoinstalace'!F39</f>
        <v>0</v>
      </c>
      <c r="BC104" s="87">
        <f>'D.1.4.6 - Plynoinstalace'!F40</f>
        <v>0</v>
      </c>
      <c r="BD104" s="89">
        <f>'D.1.4.6 - Plynoinstalace'!F41</f>
        <v>0</v>
      </c>
      <c r="BT104" s="25" t="s">
        <v>106</v>
      </c>
      <c r="BV104" s="25" t="s">
        <v>85</v>
      </c>
      <c r="BW104" s="25" t="s">
        <v>122</v>
      </c>
      <c r="BX104" s="25" t="s">
        <v>103</v>
      </c>
      <c r="CL104" s="25" t="s">
        <v>19</v>
      </c>
    </row>
    <row r="105" spans="1:91" s="3" customFormat="1" ht="16.5" customHeight="1">
      <c r="A105" s="75" t="s">
        <v>87</v>
      </c>
      <c r="B105" s="49"/>
      <c r="C105" s="9"/>
      <c r="D105" s="9"/>
      <c r="E105" s="9"/>
      <c r="F105" s="215" t="s">
        <v>123</v>
      </c>
      <c r="G105" s="215"/>
      <c r="H105" s="215"/>
      <c r="I105" s="215"/>
      <c r="J105" s="215"/>
      <c r="K105" s="9"/>
      <c r="L105" s="215" t="s">
        <v>124</v>
      </c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5"/>
      <c r="AG105" s="221">
        <f>'D.1.4.8 - Měření a regulace'!J34</f>
        <v>0</v>
      </c>
      <c r="AH105" s="222"/>
      <c r="AI105" s="222"/>
      <c r="AJ105" s="222"/>
      <c r="AK105" s="222"/>
      <c r="AL105" s="222"/>
      <c r="AM105" s="222"/>
      <c r="AN105" s="221">
        <f t="shared" si="0"/>
        <v>0</v>
      </c>
      <c r="AO105" s="222"/>
      <c r="AP105" s="222"/>
      <c r="AQ105" s="85" t="s">
        <v>99</v>
      </c>
      <c r="AR105" s="49"/>
      <c r="AS105" s="86">
        <v>0</v>
      </c>
      <c r="AT105" s="87">
        <f t="shared" si="1"/>
        <v>0</v>
      </c>
      <c r="AU105" s="88">
        <f>'D.1.4.8 - Měření a regulace'!P125</f>
        <v>0</v>
      </c>
      <c r="AV105" s="87">
        <f>'D.1.4.8 - Měření a regulace'!J37</f>
        <v>0</v>
      </c>
      <c r="AW105" s="87">
        <f>'D.1.4.8 - Měření a regulace'!J38</f>
        <v>0</v>
      </c>
      <c r="AX105" s="87">
        <f>'D.1.4.8 - Měření a regulace'!J39</f>
        <v>0</v>
      </c>
      <c r="AY105" s="87">
        <f>'D.1.4.8 - Měření a regulace'!J40</f>
        <v>0</v>
      </c>
      <c r="AZ105" s="87">
        <f>'D.1.4.8 - Měření a regulace'!F37</f>
        <v>0</v>
      </c>
      <c r="BA105" s="87">
        <f>'D.1.4.8 - Měření a regulace'!F38</f>
        <v>0</v>
      </c>
      <c r="BB105" s="87">
        <f>'D.1.4.8 - Měření a regulace'!F39</f>
        <v>0</v>
      </c>
      <c r="BC105" s="87">
        <f>'D.1.4.8 - Měření a regulace'!F40</f>
        <v>0</v>
      </c>
      <c r="BD105" s="89">
        <f>'D.1.4.8 - Měření a regulace'!F41</f>
        <v>0</v>
      </c>
      <c r="BT105" s="25" t="s">
        <v>106</v>
      </c>
      <c r="BV105" s="25" t="s">
        <v>85</v>
      </c>
      <c r="BW105" s="25" t="s">
        <v>125</v>
      </c>
      <c r="BX105" s="25" t="s">
        <v>103</v>
      </c>
      <c r="CL105" s="25" t="s">
        <v>19</v>
      </c>
    </row>
    <row r="106" spans="1:91" s="3" customFormat="1" ht="16.5" customHeight="1">
      <c r="A106" s="75" t="s">
        <v>87</v>
      </c>
      <c r="B106" s="49"/>
      <c r="C106" s="9"/>
      <c r="D106" s="9"/>
      <c r="E106" s="215" t="s">
        <v>126</v>
      </c>
      <c r="F106" s="215"/>
      <c r="G106" s="215"/>
      <c r="H106" s="215"/>
      <c r="I106" s="215"/>
      <c r="J106" s="9"/>
      <c r="K106" s="215" t="s">
        <v>127</v>
      </c>
      <c r="L106" s="215"/>
      <c r="M106" s="215"/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5"/>
      <c r="AG106" s="221">
        <f>'D.1.5 - Sportovní vybavení'!J32</f>
        <v>0</v>
      </c>
      <c r="AH106" s="222"/>
      <c r="AI106" s="222"/>
      <c r="AJ106" s="222"/>
      <c r="AK106" s="222"/>
      <c r="AL106" s="222"/>
      <c r="AM106" s="222"/>
      <c r="AN106" s="221">
        <f t="shared" si="0"/>
        <v>0</v>
      </c>
      <c r="AO106" s="222"/>
      <c r="AP106" s="222"/>
      <c r="AQ106" s="85" t="s">
        <v>99</v>
      </c>
      <c r="AR106" s="49"/>
      <c r="AS106" s="86">
        <v>0</v>
      </c>
      <c r="AT106" s="87">
        <f t="shared" si="1"/>
        <v>0</v>
      </c>
      <c r="AU106" s="88">
        <f>'D.1.5 - Sportovní vybavení'!P121</f>
        <v>0</v>
      </c>
      <c r="AV106" s="87">
        <f>'D.1.5 - Sportovní vybavení'!J35</f>
        <v>0</v>
      </c>
      <c r="AW106" s="87">
        <f>'D.1.5 - Sportovní vybavení'!J36</f>
        <v>0</v>
      </c>
      <c r="AX106" s="87">
        <f>'D.1.5 - Sportovní vybavení'!J37</f>
        <v>0</v>
      </c>
      <c r="AY106" s="87">
        <f>'D.1.5 - Sportovní vybavení'!J38</f>
        <v>0</v>
      </c>
      <c r="AZ106" s="87">
        <f>'D.1.5 - Sportovní vybavení'!F35</f>
        <v>0</v>
      </c>
      <c r="BA106" s="87">
        <f>'D.1.5 - Sportovní vybavení'!F36</f>
        <v>0</v>
      </c>
      <c r="BB106" s="87">
        <f>'D.1.5 - Sportovní vybavení'!F37</f>
        <v>0</v>
      </c>
      <c r="BC106" s="87">
        <f>'D.1.5 - Sportovní vybavení'!F38</f>
        <v>0</v>
      </c>
      <c r="BD106" s="89">
        <f>'D.1.5 - Sportovní vybavení'!F39</f>
        <v>0</v>
      </c>
      <c r="BT106" s="25" t="s">
        <v>93</v>
      </c>
      <c r="BV106" s="25" t="s">
        <v>85</v>
      </c>
      <c r="BW106" s="25" t="s">
        <v>128</v>
      </c>
      <c r="BX106" s="25" t="s">
        <v>96</v>
      </c>
      <c r="CL106" s="25" t="s">
        <v>19</v>
      </c>
    </row>
    <row r="107" spans="1:91" s="3" customFormat="1" ht="16.5" customHeight="1">
      <c r="A107" s="75" t="s">
        <v>87</v>
      </c>
      <c r="B107" s="49"/>
      <c r="C107" s="9"/>
      <c r="D107" s="9"/>
      <c r="E107" s="215" t="s">
        <v>129</v>
      </c>
      <c r="F107" s="215"/>
      <c r="G107" s="215"/>
      <c r="H107" s="215"/>
      <c r="I107" s="215"/>
      <c r="J107" s="9"/>
      <c r="K107" s="215" t="s">
        <v>130</v>
      </c>
      <c r="L107" s="215"/>
      <c r="M107" s="215"/>
      <c r="N107" s="215"/>
      <c r="O107" s="215"/>
      <c r="P107" s="215"/>
      <c r="Q107" s="215"/>
      <c r="R107" s="215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5"/>
      <c r="AG107" s="221">
        <f>'D.2.1 - FOTOVOLTAICKÝ SYSTÉM'!J32</f>
        <v>0</v>
      </c>
      <c r="AH107" s="222"/>
      <c r="AI107" s="222"/>
      <c r="AJ107" s="222"/>
      <c r="AK107" s="222"/>
      <c r="AL107" s="222"/>
      <c r="AM107" s="222"/>
      <c r="AN107" s="221">
        <f t="shared" si="0"/>
        <v>0</v>
      </c>
      <c r="AO107" s="222"/>
      <c r="AP107" s="222"/>
      <c r="AQ107" s="85" t="s">
        <v>99</v>
      </c>
      <c r="AR107" s="49"/>
      <c r="AS107" s="86">
        <v>0</v>
      </c>
      <c r="AT107" s="87">
        <f t="shared" si="1"/>
        <v>0</v>
      </c>
      <c r="AU107" s="88">
        <f>'D.2.1 - FOTOVOLTAICKÝ SYSTÉM'!P121</f>
        <v>0</v>
      </c>
      <c r="AV107" s="87">
        <f>'D.2.1 - FOTOVOLTAICKÝ SYSTÉM'!J35</f>
        <v>0</v>
      </c>
      <c r="AW107" s="87">
        <f>'D.2.1 - FOTOVOLTAICKÝ SYSTÉM'!J36</f>
        <v>0</v>
      </c>
      <c r="AX107" s="87">
        <f>'D.2.1 - FOTOVOLTAICKÝ SYSTÉM'!J37</f>
        <v>0</v>
      </c>
      <c r="AY107" s="87">
        <f>'D.2.1 - FOTOVOLTAICKÝ SYSTÉM'!J38</f>
        <v>0</v>
      </c>
      <c r="AZ107" s="87">
        <f>'D.2.1 - FOTOVOLTAICKÝ SYSTÉM'!F35</f>
        <v>0</v>
      </c>
      <c r="BA107" s="87">
        <f>'D.2.1 - FOTOVOLTAICKÝ SYSTÉM'!F36</f>
        <v>0</v>
      </c>
      <c r="BB107" s="87">
        <f>'D.2.1 - FOTOVOLTAICKÝ SYSTÉM'!F37</f>
        <v>0</v>
      </c>
      <c r="BC107" s="87">
        <f>'D.2.1 - FOTOVOLTAICKÝ SYSTÉM'!F38</f>
        <v>0</v>
      </c>
      <c r="BD107" s="89">
        <f>'D.2.1 - FOTOVOLTAICKÝ SYSTÉM'!F39</f>
        <v>0</v>
      </c>
      <c r="BT107" s="25" t="s">
        <v>93</v>
      </c>
      <c r="BV107" s="25" t="s">
        <v>85</v>
      </c>
      <c r="BW107" s="25" t="s">
        <v>131</v>
      </c>
      <c r="BX107" s="25" t="s">
        <v>96</v>
      </c>
      <c r="CL107" s="25" t="s">
        <v>19</v>
      </c>
    </row>
    <row r="108" spans="1:91" s="6" customFormat="1" ht="16.5" customHeight="1">
      <c r="A108" s="75" t="s">
        <v>87</v>
      </c>
      <c r="B108" s="76"/>
      <c r="C108" s="77"/>
      <c r="D108" s="214" t="s">
        <v>132</v>
      </c>
      <c r="E108" s="214"/>
      <c r="F108" s="214"/>
      <c r="G108" s="214"/>
      <c r="H108" s="214"/>
      <c r="I108" s="78"/>
      <c r="J108" s="214" t="s">
        <v>133</v>
      </c>
      <c r="K108" s="214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8">
        <f>'SO 03 - Komunikace a zpev...'!J30</f>
        <v>0</v>
      </c>
      <c r="AH108" s="219"/>
      <c r="AI108" s="219"/>
      <c r="AJ108" s="219"/>
      <c r="AK108" s="219"/>
      <c r="AL108" s="219"/>
      <c r="AM108" s="219"/>
      <c r="AN108" s="218">
        <f t="shared" si="0"/>
        <v>0</v>
      </c>
      <c r="AO108" s="219"/>
      <c r="AP108" s="219"/>
      <c r="AQ108" s="79" t="s">
        <v>90</v>
      </c>
      <c r="AR108" s="76"/>
      <c r="AS108" s="80">
        <v>0</v>
      </c>
      <c r="AT108" s="81">
        <f t="shared" si="1"/>
        <v>0</v>
      </c>
      <c r="AU108" s="82">
        <f>'SO 03 - Komunikace a zpev...'!P128</f>
        <v>0</v>
      </c>
      <c r="AV108" s="81">
        <f>'SO 03 - Komunikace a zpev...'!J33</f>
        <v>0</v>
      </c>
      <c r="AW108" s="81">
        <f>'SO 03 - Komunikace a zpev...'!J34</f>
        <v>0</v>
      </c>
      <c r="AX108" s="81">
        <f>'SO 03 - Komunikace a zpev...'!J35</f>
        <v>0</v>
      </c>
      <c r="AY108" s="81">
        <f>'SO 03 - Komunikace a zpev...'!J36</f>
        <v>0</v>
      </c>
      <c r="AZ108" s="81">
        <f>'SO 03 - Komunikace a zpev...'!F33</f>
        <v>0</v>
      </c>
      <c r="BA108" s="81">
        <f>'SO 03 - Komunikace a zpev...'!F34</f>
        <v>0</v>
      </c>
      <c r="BB108" s="81">
        <f>'SO 03 - Komunikace a zpev...'!F35</f>
        <v>0</v>
      </c>
      <c r="BC108" s="81">
        <f>'SO 03 - Komunikace a zpev...'!F36</f>
        <v>0</v>
      </c>
      <c r="BD108" s="83">
        <f>'SO 03 - Komunikace a zpev...'!F37</f>
        <v>0</v>
      </c>
      <c r="BT108" s="84" t="s">
        <v>91</v>
      </c>
      <c r="BV108" s="84" t="s">
        <v>85</v>
      </c>
      <c r="BW108" s="84" t="s">
        <v>134</v>
      </c>
      <c r="BX108" s="84" t="s">
        <v>5</v>
      </c>
      <c r="CL108" s="84" t="s">
        <v>19</v>
      </c>
      <c r="CM108" s="84" t="s">
        <v>93</v>
      </c>
    </row>
    <row r="109" spans="1:91" s="6" customFormat="1" ht="16.5" customHeight="1">
      <c r="A109" s="75" t="s">
        <v>87</v>
      </c>
      <c r="B109" s="76"/>
      <c r="C109" s="77"/>
      <c r="D109" s="214" t="s">
        <v>135</v>
      </c>
      <c r="E109" s="214"/>
      <c r="F109" s="214"/>
      <c r="G109" s="214"/>
      <c r="H109" s="214"/>
      <c r="I109" s="78"/>
      <c r="J109" s="214" t="s">
        <v>136</v>
      </c>
      <c r="K109" s="214"/>
      <c r="L109" s="214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/>
      <c r="AD109" s="214"/>
      <c r="AE109" s="214"/>
      <c r="AF109" s="214"/>
      <c r="AG109" s="218">
        <f>'SO 04 - Oplocení'!J30</f>
        <v>0</v>
      </c>
      <c r="AH109" s="219"/>
      <c r="AI109" s="219"/>
      <c r="AJ109" s="219"/>
      <c r="AK109" s="219"/>
      <c r="AL109" s="219"/>
      <c r="AM109" s="219"/>
      <c r="AN109" s="218">
        <f t="shared" si="0"/>
        <v>0</v>
      </c>
      <c r="AO109" s="219"/>
      <c r="AP109" s="219"/>
      <c r="AQ109" s="79" t="s">
        <v>90</v>
      </c>
      <c r="AR109" s="76"/>
      <c r="AS109" s="80">
        <v>0</v>
      </c>
      <c r="AT109" s="81">
        <f t="shared" si="1"/>
        <v>0</v>
      </c>
      <c r="AU109" s="82">
        <f>'SO 04 - Oplocení'!P122</f>
        <v>0</v>
      </c>
      <c r="AV109" s="81">
        <f>'SO 04 - Oplocení'!J33</f>
        <v>0</v>
      </c>
      <c r="AW109" s="81">
        <f>'SO 04 - Oplocení'!J34</f>
        <v>0</v>
      </c>
      <c r="AX109" s="81">
        <f>'SO 04 - Oplocení'!J35</f>
        <v>0</v>
      </c>
      <c r="AY109" s="81">
        <f>'SO 04 - Oplocení'!J36</f>
        <v>0</v>
      </c>
      <c r="AZ109" s="81">
        <f>'SO 04 - Oplocení'!F33</f>
        <v>0</v>
      </c>
      <c r="BA109" s="81">
        <f>'SO 04 - Oplocení'!F34</f>
        <v>0</v>
      </c>
      <c r="BB109" s="81">
        <f>'SO 04 - Oplocení'!F35</f>
        <v>0</v>
      </c>
      <c r="BC109" s="81">
        <f>'SO 04 - Oplocení'!F36</f>
        <v>0</v>
      </c>
      <c r="BD109" s="83">
        <f>'SO 04 - Oplocení'!F37</f>
        <v>0</v>
      </c>
      <c r="BT109" s="84" t="s">
        <v>91</v>
      </c>
      <c r="BV109" s="84" t="s">
        <v>85</v>
      </c>
      <c r="BW109" s="84" t="s">
        <v>137</v>
      </c>
      <c r="BX109" s="84" t="s">
        <v>5</v>
      </c>
      <c r="CL109" s="84" t="s">
        <v>19</v>
      </c>
      <c r="CM109" s="84" t="s">
        <v>93</v>
      </c>
    </row>
    <row r="110" spans="1:91" s="6" customFormat="1" ht="16.5" customHeight="1">
      <c r="A110" s="75" t="s">
        <v>87</v>
      </c>
      <c r="B110" s="76"/>
      <c r="C110" s="77"/>
      <c r="D110" s="214" t="s">
        <v>138</v>
      </c>
      <c r="E110" s="214"/>
      <c r="F110" s="214"/>
      <c r="G110" s="214"/>
      <c r="H110" s="214"/>
      <c r="I110" s="78"/>
      <c r="J110" s="214" t="s">
        <v>139</v>
      </c>
      <c r="K110" s="214"/>
      <c r="L110" s="214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214"/>
      <c r="AE110" s="214"/>
      <c r="AF110" s="214"/>
      <c r="AG110" s="218">
        <f>'SO 05 - Sadové úpravy'!J30</f>
        <v>0</v>
      </c>
      <c r="AH110" s="219"/>
      <c r="AI110" s="219"/>
      <c r="AJ110" s="219"/>
      <c r="AK110" s="219"/>
      <c r="AL110" s="219"/>
      <c r="AM110" s="219"/>
      <c r="AN110" s="218">
        <f t="shared" si="0"/>
        <v>0</v>
      </c>
      <c r="AO110" s="219"/>
      <c r="AP110" s="219"/>
      <c r="AQ110" s="79" t="s">
        <v>90</v>
      </c>
      <c r="AR110" s="76"/>
      <c r="AS110" s="80">
        <v>0</v>
      </c>
      <c r="AT110" s="81">
        <f t="shared" si="1"/>
        <v>0</v>
      </c>
      <c r="AU110" s="82">
        <f>'SO 05 - Sadové úpravy'!P119</f>
        <v>0</v>
      </c>
      <c r="AV110" s="81">
        <f>'SO 05 - Sadové úpravy'!J33</f>
        <v>0</v>
      </c>
      <c r="AW110" s="81">
        <f>'SO 05 - Sadové úpravy'!J34</f>
        <v>0</v>
      </c>
      <c r="AX110" s="81">
        <f>'SO 05 - Sadové úpravy'!J35</f>
        <v>0</v>
      </c>
      <c r="AY110" s="81">
        <f>'SO 05 - Sadové úpravy'!J36</f>
        <v>0</v>
      </c>
      <c r="AZ110" s="81">
        <f>'SO 05 - Sadové úpravy'!F33</f>
        <v>0</v>
      </c>
      <c r="BA110" s="81">
        <f>'SO 05 - Sadové úpravy'!F34</f>
        <v>0</v>
      </c>
      <c r="BB110" s="81">
        <f>'SO 05 - Sadové úpravy'!F35</f>
        <v>0</v>
      </c>
      <c r="BC110" s="81">
        <f>'SO 05 - Sadové úpravy'!F36</f>
        <v>0</v>
      </c>
      <c r="BD110" s="83">
        <f>'SO 05 - Sadové úpravy'!F37</f>
        <v>0</v>
      </c>
      <c r="BT110" s="84" t="s">
        <v>91</v>
      </c>
      <c r="BV110" s="84" t="s">
        <v>85</v>
      </c>
      <c r="BW110" s="84" t="s">
        <v>140</v>
      </c>
      <c r="BX110" s="84" t="s">
        <v>5</v>
      </c>
      <c r="CL110" s="84" t="s">
        <v>19</v>
      </c>
      <c r="CM110" s="84" t="s">
        <v>93</v>
      </c>
    </row>
    <row r="111" spans="1:91" s="6" customFormat="1" ht="16.5" customHeight="1">
      <c r="B111" s="76"/>
      <c r="C111" s="77"/>
      <c r="D111" s="214" t="s">
        <v>141</v>
      </c>
      <c r="E111" s="214"/>
      <c r="F111" s="214"/>
      <c r="G111" s="214"/>
      <c r="H111" s="214"/>
      <c r="I111" s="78"/>
      <c r="J111" s="214" t="s">
        <v>142</v>
      </c>
      <c r="K111" s="214"/>
      <c r="L111" s="214"/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/>
      <c r="AD111" s="214"/>
      <c r="AE111" s="214"/>
      <c r="AF111" s="214"/>
      <c r="AG111" s="220">
        <f>ROUND(SUM(AG112:AG115),2)</f>
        <v>0</v>
      </c>
      <c r="AH111" s="219"/>
      <c r="AI111" s="219"/>
      <c r="AJ111" s="219"/>
      <c r="AK111" s="219"/>
      <c r="AL111" s="219"/>
      <c r="AM111" s="219"/>
      <c r="AN111" s="218">
        <f t="shared" si="0"/>
        <v>0</v>
      </c>
      <c r="AO111" s="219"/>
      <c r="AP111" s="219"/>
      <c r="AQ111" s="79" t="s">
        <v>90</v>
      </c>
      <c r="AR111" s="76"/>
      <c r="AS111" s="80">
        <f>ROUND(SUM(AS112:AS115),2)</f>
        <v>0</v>
      </c>
      <c r="AT111" s="81">
        <f t="shared" si="1"/>
        <v>0</v>
      </c>
      <c r="AU111" s="82">
        <f>ROUND(SUM(AU112:AU115),5)</f>
        <v>0</v>
      </c>
      <c r="AV111" s="81">
        <f>ROUND(AZ111*L29,2)</f>
        <v>0</v>
      </c>
      <c r="AW111" s="81">
        <f>ROUND(BA111*L30,2)</f>
        <v>0</v>
      </c>
      <c r="AX111" s="81">
        <f>ROUND(BB111*L29,2)</f>
        <v>0</v>
      </c>
      <c r="AY111" s="81">
        <f>ROUND(BC111*L30,2)</f>
        <v>0</v>
      </c>
      <c r="AZ111" s="81">
        <f>ROUND(SUM(AZ112:AZ115),2)</f>
        <v>0</v>
      </c>
      <c r="BA111" s="81">
        <f>ROUND(SUM(BA112:BA115),2)</f>
        <v>0</v>
      </c>
      <c r="BB111" s="81">
        <f>ROUND(SUM(BB112:BB115),2)</f>
        <v>0</v>
      </c>
      <c r="BC111" s="81">
        <f>ROUND(SUM(BC112:BC115),2)</f>
        <v>0</v>
      </c>
      <c r="BD111" s="83">
        <f>ROUND(SUM(BD112:BD115),2)</f>
        <v>0</v>
      </c>
      <c r="BS111" s="84" t="s">
        <v>82</v>
      </c>
      <c r="BT111" s="84" t="s">
        <v>91</v>
      </c>
      <c r="BU111" s="84" t="s">
        <v>84</v>
      </c>
      <c r="BV111" s="84" t="s">
        <v>85</v>
      </c>
      <c r="BW111" s="84" t="s">
        <v>143</v>
      </c>
      <c r="BX111" s="84" t="s">
        <v>5</v>
      </c>
      <c r="CL111" s="84" t="s">
        <v>19</v>
      </c>
      <c r="CM111" s="84" t="s">
        <v>93</v>
      </c>
    </row>
    <row r="112" spans="1:91" s="3" customFormat="1" ht="16.5" customHeight="1">
      <c r="A112" s="75" t="s">
        <v>87</v>
      </c>
      <c r="B112" s="49"/>
      <c r="C112" s="9"/>
      <c r="D112" s="9"/>
      <c r="E112" s="215" t="s">
        <v>144</v>
      </c>
      <c r="F112" s="215"/>
      <c r="G112" s="215"/>
      <c r="H112" s="215"/>
      <c r="I112" s="215"/>
      <c r="J112" s="9"/>
      <c r="K112" s="215" t="s">
        <v>145</v>
      </c>
      <c r="L112" s="215"/>
      <c r="M112" s="215"/>
      <c r="N112" s="215"/>
      <c r="O112" s="215"/>
      <c r="P112" s="215"/>
      <c r="Q112" s="215"/>
      <c r="R112" s="215"/>
      <c r="S112" s="215"/>
      <c r="T112" s="215"/>
      <c r="U112" s="215"/>
      <c r="V112" s="215"/>
      <c r="W112" s="215"/>
      <c r="X112" s="215"/>
      <c r="Y112" s="215"/>
      <c r="Z112" s="215"/>
      <c r="AA112" s="215"/>
      <c r="AB112" s="215"/>
      <c r="AC112" s="215"/>
      <c r="AD112" s="215"/>
      <c r="AE112" s="215"/>
      <c r="AF112" s="215"/>
      <c r="AG112" s="221">
        <f>'IO 01 - Vodovodní přípojka '!J32</f>
        <v>0</v>
      </c>
      <c r="AH112" s="222"/>
      <c r="AI112" s="222"/>
      <c r="AJ112" s="222"/>
      <c r="AK112" s="222"/>
      <c r="AL112" s="222"/>
      <c r="AM112" s="222"/>
      <c r="AN112" s="221">
        <f t="shared" si="0"/>
        <v>0</v>
      </c>
      <c r="AO112" s="222"/>
      <c r="AP112" s="222"/>
      <c r="AQ112" s="85" t="s">
        <v>99</v>
      </c>
      <c r="AR112" s="49"/>
      <c r="AS112" s="86">
        <v>0</v>
      </c>
      <c r="AT112" s="87">
        <f t="shared" si="1"/>
        <v>0</v>
      </c>
      <c r="AU112" s="88">
        <f>'IO 01 - Vodovodní přípojka '!P121</f>
        <v>0</v>
      </c>
      <c r="AV112" s="87">
        <f>'IO 01 - Vodovodní přípojka '!J35</f>
        <v>0</v>
      </c>
      <c r="AW112" s="87">
        <f>'IO 01 - Vodovodní přípojka '!J36</f>
        <v>0</v>
      </c>
      <c r="AX112" s="87">
        <f>'IO 01 - Vodovodní přípojka '!J37</f>
        <v>0</v>
      </c>
      <c r="AY112" s="87">
        <f>'IO 01 - Vodovodní přípojka '!J38</f>
        <v>0</v>
      </c>
      <c r="AZ112" s="87">
        <f>'IO 01 - Vodovodní přípojka '!F35</f>
        <v>0</v>
      </c>
      <c r="BA112" s="87">
        <f>'IO 01 - Vodovodní přípojka '!F36</f>
        <v>0</v>
      </c>
      <c r="BB112" s="87">
        <f>'IO 01 - Vodovodní přípojka '!F37</f>
        <v>0</v>
      </c>
      <c r="BC112" s="87">
        <f>'IO 01 - Vodovodní přípojka '!F38</f>
        <v>0</v>
      </c>
      <c r="BD112" s="89">
        <f>'IO 01 - Vodovodní přípojka '!F39</f>
        <v>0</v>
      </c>
      <c r="BT112" s="25" t="s">
        <v>93</v>
      </c>
      <c r="BV112" s="25" t="s">
        <v>85</v>
      </c>
      <c r="BW112" s="25" t="s">
        <v>146</v>
      </c>
      <c r="BX112" s="25" t="s">
        <v>143</v>
      </c>
      <c r="CL112" s="25" t="s">
        <v>19</v>
      </c>
    </row>
    <row r="113" spans="1:91" s="3" customFormat="1" ht="16.5" customHeight="1">
      <c r="A113" s="75" t="s">
        <v>87</v>
      </c>
      <c r="B113" s="49"/>
      <c r="C113" s="9"/>
      <c r="D113" s="9"/>
      <c r="E113" s="215" t="s">
        <v>147</v>
      </c>
      <c r="F113" s="215"/>
      <c r="G113" s="215"/>
      <c r="H113" s="215"/>
      <c r="I113" s="215"/>
      <c r="J113" s="9"/>
      <c r="K113" s="215" t="s">
        <v>148</v>
      </c>
      <c r="L113" s="215"/>
      <c r="M113" s="215"/>
      <c r="N113" s="215"/>
      <c r="O113" s="215"/>
      <c r="P113" s="215"/>
      <c r="Q113" s="215"/>
      <c r="R113" s="215"/>
      <c r="S113" s="215"/>
      <c r="T113" s="215"/>
      <c r="U113" s="215"/>
      <c r="V113" s="215"/>
      <c r="W113" s="215"/>
      <c r="X113" s="215"/>
      <c r="Y113" s="215"/>
      <c r="Z113" s="215"/>
      <c r="AA113" s="215"/>
      <c r="AB113" s="215"/>
      <c r="AC113" s="215"/>
      <c r="AD113" s="215"/>
      <c r="AE113" s="215"/>
      <c r="AF113" s="215"/>
      <c r="AG113" s="221">
        <f>'IO 02 - Dešťová kanalizac...'!J32</f>
        <v>0</v>
      </c>
      <c r="AH113" s="222"/>
      <c r="AI113" s="222"/>
      <c r="AJ113" s="222"/>
      <c r="AK113" s="222"/>
      <c r="AL113" s="222"/>
      <c r="AM113" s="222"/>
      <c r="AN113" s="221">
        <f t="shared" si="0"/>
        <v>0</v>
      </c>
      <c r="AO113" s="222"/>
      <c r="AP113" s="222"/>
      <c r="AQ113" s="85" t="s">
        <v>99</v>
      </c>
      <c r="AR113" s="49"/>
      <c r="AS113" s="86">
        <v>0</v>
      </c>
      <c r="AT113" s="87">
        <f t="shared" si="1"/>
        <v>0</v>
      </c>
      <c r="AU113" s="88">
        <f>'IO 02 - Dešťová kanalizac...'!P121</f>
        <v>0</v>
      </c>
      <c r="AV113" s="87">
        <f>'IO 02 - Dešťová kanalizac...'!J35</f>
        <v>0</v>
      </c>
      <c r="AW113" s="87">
        <f>'IO 02 - Dešťová kanalizac...'!J36</f>
        <v>0</v>
      </c>
      <c r="AX113" s="87">
        <f>'IO 02 - Dešťová kanalizac...'!J37</f>
        <v>0</v>
      </c>
      <c r="AY113" s="87">
        <f>'IO 02 - Dešťová kanalizac...'!J38</f>
        <v>0</v>
      </c>
      <c r="AZ113" s="87">
        <f>'IO 02 - Dešťová kanalizac...'!F35</f>
        <v>0</v>
      </c>
      <c r="BA113" s="87">
        <f>'IO 02 - Dešťová kanalizac...'!F36</f>
        <v>0</v>
      </c>
      <c r="BB113" s="87">
        <f>'IO 02 - Dešťová kanalizac...'!F37</f>
        <v>0</v>
      </c>
      <c r="BC113" s="87">
        <f>'IO 02 - Dešťová kanalizac...'!F38</f>
        <v>0</v>
      </c>
      <c r="BD113" s="89">
        <f>'IO 02 - Dešťová kanalizac...'!F39</f>
        <v>0</v>
      </c>
      <c r="BT113" s="25" t="s">
        <v>93</v>
      </c>
      <c r="BV113" s="25" t="s">
        <v>85</v>
      </c>
      <c r="BW113" s="25" t="s">
        <v>149</v>
      </c>
      <c r="BX113" s="25" t="s">
        <v>143</v>
      </c>
      <c r="CL113" s="25" t="s">
        <v>19</v>
      </c>
    </row>
    <row r="114" spans="1:91" s="3" customFormat="1" ht="16.5" customHeight="1">
      <c r="A114" s="75" t="s">
        <v>87</v>
      </c>
      <c r="B114" s="49"/>
      <c r="C114" s="9"/>
      <c r="D114" s="9"/>
      <c r="E114" s="215" t="s">
        <v>150</v>
      </c>
      <c r="F114" s="215"/>
      <c r="G114" s="215"/>
      <c r="H114" s="215"/>
      <c r="I114" s="215"/>
      <c r="J114" s="9"/>
      <c r="K114" s="215" t="s">
        <v>151</v>
      </c>
      <c r="L114" s="215"/>
      <c r="M114" s="215"/>
      <c r="N114" s="215"/>
      <c r="O114" s="215"/>
      <c r="P114" s="215"/>
      <c r="Q114" s="215"/>
      <c r="R114" s="215"/>
      <c r="S114" s="215"/>
      <c r="T114" s="215"/>
      <c r="U114" s="215"/>
      <c r="V114" s="215"/>
      <c r="W114" s="215"/>
      <c r="X114" s="215"/>
      <c r="Y114" s="215"/>
      <c r="Z114" s="215"/>
      <c r="AA114" s="215"/>
      <c r="AB114" s="215"/>
      <c r="AC114" s="215"/>
      <c r="AD114" s="215"/>
      <c r="AE114" s="215"/>
      <c r="AF114" s="215"/>
      <c r="AG114" s="221">
        <f>'IO 03 - Splašková kanaliz...'!J32</f>
        <v>0</v>
      </c>
      <c r="AH114" s="222"/>
      <c r="AI114" s="222"/>
      <c r="AJ114" s="222"/>
      <c r="AK114" s="222"/>
      <c r="AL114" s="222"/>
      <c r="AM114" s="222"/>
      <c r="AN114" s="221">
        <f t="shared" si="0"/>
        <v>0</v>
      </c>
      <c r="AO114" s="222"/>
      <c r="AP114" s="222"/>
      <c r="AQ114" s="85" t="s">
        <v>99</v>
      </c>
      <c r="AR114" s="49"/>
      <c r="AS114" s="86">
        <v>0</v>
      </c>
      <c r="AT114" s="87">
        <f t="shared" si="1"/>
        <v>0</v>
      </c>
      <c r="AU114" s="88">
        <f>'IO 03 - Splašková kanaliz...'!P121</f>
        <v>0</v>
      </c>
      <c r="AV114" s="87">
        <f>'IO 03 - Splašková kanaliz...'!J35</f>
        <v>0</v>
      </c>
      <c r="AW114" s="87">
        <f>'IO 03 - Splašková kanaliz...'!J36</f>
        <v>0</v>
      </c>
      <c r="AX114" s="87">
        <f>'IO 03 - Splašková kanaliz...'!J37</f>
        <v>0</v>
      </c>
      <c r="AY114" s="87">
        <f>'IO 03 - Splašková kanaliz...'!J38</f>
        <v>0</v>
      </c>
      <c r="AZ114" s="87">
        <f>'IO 03 - Splašková kanaliz...'!F35</f>
        <v>0</v>
      </c>
      <c r="BA114" s="87">
        <f>'IO 03 - Splašková kanaliz...'!F36</f>
        <v>0</v>
      </c>
      <c r="BB114" s="87">
        <f>'IO 03 - Splašková kanaliz...'!F37</f>
        <v>0</v>
      </c>
      <c r="BC114" s="87">
        <f>'IO 03 - Splašková kanaliz...'!F38</f>
        <v>0</v>
      </c>
      <c r="BD114" s="89">
        <f>'IO 03 - Splašková kanaliz...'!F39</f>
        <v>0</v>
      </c>
      <c r="BT114" s="25" t="s">
        <v>93</v>
      </c>
      <c r="BV114" s="25" t="s">
        <v>85</v>
      </c>
      <c r="BW114" s="25" t="s">
        <v>152</v>
      </c>
      <c r="BX114" s="25" t="s">
        <v>143</v>
      </c>
      <c r="CL114" s="25" t="s">
        <v>19</v>
      </c>
    </row>
    <row r="115" spans="1:91" s="3" customFormat="1" ht="16.5" customHeight="1">
      <c r="A115" s="75" t="s">
        <v>87</v>
      </c>
      <c r="B115" s="49"/>
      <c r="C115" s="9"/>
      <c r="D115" s="9"/>
      <c r="E115" s="215" t="s">
        <v>153</v>
      </c>
      <c r="F115" s="215"/>
      <c r="G115" s="215"/>
      <c r="H115" s="215"/>
      <c r="I115" s="215"/>
      <c r="J115" s="9"/>
      <c r="K115" s="215" t="s">
        <v>154</v>
      </c>
      <c r="L115" s="215"/>
      <c r="M115" s="215"/>
      <c r="N115" s="215"/>
      <c r="O115" s="215"/>
      <c r="P115" s="215"/>
      <c r="Q115" s="215"/>
      <c r="R115" s="215"/>
      <c r="S115" s="215"/>
      <c r="T115" s="215"/>
      <c r="U115" s="215"/>
      <c r="V115" s="215"/>
      <c r="W115" s="215"/>
      <c r="X115" s="215"/>
      <c r="Y115" s="215"/>
      <c r="Z115" s="215"/>
      <c r="AA115" s="215"/>
      <c r="AB115" s="215"/>
      <c r="AC115" s="215"/>
      <c r="AD115" s="215"/>
      <c r="AE115" s="215"/>
      <c r="AF115" s="215"/>
      <c r="AG115" s="221">
        <f>'IO 04 - Přípojka plynu '!J32</f>
        <v>0</v>
      </c>
      <c r="AH115" s="222"/>
      <c r="AI115" s="222"/>
      <c r="AJ115" s="222"/>
      <c r="AK115" s="222"/>
      <c r="AL115" s="222"/>
      <c r="AM115" s="222"/>
      <c r="AN115" s="221">
        <f t="shared" si="0"/>
        <v>0</v>
      </c>
      <c r="AO115" s="222"/>
      <c r="AP115" s="222"/>
      <c r="AQ115" s="85" t="s">
        <v>99</v>
      </c>
      <c r="AR115" s="49"/>
      <c r="AS115" s="86">
        <v>0</v>
      </c>
      <c r="AT115" s="87">
        <f t="shared" si="1"/>
        <v>0</v>
      </c>
      <c r="AU115" s="88">
        <f>'IO 04 - Přípojka plynu '!P121</f>
        <v>0</v>
      </c>
      <c r="AV115" s="87">
        <f>'IO 04 - Přípojka plynu '!J35</f>
        <v>0</v>
      </c>
      <c r="AW115" s="87">
        <f>'IO 04 - Přípojka plynu '!J36</f>
        <v>0</v>
      </c>
      <c r="AX115" s="87">
        <f>'IO 04 - Přípojka plynu '!J37</f>
        <v>0</v>
      </c>
      <c r="AY115" s="87">
        <f>'IO 04 - Přípojka plynu '!J38</f>
        <v>0</v>
      </c>
      <c r="AZ115" s="87">
        <f>'IO 04 - Přípojka plynu '!F35</f>
        <v>0</v>
      </c>
      <c r="BA115" s="87">
        <f>'IO 04 - Přípojka plynu '!F36</f>
        <v>0</v>
      </c>
      <c r="BB115" s="87">
        <f>'IO 04 - Přípojka plynu '!F37</f>
        <v>0</v>
      </c>
      <c r="BC115" s="87">
        <f>'IO 04 - Přípojka plynu '!F38</f>
        <v>0</v>
      </c>
      <c r="BD115" s="89">
        <f>'IO 04 - Přípojka plynu '!F39</f>
        <v>0</v>
      </c>
      <c r="BT115" s="25" t="s">
        <v>93</v>
      </c>
      <c r="BV115" s="25" t="s">
        <v>85</v>
      </c>
      <c r="BW115" s="25" t="s">
        <v>155</v>
      </c>
      <c r="BX115" s="25" t="s">
        <v>143</v>
      </c>
      <c r="CL115" s="25" t="s">
        <v>19</v>
      </c>
    </row>
    <row r="116" spans="1:91" s="6" customFormat="1" ht="16.5" customHeight="1">
      <c r="A116" s="75" t="s">
        <v>87</v>
      </c>
      <c r="B116" s="76"/>
      <c r="C116" s="77"/>
      <c r="D116" s="214" t="s">
        <v>156</v>
      </c>
      <c r="E116" s="214"/>
      <c r="F116" s="214"/>
      <c r="G116" s="214"/>
      <c r="H116" s="214"/>
      <c r="I116" s="78"/>
      <c r="J116" s="214" t="s">
        <v>157</v>
      </c>
      <c r="K116" s="214"/>
      <c r="L116" s="214"/>
      <c r="M116" s="214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  <c r="X116" s="214"/>
      <c r="Y116" s="214"/>
      <c r="Z116" s="214"/>
      <c r="AA116" s="214"/>
      <c r="AB116" s="214"/>
      <c r="AC116" s="214"/>
      <c r="AD116" s="214"/>
      <c r="AE116" s="214"/>
      <c r="AF116" s="214"/>
      <c r="AG116" s="218">
        <f>'VON - Vedlejší a ostatní ...'!J30</f>
        <v>0</v>
      </c>
      <c r="AH116" s="219"/>
      <c r="AI116" s="219"/>
      <c r="AJ116" s="219"/>
      <c r="AK116" s="219"/>
      <c r="AL116" s="219"/>
      <c r="AM116" s="219"/>
      <c r="AN116" s="218">
        <f t="shared" si="0"/>
        <v>0</v>
      </c>
      <c r="AO116" s="219"/>
      <c r="AP116" s="219"/>
      <c r="AQ116" s="79" t="s">
        <v>90</v>
      </c>
      <c r="AR116" s="76"/>
      <c r="AS116" s="90">
        <v>0</v>
      </c>
      <c r="AT116" s="91">
        <f t="shared" si="1"/>
        <v>0</v>
      </c>
      <c r="AU116" s="92">
        <f>'VON - Vedlejší a ostatní ...'!P123</f>
        <v>0</v>
      </c>
      <c r="AV116" s="91">
        <f>'VON - Vedlejší a ostatní ...'!J33</f>
        <v>0</v>
      </c>
      <c r="AW116" s="91">
        <f>'VON - Vedlejší a ostatní ...'!J34</f>
        <v>0</v>
      </c>
      <c r="AX116" s="91">
        <f>'VON - Vedlejší a ostatní ...'!J35</f>
        <v>0</v>
      </c>
      <c r="AY116" s="91">
        <f>'VON - Vedlejší a ostatní ...'!J36</f>
        <v>0</v>
      </c>
      <c r="AZ116" s="91">
        <f>'VON - Vedlejší a ostatní ...'!F33</f>
        <v>0</v>
      </c>
      <c r="BA116" s="91">
        <f>'VON - Vedlejší a ostatní ...'!F34</f>
        <v>0</v>
      </c>
      <c r="BB116" s="91">
        <f>'VON - Vedlejší a ostatní ...'!F35</f>
        <v>0</v>
      </c>
      <c r="BC116" s="91">
        <f>'VON - Vedlejší a ostatní ...'!F36</f>
        <v>0</v>
      </c>
      <c r="BD116" s="93">
        <f>'VON - Vedlejší a ostatní ...'!F37</f>
        <v>0</v>
      </c>
      <c r="BT116" s="84" t="s">
        <v>91</v>
      </c>
      <c r="BV116" s="84" t="s">
        <v>85</v>
      </c>
      <c r="BW116" s="84" t="s">
        <v>158</v>
      </c>
      <c r="BX116" s="84" t="s">
        <v>5</v>
      </c>
      <c r="CL116" s="84" t="s">
        <v>19</v>
      </c>
      <c r="CM116" s="84" t="s">
        <v>93</v>
      </c>
    </row>
    <row r="117" spans="1:91" s="1" customFormat="1" ht="30" customHeight="1">
      <c r="B117" s="33"/>
      <c r="AR117" s="33"/>
    </row>
    <row r="118" spans="1:91" s="1" customFormat="1" ht="6.95" customHeight="1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33"/>
    </row>
  </sheetData>
  <sheetProtection algorithmName="SHA-512" hashValue="BTiqnDnUjwnbQi8A+hG0joX5/m1PSnpvsm3nDzqHyNrKZVwLC/nssPhOuovZm8CDf9TUa+OWYRW8iANUhbcnFw==" saltValue="mU3ikAQvS3ifLHuHtqTuruHs1AXRhOVj4k2ywOXl4sI8tcTz1ZxrrIF8/Bsfeg8mfhpfqf7ss0KIf+SlozTK4Q==" spinCount="100000" sheet="1" objects="1" scenarios="1" formatColumns="0" formatRows="0"/>
  <mergeCells count="126">
    <mergeCell ref="J116:AF116"/>
    <mergeCell ref="D116:H116"/>
    <mergeCell ref="D111:H111"/>
    <mergeCell ref="J111:AF111"/>
    <mergeCell ref="E112:I112"/>
    <mergeCell ref="K112:AF112"/>
    <mergeCell ref="K113:AF113"/>
    <mergeCell ref="E113:I113"/>
    <mergeCell ref="K114:AF114"/>
    <mergeCell ref="E114:I114"/>
    <mergeCell ref="K115:AF115"/>
    <mergeCell ref="E115:I115"/>
    <mergeCell ref="AN114:AP114"/>
    <mergeCell ref="AG114:AM114"/>
    <mergeCell ref="AG115:AM115"/>
    <mergeCell ref="AN115:AP115"/>
    <mergeCell ref="AN116:AP116"/>
    <mergeCell ref="AG116:AM116"/>
    <mergeCell ref="F102:J102"/>
    <mergeCell ref="L102:AF102"/>
    <mergeCell ref="F103:J103"/>
    <mergeCell ref="L103:AF103"/>
    <mergeCell ref="L104:AF104"/>
    <mergeCell ref="F104:J104"/>
    <mergeCell ref="F105:J105"/>
    <mergeCell ref="L105:AF105"/>
    <mergeCell ref="E106:I106"/>
    <mergeCell ref="K106:AF106"/>
    <mergeCell ref="K107:AF107"/>
    <mergeCell ref="E107:I107"/>
    <mergeCell ref="D108:H108"/>
    <mergeCell ref="J108:AF108"/>
    <mergeCell ref="J109:AF109"/>
    <mergeCell ref="D109:H109"/>
    <mergeCell ref="D110:H110"/>
    <mergeCell ref="J110:AF110"/>
    <mergeCell ref="AN109:AP10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G104:AM104"/>
    <mergeCell ref="AN104:AP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K35:AO35"/>
    <mergeCell ref="X35:AB35"/>
    <mergeCell ref="AR2:BE2"/>
    <mergeCell ref="AN101:AP101"/>
    <mergeCell ref="AG101:AM101"/>
    <mergeCell ref="AG102:AM102"/>
    <mergeCell ref="AN102:AP102"/>
    <mergeCell ref="AG103:AM103"/>
    <mergeCell ref="AN103:AP103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F101:J101"/>
    <mergeCell ref="L101:AF101"/>
    <mergeCell ref="AG92:AM92"/>
    <mergeCell ref="AN92:AP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N99:AP99"/>
    <mergeCell ref="AG99:AM99"/>
    <mergeCell ref="AG100:AM100"/>
    <mergeCell ref="AN100:AP100"/>
    <mergeCell ref="AG94:AM94"/>
    <mergeCell ref="AN94:AP94"/>
    <mergeCell ref="D96:H96"/>
    <mergeCell ref="J96:AF96"/>
    <mergeCell ref="K97:AF97"/>
    <mergeCell ref="E97:I97"/>
    <mergeCell ref="E98:I98"/>
    <mergeCell ref="K98:AF98"/>
    <mergeCell ref="F99:J99"/>
    <mergeCell ref="L99:AF99"/>
    <mergeCell ref="F100:J100"/>
    <mergeCell ref="L100:AF100"/>
    <mergeCell ref="L85:AO85"/>
    <mergeCell ref="AM87:AN87"/>
    <mergeCell ref="AS89:AT91"/>
    <mergeCell ref="AM89:AP89"/>
    <mergeCell ref="AM90:AP90"/>
    <mergeCell ref="I92:AF92"/>
    <mergeCell ref="C92:G92"/>
    <mergeCell ref="J95:AF95"/>
    <mergeCell ref="D95:H95"/>
  </mergeCells>
  <hyperlinks>
    <hyperlink ref="A95" location="'SO 01 - Příprava území'!C2" display="/" xr:uid="{00000000-0004-0000-0000-000000000000}"/>
    <hyperlink ref="A97" location="'D.1.1-2 - Architektonicko...'!C2" display="/" xr:uid="{00000000-0004-0000-0000-000001000000}"/>
    <hyperlink ref="A99" location="'D.1.4.1 - Zdravotně techn...'!C2" display="/" xr:uid="{00000000-0004-0000-0000-000002000000}"/>
    <hyperlink ref="A100" location="'D.1.4.2 - Vzduchotechnika'!C2" display="/" xr:uid="{00000000-0004-0000-0000-000003000000}"/>
    <hyperlink ref="A101" location="'D.1.4.3 - Vytápění'!C2" display="/" xr:uid="{00000000-0004-0000-0000-000004000000}"/>
    <hyperlink ref="A102" location="'D.1.4.4 - Silnoproudá ele...'!C2" display="/" xr:uid="{00000000-0004-0000-0000-000005000000}"/>
    <hyperlink ref="A103" location="'D.1.4.5 - Slaboproudá ele...'!C2" display="/" xr:uid="{00000000-0004-0000-0000-000006000000}"/>
    <hyperlink ref="A104" location="'D.1.4.6 - Plynoinstalace'!C2" display="/" xr:uid="{00000000-0004-0000-0000-000007000000}"/>
    <hyperlink ref="A105" location="'D.1.4.8 - Měření a regulace'!C2" display="/" xr:uid="{00000000-0004-0000-0000-000008000000}"/>
    <hyperlink ref="A106" location="'D.1.5 - Sportovní vybavení'!C2" display="/" xr:uid="{00000000-0004-0000-0000-000009000000}"/>
    <hyperlink ref="A107" location="'D.2.1 - FOTOVOLTAICKÝ SYSTÉM'!C2" display="/" xr:uid="{00000000-0004-0000-0000-00000A000000}"/>
    <hyperlink ref="A108" location="'SO 03 - Komunikace a zpev...'!C2" display="/" xr:uid="{00000000-0004-0000-0000-00000B000000}"/>
    <hyperlink ref="A109" location="'SO 04 - Oplocení'!C2" display="/" xr:uid="{00000000-0004-0000-0000-00000C000000}"/>
    <hyperlink ref="A110" location="'SO 05 - Sadové úpravy'!C2" display="/" xr:uid="{00000000-0004-0000-0000-00000D000000}"/>
    <hyperlink ref="A112" location="'IO 01 - Vodovodní přípojka '!C2" display="/" xr:uid="{00000000-0004-0000-0000-00000E000000}"/>
    <hyperlink ref="A113" location="'IO 02 - Dešťová kanalizac...'!C2" display="/" xr:uid="{00000000-0004-0000-0000-00000F000000}"/>
    <hyperlink ref="A114" location="'IO 03 - Splašková kanaliz...'!C2" display="/" xr:uid="{00000000-0004-0000-0000-000010000000}"/>
    <hyperlink ref="A115" location="'IO 04 - Přípojka plynu '!C2" display="/" xr:uid="{00000000-0004-0000-0000-000011000000}"/>
    <hyperlink ref="A116" location="'VON - Vedlejší a ostatní ...'!C2" display="/" xr:uid="{00000000-0004-0000-0000-00001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125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ht="12.75">
      <c r="B8" s="20"/>
      <c r="D8" s="27" t="s">
        <v>160</v>
      </c>
      <c r="L8" s="20"/>
    </row>
    <row r="9" spans="2:46" ht="16.5" customHeight="1">
      <c r="B9" s="20"/>
      <c r="E9" s="245" t="s">
        <v>256</v>
      </c>
      <c r="F9" s="230"/>
      <c r="G9" s="230"/>
      <c r="H9" s="230"/>
      <c r="L9" s="20"/>
    </row>
    <row r="10" spans="2:46" ht="12" customHeight="1">
      <c r="B10" s="20"/>
      <c r="D10" s="27" t="s">
        <v>257</v>
      </c>
      <c r="L10" s="20"/>
    </row>
    <row r="11" spans="2:46" s="1" customFormat="1" ht="16.5" customHeight="1">
      <c r="B11" s="33"/>
      <c r="E11" s="208" t="s">
        <v>1971</v>
      </c>
      <c r="F11" s="247"/>
      <c r="G11" s="247"/>
      <c r="H11" s="247"/>
      <c r="L11" s="33"/>
    </row>
    <row r="12" spans="2:46" s="1" customFormat="1" ht="12" customHeight="1">
      <c r="B12" s="33"/>
      <c r="D12" s="27" t="s">
        <v>1972</v>
      </c>
      <c r="L12" s="33"/>
    </row>
    <row r="13" spans="2:46" s="1" customFormat="1" ht="16.5" customHeight="1">
      <c r="B13" s="33"/>
      <c r="E13" s="202" t="s">
        <v>1993</v>
      </c>
      <c r="F13" s="247"/>
      <c r="G13" s="247"/>
      <c r="H13" s="247"/>
      <c r="L13" s="33"/>
    </row>
    <row r="14" spans="2:46" s="1" customFormat="1" ht="11.25">
      <c r="B14" s="33"/>
      <c r="L14" s="33"/>
    </row>
    <row r="15" spans="2:46" s="1" customFormat="1" ht="12" customHeight="1">
      <c r="B15" s="33"/>
      <c r="D15" s="27" t="s">
        <v>18</v>
      </c>
      <c r="F15" s="25" t="s">
        <v>19</v>
      </c>
      <c r="I15" s="27" t="s">
        <v>20</v>
      </c>
      <c r="J15" s="25" t="s">
        <v>1</v>
      </c>
      <c r="L15" s="33"/>
    </row>
    <row r="16" spans="2:46" s="1" customFormat="1" ht="12" customHeight="1">
      <c r="B16" s="33"/>
      <c r="D16" s="27" t="s">
        <v>22</v>
      </c>
      <c r="F16" s="25" t="s">
        <v>23</v>
      </c>
      <c r="I16" s="27" t="s">
        <v>24</v>
      </c>
      <c r="J16" s="53" t="str">
        <f>'Rekapitulace stavby'!AN8</f>
        <v>9. 9. 2021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7" t="s">
        <v>30</v>
      </c>
      <c r="I18" s="27" t="s">
        <v>31</v>
      </c>
      <c r="J18" s="25" t="s">
        <v>1</v>
      </c>
      <c r="L18" s="33"/>
    </row>
    <row r="19" spans="2:12" s="1" customFormat="1" ht="18" customHeight="1">
      <c r="B19" s="33"/>
      <c r="E19" s="25" t="s">
        <v>32</v>
      </c>
      <c r="I19" s="27" t="s">
        <v>33</v>
      </c>
      <c r="J19" s="25" t="s">
        <v>1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7" t="s">
        <v>34</v>
      </c>
      <c r="I21" s="27" t="s">
        <v>31</v>
      </c>
      <c r="J21" s="28" t="str">
        <f>'Rekapitulace stavby'!AN13</f>
        <v>Vyplň údaj</v>
      </c>
      <c r="L21" s="33"/>
    </row>
    <row r="22" spans="2:12" s="1" customFormat="1" ht="18" customHeight="1">
      <c r="B22" s="33"/>
      <c r="E22" s="248" t="str">
        <f>'Rekapitulace stavby'!E14</f>
        <v>Vyplň údaj</v>
      </c>
      <c r="F22" s="229"/>
      <c r="G22" s="229"/>
      <c r="H22" s="229"/>
      <c r="I22" s="27" t="s">
        <v>33</v>
      </c>
      <c r="J22" s="28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7" t="s">
        <v>36</v>
      </c>
      <c r="I24" s="27" t="s">
        <v>31</v>
      </c>
      <c r="J24" s="25" t="s">
        <v>1</v>
      </c>
      <c r="L24" s="33"/>
    </row>
    <row r="25" spans="2:12" s="1" customFormat="1" ht="18" customHeight="1">
      <c r="B25" s="33"/>
      <c r="E25" s="25" t="s">
        <v>37</v>
      </c>
      <c r="I25" s="27" t="s">
        <v>33</v>
      </c>
      <c r="J25" s="25" t="s">
        <v>1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7" t="s">
        <v>39</v>
      </c>
      <c r="I27" s="27" t="s">
        <v>31</v>
      </c>
      <c r="J27" s="25" t="str">
        <f>IF('Rekapitulace stavby'!AN19="","",'Rekapitulace stavby'!AN19)</f>
        <v/>
      </c>
      <c r="L27" s="33"/>
    </row>
    <row r="28" spans="2:12" s="1" customFormat="1" ht="18" customHeight="1">
      <c r="B28" s="33"/>
      <c r="E28" s="25" t="str">
        <f>IF('Rekapitulace stavby'!E20="","",'Rekapitulace stavby'!E20)</f>
        <v xml:space="preserve"> </v>
      </c>
      <c r="I28" s="27" t="s">
        <v>33</v>
      </c>
      <c r="J28" s="25" t="str">
        <f>IF('Rekapitulace stavby'!AN20="","",'Rekapitulace stavby'!AN20)</f>
        <v/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7" t="s">
        <v>41</v>
      </c>
      <c r="L30" s="33"/>
    </row>
    <row r="31" spans="2:12" s="7" customFormat="1" ht="71.25" customHeight="1">
      <c r="B31" s="95"/>
      <c r="E31" s="234" t="s">
        <v>42</v>
      </c>
      <c r="F31" s="234"/>
      <c r="G31" s="234"/>
      <c r="H31" s="234"/>
      <c r="L31" s="95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4"/>
      <c r="E33" s="54"/>
      <c r="F33" s="54"/>
      <c r="G33" s="54"/>
      <c r="H33" s="54"/>
      <c r="I33" s="54"/>
      <c r="J33" s="54"/>
      <c r="K33" s="54"/>
      <c r="L33" s="33"/>
    </row>
    <row r="34" spans="2:12" s="1" customFormat="1" ht="25.35" customHeight="1">
      <c r="B34" s="33"/>
      <c r="D34" s="96" t="s">
        <v>43</v>
      </c>
      <c r="J34" s="67">
        <f>ROUND(J125, 2)</f>
        <v>0</v>
      </c>
      <c r="L34" s="33"/>
    </row>
    <row r="35" spans="2:12" s="1" customFormat="1" ht="6.95" customHeight="1">
      <c r="B35" s="33"/>
      <c r="D35" s="54"/>
      <c r="E35" s="54"/>
      <c r="F35" s="54"/>
      <c r="G35" s="54"/>
      <c r="H35" s="54"/>
      <c r="I35" s="54"/>
      <c r="J35" s="54"/>
      <c r="K35" s="54"/>
      <c r="L35" s="33"/>
    </row>
    <row r="36" spans="2:12" s="1" customFormat="1" ht="14.45" customHeight="1">
      <c r="B36" s="33"/>
      <c r="F36" s="36" t="s">
        <v>45</v>
      </c>
      <c r="I36" s="36" t="s">
        <v>44</v>
      </c>
      <c r="J36" s="36" t="s">
        <v>46</v>
      </c>
      <c r="L36" s="33"/>
    </row>
    <row r="37" spans="2:12" s="1" customFormat="1" ht="14.45" customHeight="1">
      <c r="B37" s="33"/>
      <c r="D37" s="56" t="s">
        <v>47</v>
      </c>
      <c r="E37" s="27" t="s">
        <v>48</v>
      </c>
      <c r="F37" s="87">
        <f>ROUND((SUM(BE125:BE127)),  2)</f>
        <v>0</v>
      </c>
      <c r="I37" s="97">
        <v>0.21</v>
      </c>
      <c r="J37" s="87">
        <f>ROUND(((SUM(BE125:BE127))*I37),  2)</f>
        <v>0</v>
      </c>
      <c r="L37" s="33"/>
    </row>
    <row r="38" spans="2:12" s="1" customFormat="1" ht="14.45" customHeight="1">
      <c r="B38" s="33"/>
      <c r="E38" s="27" t="s">
        <v>49</v>
      </c>
      <c r="F38" s="87">
        <f>ROUND((SUM(BF125:BF127)),  2)</f>
        <v>0</v>
      </c>
      <c r="I38" s="97">
        <v>0.15</v>
      </c>
      <c r="J38" s="87">
        <f>ROUND(((SUM(BF125:BF127))*I38),  2)</f>
        <v>0</v>
      </c>
      <c r="L38" s="33"/>
    </row>
    <row r="39" spans="2:12" s="1" customFormat="1" ht="14.45" hidden="1" customHeight="1">
      <c r="B39" s="33"/>
      <c r="E39" s="27" t="s">
        <v>50</v>
      </c>
      <c r="F39" s="87">
        <f>ROUND((SUM(BG125:BG127)),  2)</f>
        <v>0</v>
      </c>
      <c r="I39" s="97">
        <v>0.21</v>
      </c>
      <c r="J39" s="87">
        <f>0</f>
        <v>0</v>
      </c>
      <c r="L39" s="33"/>
    </row>
    <row r="40" spans="2:12" s="1" customFormat="1" ht="14.45" hidden="1" customHeight="1">
      <c r="B40" s="33"/>
      <c r="E40" s="27" t="s">
        <v>51</v>
      </c>
      <c r="F40" s="87">
        <f>ROUND((SUM(BH125:BH127)),  2)</f>
        <v>0</v>
      </c>
      <c r="I40" s="97">
        <v>0.15</v>
      </c>
      <c r="J40" s="87">
        <f>0</f>
        <v>0</v>
      </c>
      <c r="L40" s="33"/>
    </row>
    <row r="41" spans="2:12" s="1" customFormat="1" ht="14.45" hidden="1" customHeight="1">
      <c r="B41" s="33"/>
      <c r="E41" s="27" t="s">
        <v>52</v>
      </c>
      <c r="F41" s="87">
        <f>ROUND((SUM(BI125:BI127)),  2)</f>
        <v>0</v>
      </c>
      <c r="I41" s="97">
        <v>0</v>
      </c>
      <c r="J41" s="87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8"/>
      <c r="D43" s="99" t="s">
        <v>53</v>
      </c>
      <c r="E43" s="58"/>
      <c r="F43" s="58"/>
      <c r="G43" s="100" t="s">
        <v>54</v>
      </c>
      <c r="H43" s="101" t="s">
        <v>55</v>
      </c>
      <c r="I43" s="58"/>
      <c r="J43" s="102">
        <f>SUM(J34:J41)</f>
        <v>0</v>
      </c>
      <c r="K43" s="103"/>
      <c r="L43" s="33"/>
    </row>
    <row r="44" spans="2:12" s="1" customFormat="1" ht="14.45" customHeight="1">
      <c r="B44" s="33"/>
      <c r="L44" s="33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12" s="1" customFormat="1" ht="24.95" customHeight="1">
      <c r="B82" s="33"/>
      <c r="C82" s="21" t="s">
        <v>162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7" t="s">
        <v>16</v>
      </c>
      <c r="L84" s="33"/>
    </row>
    <row r="85" spans="2:12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12" ht="12" customHeight="1">
      <c r="B86" s="20"/>
      <c r="C86" s="27" t="s">
        <v>160</v>
      </c>
      <c r="L86" s="20"/>
    </row>
    <row r="87" spans="2:12" ht="16.5" customHeight="1">
      <c r="B87" s="20"/>
      <c r="E87" s="245" t="s">
        <v>256</v>
      </c>
      <c r="F87" s="230"/>
      <c r="G87" s="230"/>
      <c r="H87" s="230"/>
      <c r="L87" s="20"/>
    </row>
    <row r="88" spans="2:12" ht="12" customHeight="1">
      <c r="B88" s="20"/>
      <c r="C88" s="27" t="s">
        <v>257</v>
      </c>
      <c r="L88" s="20"/>
    </row>
    <row r="89" spans="2:12" s="1" customFormat="1" ht="16.5" customHeight="1">
      <c r="B89" s="33"/>
      <c r="E89" s="208" t="s">
        <v>1971</v>
      </c>
      <c r="F89" s="247"/>
      <c r="G89" s="247"/>
      <c r="H89" s="247"/>
      <c r="L89" s="33"/>
    </row>
    <row r="90" spans="2:12" s="1" customFormat="1" ht="12" customHeight="1">
      <c r="B90" s="33"/>
      <c r="C90" s="27" t="s">
        <v>1972</v>
      </c>
      <c r="L90" s="33"/>
    </row>
    <row r="91" spans="2:12" s="1" customFormat="1" ht="16.5" customHeight="1">
      <c r="B91" s="33"/>
      <c r="E91" s="202" t="str">
        <f>E13</f>
        <v>D.1.4.8 - Měření a regulace</v>
      </c>
      <c r="F91" s="247"/>
      <c r="G91" s="247"/>
      <c r="H91" s="247"/>
      <c r="L91" s="33"/>
    </row>
    <row r="92" spans="2:12" s="1" customFormat="1" ht="6.95" customHeight="1">
      <c r="B92" s="33"/>
      <c r="L92" s="33"/>
    </row>
    <row r="93" spans="2:12" s="1" customFormat="1" ht="12" customHeight="1">
      <c r="B93" s="33"/>
      <c r="C93" s="27" t="s">
        <v>22</v>
      </c>
      <c r="F93" s="25" t="str">
        <f>F16</f>
        <v>Slezská Ostrava</v>
      </c>
      <c r="I93" s="27" t="s">
        <v>24</v>
      </c>
      <c r="J93" s="53" t="str">
        <f>IF(J16="","",J16)</f>
        <v>9. 9. 2021</v>
      </c>
      <c r="L93" s="33"/>
    </row>
    <row r="94" spans="2:12" s="1" customFormat="1" ht="6.95" customHeight="1">
      <c r="B94" s="33"/>
      <c r="L94" s="33"/>
    </row>
    <row r="95" spans="2:12" s="1" customFormat="1" ht="15.2" customHeight="1">
      <c r="B95" s="33"/>
      <c r="C95" s="27" t="s">
        <v>30</v>
      </c>
      <c r="F95" s="25" t="str">
        <f>E19</f>
        <v>Statutární město Ostrava</v>
      </c>
      <c r="I95" s="27" t="s">
        <v>36</v>
      </c>
      <c r="J95" s="31" t="str">
        <f>E25</f>
        <v>PPS Kania, s.r.o</v>
      </c>
      <c r="L95" s="33"/>
    </row>
    <row r="96" spans="2:12" s="1" customFormat="1" ht="15.2" customHeight="1">
      <c r="B96" s="33"/>
      <c r="C96" s="27" t="s">
        <v>34</v>
      </c>
      <c r="F96" s="25" t="str">
        <f>IF(E22="","",E22)</f>
        <v>Vyplň údaj</v>
      </c>
      <c r="I96" s="27" t="s">
        <v>39</v>
      </c>
      <c r="J96" s="31" t="str">
        <f>E28</f>
        <v xml:space="preserve"> </v>
      </c>
      <c r="L96" s="33"/>
    </row>
    <row r="97" spans="2:47" s="1" customFormat="1" ht="10.35" customHeight="1">
      <c r="B97" s="33"/>
      <c r="L97" s="33"/>
    </row>
    <row r="98" spans="2:47" s="1" customFormat="1" ht="29.25" customHeight="1">
      <c r="B98" s="33"/>
      <c r="C98" s="106" t="s">
        <v>163</v>
      </c>
      <c r="D98" s="98"/>
      <c r="E98" s="98"/>
      <c r="F98" s="98"/>
      <c r="G98" s="98"/>
      <c r="H98" s="98"/>
      <c r="I98" s="98"/>
      <c r="J98" s="107" t="s">
        <v>164</v>
      </c>
      <c r="K98" s="98"/>
      <c r="L98" s="33"/>
    </row>
    <row r="99" spans="2:47" s="1" customFormat="1" ht="10.35" customHeight="1">
      <c r="B99" s="33"/>
      <c r="L99" s="33"/>
    </row>
    <row r="100" spans="2:47" s="1" customFormat="1" ht="22.9" customHeight="1">
      <c r="B100" s="33"/>
      <c r="C100" s="108" t="s">
        <v>165</v>
      </c>
      <c r="J100" s="67">
        <f>J125</f>
        <v>0</v>
      </c>
      <c r="L100" s="33"/>
      <c r="AU100" s="17" t="s">
        <v>166</v>
      </c>
    </row>
    <row r="101" spans="2:47" s="8" customFormat="1" ht="24.95" customHeight="1">
      <c r="B101" s="109"/>
      <c r="D101" s="110" t="s">
        <v>1974</v>
      </c>
      <c r="E101" s="111"/>
      <c r="F101" s="111"/>
      <c r="G101" s="111"/>
      <c r="H101" s="111"/>
      <c r="I101" s="111"/>
      <c r="J101" s="112">
        <f>J126</f>
        <v>0</v>
      </c>
      <c r="L101" s="109"/>
    </row>
    <row r="102" spans="2:47" s="1" customFormat="1" ht="21.75" customHeight="1">
      <c r="B102" s="33"/>
      <c r="L102" s="33"/>
    </row>
    <row r="103" spans="2:47" s="1" customFormat="1" ht="6.95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3"/>
    </row>
    <row r="107" spans="2:47" s="1" customFormat="1" ht="6.95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3"/>
    </row>
    <row r="108" spans="2:47" s="1" customFormat="1" ht="24.95" customHeight="1">
      <c r="B108" s="33"/>
      <c r="C108" s="21" t="s">
        <v>171</v>
      </c>
      <c r="L108" s="33"/>
    </row>
    <row r="109" spans="2:47" s="1" customFormat="1" ht="6.95" customHeight="1">
      <c r="B109" s="33"/>
      <c r="L109" s="33"/>
    </row>
    <row r="110" spans="2:47" s="1" customFormat="1" ht="12" customHeight="1">
      <c r="B110" s="33"/>
      <c r="C110" s="27" t="s">
        <v>16</v>
      </c>
      <c r="L110" s="33"/>
    </row>
    <row r="111" spans="2:47" s="1" customFormat="1" ht="16.5" customHeight="1">
      <c r="B111" s="33"/>
      <c r="E111" s="245" t="str">
        <f>E7</f>
        <v>SPORTOVNÍ HALA _ SLEZSKÁ OSTRAVA</v>
      </c>
      <c r="F111" s="246"/>
      <c r="G111" s="246"/>
      <c r="H111" s="246"/>
      <c r="L111" s="33"/>
    </row>
    <row r="112" spans="2:47" ht="12" customHeight="1">
      <c r="B112" s="20"/>
      <c r="C112" s="27" t="s">
        <v>160</v>
      </c>
      <c r="L112" s="20"/>
    </row>
    <row r="113" spans="2:65" ht="16.5" customHeight="1">
      <c r="B113" s="20"/>
      <c r="E113" s="245" t="s">
        <v>256</v>
      </c>
      <c r="F113" s="230"/>
      <c r="G113" s="230"/>
      <c r="H113" s="230"/>
      <c r="L113" s="20"/>
    </row>
    <row r="114" spans="2:65" ht="12" customHeight="1">
      <c r="B114" s="20"/>
      <c r="C114" s="27" t="s">
        <v>257</v>
      </c>
      <c r="L114" s="20"/>
    </row>
    <row r="115" spans="2:65" s="1" customFormat="1" ht="16.5" customHeight="1">
      <c r="B115" s="33"/>
      <c r="E115" s="208" t="s">
        <v>1971</v>
      </c>
      <c r="F115" s="247"/>
      <c r="G115" s="247"/>
      <c r="H115" s="247"/>
      <c r="L115" s="33"/>
    </row>
    <row r="116" spans="2:65" s="1" customFormat="1" ht="12" customHeight="1">
      <c r="B116" s="33"/>
      <c r="C116" s="27" t="s">
        <v>1972</v>
      </c>
      <c r="L116" s="33"/>
    </row>
    <row r="117" spans="2:65" s="1" customFormat="1" ht="16.5" customHeight="1">
      <c r="B117" s="33"/>
      <c r="E117" s="202" t="str">
        <f>E13</f>
        <v>D.1.4.8 - Měření a regulace</v>
      </c>
      <c r="F117" s="247"/>
      <c r="G117" s="247"/>
      <c r="H117" s="247"/>
      <c r="L117" s="33"/>
    </row>
    <row r="118" spans="2:65" s="1" customFormat="1" ht="6.95" customHeight="1">
      <c r="B118" s="33"/>
      <c r="L118" s="33"/>
    </row>
    <row r="119" spans="2:65" s="1" customFormat="1" ht="12" customHeight="1">
      <c r="B119" s="33"/>
      <c r="C119" s="27" t="s">
        <v>22</v>
      </c>
      <c r="F119" s="25" t="str">
        <f>F16</f>
        <v>Slezská Ostrava</v>
      </c>
      <c r="I119" s="27" t="s">
        <v>24</v>
      </c>
      <c r="J119" s="53" t="str">
        <f>IF(J16="","",J16)</f>
        <v>9. 9. 2021</v>
      </c>
      <c r="L119" s="33"/>
    </row>
    <row r="120" spans="2:65" s="1" customFormat="1" ht="6.95" customHeight="1">
      <c r="B120" s="33"/>
      <c r="L120" s="33"/>
    </row>
    <row r="121" spans="2:65" s="1" customFormat="1" ht="15.2" customHeight="1">
      <c r="B121" s="33"/>
      <c r="C121" s="27" t="s">
        <v>30</v>
      </c>
      <c r="F121" s="25" t="str">
        <f>E19</f>
        <v>Statutární město Ostrava</v>
      </c>
      <c r="I121" s="27" t="s">
        <v>36</v>
      </c>
      <c r="J121" s="31" t="str">
        <f>E25</f>
        <v>PPS Kania, s.r.o</v>
      </c>
      <c r="L121" s="33"/>
    </row>
    <row r="122" spans="2:65" s="1" customFormat="1" ht="15.2" customHeight="1">
      <c r="B122" s="33"/>
      <c r="C122" s="27" t="s">
        <v>34</v>
      </c>
      <c r="F122" s="25" t="str">
        <f>IF(E22="","",E22)</f>
        <v>Vyplň údaj</v>
      </c>
      <c r="I122" s="27" t="s">
        <v>39</v>
      </c>
      <c r="J122" s="31" t="str">
        <f>E28</f>
        <v xml:space="preserve"> </v>
      </c>
      <c r="L122" s="33"/>
    </row>
    <row r="123" spans="2:65" s="1" customFormat="1" ht="10.35" customHeight="1">
      <c r="B123" s="33"/>
      <c r="L123" s="33"/>
    </row>
    <row r="124" spans="2:65" s="10" customFormat="1" ht="29.25" customHeight="1">
      <c r="B124" s="117"/>
      <c r="C124" s="118" t="s">
        <v>172</v>
      </c>
      <c r="D124" s="119" t="s">
        <v>68</v>
      </c>
      <c r="E124" s="119" t="s">
        <v>64</v>
      </c>
      <c r="F124" s="119" t="s">
        <v>65</v>
      </c>
      <c r="G124" s="119" t="s">
        <v>173</v>
      </c>
      <c r="H124" s="119" t="s">
        <v>174</v>
      </c>
      <c r="I124" s="119" t="s">
        <v>175</v>
      </c>
      <c r="J124" s="119" t="s">
        <v>164</v>
      </c>
      <c r="K124" s="120" t="s">
        <v>176</v>
      </c>
      <c r="L124" s="117"/>
      <c r="M124" s="60" t="s">
        <v>1</v>
      </c>
      <c r="N124" s="61" t="s">
        <v>47</v>
      </c>
      <c r="O124" s="61" t="s">
        <v>177</v>
      </c>
      <c r="P124" s="61" t="s">
        <v>178</v>
      </c>
      <c r="Q124" s="61" t="s">
        <v>179</v>
      </c>
      <c r="R124" s="61" t="s">
        <v>180</v>
      </c>
      <c r="S124" s="61" t="s">
        <v>181</v>
      </c>
      <c r="T124" s="62" t="s">
        <v>182</v>
      </c>
    </row>
    <row r="125" spans="2:65" s="1" customFormat="1" ht="22.9" customHeight="1">
      <c r="B125" s="33"/>
      <c r="C125" s="65" t="s">
        <v>183</v>
      </c>
      <c r="J125" s="121">
        <f>BK125</f>
        <v>0</v>
      </c>
      <c r="L125" s="33"/>
      <c r="M125" s="63"/>
      <c r="N125" s="54"/>
      <c r="O125" s="54"/>
      <c r="P125" s="122">
        <f>P126</f>
        <v>0</v>
      </c>
      <c r="Q125" s="54"/>
      <c r="R125" s="122">
        <f>R126</f>
        <v>0</v>
      </c>
      <c r="S125" s="54"/>
      <c r="T125" s="123">
        <f>T126</f>
        <v>0</v>
      </c>
      <c r="AT125" s="17" t="s">
        <v>82</v>
      </c>
      <c r="AU125" s="17" t="s">
        <v>166</v>
      </c>
      <c r="BK125" s="124">
        <f>BK126</f>
        <v>0</v>
      </c>
    </row>
    <row r="126" spans="2:65" s="11" customFormat="1" ht="25.9" customHeight="1">
      <c r="B126" s="125"/>
      <c r="D126" s="126" t="s">
        <v>82</v>
      </c>
      <c r="E126" s="127" t="s">
        <v>1905</v>
      </c>
      <c r="F126" s="127" t="s">
        <v>102</v>
      </c>
      <c r="I126" s="128"/>
      <c r="J126" s="129">
        <f>BK126</f>
        <v>0</v>
      </c>
      <c r="L126" s="125"/>
      <c r="M126" s="130"/>
      <c r="P126" s="131">
        <f>P127</f>
        <v>0</v>
      </c>
      <c r="R126" s="131">
        <f>R127</f>
        <v>0</v>
      </c>
      <c r="T126" s="132">
        <f>T127</f>
        <v>0</v>
      </c>
      <c r="AR126" s="126" t="s">
        <v>193</v>
      </c>
      <c r="AT126" s="133" t="s">
        <v>82</v>
      </c>
      <c r="AU126" s="133" t="s">
        <v>83</v>
      </c>
      <c r="AY126" s="126" t="s">
        <v>186</v>
      </c>
      <c r="BK126" s="134">
        <f>BK127</f>
        <v>0</v>
      </c>
    </row>
    <row r="127" spans="2:65" s="1" customFormat="1" ht="16.5" customHeight="1">
      <c r="B127" s="33"/>
      <c r="C127" s="137" t="s">
        <v>91</v>
      </c>
      <c r="D127" s="137" t="s">
        <v>188</v>
      </c>
      <c r="E127" s="138" t="s">
        <v>1975</v>
      </c>
      <c r="F127" s="139" t="s">
        <v>1994</v>
      </c>
      <c r="G127" s="140" t="s">
        <v>912</v>
      </c>
      <c r="H127" s="141">
        <v>1</v>
      </c>
      <c r="I127" s="142"/>
      <c r="J127" s="143">
        <f>ROUND(I127*H127,2)</f>
        <v>0</v>
      </c>
      <c r="K127" s="139" t="s">
        <v>1</v>
      </c>
      <c r="L127" s="33"/>
      <c r="M127" s="161" t="s">
        <v>1</v>
      </c>
      <c r="N127" s="162" t="s">
        <v>48</v>
      </c>
      <c r="O127" s="163"/>
      <c r="P127" s="164">
        <f>O127*H127</f>
        <v>0</v>
      </c>
      <c r="Q127" s="164">
        <v>0</v>
      </c>
      <c r="R127" s="164">
        <f>Q127*H127</f>
        <v>0</v>
      </c>
      <c r="S127" s="164">
        <v>0</v>
      </c>
      <c r="T127" s="165">
        <f>S127*H127</f>
        <v>0</v>
      </c>
      <c r="AR127" s="148" t="s">
        <v>1109</v>
      </c>
      <c r="AT127" s="148" t="s">
        <v>188</v>
      </c>
      <c r="AU127" s="148" t="s">
        <v>91</v>
      </c>
      <c r="AY127" s="17" t="s">
        <v>186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91</v>
      </c>
      <c r="BK127" s="149">
        <f>ROUND(I127*H127,2)</f>
        <v>0</v>
      </c>
      <c r="BL127" s="17" t="s">
        <v>1109</v>
      </c>
      <c r="BM127" s="148" t="s">
        <v>1995</v>
      </c>
    </row>
    <row r="128" spans="2:65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33"/>
    </row>
  </sheetData>
  <sheetProtection algorithmName="SHA-512" hashValue="0kjrTEZ0KKaDJHmgfaDrgRre6RWv5+/w4Tp2uD4rLMQvqpmp2r1foJFmGVGzrZNb2quHjjrge8W21qs5IrI7AQ==" saltValue="G+nECr0uhwlg7gzVHdPOA1jx7gckaPTS2tkL7m6kZOM7Pyg9xOAVE8iIpgc2y13qidF4YX9QBj1o9JrotvC3FQ==" spinCount="100000" sheet="1" objects="1" scenarios="1" formatColumns="0" formatRows="0" autoFilter="0"/>
  <autoFilter ref="C124:K127" xr:uid="{00000000-0009-0000-0000-000009000000}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2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128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ht="12" customHeight="1">
      <c r="B8" s="20"/>
      <c r="D8" s="27" t="s">
        <v>160</v>
      </c>
      <c r="L8" s="20"/>
    </row>
    <row r="9" spans="2:46" s="1" customFormat="1" ht="16.5" customHeight="1">
      <c r="B9" s="33"/>
      <c r="E9" s="245" t="s">
        <v>256</v>
      </c>
      <c r="F9" s="247"/>
      <c r="G9" s="247"/>
      <c r="H9" s="247"/>
      <c r="L9" s="33"/>
    </row>
    <row r="10" spans="2:46" s="1" customFormat="1" ht="12" customHeight="1">
      <c r="B10" s="33"/>
      <c r="D10" s="27" t="s">
        <v>257</v>
      </c>
      <c r="L10" s="33"/>
    </row>
    <row r="11" spans="2:46" s="1" customFormat="1" ht="16.5" customHeight="1">
      <c r="B11" s="33"/>
      <c r="E11" s="202" t="s">
        <v>1996</v>
      </c>
      <c r="F11" s="247"/>
      <c r="G11" s="247"/>
      <c r="H11" s="24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7" t="s">
        <v>18</v>
      </c>
      <c r="F13" s="25" t="s">
        <v>19</v>
      </c>
      <c r="I13" s="27" t="s">
        <v>20</v>
      </c>
      <c r="J13" s="25" t="s">
        <v>1</v>
      </c>
      <c r="L13" s="33"/>
    </row>
    <row r="14" spans="2:46" s="1" customFormat="1" ht="12" customHeight="1">
      <c r="B14" s="33"/>
      <c r="D14" s="27" t="s">
        <v>22</v>
      </c>
      <c r="F14" s="25" t="s">
        <v>23</v>
      </c>
      <c r="I14" s="27" t="s">
        <v>24</v>
      </c>
      <c r="J14" s="53" t="str">
        <f>'Rekapitulace stavby'!AN8</f>
        <v>9. 9. 2021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7" t="s">
        <v>30</v>
      </c>
      <c r="I16" s="27" t="s">
        <v>31</v>
      </c>
      <c r="J16" s="25" t="s">
        <v>1</v>
      </c>
      <c r="L16" s="33"/>
    </row>
    <row r="17" spans="2:12" s="1" customFormat="1" ht="18" customHeight="1">
      <c r="B17" s="33"/>
      <c r="E17" s="25" t="s">
        <v>32</v>
      </c>
      <c r="I17" s="27" t="s">
        <v>33</v>
      </c>
      <c r="J17" s="25" t="s">
        <v>1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7" t="s">
        <v>34</v>
      </c>
      <c r="I19" s="27" t="s">
        <v>31</v>
      </c>
      <c r="J19" s="28" t="str">
        <f>'Rekapitulace stavby'!AN13</f>
        <v>Vyplň údaj</v>
      </c>
      <c r="L19" s="33"/>
    </row>
    <row r="20" spans="2:12" s="1" customFormat="1" ht="18" customHeight="1">
      <c r="B20" s="33"/>
      <c r="E20" s="248" t="str">
        <f>'Rekapitulace stavby'!E14</f>
        <v>Vyplň údaj</v>
      </c>
      <c r="F20" s="229"/>
      <c r="G20" s="229"/>
      <c r="H20" s="229"/>
      <c r="I20" s="27" t="s">
        <v>33</v>
      </c>
      <c r="J20" s="28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7" t="s">
        <v>36</v>
      </c>
      <c r="I22" s="27" t="s">
        <v>31</v>
      </c>
      <c r="J22" s="25" t="s">
        <v>1</v>
      </c>
      <c r="L22" s="33"/>
    </row>
    <row r="23" spans="2:12" s="1" customFormat="1" ht="18" customHeight="1">
      <c r="B23" s="33"/>
      <c r="E23" s="25" t="s">
        <v>37</v>
      </c>
      <c r="I23" s="27" t="s">
        <v>33</v>
      </c>
      <c r="J23" s="25" t="s">
        <v>1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7" t="s">
        <v>39</v>
      </c>
      <c r="I25" s="27" t="s">
        <v>31</v>
      </c>
      <c r="J25" s="25" t="str">
        <f>IF('Rekapitulace stavby'!AN19="","",'Rekapitulace stavby'!AN19)</f>
        <v/>
      </c>
      <c r="L25" s="33"/>
    </row>
    <row r="26" spans="2:12" s="1" customFormat="1" ht="18" customHeight="1">
      <c r="B26" s="33"/>
      <c r="E26" s="25" t="str">
        <f>IF('Rekapitulace stavby'!E20="","",'Rekapitulace stavby'!E20)</f>
        <v xml:space="preserve"> </v>
      </c>
      <c r="I26" s="27" t="s">
        <v>33</v>
      </c>
      <c r="J26" s="25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7" t="s">
        <v>41</v>
      </c>
      <c r="L28" s="33"/>
    </row>
    <row r="29" spans="2:12" s="7" customFormat="1" ht="71.25" customHeight="1">
      <c r="B29" s="95"/>
      <c r="E29" s="234" t="s">
        <v>42</v>
      </c>
      <c r="F29" s="234"/>
      <c r="G29" s="234"/>
      <c r="H29" s="234"/>
      <c r="L29" s="95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25.35" customHeight="1">
      <c r="B32" s="33"/>
      <c r="D32" s="96" t="s">
        <v>43</v>
      </c>
      <c r="J32" s="67">
        <f>ROUND(J121, 2)</f>
        <v>0</v>
      </c>
      <c r="L32" s="33"/>
    </row>
    <row r="33" spans="2:12" s="1" customFormat="1" ht="6.95" customHeight="1">
      <c r="B33" s="33"/>
      <c r="D33" s="54"/>
      <c r="E33" s="54"/>
      <c r="F33" s="54"/>
      <c r="G33" s="54"/>
      <c r="H33" s="54"/>
      <c r="I33" s="54"/>
      <c r="J33" s="54"/>
      <c r="K33" s="54"/>
      <c r="L33" s="33"/>
    </row>
    <row r="34" spans="2:12" s="1" customFormat="1" ht="14.45" customHeight="1">
      <c r="B34" s="33"/>
      <c r="F34" s="36" t="s">
        <v>45</v>
      </c>
      <c r="I34" s="36" t="s">
        <v>44</v>
      </c>
      <c r="J34" s="36" t="s">
        <v>46</v>
      </c>
      <c r="L34" s="33"/>
    </row>
    <row r="35" spans="2:12" s="1" customFormat="1" ht="14.45" customHeight="1">
      <c r="B35" s="33"/>
      <c r="D35" s="56" t="s">
        <v>47</v>
      </c>
      <c r="E35" s="27" t="s">
        <v>48</v>
      </c>
      <c r="F35" s="87">
        <f>ROUND((SUM(BE121:BE123)),  2)</f>
        <v>0</v>
      </c>
      <c r="I35" s="97">
        <v>0.21</v>
      </c>
      <c r="J35" s="87">
        <f>ROUND(((SUM(BE121:BE123))*I35),  2)</f>
        <v>0</v>
      </c>
      <c r="L35" s="33"/>
    </row>
    <row r="36" spans="2:12" s="1" customFormat="1" ht="14.45" customHeight="1">
      <c r="B36" s="33"/>
      <c r="E36" s="27" t="s">
        <v>49</v>
      </c>
      <c r="F36" s="87">
        <f>ROUND((SUM(BF121:BF123)),  2)</f>
        <v>0</v>
      </c>
      <c r="I36" s="97">
        <v>0.15</v>
      </c>
      <c r="J36" s="87">
        <f>ROUND(((SUM(BF121:BF123))*I36),  2)</f>
        <v>0</v>
      </c>
      <c r="L36" s="33"/>
    </row>
    <row r="37" spans="2:12" s="1" customFormat="1" ht="14.45" hidden="1" customHeight="1">
      <c r="B37" s="33"/>
      <c r="E37" s="27" t="s">
        <v>50</v>
      </c>
      <c r="F37" s="87">
        <f>ROUND((SUM(BG121:BG123)),  2)</f>
        <v>0</v>
      </c>
      <c r="I37" s="97">
        <v>0.21</v>
      </c>
      <c r="J37" s="87">
        <f>0</f>
        <v>0</v>
      </c>
      <c r="L37" s="33"/>
    </row>
    <row r="38" spans="2:12" s="1" customFormat="1" ht="14.45" hidden="1" customHeight="1">
      <c r="B38" s="33"/>
      <c r="E38" s="27" t="s">
        <v>51</v>
      </c>
      <c r="F38" s="87">
        <f>ROUND((SUM(BH121:BH123)),  2)</f>
        <v>0</v>
      </c>
      <c r="I38" s="97">
        <v>0.15</v>
      </c>
      <c r="J38" s="87">
        <f>0</f>
        <v>0</v>
      </c>
      <c r="L38" s="33"/>
    </row>
    <row r="39" spans="2:12" s="1" customFormat="1" ht="14.45" hidden="1" customHeight="1">
      <c r="B39" s="33"/>
      <c r="E39" s="27" t="s">
        <v>52</v>
      </c>
      <c r="F39" s="87">
        <f>ROUND((SUM(BI121:BI123)),  2)</f>
        <v>0</v>
      </c>
      <c r="I39" s="97">
        <v>0</v>
      </c>
      <c r="J39" s="87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8"/>
      <c r="D41" s="99" t="s">
        <v>53</v>
      </c>
      <c r="E41" s="58"/>
      <c r="F41" s="58"/>
      <c r="G41" s="100" t="s">
        <v>54</v>
      </c>
      <c r="H41" s="101" t="s">
        <v>55</v>
      </c>
      <c r="I41" s="58"/>
      <c r="J41" s="102">
        <f>SUM(J32:J39)</f>
        <v>0</v>
      </c>
      <c r="K41" s="103"/>
      <c r="L41" s="33"/>
    </row>
    <row r="42" spans="2:12" s="1" customFormat="1" ht="14.45" customHeight="1">
      <c r="B42" s="33"/>
      <c r="L42" s="33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12" s="1" customFormat="1" ht="24.95" customHeight="1">
      <c r="B82" s="33"/>
      <c r="C82" s="21" t="s">
        <v>162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7" t="s">
        <v>16</v>
      </c>
      <c r="L84" s="33"/>
    </row>
    <row r="85" spans="2:12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12" ht="12" customHeight="1">
      <c r="B86" s="20"/>
      <c r="C86" s="27" t="s">
        <v>160</v>
      </c>
      <c r="L86" s="20"/>
    </row>
    <row r="87" spans="2:12" s="1" customFormat="1" ht="16.5" customHeight="1">
      <c r="B87" s="33"/>
      <c r="E87" s="245" t="s">
        <v>256</v>
      </c>
      <c r="F87" s="247"/>
      <c r="G87" s="247"/>
      <c r="H87" s="247"/>
      <c r="L87" s="33"/>
    </row>
    <row r="88" spans="2:12" s="1" customFormat="1" ht="12" customHeight="1">
      <c r="B88" s="33"/>
      <c r="C88" s="27" t="s">
        <v>257</v>
      </c>
      <c r="L88" s="33"/>
    </row>
    <row r="89" spans="2:12" s="1" customFormat="1" ht="16.5" customHeight="1">
      <c r="B89" s="33"/>
      <c r="E89" s="202" t="str">
        <f>E11</f>
        <v>D.1.5 - Sportovní vybavení</v>
      </c>
      <c r="F89" s="247"/>
      <c r="G89" s="247"/>
      <c r="H89" s="247"/>
      <c r="L89" s="33"/>
    </row>
    <row r="90" spans="2:12" s="1" customFormat="1" ht="6.95" customHeight="1">
      <c r="B90" s="33"/>
      <c r="L90" s="33"/>
    </row>
    <row r="91" spans="2:12" s="1" customFormat="1" ht="12" customHeight="1">
      <c r="B91" s="33"/>
      <c r="C91" s="27" t="s">
        <v>22</v>
      </c>
      <c r="F91" s="25" t="str">
        <f>F14</f>
        <v>Slezská Ostrava</v>
      </c>
      <c r="I91" s="27" t="s">
        <v>24</v>
      </c>
      <c r="J91" s="53" t="str">
        <f>IF(J14="","",J14)</f>
        <v>9. 9. 2021</v>
      </c>
      <c r="L91" s="33"/>
    </row>
    <row r="92" spans="2:12" s="1" customFormat="1" ht="6.95" customHeight="1">
      <c r="B92" s="33"/>
      <c r="L92" s="33"/>
    </row>
    <row r="93" spans="2:12" s="1" customFormat="1" ht="15.2" customHeight="1">
      <c r="B93" s="33"/>
      <c r="C93" s="27" t="s">
        <v>30</v>
      </c>
      <c r="F93" s="25" t="str">
        <f>E17</f>
        <v>Statutární město Ostrava</v>
      </c>
      <c r="I93" s="27" t="s">
        <v>36</v>
      </c>
      <c r="J93" s="31" t="str">
        <f>E23</f>
        <v>PPS Kania, s.r.o</v>
      </c>
      <c r="L93" s="33"/>
    </row>
    <row r="94" spans="2:12" s="1" customFormat="1" ht="15.2" customHeight="1">
      <c r="B94" s="33"/>
      <c r="C94" s="27" t="s">
        <v>34</v>
      </c>
      <c r="F94" s="25" t="str">
        <f>IF(E20="","",E20)</f>
        <v>Vyplň údaj</v>
      </c>
      <c r="I94" s="27" t="s">
        <v>39</v>
      </c>
      <c r="J94" s="31" t="str">
        <f>E26</f>
        <v xml:space="preserve"> </v>
      </c>
      <c r="L94" s="33"/>
    </row>
    <row r="95" spans="2:12" s="1" customFormat="1" ht="10.35" customHeight="1">
      <c r="B95" s="33"/>
      <c r="L95" s="33"/>
    </row>
    <row r="96" spans="2:12" s="1" customFormat="1" ht="29.25" customHeight="1">
      <c r="B96" s="33"/>
      <c r="C96" s="106" t="s">
        <v>163</v>
      </c>
      <c r="D96" s="98"/>
      <c r="E96" s="98"/>
      <c r="F96" s="98"/>
      <c r="G96" s="98"/>
      <c r="H96" s="98"/>
      <c r="I96" s="98"/>
      <c r="J96" s="107" t="s">
        <v>164</v>
      </c>
      <c r="K96" s="98"/>
      <c r="L96" s="33"/>
    </row>
    <row r="97" spans="2:47" s="1" customFormat="1" ht="10.35" customHeight="1">
      <c r="B97" s="33"/>
      <c r="L97" s="33"/>
    </row>
    <row r="98" spans="2:47" s="1" customFormat="1" ht="22.9" customHeight="1">
      <c r="B98" s="33"/>
      <c r="C98" s="108" t="s">
        <v>165</v>
      </c>
      <c r="J98" s="67">
        <f>J121</f>
        <v>0</v>
      </c>
      <c r="L98" s="33"/>
      <c r="AU98" s="17" t="s">
        <v>166</v>
      </c>
    </row>
    <row r="99" spans="2:47" s="8" customFormat="1" ht="24.95" customHeight="1">
      <c r="B99" s="109"/>
      <c r="D99" s="110" t="s">
        <v>1997</v>
      </c>
      <c r="E99" s="111"/>
      <c r="F99" s="111"/>
      <c r="G99" s="111"/>
      <c r="H99" s="111"/>
      <c r="I99" s="111"/>
      <c r="J99" s="112">
        <f>J122</f>
        <v>0</v>
      </c>
      <c r="L99" s="109"/>
    </row>
    <row r="100" spans="2:47" s="1" customFormat="1" ht="21.75" customHeight="1">
      <c r="B100" s="33"/>
      <c r="L100" s="33"/>
    </row>
    <row r="101" spans="2:47" s="1" customFormat="1" ht="6.95" customHeight="1">
      <c r="B101" s="45"/>
      <c r="C101" s="46"/>
      <c r="D101" s="46"/>
      <c r="E101" s="46"/>
      <c r="F101" s="46"/>
      <c r="G101" s="46"/>
      <c r="H101" s="46"/>
      <c r="I101" s="46"/>
      <c r="J101" s="46"/>
      <c r="K101" s="46"/>
      <c r="L101" s="33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3"/>
    </row>
    <row r="106" spans="2:47" s="1" customFormat="1" ht="24.95" customHeight="1">
      <c r="B106" s="33"/>
      <c r="C106" s="21" t="s">
        <v>171</v>
      </c>
      <c r="L106" s="33"/>
    </row>
    <row r="107" spans="2:47" s="1" customFormat="1" ht="6.95" customHeight="1">
      <c r="B107" s="33"/>
      <c r="L107" s="33"/>
    </row>
    <row r="108" spans="2:47" s="1" customFormat="1" ht="12" customHeight="1">
      <c r="B108" s="33"/>
      <c r="C108" s="27" t="s">
        <v>16</v>
      </c>
      <c r="L108" s="33"/>
    </row>
    <row r="109" spans="2:47" s="1" customFormat="1" ht="16.5" customHeight="1">
      <c r="B109" s="33"/>
      <c r="E109" s="245" t="str">
        <f>E7</f>
        <v>SPORTOVNÍ HALA _ SLEZSKÁ OSTRAVA</v>
      </c>
      <c r="F109" s="246"/>
      <c r="G109" s="246"/>
      <c r="H109" s="246"/>
      <c r="L109" s="33"/>
    </row>
    <row r="110" spans="2:47" ht="12" customHeight="1">
      <c r="B110" s="20"/>
      <c r="C110" s="27" t="s">
        <v>160</v>
      </c>
      <c r="L110" s="20"/>
    </row>
    <row r="111" spans="2:47" s="1" customFormat="1" ht="16.5" customHeight="1">
      <c r="B111" s="33"/>
      <c r="E111" s="245" t="s">
        <v>256</v>
      </c>
      <c r="F111" s="247"/>
      <c r="G111" s="247"/>
      <c r="H111" s="247"/>
      <c r="L111" s="33"/>
    </row>
    <row r="112" spans="2:47" s="1" customFormat="1" ht="12" customHeight="1">
      <c r="B112" s="33"/>
      <c r="C112" s="27" t="s">
        <v>257</v>
      </c>
      <c r="L112" s="33"/>
    </row>
    <row r="113" spans="2:65" s="1" customFormat="1" ht="16.5" customHeight="1">
      <c r="B113" s="33"/>
      <c r="E113" s="202" t="str">
        <f>E11</f>
        <v>D.1.5 - Sportovní vybavení</v>
      </c>
      <c r="F113" s="247"/>
      <c r="G113" s="247"/>
      <c r="H113" s="247"/>
      <c r="L113" s="33"/>
    </row>
    <row r="114" spans="2:65" s="1" customFormat="1" ht="6.95" customHeight="1">
      <c r="B114" s="33"/>
      <c r="L114" s="33"/>
    </row>
    <row r="115" spans="2:65" s="1" customFormat="1" ht="12" customHeight="1">
      <c r="B115" s="33"/>
      <c r="C115" s="27" t="s">
        <v>22</v>
      </c>
      <c r="F115" s="25" t="str">
        <f>F14</f>
        <v>Slezská Ostrava</v>
      </c>
      <c r="I115" s="27" t="s">
        <v>24</v>
      </c>
      <c r="J115" s="53" t="str">
        <f>IF(J14="","",J14)</f>
        <v>9. 9. 2021</v>
      </c>
      <c r="L115" s="33"/>
    </row>
    <row r="116" spans="2:65" s="1" customFormat="1" ht="6.95" customHeight="1">
      <c r="B116" s="33"/>
      <c r="L116" s="33"/>
    </row>
    <row r="117" spans="2:65" s="1" customFormat="1" ht="15.2" customHeight="1">
      <c r="B117" s="33"/>
      <c r="C117" s="27" t="s">
        <v>30</v>
      </c>
      <c r="F117" s="25" t="str">
        <f>E17</f>
        <v>Statutární město Ostrava</v>
      </c>
      <c r="I117" s="27" t="s">
        <v>36</v>
      </c>
      <c r="J117" s="31" t="str">
        <f>E23</f>
        <v>PPS Kania, s.r.o</v>
      </c>
      <c r="L117" s="33"/>
    </row>
    <row r="118" spans="2:65" s="1" customFormat="1" ht="15.2" customHeight="1">
      <c r="B118" s="33"/>
      <c r="C118" s="27" t="s">
        <v>34</v>
      </c>
      <c r="F118" s="25" t="str">
        <f>IF(E20="","",E20)</f>
        <v>Vyplň údaj</v>
      </c>
      <c r="I118" s="27" t="s">
        <v>39</v>
      </c>
      <c r="J118" s="31" t="str">
        <f>E26</f>
        <v xml:space="preserve"> </v>
      </c>
      <c r="L118" s="33"/>
    </row>
    <row r="119" spans="2:65" s="1" customFormat="1" ht="10.35" customHeight="1">
      <c r="B119" s="33"/>
      <c r="L119" s="33"/>
    </row>
    <row r="120" spans="2:65" s="10" customFormat="1" ht="29.25" customHeight="1">
      <c r="B120" s="117"/>
      <c r="C120" s="118" t="s">
        <v>172</v>
      </c>
      <c r="D120" s="119" t="s">
        <v>68</v>
      </c>
      <c r="E120" s="119" t="s">
        <v>64</v>
      </c>
      <c r="F120" s="119" t="s">
        <v>65</v>
      </c>
      <c r="G120" s="119" t="s">
        <v>173</v>
      </c>
      <c r="H120" s="119" t="s">
        <v>174</v>
      </c>
      <c r="I120" s="119" t="s">
        <v>175</v>
      </c>
      <c r="J120" s="119" t="s">
        <v>164</v>
      </c>
      <c r="K120" s="120" t="s">
        <v>176</v>
      </c>
      <c r="L120" s="117"/>
      <c r="M120" s="60" t="s">
        <v>1</v>
      </c>
      <c r="N120" s="61" t="s">
        <v>47</v>
      </c>
      <c r="O120" s="61" t="s">
        <v>177</v>
      </c>
      <c r="P120" s="61" t="s">
        <v>178</v>
      </c>
      <c r="Q120" s="61" t="s">
        <v>179</v>
      </c>
      <c r="R120" s="61" t="s">
        <v>180</v>
      </c>
      <c r="S120" s="61" t="s">
        <v>181</v>
      </c>
      <c r="T120" s="62" t="s">
        <v>182</v>
      </c>
    </row>
    <row r="121" spans="2:65" s="1" customFormat="1" ht="22.9" customHeight="1">
      <c r="B121" s="33"/>
      <c r="C121" s="65" t="s">
        <v>183</v>
      </c>
      <c r="J121" s="121">
        <f>BK121</f>
        <v>0</v>
      </c>
      <c r="L121" s="33"/>
      <c r="M121" s="63"/>
      <c r="N121" s="54"/>
      <c r="O121" s="54"/>
      <c r="P121" s="122">
        <f>P122</f>
        <v>0</v>
      </c>
      <c r="Q121" s="54"/>
      <c r="R121" s="122">
        <f>R122</f>
        <v>0</v>
      </c>
      <c r="S121" s="54"/>
      <c r="T121" s="123">
        <f>T122</f>
        <v>0</v>
      </c>
      <c r="AT121" s="17" t="s">
        <v>82</v>
      </c>
      <c r="AU121" s="17" t="s">
        <v>166</v>
      </c>
      <c r="BK121" s="124">
        <f>BK122</f>
        <v>0</v>
      </c>
    </row>
    <row r="122" spans="2:65" s="11" customFormat="1" ht="25.9" customHeight="1">
      <c r="B122" s="125"/>
      <c r="D122" s="126" t="s">
        <v>82</v>
      </c>
      <c r="E122" s="127" t="s">
        <v>1905</v>
      </c>
      <c r="F122" s="127" t="s">
        <v>1998</v>
      </c>
      <c r="I122" s="128"/>
      <c r="J122" s="129">
        <f>BK122</f>
        <v>0</v>
      </c>
      <c r="L122" s="125"/>
      <c r="M122" s="130"/>
      <c r="P122" s="131">
        <f>P123</f>
        <v>0</v>
      </c>
      <c r="R122" s="131">
        <f>R123</f>
        <v>0</v>
      </c>
      <c r="T122" s="132">
        <f>T123</f>
        <v>0</v>
      </c>
      <c r="AR122" s="126" t="s">
        <v>193</v>
      </c>
      <c r="AT122" s="133" t="s">
        <v>82</v>
      </c>
      <c r="AU122" s="133" t="s">
        <v>83</v>
      </c>
      <c r="AY122" s="126" t="s">
        <v>186</v>
      </c>
      <c r="BK122" s="134">
        <f>BK123</f>
        <v>0</v>
      </c>
    </row>
    <row r="123" spans="2:65" s="1" customFormat="1" ht="16.5" customHeight="1">
      <c r="B123" s="33"/>
      <c r="C123" s="137" t="s">
        <v>91</v>
      </c>
      <c r="D123" s="137" t="s">
        <v>188</v>
      </c>
      <c r="E123" s="138" t="s">
        <v>1975</v>
      </c>
      <c r="F123" s="139" t="s">
        <v>1999</v>
      </c>
      <c r="G123" s="140" t="s">
        <v>912</v>
      </c>
      <c r="H123" s="141">
        <v>1</v>
      </c>
      <c r="I123" s="142"/>
      <c r="J123" s="143">
        <f>ROUND(I123*H123,2)</f>
        <v>0</v>
      </c>
      <c r="K123" s="139" t="s">
        <v>1</v>
      </c>
      <c r="L123" s="33"/>
      <c r="M123" s="161" t="s">
        <v>1</v>
      </c>
      <c r="N123" s="162" t="s">
        <v>48</v>
      </c>
      <c r="O123" s="163"/>
      <c r="P123" s="164">
        <f>O123*H123</f>
        <v>0</v>
      </c>
      <c r="Q123" s="164">
        <v>0</v>
      </c>
      <c r="R123" s="164">
        <f>Q123*H123</f>
        <v>0</v>
      </c>
      <c r="S123" s="164">
        <v>0</v>
      </c>
      <c r="T123" s="165">
        <f>S123*H123</f>
        <v>0</v>
      </c>
      <c r="AR123" s="148" t="s">
        <v>1109</v>
      </c>
      <c r="AT123" s="148" t="s">
        <v>188</v>
      </c>
      <c r="AU123" s="148" t="s">
        <v>91</v>
      </c>
      <c r="AY123" s="17" t="s">
        <v>186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91</v>
      </c>
      <c r="BK123" s="149">
        <f>ROUND(I123*H123,2)</f>
        <v>0</v>
      </c>
      <c r="BL123" s="17" t="s">
        <v>1109</v>
      </c>
      <c r="BM123" s="148" t="s">
        <v>2000</v>
      </c>
    </row>
    <row r="124" spans="2:65" s="1" customFormat="1" ht="6.95" customHeight="1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33"/>
    </row>
  </sheetData>
  <sheetProtection algorithmName="SHA-512" hashValue="We68QYBkX6vLMzyo4dCssiJt4nEH8xk1HW4uJkLeRLJWOYh9OjeWYj84gu1WwXH2WbhVavh7zopaW7b7exZ8cw==" saltValue="6xt+oSHtoLlGnM3dxoqabAousWl5k/SGMaewJb+M/Gz8eFiGjGT8q0V8HKwqKnj6DWRDK0UW96tejm8OdoENQQ==" spinCount="100000" sheet="1" objects="1" scenarios="1" formatColumns="0" formatRows="0" autoFilter="0"/>
  <autoFilter ref="C120:K123" xr:uid="{00000000-0009-0000-0000-00000A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2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131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ht="12" customHeight="1">
      <c r="B8" s="20"/>
      <c r="D8" s="27" t="s">
        <v>160</v>
      </c>
      <c r="L8" s="20"/>
    </row>
    <row r="9" spans="2:46" s="1" customFormat="1" ht="16.5" customHeight="1">
      <c r="B9" s="33"/>
      <c r="E9" s="245" t="s">
        <v>256</v>
      </c>
      <c r="F9" s="247"/>
      <c r="G9" s="247"/>
      <c r="H9" s="247"/>
      <c r="L9" s="33"/>
    </row>
    <row r="10" spans="2:46" s="1" customFormat="1" ht="12" customHeight="1">
      <c r="B10" s="33"/>
      <c r="D10" s="27" t="s">
        <v>257</v>
      </c>
      <c r="L10" s="33"/>
    </row>
    <row r="11" spans="2:46" s="1" customFormat="1" ht="16.5" customHeight="1">
      <c r="B11" s="33"/>
      <c r="E11" s="202" t="s">
        <v>2001</v>
      </c>
      <c r="F11" s="247"/>
      <c r="G11" s="247"/>
      <c r="H11" s="24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7" t="s">
        <v>18</v>
      </c>
      <c r="F13" s="25" t="s">
        <v>19</v>
      </c>
      <c r="I13" s="27" t="s">
        <v>20</v>
      </c>
      <c r="J13" s="25" t="s">
        <v>1</v>
      </c>
      <c r="L13" s="33"/>
    </row>
    <row r="14" spans="2:46" s="1" customFormat="1" ht="12" customHeight="1">
      <c r="B14" s="33"/>
      <c r="D14" s="27" t="s">
        <v>22</v>
      </c>
      <c r="F14" s="25" t="s">
        <v>23</v>
      </c>
      <c r="I14" s="27" t="s">
        <v>24</v>
      </c>
      <c r="J14" s="53" t="str">
        <f>'Rekapitulace stavby'!AN8</f>
        <v>9. 9. 2021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7" t="s">
        <v>30</v>
      </c>
      <c r="I16" s="27" t="s">
        <v>31</v>
      </c>
      <c r="J16" s="25" t="s">
        <v>1</v>
      </c>
      <c r="L16" s="33"/>
    </row>
    <row r="17" spans="2:12" s="1" customFormat="1" ht="18" customHeight="1">
      <c r="B17" s="33"/>
      <c r="E17" s="25" t="s">
        <v>32</v>
      </c>
      <c r="I17" s="27" t="s">
        <v>33</v>
      </c>
      <c r="J17" s="25" t="s">
        <v>1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7" t="s">
        <v>34</v>
      </c>
      <c r="I19" s="27" t="s">
        <v>31</v>
      </c>
      <c r="J19" s="28" t="str">
        <f>'Rekapitulace stavby'!AN13</f>
        <v>Vyplň údaj</v>
      </c>
      <c r="L19" s="33"/>
    </row>
    <row r="20" spans="2:12" s="1" customFormat="1" ht="18" customHeight="1">
      <c r="B20" s="33"/>
      <c r="E20" s="248" t="str">
        <f>'Rekapitulace stavby'!E14</f>
        <v>Vyplň údaj</v>
      </c>
      <c r="F20" s="229"/>
      <c r="G20" s="229"/>
      <c r="H20" s="229"/>
      <c r="I20" s="27" t="s">
        <v>33</v>
      </c>
      <c r="J20" s="28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7" t="s">
        <v>36</v>
      </c>
      <c r="I22" s="27" t="s">
        <v>31</v>
      </c>
      <c r="J22" s="25" t="s">
        <v>1</v>
      </c>
      <c r="L22" s="33"/>
    </row>
    <row r="23" spans="2:12" s="1" customFormat="1" ht="18" customHeight="1">
      <c r="B23" s="33"/>
      <c r="E23" s="25" t="s">
        <v>37</v>
      </c>
      <c r="I23" s="27" t="s">
        <v>33</v>
      </c>
      <c r="J23" s="25" t="s">
        <v>1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7" t="s">
        <v>39</v>
      </c>
      <c r="I25" s="27" t="s">
        <v>31</v>
      </c>
      <c r="J25" s="25" t="str">
        <f>IF('Rekapitulace stavby'!AN19="","",'Rekapitulace stavby'!AN19)</f>
        <v/>
      </c>
      <c r="L25" s="33"/>
    </row>
    <row r="26" spans="2:12" s="1" customFormat="1" ht="18" customHeight="1">
      <c r="B26" s="33"/>
      <c r="E26" s="25" t="str">
        <f>IF('Rekapitulace stavby'!E20="","",'Rekapitulace stavby'!E20)</f>
        <v xml:space="preserve"> </v>
      </c>
      <c r="I26" s="27" t="s">
        <v>33</v>
      </c>
      <c r="J26" s="25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7" t="s">
        <v>41</v>
      </c>
      <c r="L28" s="33"/>
    </row>
    <row r="29" spans="2:12" s="7" customFormat="1" ht="71.25" customHeight="1">
      <c r="B29" s="95"/>
      <c r="E29" s="234" t="s">
        <v>42</v>
      </c>
      <c r="F29" s="234"/>
      <c r="G29" s="234"/>
      <c r="H29" s="234"/>
      <c r="L29" s="95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25.35" customHeight="1">
      <c r="B32" s="33"/>
      <c r="D32" s="96" t="s">
        <v>43</v>
      </c>
      <c r="J32" s="67">
        <f>ROUND(J121, 2)</f>
        <v>0</v>
      </c>
      <c r="L32" s="33"/>
    </row>
    <row r="33" spans="2:12" s="1" customFormat="1" ht="6.95" customHeight="1">
      <c r="B33" s="33"/>
      <c r="D33" s="54"/>
      <c r="E33" s="54"/>
      <c r="F33" s="54"/>
      <c r="G33" s="54"/>
      <c r="H33" s="54"/>
      <c r="I33" s="54"/>
      <c r="J33" s="54"/>
      <c r="K33" s="54"/>
      <c r="L33" s="33"/>
    </row>
    <row r="34" spans="2:12" s="1" customFormat="1" ht="14.45" customHeight="1">
      <c r="B34" s="33"/>
      <c r="F34" s="36" t="s">
        <v>45</v>
      </c>
      <c r="I34" s="36" t="s">
        <v>44</v>
      </c>
      <c r="J34" s="36" t="s">
        <v>46</v>
      </c>
      <c r="L34" s="33"/>
    </row>
    <row r="35" spans="2:12" s="1" customFormat="1" ht="14.45" customHeight="1">
      <c r="B35" s="33"/>
      <c r="D35" s="56" t="s">
        <v>47</v>
      </c>
      <c r="E35" s="27" t="s">
        <v>48</v>
      </c>
      <c r="F35" s="87">
        <f>ROUND((SUM(BE121:BE123)),  2)</f>
        <v>0</v>
      </c>
      <c r="I35" s="97">
        <v>0.21</v>
      </c>
      <c r="J35" s="87">
        <f>ROUND(((SUM(BE121:BE123))*I35),  2)</f>
        <v>0</v>
      </c>
      <c r="L35" s="33"/>
    </row>
    <row r="36" spans="2:12" s="1" customFormat="1" ht="14.45" customHeight="1">
      <c r="B36" s="33"/>
      <c r="E36" s="27" t="s">
        <v>49</v>
      </c>
      <c r="F36" s="87">
        <f>ROUND((SUM(BF121:BF123)),  2)</f>
        <v>0</v>
      </c>
      <c r="I36" s="97">
        <v>0.15</v>
      </c>
      <c r="J36" s="87">
        <f>ROUND(((SUM(BF121:BF123))*I36),  2)</f>
        <v>0</v>
      </c>
      <c r="L36" s="33"/>
    </row>
    <row r="37" spans="2:12" s="1" customFormat="1" ht="14.45" hidden="1" customHeight="1">
      <c r="B37" s="33"/>
      <c r="E37" s="27" t="s">
        <v>50</v>
      </c>
      <c r="F37" s="87">
        <f>ROUND((SUM(BG121:BG123)),  2)</f>
        <v>0</v>
      </c>
      <c r="I37" s="97">
        <v>0.21</v>
      </c>
      <c r="J37" s="87">
        <f>0</f>
        <v>0</v>
      </c>
      <c r="L37" s="33"/>
    </row>
    <row r="38" spans="2:12" s="1" customFormat="1" ht="14.45" hidden="1" customHeight="1">
      <c r="B38" s="33"/>
      <c r="E38" s="27" t="s">
        <v>51</v>
      </c>
      <c r="F38" s="87">
        <f>ROUND((SUM(BH121:BH123)),  2)</f>
        <v>0</v>
      </c>
      <c r="I38" s="97">
        <v>0.15</v>
      </c>
      <c r="J38" s="87">
        <f>0</f>
        <v>0</v>
      </c>
      <c r="L38" s="33"/>
    </row>
    <row r="39" spans="2:12" s="1" customFormat="1" ht="14.45" hidden="1" customHeight="1">
      <c r="B39" s="33"/>
      <c r="E39" s="27" t="s">
        <v>52</v>
      </c>
      <c r="F39" s="87">
        <f>ROUND((SUM(BI121:BI123)),  2)</f>
        <v>0</v>
      </c>
      <c r="I39" s="97">
        <v>0</v>
      </c>
      <c r="J39" s="87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8"/>
      <c r="D41" s="99" t="s">
        <v>53</v>
      </c>
      <c r="E41" s="58"/>
      <c r="F41" s="58"/>
      <c r="G41" s="100" t="s">
        <v>54</v>
      </c>
      <c r="H41" s="101" t="s">
        <v>55</v>
      </c>
      <c r="I41" s="58"/>
      <c r="J41" s="102">
        <f>SUM(J32:J39)</f>
        <v>0</v>
      </c>
      <c r="K41" s="103"/>
      <c r="L41" s="33"/>
    </row>
    <row r="42" spans="2:12" s="1" customFormat="1" ht="14.45" customHeight="1">
      <c r="B42" s="33"/>
      <c r="L42" s="33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12" s="1" customFormat="1" ht="24.95" customHeight="1">
      <c r="B82" s="33"/>
      <c r="C82" s="21" t="s">
        <v>162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7" t="s">
        <v>16</v>
      </c>
      <c r="L84" s="33"/>
    </row>
    <row r="85" spans="2:12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12" ht="12" customHeight="1">
      <c r="B86" s="20"/>
      <c r="C86" s="27" t="s">
        <v>160</v>
      </c>
      <c r="L86" s="20"/>
    </row>
    <row r="87" spans="2:12" s="1" customFormat="1" ht="16.5" customHeight="1">
      <c r="B87" s="33"/>
      <c r="E87" s="245" t="s">
        <v>256</v>
      </c>
      <c r="F87" s="247"/>
      <c r="G87" s="247"/>
      <c r="H87" s="247"/>
      <c r="L87" s="33"/>
    </row>
    <row r="88" spans="2:12" s="1" customFormat="1" ht="12" customHeight="1">
      <c r="B88" s="33"/>
      <c r="C88" s="27" t="s">
        <v>257</v>
      </c>
      <c r="L88" s="33"/>
    </row>
    <row r="89" spans="2:12" s="1" customFormat="1" ht="16.5" customHeight="1">
      <c r="B89" s="33"/>
      <c r="E89" s="202" t="str">
        <f>E11</f>
        <v>D.2.1 - FOTOVOLTAICKÝ SYSTÉM</v>
      </c>
      <c r="F89" s="247"/>
      <c r="G89" s="247"/>
      <c r="H89" s="247"/>
      <c r="L89" s="33"/>
    </row>
    <row r="90" spans="2:12" s="1" customFormat="1" ht="6.95" customHeight="1">
      <c r="B90" s="33"/>
      <c r="L90" s="33"/>
    </row>
    <row r="91" spans="2:12" s="1" customFormat="1" ht="12" customHeight="1">
      <c r="B91" s="33"/>
      <c r="C91" s="27" t="s">
        <v>22</v>
      </c>
      <c r="F91" s="25" t="str">
        <f>F14</f>
        <v>Slezská Ostrava</v>
      </c>
      <c r="I91" s="27" t="s">
        <v>24</v>
      </c>
      <c r="J91" s="53" t="str">
        <f>IF(J14="","",J14)</f>
        <v>9. 9. 2021</v>
      </c>
      <c r="L91" s="33"/>
    </row>
    <row r="92" spans="2:12" s="1" customFormat="1" ht="6.95" customHeight="1">
      <c r="B92" s="33"/>
      <c r="L92" s="33"/>
    </row>
    <row r="93" spans="2:12" s="1" customFormat="1" ht="15.2" customHeight="1">
      <c r="B93" s="33"/>
      <c r="C93" s="27" t="s">
        <v>30</v>
      </c>
      <c r="F93" s="25" t="str">
        <f>E17</f>
        <v>Statutární město Ostrava</v>
      </c>
      <c r="I93" s="27" t="s">
        <v>36</v>
      </c>
      <c r="J93" s="31" t="str">
        <f>E23</f>
        <v>PPS Kania, s.r.o</v>
      </c>
      <c r="L93" s="33"/>
    </row>
    <row r="94" spans="2:12" s="1" customFormat="1" ht="15.2" customHeight="1">
      <c r="B94" s="33"/>
      <c r="C94" s="27" t="s">
        <v>34</v>
      </c>
      <c r="F94" s="25" t="str">
        <f>IF(E20="","",E20)</f>
        <v>Vyplň údaj</v>
      </c>
      <c r="I94" s="27" t="s">
        <v>39</v>
      </c>
      <c r="J94" s="31" t="str">
        <f>E26</f>
        <v xml:space="preserve"> </v>
      </c>
      <c r="L94" s="33"/>
    </row>
    <row r="95" spans="2:12" s="1" customFormat="1" ht="10.35" customHeight="1">
      <c r="B95" s="33"/>
      <c r="L95" s="33"/>
    </row>
    <row r="96" spans="2:12" s="1" customFormat="1" ht="29.25" customHeight="1">
      <c r="B96" s="33"/>
      <c r="C96" s="106" t="s">
        <v>163</v>
      </c>
      <c r="D96" s="98"/>
      <c r="E96" s="98"/>
      <c r="F96" s="98"/>
      <c r="G96" s="98"/>
      <c r="H96" s="98"/>
      <c r="I96" s="98"/>
      <c r="J96" s="107" t="s">
        <v>164</v>
      </c>
      <c r="K96" s="98"/>
      <c r="L96" s="33"/>
    </row>
    <row r="97" spans="2:47" s="1" customFormat="1" ht="10.35" customHeight="1">
      <c r="B97" s="33"/>
      <c r="L97" s="33"/>
    </row>
    <row r="98" spans="2:47" s="1" customFormat="1" ht="22.9" customHeight="1">
      <c r="B98" s="33"/>
      <c r="C98" s="108" t="s">
        <v>165</v>
      </c>
      <c r="J98" s="67">
        <f>J121</f>
        <v>0</v>
      </c>
      <c r="L98" s="33"/>
      <c r="AU98" s="17" t="s">
        <v>166</v>
      </c>
    </row>
    <row r="99" spans="2:47" s="8" customFormat="1" ht="24.95" customHeight="1">
      <c r="B99" s="109"/>
      <c r="D99" s="110" t="s">
        <v>1997</v>
      </c>
      <c r="E99" s="111"/>
      <c r="F99" s="111"/>
      <c r="G99" s="111"/>
      <c r="H99" s="111"/>
      <c r="I99" s="111"/>
      <c r="J99" s="112">
        <f>J122</f>
        <v>0</v>
      </c>
      <c r="L99" s="109"/>
    </row>
    <row r="100" spans="2:47" s="1" customFormat="1" ht="21.75" customHeight="1">
      <c r="B100" s="33"/>
      <c r="L100" s="33"/>
    </row>
    <row r="101" spans="2:47" s="1" customFormat="1" ht="6.95" customHeight="1">
      <c r="B101" s="45"/>
      <c r="C101" s="46"/>
      <c r="D101" s="46"/>
      <c r="E101" s="46"/>
      <c r="F101" s="46"/>
      <c r="G101" s="46"/>
      <c r="H101" s="46"/>
      <c r="I101" s="46"/>
      <c r="J101" s="46"/>
      <c r="K101" s="46"/>
      <c r="L101" s="33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3"/>
    </row>
    <row r="106" spans="2:47" s="1" customFormat="1" ht="24.95" customHeight="1">
      <c r="B106" s="33"/>
      <c r="C106" s="21" t="s">
        <v>171</v>
      </c>
      <c r="L106" s="33"/>
    </row>
    <row r="107" spans="2:47" s="1" customFormat="1" ht="6.95" customHeight="1">
      <c r="B107" s="33"/>
      <c r="L107" s="33"/>
    </row>
    <row r="108" spans="2:47" s="1" customFormat="1" ht="12" customHeight="1">
      <c r="B108" s="33"/>
      <c r="C108" s="27" t="s">
        <v>16</v>
      </c>
      <c r="L108" s="33"/>
    </row>
    <row r="109" spans="2:47" s="1" customFormat="1" ht="16.5" customHeight="1">
      <c r="B109" s="33"/>
      <c r="E109" s="245" t="str">
        <f>E7</f>
        <v>SPORTOVNÍ HALA _ SLEZSKÁ OSTRAVA</v>
      </c>
      <c r="F109" s="246"/>
      <c r="G109" s="246"/>
      <c r="H109" s="246"/>
      <c r="L109" s="33"/>
    </row>
    <row r="110" spans="2:47" ht="12" customHeight="1">
      <c r="B110" s="20"/>
      <c r="C110" s="27" t="s">
        <v>160</v>
      </c>
      <c r="L110" s="20"/>
    </row>
    <row r="111" spans="2:47" s="1" customFormat="1" ht="16.5" customHeight="1">
      <c r="B111" s="33"/>
      <c r="E111" s="245" t="s">
        <v>256</v>
      </c>
      <c r="F111" s="247"/>
      <c r="G111" s="247"/>
      <c r="H111" s="247"/>
      <c r="L111" s="33"/>
    </row>
    <row r="112" spans="2:47" s="1" customFormat="1" ht="12" customHeight="1">
      <c r="B112" s="33"/>
      <c r="C112" s="27" t="s">
        <v>257</v>
      </c>
      <c r="L112" s="33"/>
    </row>
    <row r="113" spans="2:65" s="1" customFormat="1" ht="16.5" customHeight="1">
      <c r="B113" s="33"/>
      <c r="E113" s="202" t="str">
        <f>E11</f>
        <v>D.2.1 - FOTOVOLTAICKÝ SYSTÉM</v>
      </c>
      <c r="F113" s="247"/>
      <c r="G113" s="247"/>
      <c r="H113" s="247"/>
      <c r="L113" s="33"/>
    </row>
    <row r="114" spans="2:65" s="1" customFormat="1" ht="6.95" customHeight="1">
      <c r="B114" s="33"/>
      <c r="L114" s="33"/>
    </row>
    <row r="115" spans="2:65" s="1" customFormat="1" ht="12" customHeight="1">
      <c r="B115" s="33"/>
      <c r="C115" s="27" t="s">
        <v>22</v>
      </c>
      <c r="F115" s="25" t="str">
        <f>F14</f>
        <v>Slezská Ostrava</v>
      </c>
      <c r="I115" s="27" t="s">
        <v>24</v>
      </c>
      <c r="J115" s="53" t="str">
        <f>IF(J14="","",J14)</f>
        <v>9. 9. 2021</v>
      </c>
      <c r="L115" s="33"/>
    </row>
    <row r="116" spans="2:65" s="1" customFormat="1" ht="6.95" customHeight="1">
      <c r="B116" s="33"/>
      <c r="L116" s="33"/>
    </row>
    <row r="117" spans="2:65" s="1" customFormat="1" ht="15.2" customHeight="1">
      <c r="B117" s="33"/>
      <c r="C117" s="27" t="s">
        <v>30</v>
      </c>
      <c r="F117" s="25" t="str">
        <f>E17</f>
        <v>Statutární město Ostrava</v>
      </c>
      <c r="I117" s="27" t="s">
        <v>36</v>
      </c>
      <c r="J117" s="31" t="str">
        <f>E23</f>
        <v>PPS Kania, s.r.o</v>
      </c>
      <c r="L117" s="33"/>
    </row>
    <row r="118" spans="2:65" s="1" customFormat="1" ht="15.2" customHeight="1">
      <c r="B118" s="33"/>
      <c r="C118" s="27" t="s">
        <v>34</v>
      </c>
      <c r="F118" s="25" t="str">
        <f>IF(E20="","",E20)</f>
        <v>Vyplň údaj</v>
      </c>
      <c r="I118" s="27" t="s">
        <v>39</v>
      </c>
      <c r="J118" s="31" t="str">
        <f>E26</f>
        <v xml:space="preserve"> </v>
      </c>
      <c r="L118" s="33"/>
    </row>
    <row r="119" spans="2:65" s="1" customFormat="1" ht="10.35" customHeight="1">
      <c r="B119" s="33"/>
      <c r="L119" s="33"/>
    </row>
    <row r="120" spans="2:65" s="10" customFormat="1" ht="29.25" customHeight="1">
      <c r="B120" s="117"/>
      <c r="C120" s="118" t="s">
        <v>172</v>
      </c>
      <c r="D120" s="119" t="s">
        <v>68</v>
      </c>
      <c r="E120" s="119" t="s">
        <v>64</v>
      </c>
      <c r="F120" s="119" t="s">
        <v>65</v>
      </c>
      <c r="G120" s="119" t="s">
        <v>173</v>
      </c>
      <c r="H120" s="119" t="s">
        <v>174</v>
      </c>
      <c r="I120" s="119" t="s">
        <v>175</v>
      </c>
      <c r="J120" s="119" t="s">
        <v>164</v>
      </c>
      <c r="K120" s="120" t="s">
        <v>176</v>
      </c>
      <c r="L120" s="117"/>
      <c r="M120" s="60" t="s">
        <v>1</v>
      </c>
      <c r="N120" s="61" t="s">
        <v>47</v>
      </c>
      <c r="O120" s="61" t="s">
        <v>177</v>
      </c>
      <c r="P120" s="61" t="s">
        <v>178</v>
      </c>
      <c r="Q120" s="61" t="s">
        <v>179</v>
      </c>
      <c r="R120" s="61" t="s">
        <v>180</v>
      </c>
      <c r="S120" s="61" t="s">
        <v>181</v>
      </c>
      <c r="T120" s="62" t="s">
        <v>182</v>
      </c>
    </row>
    <row r="121" spans="2:65" s="1" customFormat="1" ht="22.9" customHeight="1">
      <c r="B121" s="33"/>
      <c r="C121" s="65" t="s">
        <v>183</v>
      </c>
      <c r="J121" s="121">
        <f>BK121</f>
        <v>0</v>
      </c>
      <c r="L121" s="33"/>
      <c r="M121" s="63"/>
      <c r="N121" s="54"/>
      <c r="O121" s="54"/>
      <c r="P121" s="122">
        <f>P122</f>
        <v>0</v>
      </c>
      <c r="Q121" s="54"/>
      <c r="R121" s="122">
        <f>R122</f>
        <v>0</v>
      </c>
      <c r="S121" s="54"/>
      <c r="T121" s="123">
        <f>T122</f>
        <v>0</v>
      </c>
      <c r="AT121" s="17" t="s">
        <v>82</v>
      </c>
      <c r="AU121" s="17" t="s">
        <v>166</v>
      </c>
      <c r="BK121" s="124">
        <f>BK122</f>
        <v>0</v>
      </c>
    </row>
    <row r="122" spans="2:65" s="11" customFormat="1" ht="25.9" customHeight="1">
      <c r="B122" s="125"/>
      <c r="D122" s="126" t="s">
        <v>82</v>
      </c>
      <c r="E122" s="127" t="s">
        <v>1905</v>
      </c>
      <c r="F122" s="127" t="s">
        <v>1998</v>
      </c>
      <c r="I122" s="128"/>
      <c r="J122" s="129">
        <f>BK122</f>
        <v>0</v>
      </c>
      <c r="L122" s="125"/>
      <c r="M122" s="130"/>
      <c r="P122" s="131">
        <f>P123</f>
        <v>0</v>
      </c>
      <c r="R122" s="131">
        <f>R123</f>
        <v>0</v>
      </c>
      <c r="T122" s="132">
        <f>T123</f>
        <v>0</v>
      </c>
      <c r="AR122" s="126" t="s">
        <v>193</v>
      </c>
      <c r="AT122" s="133" t="s">
        <v>82</v>
      </c>
      <c r="AU122" s="133" t="s">
        <v>83</v>
      </c>
      <c r="AY122" s="126" t="s">
        <v>186</v>
      </c>
      <c r="BK122" s="134">
        <f>BK123</f>
        <v>0</v>
      </c>
    </row>
    <row r="123" spans="2:65" s="1" customFormat="1" ht="16.5" customHeight="1">
      <c r="B123" s="33"/>
      <c r="C123" s="137" t="s">
        <v>91</v>
      </c>
      <c r="D123" s="137" t="s">
        <v>188</v>
      </c>
      <c r="E123" s="138" t="s">
        <v>1975</v>
      </c>
      <c r="F123" s="139" t="s">
        <v>2002</v>
      </c>
      <c r="G123" s="140" t="s">
        <v>912</v>
      </c>
      <c r="H123" s="141">
        <v>1</v>
      </c>
      <c r="I123" s="142"/>
      <c r="J123" s="143">
        <f>ROUND(I123*H123,2)</f>
        <v>0</v>
      </c>
      <c r="K123" s="139" t="s">
        <v>1</v>
      </c>
      <c r="L123" s="33"/>
      <c r="M123" s="161" t="s">
        <v>1</v>
      </c>
      <c r="N123" s="162" t="s">
        <v>48</v>
      </c>
      <c r="O123" s="163"/>
      <c r="P123" s="164">
        <f>O123*H123</f>
        <v>0</v>
      </c>
      <c r="Q123" s="164">
        <v>0</v>
      </c>
      <c r="R123" s="164">
        <f>Q123*H123</f>
        <v>0</v>
      </c>
      <c r="S123" s="164">
        <v>0</v>
      </c>
      <c r="T123" s="165">
        <f>S123*H123</f>
        <v>0</v>
      </c>
      <c r="AR123" s="148" t="s">
        <v>1109</v>
      </c>
      <c r="AT123" s="148" t="s">
        <v>188</v>
      </c>
      <c r="AU123" s="148" t="s">
        <v>91</v>
      </c>
      <c r="AY123" s="17" t="s">
        <v>186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91</v>
      </c>
      <c r="BK123" s="149">
        <f>ROUND(I123*H123,2)</f>
        <v>0</v>
      </c>
      <c r="BL123" s="17" t="s">
        <v>1109</v>
      </c>
      <c r="BM123" s="148" t="s">
        <v>2003</v>
      </c>
    </row>
    <row r="124" spans="2:65" s="1" customFormat="1" ht="6.95" customHeight="1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33"/>
    </row>
  </sheetData>
  <sheetProtection algorithmName="SHA-512" hashValue="FNLVs2QJ6XDuPq4UufUWCcXD9u4e/+luaBF/FOIpPZv4/DsmHwfg+A/7e38/TSCNkZWu9jxqyI7OQhpfDMCUMw==" saltValue="61pMO6ytNj05Or23mYumlwwrvbf0JOwnoV+FUbwxmR8fvRgTRs/eeJQYlpc4ClMHI9/QoXjC9QNk/fa8Okjt/Q==" spinCount="100000" sheet="1" objects="1" scenarios="1" formatColumns="0" formatRows="0" autoFilter="0"/>
  <autoFilter ref="C120:K123" xr:uid="{00000000-0009-0000-0000-00000B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4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134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s="1" customFormat="1" ht="12" customHeight="1">
      <c r="B8" s="33"/>
      <c r="D8" s="27" t="s">
        <v>160</v>
      </c>
      <c r="L8" s="33"/>
    </row>
    <row r="9" spans="2:46" s="1" customFormat="1" ht="16.5" customHeight="1">
      <c r="B9" s="33"/>
      <c r="E9" s="202" t="s">
        <v>2004</v>
      </c>
      <c r="F9" s="247"/>
      <c r="G9" s="247"/>
      <c r="H9" s="247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1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3" t="str">
        <f>'Rekapitulace stavby'!AN8</f>
        <v>9. 9. 2021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1</v>
      </c>
      <c r="L14" s="33"/>
    </row>
    <row r="15" spans="2:46" s="1" customFormat="1" ht="18" customHeight="1">
      <c r="B15" s="33"/>
      <c r="E15" s="25" t="s">
        <v>32</v>
      </c>
      <c r="I15" s="27" t="s">
        <v>33</v>
      </c>
      <c r="J15" s="25" t="s">
        <v>1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248" t="str">
        <f>'Rekapitulace stavby'!E14</f>
        <v>Vyplň údaj</v>
      </c>
      <c r="F18" s="229"/>
      <c r="G18" s="229"/>
      <c r="H18" s="229"/>
      <c r="I18" s="27" t="s">
        <v>33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31</v>
      </c>
      <c r="J20" s="25" t="s">
        <v>1</v>
      </c>
      <c r="L20" s="33"/>
    </row>
    <row r="21" spans="2:12" s="1" customFormat="1" ht="18" customHeight="1">
      <c r="B21" s="33"/>
      <c r="E21" s="25" t="s">
        <v>37</v>
      </c>
      <c r="I21" s="27" t="s">
        <v>33</v>
      </c>
      <c r="J21" s="25" t="s">
        <v>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31</v>
      </c>
      <c r="J23" s="25" t="str">
        <f>IF('Rekapitulace stavby'!AN19="","",'Rekapitulace stavby'!AN19)</f>
        <v/>
      </c>
      <c r="L23" s="33"/>
    </row>
    <row r="24" spans="2:12" s="1" customFormat="1" ht="18" customHeight="1">
      <c r="B24" s="33"/>
      <c r="E24" s="25" t="str">
        <f>IF('Rekapitulace stavby'!E20="","",'Rekapitulace stavby'!E20)</f>
        <v xml:space="preserve"> </v>
      </c>
      <c r="I24" s="27" t="s">
        <v>33</v>
      </c>
      <c r="J24" s="25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41</v>
      </c>
      <c r="L26" s="33"/>
    </row>
    <row r="27" spans="2:12" s="7" customFormat="1" ht="71.25" customHeight="1">
      <c r="B27" s="95"/>
      <c r="E27" s="234" t="s">
        <v>42</v>
      </c>
      <c r="F27" s="234"/>
      <c r="G27" s="234"/>
      <c r="H27" s="234"/>
      <c r="L27" s="95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6" t="s">
        <v>43</v>
      </c>
      <c r="J30" s="67">
        <f>ROUND(J128, 2)</f>
        <v>0</v>
      </c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5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5" customHeight="1">
      <c r="B33" s="33"/>
      <c r="D33" s="56" t="s">
        <v>47</v>
      </c>
      <c r="E33" s="27" t="s">
        <v>48</v>
      </c>
      <c r="F33" s="87">
        <f>ROUND((SUM(BE128:BE244)),  2)</f>
        <v>0</v>
      </c>
      <c r="I33" s="97">
        <v>0.21</v>
      </c>
      <c r="J33" s="87">
        <f>ROUND(((SUM(BE128:BE244))*I33),  2)</f>
        <v>0</v>
      </c>
      <c r="L33" s="33"/>
    </row>
    <row r="34" spans="2:12" s="1" customFormat="1" ht="14.45" customHeight="1">
      <c r="B34" s="33"/>
      <c r="E34" s="27" t="s">
        <v>49</v>
      </c>
      <c r="F34" s="87">
        <f>ROUND((SUM(BF128:BF244)),  2)</f>
        <v>0</v>
      </c>
      <c r="I34" s="97">
        <v>0.15</v>
      </c>
      <c r="J34" s="87">
        <f>ROUND(((SUM(BF128:BF244))*I34),  2)</f>
        <v>0</v>
      </c>
      <c r="L34" s="33"/>
    </row>
    <row r="35" spans="2:12" s="1" customFormat="1" ht="14.45" hidden="1" customHeight="1">
      <c r="B35" s="33"/>
      <c r="E35" s="27" t="s">
        <v>50</v>
      </c>
      <c r="F35" s="87">
        <f>ROUND((SUM(BG128:BG244)),  2)</f>
        <v>0</v>
      </c>
      <c r="I35" s="97">
        <v>0.21</v>
      </c>
      <c r="J35" s="87">
        <f>0</f>
        <v>0</v>
      </c>
      <c r="L35" s="33"/>
    </row>
    <row r="36" spans="2:12" s="1" customFormat="1" ht="14.45" hidden="1" customHeight="1">
      <c r="B36" s="33"/>
      <c r="E36" s="27" t="s">
        <v>51</v>
      </c>
      <c r="F36" s="87">
        <f>ROUND((SUM(BH128:BH244)),  2)</f>
        <v>0</v>
      </c>
      <c r="I36" s="97">
        <v>0.15</v>
      </c>
      <c r="J36" s="87">
        <f>0</f>
        <v>0</v>
      </c>
      <c r="L36" s="33"/>
    </row>
    <row r="37" spans="2:12" s="1" customFormat="1" ht="14.45" hidden="1" customHeight="1">
      <c r="B37" s="33"/>
      <c r="E37" s="27" t="s">
        <v>52</v>
      </c>
      <c r="F37" s="87">
        <f>ROUND((SUM(BI128:BI244)),  2)</f>
        <v>0</v>
      </c>
      <c r="I37" s="97">
        <v>0</v>
      </c>
      <c r="J37" s="87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8"/>
      <c r="D39" s="99" t="s">
        <v>53</v>
      </c>
      <c r="E39" s="58"/>
      <c r="F39" s="58"/>
      <c r="G39" s="100" t="s">
        <v>54</v>
      </c>
      <c r="H39" s="101" t="s">
        <v>55</v>
      </c>
      <c r="I39" s="58"/>
      <c r="J39" s="102">
        <f>SUM(J30:J37)</f>
        <v>0</v>
      </c>
      <c r="K39" s="103"/>
      <c r="L39" s="33"/>
    </row>
    <row r="40" spans="2:12" s="1" customFormat="1" ht="14.45" customHeight="1">
      <c r="B40" s="33"/>
      <c r="L40" s="33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5" customHeight="1">
      <c r="B82" s="33"/>
      <c r="C82" s="21" t="s">
        <v>162</v>
      </c>
      <c r="L82" s="33"/>
    </row>
    <row r="83" spans="2:47" s="1" customFormat="1" ht="6.95" customHeight="1">
      <c r="B83" s="33"/>
      <c r="L83" s="33"/>
    </row>
    <row r="84" spans="2:47" s="1" customFormat="1" ht="12" customHeight="1">
      <c r="B84" s="33"/>
      <c r="C84" s="27" t="s">
        <v>16</v>
      </c>
      <c r="L84" s="33"/>
    </row>
    <row r="85" spans="2:47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47" s="1" customFormat="1" ht="12" customHeight="1">
      <c r="B86" s="33"/>
      <c r="C86" s="27" t="s">
        <v>160</v>
      </c>
      <c r="L86" s="33"/>
    </row>
    <row r="87" spans="2:47" s="1" customFormat="1" ht="16.5" customHeight="1">
      <c r="B87" s="33"/>
      <c r="E87" s="202" t="str">
        <f>E9</f>
        <v>SO 03 - Komunikace a zpevněné plochy</v>
      </c>
      <c r="F87" s="247"/>
      <c r="G87" s="247"/>
      <c r="H87" s="247"/>
      <c r="L87" s="33"/>
    </row>
    <row r="88" spans="2:47" s="1" customFormat="1" ht="6.95" customHeight="1">
      <c r="B88" s="33"/>
      <c r="L88" s="33"/>
    </row>
    <row r="89" spans="2:47" s="1" customFormat="1" ht="12" customHeight="1">
      <c r="B89" s="33"/>
      <c r="C89" s="27" t="s">
        <v>22</v>
      </c>
      <c r="F89" s="25" t="str">
        <f>F12</f>
        <v>Slezská Ostrava</v>
      </c>
      <c r="I89" s="27" t="s">
        <v>24</v>
      </c>
      <c r="J89" s="53" t="str">
        <f>IF(J12="","",J12)</f>
        <v>9. 9. 2021</v>
      </c>
      <c r="L89" s="33"/>
    </row>
    <row r="90" spans="2:47" s="1" customFormat="1" ht="6.95" customHeight="1">
      <c r="B90" s="33"/>
      <c r="L90" s="33"/>
    </row>
    <row r="91" spans="2:47" s="1" customFormat="1" ht="15.2" customHeight="1">
      <c r="B91" s="33"/>
      <c r="C91" s="27" t="s">
        <v>30</v>
      </c>
      <c r="F91" s="25" t="str">
        <f>E15</f>
        <v>Statutární město Ostrava</v>
      </c>
      <c r="I91" s="27" t="s">
        <v>36</v>
      </c>
      <c r="J91" s="31" t="str">
        <f>E21</f>
        <v>PPS Kania, s.r.o</v>
      </c>
      <c r="L91" s="33"/>
    </row>
    <row r="92" spans="2:47" s="1" customFormat="1" ht="15.2" customHeight="1">
      <c r="B92" s="33"/>
      <c r="C92" s="27" t="s">
        <v>34</v>
      </c>
      <c r="F92" s="25" t="str">
        <f>IF(E18="","",E18)</f>
        <v>Vyplň údaj</v>
      </c>
      <c r="I92" s="27" t="s">
        <v>39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6" t="s">
        <v>163</v>
      </c>
      <c r="D94" s="98"/>
      <c r="E94" s="98"/>
      <c r="F94" s="98"/>
      <c r="G94" s="98"/>
      <c r="H94" s="98"/>
      <c r="I94" s="98"/>
      <c r="J94" s="107" t="s">
        <v>164</v>
      </c>
      <c r="K94" s="98"/>
      <c r="L94" s="33"/>
    </row>
    <row r="95" spans="2:47" s="1" customFormat="1" ht="10.35" customHeight="1">
      <c r="B95" s="33"/>
      <c r="L95" s="33"/>
    </row>
    <row r="96" spans="2:47" s="1" customFormat="1" ht="22.9" customHeight="1">
      <c r="B96" s="33"/>
      <c r="C96" s="108" t="s">
        <v>165</v>
      </c>
      <c r="J96" s="67">
        <f>J128</f>
        <v>0</v>
      </c>
      <c r="L96" s="33"/>
      <c r="AU96" s="17" t="s">
        <v>166</v>
      </c>
    </row>
    <row r="97" spans="2:12" s="8" customFormat="1" ht="24.95" customHeight="1">
      <c r="B97" s="109"/>
      <c r="D97" s="110" t="s">
        <v>167</v>
      </c>
      <c r="E97" s="111"/>
      <c r="F97" s="111"/>
      <c r="G97" s="111"/>
      <c r="H97" s="111"/>
      <c r="I97" s="111"/>
      <c r="J97" s="112">
        <f>J129</f>
        <v>0</v>
      </c>
      <c r="L97" s="109"/>
    </row>
    <row r="98" spans="2:12" s="9" customFormat="1" ht="19.899999999999999" customHeight="1">
      <c r="B98" s="113"/>
      <c r="D98" s="114" t="s">
        <v>168</v>
      </c>
      <c r="E98" s="115"/>
      <c r="F98" s="115"/>
      <c r="G98" s="115"/>
      <c r="H98" s="115"/>
      <c r="I98" s="115"/>
      <c r="J98" s="116">
        <f>J130</f>
        <v>0</v>
      </c>
      <c r="L98" s="113"/>
    </row>
    <row r="99" spans="2:12" s="9" customFormat="1" ht="19.899999999999999" customHeight="1">
      <c r="B99" s="113"/>
      <c r="D99" s="114" t="s">
        <v>259</v>
      </c>
      <c r="E99" s="115"/>
      <c r="F99" s="115"/>
      <c r="G99" s="115"/>
      <c r="H99" s="115"/>
      <c r="I99" s="115"/>
      <c r="J99" s="116">
        <f>J170</f>
        <v>0</v>
      </c>
      <c r="L99" s="113"/>
    </row>
    <row r="100" spans="2:12" s="9" customFormat="1" ht="19.899999999999999" customHeight="1">
      <c r="B100" s="113"/>
      <c r="D100" s="114" t="s">
        <v>260</v>
      </c>
      <c r="E100" s="115"/>
      <c r="F100" s="115"/>
      <c r="G100" s="115"/>
      <c r="H100" s="115"/>
      <c r="I100" s="115"/>
      <c r="J100" s="116">
        <f>J175</f>
        <v>0</v>
      </c>
      <c r="L100" s="113"/>
    </row>
    <row r="101" spans="2:12" s="9" customFormat="1" ht="19.899999999999999" customHeight="1">
      <c r="B101" s="113"/>
      <c r="D101" s="114" t="s">
        <v>261</v>
      </c>
      <c r="E101" s="115"/>
      <c r="F101" s="115"/>
      <c r="G101" s="115"/>
      <c r="H101" s="115"/>
      <c r="I101" s="115"/>
      <c r="J101" s="116">
        <f>J180</f>
        <v>0</v>
      </c>
      <c r="L101" s="113"/>
    </row>
    <row r="102" spans="2:12" s="9" customFormat="1" ht="19.899999999999999" customHeight="1">
      <c r="B102" s="113"/>
      <c r="D102" s="114" t="s">
        <v>2005</v>
      </c>
      <c r="E102" s="115"/>
      <c r="F102" s="115"/>
      <c r="G102" s="115"/>
      <c r="H102" s="115"/>
      <c r="I102" s="115"/>
      <c r="J102" s="116">
        <f>J186</f>
        <v>0</v>
      </c>
      <c r="L102" s="113"/>
    </row>
    <row r="103" spans="2:12" s="9" customFormat="1" ht="19.899999999999999" customHeight="1">
      <c r="B103" s="113"/>
      <c r="D103" s="114" t="s">
        <v>169</v>
      </c>
      <c r="E103" s="115"/>
      <c r="F103" s="115"/>
      <c r="G103" s="115"/>
      <c r="H103" s="115"/>
      <c r="I103" s="115"/>
      <c r="J103" s="116">
        <f>J204</f>
        <v>0</v>
      </c>
      <c r="L103" s="113"/>
    </row>
    <row r="104" spans="2:12" s="9" customFormat="1" ht="19.899999999999999" customHeight="1">
      <c r="B104" s="113"/>
      <c r="D104" s="114" t="s">
        <v>263</v>
      </c>
      <c r="E104" s="115"/>
      <c r="F104" s="115"/>
      <c r="G104" s="115"/>
      <c r="H104" s="115"/>
      <c r="I104" s="115"/>
      <c r="J104" s="116">
        <f>J229</f>
        <v>0</v>
      </c>
      <c r="L104" s="113"/>
    </row>
    <row r="105" spans="2:12" s="8" customFormat="1" ht="24.95" customHeight="1">
      <c r="B105" s="109"/>
      <c r="D105" s="110" t="s">
        <v>264</v>
      </c>
      <c r="E105" s="111"/>
      <c r="F105" s="111"/>
      <c r="G105" s="111"/>
      <c r="H105" s="111"/>
      <c r="I105" s="111"/>
      <c r="J105" s="112">
        <f>J231</f>
        <v>0</v>
      </c>
      <c r="L105" s="109"/>
    </row>
    <row r="106" spans="2:12" s="9" customFormat="1" ht="19.899999999999999" customHeight="1">
      <c r="B106" s="113"/>
      <c r="D106" s="114" t="s">
        <v>273</v>
      </c>
      <c r="E106" s="115"/>
      <c r="F106" s="115"/>
      <c r="G106" s="115"/>
      <c r="H106" s="115"/>
      <c r="I106" s="115"/>
      <c r="J106" s="116">
        <f>J232</f>
        <v>0</v>
      </c>
      <c r="L106" s="113"/>
    </row>
    <row r="107" spans="2:12" s="8" customFormat="1" ht="24.95" customHeight="1">
      <c r="B107" s="109"/>
      <c r="D107" s="110" t="s">
        <v>281</v>
      </c>
      <c r="E107" s="111"/>
      <c r="F107" s="111"/>
      <c r="G107" s="111"/>
      <c r="H107" s="111"/>
      <c r="I107" s="111"/>
      <c r="J107" s="112">
        <f>J238</f>
        <v>0</v>
      </c>
      <c r="L107" s="109"/>
    </row>
    <row r="108" spans="2:12" s="9" customFormat="1" ht="19.899999999999999" customHeight="1">
      <c r="B108" s="113"/>
      <c r="D108" s="114" t="s">
        <v>2006</v>
      </c>
      <c r="E108" s="115"/>
      <c r="F108" s="115"/>
      <c r="G108" s="115"/>
      <c r="H108" s="115"/>
      <c r="I108" s="115"/>
      <c r="J108" s="116">
        <f>J239</f>
        <v>0</v>
      </c>
      <c r="L108" s="113"/>
    </row>
    <row r="109" spans="2:12" s="1" customFormat="1" ht="21.75" customHeight="1">
      <c r="B109" s="33"/>
      <c r="L109" s="33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3"/>
    </row>
    <row r="114" spans="2:63" s="1" customFormat="1" ht="6.95" customHeight="1"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33"/>
    </row>
    <row r="115" spans="2:63" s="1" customFormat="1" ht="24.95" customHeight="1">
      <c r="B115" s="33"/>
      <c r="C115" s="21" t="s">
        <v>171</v>
      </c>
      <c r="L115" s="33"/>
    </row>
    <row r="116" spans="2:63" s="1" customFormat="1" ht="6.95" customHeight="1">
      <c r="B116" s="33"/>
      <c r="L116" s="33"/>
    </row>
    <row r="117" spans="2:63" s="1" customFormat="1" ht="12" customHeight="1">
      <c r="B117" s="33"/>
      <c r="C117" s="27" t="s">
        <v>16</v>
      </c>
      <c r="L117" s="33"/>
    </row>
    <row r="118" spans="2:63" s="1" customFormat="1" ht="16.5" customHeight="1">
      <c r="B118" s="33"/>
      <c r="E118" s="245" t="str">
        <f>E7</f>
        <v>SPORTOVNÍ HALA _ SLEZSKÁ OSTRAVA</v>
      </c>
      <c r="F118" s="246"/>
      <c r="G118" s="246"/>
      <c r="H118" s="246"/>
      <c r="L118" s="33"/>
    </row>
    <row r="119" spans="2:63" s="1" customFormat="1" ht="12" customHeight="1">
      <c r="B119" s="33"/>
      <c r="C119" s="27" t="s">
        <v>160</v>
      </c>
      <c r="L119" s="33"/>
    </row>
    <row r="120" spans="2:63" s="1" customFormat="1" ht="16.5" customHeight="1">
      <c r="B120" s="33"/>
      <c r="E120" s="202" t="str">
        <f>E9</f>
        <v>SO 03 - Komunikace a zpevněné plochy</v>
      </c>
      <c r="F120" s="247"/>
      <c r="G120" s="247"/>
      <c r="H120" s="247"/>
      <c r="L120" s="33"/>
    </row>
    <row r="121" spans="2:63" s="1" customFormat="1" ht="6.95" customHeight="1">
      <c r="B121" s="33"/>
      <c r="L121" s="33"/>
    </row>
    <row r="122" spans="2:63" s="1" customFormat="1" ht="12" customHeight="1">
      <c r="B122" s="33"/>
      <c r="C122" s="27" t="s">
        <v>22</v>
      </c>
      <c r="F122" s="25" t="str">
        <f>F12</f>
        <v>Slezská Ostrava</v>
      </c>
      <c r="I122" s="27" t="s">
        <v>24</v>
      </c>
      <c r="J122" s="53" t="str">
        <f>IF(J12="","",J12)</f>
        <v>9. 9. 2021</v>
      </c>
      <c r="L122" s="33"/>
    </row>
    <row r="123" spans="2:63" s="1" customFormat="1" ht="6.95" customHeight="1">
      <c r="B123" s="33"/>
      <c r="L123" s="33"/>
    </row>
    <row r="124" spans="2:63" s="1" customFormat="1" ht="15.2" customHeight="1">
      <c r="B124" s="33"/>
      <c r="C124" s="27" t="s">
        <v>30</v>
      </c>
      <c r="F124" s="25" t="str">
        <f>E15</f>
        <v>Statutární město Ostrava</v>
      </c>
      <c r="I124" s="27" t="s">
        <v>36</v>
      </c>
      <c r="J124" s="31" t="str">
        <f>E21</f>
        <v>PPS Kania, s.r.o</v>
      </c>
      <c r="L124" s="33"/>
    </row>
    <row r="125" spans="2:63" s="1" customFormat="1" ht="15.2" customHeight="1">
      <c r="B125" s="33"/>
      <c r="C125" s="27" t="s">
        <v>34</v>
      </c>
      <c r="F125" s="25" t="str">
        <f>IF(E18="","",E18)</f>
        <v>Vyplň údaj</v>
      </c>
      <c r="I125" s="27" t="s">
        <v>39</v>
      </c>
      <c r="J125" s="31" t="str">
        <f>E24</f>
        <v xml:space="preserve"> </v>
      </c>
      <c r="L125" s="33"/>
    </row>
    <row r="126" spans="2:63" s="1" customFormat="1" ht="10.35" customHeight="1">
      <c r="B126" s="33"/>
      <c r="L126" s="33"/>
    </row>
    <row r="127" spans="2:63" s="10" customFormat="1" ht="29.25" customHeight="1">
      <c r="B127" s="117"/>
      <c r="C127" s="118" t="s">
        <v>172</v>
      </c>
      <c r="D127" s="119" t="s">
        <v>68</v>
      </c>
      <c r="E127" s="119" t="s">
        <v>64</v>
      </c>
      <c r="F127" s="119" t="s">
        <v>65</v>
      </c>
      <c r="G127" s="119" t="s">
        <v>173</v>
      </c>
      <c r="H127" s="119" t="s">
        <v>174</v>
      </c>
      <c r="I127" s="119" t="s">
        <v>175</v>
      </c>
      <c r="J127" s="119" t="s">
        <v>164</v>
      </c>
      <c r="K127" s="120" t="s">
        <v>176</v>
      </c>
      <c r="L127" s="117"/>
      <c r="M127" s="60" t="s">
        <v>1</v>
      </c>
      <c r="N127" s="61" t="s">
        <v>47</v>
      </c>
      <c r="O127" s="61" t="s">
        <v>177</v>
      </c>
      <c r="P127" s="61" t="s">
        <v>178</v>
      </c>
      <c r="Q127" s="61" t="s">
        <v>179</v>
      </c>
      <c r="R127" s="61" t="s">
        <v>180</v>
      </c>
      <c r="S127" s="61" t="s">
        <v>181</v>
      </c>
      <c r="T127" s="62" t="s">
        <v>182</v>
      </c>
    </row>
    <row r="128" spans="2:63" s="1" customFormat="1" ht="22.9" customHeight="1">
      <c r="B128" s="33"/>
      <c r="C128" s="65" t="s">
        <v>183</v>
      </c>
      <c r="J128" s="121">
        <f>BK128</f>
        <v>0</v>
      </c>
      <c r="L128" s="33"/>
      <c r="M128" s="63"/>
      <c r="N128" s="54"/>
      <c r="O128" s="54"/>
      <c r="P128" s="122">
        <f>P129+P231+P238</f>
        <v>0</v>
      </c>
      <c r="Q128" s="54"/>
      <c r="R128" s="122">
        <f>R129+R231+R238</f>
        <v>1104.29324103</v>
      </c>
      <c r="S128" s="54"/>
      <c r="T128" s="123">
        <f>T129+T231+T238</f>
        <v>0</v>
      </c>
      <c r="AT128" s="17" t="s">
        <v>82</v>
      </c>
      <c r="AU128" s="17" t="s">
        <v>166</v>
      </c>
      <c r="BK128" s="124">
        <f>BK129+BK231+BK238</f>
        <v>0</v>
      </c>
    </row>
    <row r="129" spans="2:65" s="11" customFormat="1" ht="25.9" customHeight="1">
      <c r="B129" s="125"/>
      <c r="D129" s="126" t="s">
        <v>82</v>
      </c>
      <c r="E129" s="127" t="s">
        <v>184</v>
      </c>
      <c r="F129" s="127" t="s">
        <v>185</v>
      </c>
      <c r="I129" s="128"/>
      <c r="J129" s="129">
        <f>BK129</f>
        <v>0</v>
      </c>
      <c r="L129" s="125"/>
      <c r="M129" s="130"/>
      <c r="P129" s="131">
        <f>P130+P170+P175+P180+P186+P204+P229</f>
        <v>0</v>
      </c>
      <c r="R129" s="131">
        <f>R130+R170+R175+R180+R186+R204+R229</f>
        <v>1103.42823103</v>
      </c>
      <c r="T129" s="132">
        <f>T130+T170+T175+T180+T186+T204+T229</f>
        <v>0</v>
      </c>
      <c r="AR129" s="126" t="s">
        <v>91</v>
      </c>
      <c r="AT129" s="133" t="s">
        <v>82</v>
      </c>
      <c r="AU129" s="133" t="s">
        <v>83</v>
      </c>
      <c r="AY129" s="126" t="s">
        <v>186</v>
      </c>
      <c r="BK129" s="134">
        <f>BK130+BK170+BK175+BK180+BK186+BK204+BK229</f>
        <v>0</v>
      </c>
    </row>
    <row r="130" spans="2:65" s="11" customFormat="1" ht="22.9" customHeight="1">
      <c r="B130" s="125"/>
      <c r="D130" s="126" t="s">
        <v>82</v>
      </c>
      <c r="E130" s="135" t="s">
        <v>91</v>
      </c>
      <c r="F130" s="135" t="s">
        <v>187</v>
      </c>
      <c r="I130" s="128"/>
      <c r="J130" s="136">
        <f>BK130</f>
        <v>0</v>
      </c>
      <c r="L130" s="125"/>
      <c r="M130" s="130"/>
      <c r="P130" s="131">
        <f>SUM(P131:P169)</f>
        <v>0</v>
      </c>
      <c r="R130" s="131">
        <f>SUM(R131:R169)</f>
        <v>0</v>
      </c>
      <c r="T130" s="132">
        <f>SUM(T131:T169)</f>
        <v>0</v>
      </c>
      <c r="AR130" s="126" t="s">
        <v>91</v>
      </c>
      <c r="AT130" s="133" t="s">
        <v>82</v>
      </c>
      <c r="AU130" s="133" t="s">
        <v>91</v>
      </c>
      <c r="AY130" s="126" t="s">
        <v>186</v>
      </c>
      <c r="BK130" s="134">
        <f>SUM(BK131:BK169)</f>
        <v>0</v>
      </c>
    </row>
    <row r="131" spans="2:65" s="1" customFormat="1" ht="21.75" customHeight="1">
      <c r="B131" s="33"/>
      <c r="C131" s="137" t="s">
        <v>91</v>
      </c>
      <c r="D131" s="137" t="s">
        <v>188</v>
      </c>
      <c r="E131" s="138" t="s">
        <v>2007</v>
      </c>
      <c r="F131" s="139" t="s">
        <v>2008</v>
      </c>
      <c r="G131" s="140" t="s">
        <v>200</v>
      </c>
      <c r="H131" s="141">
        <v>356.52</v>
      </c>
      <c r="I131" s="142"/>
      <c r="J131" s="143">
        <f>ROUND(I131*H131,2)</f>
        <v>0</v>
      </c>
      <c r="K131" s="139" t="s">
        <v>192</v>
      </c>
      <c r="L131" s="33"/>
      <c r="M131" s="144" t="s">
        <v>1</v>
      </c>
      <c r="N131" s="145" t="s">
        <v>48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193</v>
      </c>
      <c r="AT131" s="148" t="s">
        <v>188</v>
      </c>
      <c r="AU131" s="148" t="s">
        <v>93</v>
      </c>
      <c r="AY131" s="17" t="s">
        <v>186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91</v>
      </c>
      <c r="BK131" s="149">
        <f>ROUND(I131*H131,2)</f>
        <v>0</v>
      </c>
      <c r="BL131" s="17" t="s">
        <v>193</v>
      </c>
      <c r="BM131" s="148" t="s">
        <v>2009</v>
      </c>
    </row>
    <row r="132" spans="2:65" s="14" customFormat="1" ht="11.25">
      <c r="B132" s="173"/>
      <c r="D132" s="151" t="s">
        <v>209</v>
      </c>
      <c r="E132" s="174" t="s">
        <v>1</v>
      </c>
      <c r="F132" s="175" t="s">
        <v>2010</v>
      </c>
      <c r="H132" s="174" t="s">
        <v>1</v>
      </c>
      <c r="I132" s="176"/>
      <c r="L132" s="173"/>
      <c r="M132" s="177"/>
      <c r="T132" s="178"/>
      <c r="AT132" s="174" t="s">
        <v>209</v>
      </c>
      <c r="AU132" s="174" t="s">
        <v>93</v>
      </c>
      <c r="AV132" s="14" t="s">
        <v>91</v>
      </c>
      <c r="AW132" s="14" t="s">
        <v>38</v>
      </c>
      <c r="AX132" s="14" t="s">
        <v>83</v>
      </c>
      <c r="AY132" s="174" t="s">
        <v>186</v>
      </c>
    </row>
    <row r="133" spans="2:65" s="12" customFormat="1" ht="11.25">
      <c r="B133" s="150"/>
      <c r="D133" s="151" t="s">
        <v>209</v>
      </c>
      <c r="E133" s="157" t="s">
        <v>1</v>
      </c>
      <c r="F133" s="152" t="s">
        <v>2011</v>
      </c>
      <c r="H133" s="153">
        <v>178.26</v>
      </c>
      <c r="I133" s="154"/>
      <c r="L133" s="150"/>
      <c r="M133" s="155"/>
      <c r="T133" s="156"/>
      <c r="AT133" s="157" t="s">
        <v>209</v>
      </c>
      <c r="AU133" s="157" t="s">
        <v>93</v>
      </c>
      <c r="AV133" s="12" t="s">
        <v>93</v>
      </c>
      <c r="AW133" s="12" t="s">
        <v>38</v>
      </c>
      <c r="AX133" s="12" t="s">
        <v>83</v>
      </c>
      <c r="AY133" s="157" t="s">
        <v>186</v>
      </c>
    </row>
    <row r="134" spans="2:65" s="15" customFormat="1" ht="11.25">
      <c r="B134" s="189"/>
      <c r="D134" s="151" t="s">
        <v>209</v>
      </c>
      <c r="E134" s="190" t="s">
        <v>1</v>
      </c>
      <c r="F134" s="191" t="s">
        <v>376</v>
      </c>
      <c r="H134" s="192">
        <v>178.26</v>
      </c>
      <c r="I134" s="193"/>
      <c r="L134" s="189"/>
      <c r="M134" s="194"/>
      <c r="T134" s="195"/>
      <c r="AT134" s="190" t="s">
        <v>209</v>
      </c>
      <c r="AU134" s="190" t="s">
        <v>93</v>
      </c>
      <c r="AV134" s="15" t="s">
        <v>106</v>
      </c>
      <c r="AW134" s="15" t="s">
        <v>38</v>
      </c>
      <c r="AX134" s="15" t="s">
        <v>83</v>
      </c>
      <c r="AY134" s="190" t="s">
        <v>186</v>
      </c>
    </row>
    <row r="135" spans="2:65" s="12" customFormat="1" ht="11.25">
      <c r="B135" s="150"/>
      <c r="D135" s="151" t="s">
        <v>209</v>
      </c>
      <c r="E135" s="157" t="s">
        <v>1</v>
      </c>
      <c r="F135" s="152" t="s">
        <v>2012</v>
      </c>
      <c r="H135" s="153">
        <v>178.26</v>
      </c>
      <c r="I135" s="154"/>
      <c r="L135" s="150"/>
      <c r="M135" s="155"/>
      <c r="T135" s="156"/>
      <c r="AT135" s="157" t="s">
        <v>209</v>
      </c>
      <c r="AU135" s="157" t="s">
        <v>93</v>
      </c>
      <c r="AV135" s="12" t="s">
        <v>93</v>
      </c>
      <c r="AW135" s="12" t="s">
        <v>38</v>
      </c>
      <c r="AX135" s="12" t="s">
        <v>83</v>
      </c>
      <c r="AY135" s="157" t="s">
        <v>186</v>
      </c>
    </row>
    <row r="136" spans="2:65" s="13" customFormat="1" ht="11.25">
      <c r="B136" s="166"/>
      <c r="D136" s="151" t="s">
        <v>209</v>
      </c>
      <c r="E136" s="167" t="s">
        <v>1</v>
      </c>
      <c r="F136" s="168" t="s">
        <v>291</v>
      </c>
      <c r="H136" s="169">
        <v>356.52</v>
      </c>
      <c r="I136" s="170"/>
      <c r="L136" s="166"/>
      <c r="M136" s="171"/>
      <c r="T136" s="172"/>
      <c r="AT136" s="167" t="s">
        <v>209</v>
      </c>
      <c r="AU136" s="167" t="s">
        <v>93</v>
      </c>
      <c r="AV136" s="13" t="s">
        <v>193</v>
      </c>
      <c r="AW136" s="13" t="s">
        <v>38</v>
      </c>
      <c r="AX136" s="13" t="s">
        <v>91</v>
      </c>
      <c r="AY136" s="167" t="s">
        <v>186</v>
      </c>
    </row>
    <row r="137" spans="2:65" s="1" customFormat="1" ht="16.5" customHeight="1">
      <c r="B137" s="33"/>
      <c r="C137" s="137" t="s">
        <v>93</v>
      </c>
      <c r="D137" s="137" t="s">
        <v>188</v>
      </c>
      <c r="E137" s="138" t="s">
        <v>2013</v>
      </c>
      <c r="F137" s="139" t="s">
        <v>2014</v>
      </c>
      <c r="G137" s="140" t="s">
        <v>225</v>
      </c>
      <c r="H137" s="141">
        <v>14</v>
      </c>
      <c r="I137" s="142"/>
      <c r="J137" s="143">
        <f>ROUND(I137*H137,2)</f>
        <v>0</v>
      </c>
      <c r="K137" s="139" t="s">
        <v>192</v>
      </c>
      <c r="L137" s="33"/>
      <c r="M137" s="144" t="s">
        <v>1</v>
      </c>
      <c r="N137" s="145" t="s">
        <v>48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193</v>
      </c>
      <c r="AT137" s="148" t="s">
        <v>188</v>
      </c>
      <c r="AU137" s="148" t="s">
        <v>93</v>
      </c>
      <c r="AY137" s="17" t="s">
        <v>186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91</v>
      </c>
      <c r="BK137" s="149">
        <f>ROUND(I137*H137,2)</f>
        <v>0</v>
      </c>
      <c r="BL137" s="17" t="s">
        <v>193</v>
      </c>
      <c r="BM137" s="148" t="s">
        <v>2015</v>
      </c>
    </row>
    <row r="138" spans="2:65" s="14" customFormat="1" ht="11.25">
      <c r="B138" s="173"/>
      <c r="D138" s="151" t="s">
        <v>209</v>
      </c>
      <c r="E138" s="174" t="s">
        <v>1</v>
      </c>
      <c r="F138" s="175" t="s">
        <v>2010</v>
      </c>
      <c r="H138" s="174" t="s">
        <v>1</v>
      </c>
      <c r="I138" s="176"/>
      <c r="L138" s="173"/>
      <c r="M138" s="177"/>
      <c r="T138" s="178"/>
      <c r="AT138" s="174" t="s">
        <v>209</v>
      </c>
      <c r="AU138" s="174" t="s">
        <v>93</v>
      </c>
      <c r="AV138" s="14" t="s">
        <v>91</v>
      </c>
      <c r="AW138" s="14" t="s">
        <v>38</v>
      </c>
      <c r="AX138" s="14" t="s">
        <v>83</v>
      </c>
      <c r="AY138" s="174" t="s">
        <v>186</v>
      </c>
    </row>
    <row r="139" spans="2:65" s="12" customFormat="1" ht="11.25">
      <c r="B139" s="150"/>
      <c r="D139" s="151" t="s">
        <v>209</v>
      </c>
      <c r="E139" s="157" t="s">
        <v>1</v>
      </c>
      <c r="F139" s="152" t="s">
        <v>2016</v>
      </c>
      <c r="H139" s="153">
        <v>14</v>
      </c>
      <c r="I139" s="154"/>
      <c r="L139" s="150"/>
      <c r="M139" s="155"/>
      <c r="T139" s="156"/>
      <c r="AT139" s="157" t="s">
        <v>209</v>
      </c>
      <c r="AU139" s="157" t="s">
        <v>93</v>
      </c>
      <c r="AV139" s="12" t="s">
        <v>93</v>
      </c>
      <c r="AW139" s="12" t="s">
        <v>38</v>
      </c>
      <c r="AX139" s="12" t="s">
        <v>83</v>
      </c>
      <c r="AY139" s="157" t="s">
        <v>186</v>
      </c>
    </row>
    <row r="140" spans="2:65" s="13" customFormat="1" ht="11.25">
      <c r="B140" s="166"/>
      <c r="D140" s="151" t="s">
        <v>209</v>
      </c>
      <c r="E140" s="167" t="s">
        <v>1</v>
      </c>
      <c r="F140" s="168" t="s">
        <v>291</v>
      </c>
      <c r="H140" s="169">
        <v>14</v>
      </c>
      <c r="I140" s="170"/>
      <c r="L140" s="166"/>
      <c r="M140" s="171"/>
      <c r="T140" s="172"/>
      <c r="AT140" s="167" t="s">
        <v>209</v>
      </c>
      <c r="AU140" s="167" t="s">
        <v>93</v>
      </c>
      <c r="AV140" s="13" t="s">
        <v>193</v>
      </c>
      <c r="AW140" s="13" t="s">
        <v>38</v>
      </c>
      <c r="AX140" s="13" t="s">
        <v>91</v>
      </c>
      <c r="AY140" s="167" t="s">
        <v>186</v>
      </c>
    </row>
    <row r="141" spans="2:65" s="1" customFormat="1" ht="21.75" customHeight="1">
      <c r="B141" s="33"/>
      <c r="C141" s="137" t="s">
        <v>106</v>
      </c>
      <c r="D141" s="137" t="s">
        <v>188</v>
      </c>
      <c r="E141" s="138" t="s">
        <v>2017</v>
      </c>
      <c r="F141" s="139" t="s">
        <v>2018</v>
      </c>
      <c r="G141" s="140" t="s">
        <v>200</v>
      </c>
      <c r="H141" s="141">
        <v>151.22999999999999</v>
      </c>
      <c r="I141" s="142"/>
      <c r="J141" s="143">
        <f>ROUND(I141*H141,2)</f>
        <v>0</v>
      </c>
      <c r="K141" s="139" t="s">
        <v>192</v>
      </c>
      <c r="L141" s="33"/>
      <c r="M141" s="144" t="s">
        <v>1</v>
      </c>
      <c r="N141" s="145" t="s">
        <v>48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193</v>
      </c>
      <c r="AT141" s="148" t="s">
        <v>188</v>
      </c>
      <c r="AU141" s="148" t="s">
        <v>93</v>
      </c>
      <c r="AY141" s="17" t="s">
        <v>186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91</v>
      </c>
      <c r="BK141" s="149">
        <f>ROUND(I141*H141,2)</f>
        <v>0</v>
      </c>
      <c r="BL141" s="17" t="s">
        <v>193</v>
      </c>
      <c r="BM141" s="148" t="s">
        <v>2019</v>
      </c>
    </row>
    <row r="142" spans="2:65" s="14" customFormat="1" ht="11.25">
      <c r="B142" s="173"/>
      <c r="D142" s="151" t="s">
        <v>209</v>
      </c>
      <c r="E142" s="174" t="s">
        <v>1</v>
      </c>
      <c r="F142" s="175" t="s">
        <v>2010</v>
      </c>
      <c r="H142" s="174" t="s">
        <v>1</v>
      </c>
      <c r="I142" s="176"/>
      <c r="L142" s="173"/>
      <c r="M142" s="177"/>
      <c r="T142" s="178"/>
      <c r="AT142" s="174" t="s">
        <v>209</v>
      </c>
      <c r="AU142" s="174" t="s">
        <v>93</v>
      </c>
      <c r="AV142" s="14" t="s">
        <v>91</v>
      </c>
      <c r="AW142" s="14" t="s">
        <v>38</v>
      </c>
      <c r="AX142" s="14" t="s">
        <v>83</v>
      </c>
      <c r="AY142" s="174" t="s">
        <v>186</v>
      </c>
    </row>
    <row r="143" spans="2:65" s="12" customFormat="1" ht="11.25">
      <c r="B143" s="150"/>
      <c r="D143" s="151" t="s">
        <v>209</v>
      </c>
      <c r="E143" s="157" t="s">
        <v>1</v>
      </c>
      <c r="F143" s="152" t="s">
        <v>2020</v>
      </c>
      <c r="H143" s="153">
        <v>151.22999999999999</v>
      </c>
      <c r="I143" s="154"/>
      <c r="L143" s="150"/>
      <c r="M143" s="155"/>
      <c r="T143" s="156"/>
      <c r="AT143" s="157" t="s">
        <v>209</v>
      </c>
      <c r="AU143" s="157" t="s">
        <v>93</v>
      </c>
      <c r="AV143" s="12" t="s">
        <v>93</v>
      </c>
      <c r="AW143" s="12" t="s">
        <v>38</v>
      </c>
      <c r="AX143" s="12" t="s">
        <v>83</v>
      </c>
      <c r="AY143" s="157" t="s">
        <v>186</v>
      </c>
    </row>
    <row r="144" spans="2:65" s="13" customFormat="1" ht="11.25">
      <c r="B144" s="166"/>
      <c r="D144" s="151" t="s">
        <v>209</v>
      </c>
      <c r="E144" s="167" t="s">
        <v>1</v>
      </c>
      <c r="F144" s="168" t="s">
        <v>291</v>
      </c>
      <c r="H144" s="169">
        <v>151.22999999999999</v>
      </c>
      <c r="I144" s="170"/>
      <c r="L144" s="166"/>
      <c r="M144" s="171"/>
      <c r="T144" s="172"/>
      <c r="AT144" s="167" t="s">
        <v>209</v>
      </c>
      <c r="AU144" s="167" t="s">
        <v>93</v>
      </c>
      <c r="AV144" s="13" t="s">
        <v>193</v>
      </c>
      <c r="AW144" s="13" t="s">
        <v>38</v>
      </c>
      <c r="AX144" s="13" t="s">
        <v>91</v>
      </c>
      <c r="AY144" s="167" t="s">
        <v>186</v>
      </c>
    </row>
    <row r="145" spans="2:65" s="1" customFormat="1" ht="21.75" customHeight="1">
      <c r="B145" s="33"/>
      <c r="C145" s="137" t="s">
        <v>193</v>
      </c>
      <c r="D145" s="137" t="s">
        <v>188</v>
      </c>
      <c r="E145" s="138" t="s">
        <v>2021</v>
      </c>
      <c r="F145" s="139" t="s">
        <v>2022</v>
      </c>
      <c r="G145" s="140" t="s">
        <v>200</v>
      </c>
      <c r="H145" s="141">
        <v>90.744</v>
      </c>
      <c r="I145" s="142"/>
      <c r="J145" s="143">
        <f>ROUND(I145*H145,2)</f>
        <v>0</v>
      </c>
      <c r="K145" s="139" t="s">
        <v>192</v>
      </c>
      <c r="L145" s="33"/>
      <c r="M145" s="144" t="s">
        <v>1</v>
      </c>
      <c r="N145" s="145" t="s">
        <v>48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193</v>
      </c>
      <c r="AT145" s="148" t="s">
        <v>188</v>
      </c>
      <c r="AU145" s="148" t="s">
        <v>93</v>
      </c>
      <c r="AY145" s="17" t="s">
        <v>186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91</v>
      </c>
      <c r="BK145" s="149">
        <f>ROUND(I145*H145,2)</f>
        <v>0</v>
      </c>
      <c r="BL145" s="17" t="s">
        <v>193</v>
      </c>
      <c r="BM145" s="148" t="s">
        <v>2023</v>
      </c>
    </row>
    <row r="146" spans="2:65" s="1" customFormat="1" ht="19.5">
      <c r="B146" s="33"/>
      <c r="D146" s="151" t="s">
        <v>242</v>
      </c>
      <c r="F146" s="158" t="s">
        <v>2024</v>
      </c>
      <c r="I146" s="159"/>
      <c r="L146" s="33"/>
      <c r="M146" s="160"/>
      <c r="T146" s="57"/>
      <c r="AT146" s="17" t="s">
        <v>242</v>
      </c>
      <c r="AU146" s="17" t="s">
        <v>93</v>
      </c>
    </row>
    <row r="147" spans="2:65" s="12" customFormat="1" ht="11.25">
      <c r="B147" s="150"/>
      <c r="D147" s="151" t="s">
        <v>209</v>
      </c>
      <c r="F147" s="152" t="s">
        <v>2025</v>
      </c>
      <c r="H147" s="153">
        <v>90.744</v>
      </c>
      <c r="I147" s="154"/>
      <c r="L147" s="150"/>
      <c r="M147" s="155"/>
      <c r="T147" s="156"/>
      <c r="AT147" s="157" t="s">
        <v>209</v>
      </c>
      <c r="AU147" s="157" t="s">
        <v>93</v>
      </c>
      <c r="AV147" s="12" t="s">
        <v>93</v>
      </c>
      <c r="AW147" s="12" t="s">
        <v>4</v>
      </c>
      <c r="AX147" s="12" t="s">
        <v>91</v>
      </c>
      <c r="AY147" s="157" t="s">
        <v>186</v>
      </c>
    </row>
    <row r="148" spans="2:65" s="1" customFormat="1" ht="21.75" customHeight="1">
      <c r="B148" s="33"/>
      <c r="C148" s="137" t="s">
        <v>205</v>
      </c>
      <c r="D148" s="137" t="s">
        <v>188</v>
      </c>
      <c r="E148" s="138" t="s">
        <v>202</v>
      </c>
      <c r="F148" s="139" t="s">
        <v>203</v>
      </c>
      <c r="G148" s="140" t="s">
        <v>200</v>
      </c>
      <c r="H148" s="141">
        <v>463.06799999999998</v>
      </c>
      <c r="I148" s="142"/>
      <c r="J148" s="143">
        <f>ROUND(I148*H148,2)</f>
        <v>0</v>
      </c>
      <c r="K148" s="139" t="s">
        <v>192</v>
      </c>
      <c r="L148" s="33"/>
      <c r="M148" s="144" t="s">
        <v>1</v>
      </c>
      <c r="N148" s="145" t="s">
        <v>48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193</v>
      </c>
      <c r="AT148" s="148" t="s">
        <v>188</v>
      </c>
      <c r="AU148" s="148" t="s">
        <v>93</v>
      </c>
      <c r="AY148" s="17" t="s">
        <v>186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91</v>
      </c>
      <c r="BK148" s="149">
        <f>ROUND(I148*H148,2)</f>
        <v>0</v>
      </c>
      <c r="BL148" s="17" t="s">
        <v>193</v>
      </c>
      <c r="BM148" s="148" t="s">
        <v>2026</v>
      </c>
    </row>
    <row r="149" spans="2:65" s="14" customFormat="1" ht="11.25">
      <c r="B149" s="173"/>
      <c r="D149" s="151" t="s">
        <v>209</v>
      </c>
      <c r="E149" s="174" t="s">
        <v>1</v>
      </c>
      <c r="F149" s="175" t="s">
        <v>2010</v>
      </c>
      <c r="H149" s="174" t="s">
        <v>1</v>
      </c>
      <c r="I149" s="176"/>
      <c r="L149" s="173"/>
      <c r="M149" s="177"/>
      <c r="T149" s="178"/>
      <c r="AT149" s="174" t="s">
        <v>209</v>
      </c>
      <c r="AU149" s="174" t="s">
        <v>93</v>
      </c>
      <c r="AV149" s="14" t="s">
        <v>91</v>
      </c>
      <c r="AW149" s="14" t="s">
        <v>38</v>
      </c>
      <c r="AX149" s="14" t="s">
        <v>83</v>
      </c>
      <c r="AY149" s="174" t="s">
        <v>186</v>
      </c>
    </row>
    <row r="150" spans="2:65" s="12" customFormat="1" ht="11.25">
      <c r="B150" s="150"/>
      <c r="D150" s="151" t="s">
        <v>209</v>
      </c>
      <c r="E150" s="157" t="s">
        <v>1</v>
      </c>
      <c r="F150" s="152" t="s">
        <v>2027</v>
      </c>
      <c r="H150" s="153">
        <v>105.861</v>
      </c>
      <c r="I150" s="154"/>
      <c r="L150" s="150"/>
      <c r="M150" s="155"/>
      <c r="T150" s="156"/>
      <c r="AT150" s="157" t="s">
        <v>209</v>
      </c>
      <c r="AU150" s="157" t="s">
        <v>93</v>
      </c>
      <c r="AV150" s="12" t="s">
        <v>93</v>
      </c>
      <c r="AW150" s="12" t="s">
        <v>38</v>
      </c>
      <c r="AX150" s="12" t="s">
        <v>83</v>
      </c>
      <c r="AY150" s="157" t="s">
        <v>186</v>
      </c>
    </row>
    <row r="151" spans="2:65" s="12" customFormat="1" ht="11.25">
      <c r="B151" s="150"/>
      <c r="D151" s="151" t="s">
        <v>209</v>
      </c>
      <c r="E151" s="157" t="s">
        <v>1</v>
      </c>
      <c r="F151" s="152" t="s">
        <v>2028</v>
      </c>
      <c r="H151" s="153">
        <v>0.68700000000000006</v>
      </c>
      <c r="I151" s="154"/>
      <c r="L151" s="150"/>
      <c r="M151" s="155"/>
      <c r="T151" s="156"/>
      <c r="AT151" s="157" t="s">
        <v>209</v>
      </c>
      <c r="AU151" s="157" t="s">
        <v>93</v>
      </c>
      <c r="AV151" s="12" t="s">
        <v>93</v>
      </c>
      <c r="AW151" s="12" t="s">
        <v>38</v>
      </c>
      <c r="AX151" s="12" t="s">
        <v>83</v>
      </c>
      <c r="AY151" s="157" t="s">
        <v>186</v>
      </c>
    </row>
    <row r="152" spans="2:65" s="12" customFormat="1" ht="11.25">
      <c r="B152" s="150"/>
      <c r="D152" s="151" t="s">
        <v>209</v>
      </c>
      <c r="E152" s="157" t="s">
        <v>1</v>
      </c>
      <c r="F152" s="152" t="s">
        <v>2011</v>
      </c>
      <c r="H152" s="153">
        <v>178.26</v>
      </c>
      <c r="I152" s="154"/>
      <c r="L152" s="150"/>
      <c r="M152" s="155"/>
      <c r="T152" s="156"/>
      <c r="AT152" s="157" t="s">
        <v>209</v>
      </c>
      <c r="AU152" s="157" t="s">
        <v>93</v>
      </c>
      <c r="AV152" s="12" t="s">
        <v>93</v>
      </c>
      <c r="AW152" s="12" t="s">
        <v>38</v>
      </c>
      <c r="AX152" s="12" t="s">
        <v>83</v>
      </c>
      <c r="AY152" s="157" t="s">
        <v>186</v>
      </c>
    </row>
    <row r="153" spans="2:65" s="15" customFormat="1" ht="11.25">
      <c r="B153" s="189"/>
      <c r="D153" s="151" t="s">
        <v>209</v>
      </c>
      <c r="E153" s="190" t="s">
        <v>1</v>
      </c>
      <c r="F153" s="191" t="s">
        <v>376</v>
      </c>
      <c r="H153" s="192">
        <v>284.80799999999999</v>
      </c>
      <c r="I153" s="193"/>
      <c r="L153" s="189"/>
      <c r="M153" s="194"/>
      <c r="T153" s="195"/>
      <c r="AT153" s="190" t="s">
        <v>209</v>
      </c>
      <c r="AU153" s="190" t="s">
        <v>93</v>
      </c>
      <c r="AV153" s="15" t="s">
        <v>106</v>
      </c>
      <c r="AW153" s="15" t="s">
        <v>38</v>
      </c>
      <c r="AX153" s="15" t="s">
        <v>83</v>
      </c>
      <c r="AY153" s="190" t="s">
        <v>186</v>
      </c>
    </row>
    <row r="154" spans="2:65" s="12" customFormat="1" ht="11.25">
      <c r="B154" s="150"/>
      <c r="D154" s="151" t="s">
        <v>209</v>
      </c>
      <c r="E154" s="157" t="s">
        <v>1</v>
      </c>
      <c r="F154" s="152" t="s">
        <v>2012</v>
      </c>
      <c r="H154" s="153">
        <v>178.26</v>
      </c>
      <c r="I154" s="154"/>
      <c r="L154" s="150"/>
      <c r="M154" s="155"/>
      <c r="T154" s="156"/>
      <c r="AT154" s="157" t="s">
        <v>209</v>
      </c>
      <c r="AU154" s="157" t="s">
        <v>93</v>
      </c>
      <c r="AV154" s="12" t="s">
        <v>93</v>
      </c>
      <c r="AW154" s="12" t="s">
        <v>38</v>
      </c>
      <c r="AX154" s="12" t="s">
        <v>83</v>
      </c>
      <c r="AY154" s="157" t="s">
        <v>186</v>
      </c>
    </row>
    <row r="155" spans="2:65" s="13" customFormat="1" ht="11.25">
      <c r="B155" s="166"/>
      <c r="D155" s="151" t="s">
        <v>209</v>
      </c>
      <c r="E155" s="167" t="s">
        <v>1</v>
      </c>
      <c r="F155" s="168" t="s">
        <v>291</v>
      </c>
      <c r="H155" s="169">
        <v>463.06799999999998</v>
      </c>
      <c r="I155" s="170"/>
      <c r="L155" s="166"/>
      <c r="M155" s="171"/>
      <c r="T155" s="172"/>
      <c r="AT155" s="167" t="s">
        <v>209</v>
      </c>
      <c r="AU155" s="167" t="s">
        <v>93</v>
      </c>
      <c r="AV155" s="13" t="s">
        <v>193</v>
      </c>
      <c r="AW155" s="13" t="s">
        <v>38</v>
      </c>
      <c r="AX155" s="13" t="s">
        <v>91</v>
      </c>
      <c r="AY155" s="167" t="s">
        <v>186</v>
      </c>
    </row>
    <row r="156" spans="2:65" s="1" customFormat="1" ht="24.2" customHeight="1">
      <c r="B156" s="33"/>
      <c r="C156" s="137" t="s">
        <v>213</v>
      </c>
      <c r="D156" s="137" t="s">
        <v>188</v>
      </c>
      <c r="E156" s="138" t="s">
        <v>206</v>
      </c>
      <c r="F156" s="139" t="s">
        <v>207</v>
      </c>
      <c r="G156" s="140" t="s">
        <v>200</v>
      </c>
      <c r="H156" s="141">
        <v>9261.36</v>
      </c>
      <c r="I156" s="142"/>
      <c r="J156" s="143">
        <f>ROUND(I156*H156,2)</f>
        <v>0</v>
      </c>
      <c r="K156" s="139" t="s">
        <v>192</v>
      </c>
      <c r="L156" s="33"/>
      <c r="M156" s="144" t="s">
        <v>1</v>
      </c>
      <c r="N156" s="145" t="s">
        <v>48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193</v>
      </c>
      <c r="AT156" s="148" t="s">
        <v>188</v>
      </c>
      <c r="AU156" s="148" t="s">
        <v>93</v>
      </c>
      <c r="AY156" s="17" t="s">
        <v>186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91</v>
      </c>
      <c r="BK156" s="149">
        <f>ROUND(I156*H156,2)</f>
        <v>0</v>
      </c>
      <c r="BL156" s="17" t="s">
        <v>193</v>
      </c>
      <c r="BM156" s="148" t="s">
        <v>2029</v>
      </c>
    </row>
    <row r="157" spans="2:65" s="12" customFormat="1" ht="11.25">
      <c r="B157" s="150"/>
      <c r="D157" s="151" t="s">
        <v>209</v>
      </c>
      <c r="F157" s="152" t="s">
        <v>2030</v>
      </c>
      <c r="H157" s="153">
        <v>9261.36</v>
      </c>
      <c r="I157" s="154"/>
      <c r="L157" s="150"/>
      <c r="M157" s="155"/>
      <c r="T157" s="156"/>
      <c r="AT157" s="157" t="s">
        <v>209</v>
      </c>
      <c r="AU157" s="157" t="s">
        <v>93</v>
      </c>
      <c r="AV157" s="12" t="s">
        <v>93</v>
      </c>
      <c r="AW157" s="12" t="s">
        <v>4</v>
      </c>
      <c r="AX157" s="12" t="s">
        <v>91</v>
      </c>
      <c r="AY157" s="157" t="s">
        <v>186</v>
      </c>
    </row>
    <row r="158" spans="2:65" s="1" customFormat="1" ht="16.5" customHeight="1">
      <c r="B158" s="33"/>
      <c r="C158" s="137" t="s">
        <v>217</v>
      </c>
      <c r="D158" s="137" t="s">
        <v>188</v>
      </c>
      <c r="E158" s="138" t="s">
        <v>319</v>
      </c>
      <c r="F158" s="139" t="s">
        <v>320</v>
      </c>
      <c r="G158" s="140" t="s">
        <v>239</v>
      </c>
      <c r="H158" s="141">
        <v>833.52200000000005</v>
      </c>
      <c r="I158" s="142"/>
      <c r="J158" s="143">
        <f>ROUND(I158*H158,2)</f>
        <v>0</v>
      </c>
      <c r="K158" s="139" t="s">
        <v>240</v>
      </c>
      <c r="L158" s="33"/>
      <c r="M158" s="144" t="s">
        <v>1</v>
      </c>
      <c r="N158" s="145" t="s">
        <v>48</v>
      </c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AR158" s="148" t="s">
        <v>193</v>
      </c>
      <c r="AT158" s="148" t="s">
        <v>188</v>
      </c>
      <c r="AU158" s="148" t="s">
        <v>93</v>
      </c>
      <c r="AY158" s="17" t="s">
        <v>186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91</v>
      </c>
      <c r="BK158" s="149">
        <f>ROUND(I158*H158,2)</f>
        <v>0</v>
      </c>
      <c r="BL158" s="17" t="s">
        <v>193</v>
      </c>
      <c r="BM158" s="148" t="s">
        <v>2031</v>
      </c>
    </row>
    <row r="159" spans="2:65" s="12" customFormat="1" ht="11.25">
      <c r="B159" s="150"/>
      <c r="D159" s="151" t="s">
        <v>209</v>
      </c>
      <c r="F159" s="152" t="s">
        <v>2032</v>
      </c>
      <c r="H159" s="153">
        <v>833.52200000000005</v>
      </c>
      <c r="I159" s="154"/>
      <c r="L159" s="150"/>
      <c r="M159" s="155"/>
      <c r="T159" s="156"/>
      <c r="AT159" s="157" t="s">
        <v>209</v>
      </c>
      <c r="AU159" s="157" t="s">
        <v>93</v>
      </c>
      <c r="AV159" s="12" t="s">
        <v>93</v>
      </c>
      <c r="AW159" s="12" t="s">
        <v>4</v>
      </c>
      <c r="AX159" s="12" t="s">
        <v>91</v>
      </c>
      <c r="AY159" s="157" t="s">
        <v>186</v>
      </c>
    </row>
    <row r="160" spans="2:65" s="1" customFormat="1" ht="16.5" customHeight="1">
      <c r="B160" s="33"/>
      <c r="C160" s="137" t="s">
        <v>222</v>
      </c>
      <c r="D160" s="137" t="s">
        <v>188</v>
      </c>
      <c r="E160" s="138" t="s">
        <v>323</v>
      </c>
      <c r="F160" s="139" t="s">
        <v>324</v>
      </c>
      <c r="G160" s="140" t="s">
        <v>200</v>
      </c>
      <c r="H160" s="141">
        <v>463.06799999999998</v>
      </c>
      <c r="I160" s="142"/>
      <c r="J160" s="143">
        <f>ROUND(I160*H160,2)</f>
        <v>0</v>
      </c>
      <c r="K160" s="139" t="s">
        <v>192</v>
      </c>
      <c r="L160" s="33"/>
      <c r="M160" s="144" t="s">
        <v>1</v>
      </c>
      <c r="N160" s="145" t="s">
        <v>48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193</v>
      </c>
      <c r="AT160" s="148" t="s">
        <v>188</v>
      </c>
      <c r="AU160" s="148" t="s">
        <v>93</v>
      </c>
      <c r="AY160" s="17" t="s">
        <v>186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91</v>
      </c>
      <c r="BK160" s="149">
        <f>ROUND(I160*H160,2)</f>
        <v>0</v>
      </c>
      <c r="BL160" s="17" t="s">
        <v>193</v>
      </c>
      <c r="BM160" s="148" t="s">
        <v>2033</v>
      </c>
    </row>
    <row r="161" spans="2:65" s="1" customFormat="1" ht="16.5" customHeight="1">
      <c r="B161" s="33"/>
      <c r="C161" s="137" t="s">
        <v>211</v>
      </c>
      <c r="D161" s="137" t="s">
        <v>188</v>
      </c>
      <c r="E161" s="138" t="s">
        <v>326</v>
      </c>
      <c r="F161" s="139" t="s">
        <v>327</v>
      </c>
      <c r="G161" s="140" t="s">
        <v>200</v>
      </c>
      <c r="H161" s="141">
        <v>45.372</v>
      </c>
      <c r="I161" s="142"/>
      <c r="J161" s="143">
        <f>ROUND(I161*H161,2)</f>
        <v>0</v>
      </c>
      <c r="K161" s="139" t="s">
        <v>192</v>
      </c>
      <c r="L161" s="33"/>
      <c r="M161" s="144" t="s">
        <v>1</v>
      </c>
      <c r="N161" s="145" t="s">
        <v>48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193</v>
      </c>
      <c r="AT161" s="148" t="s">
        <v>188</v>
      </c>
      <c r="AU161" s="148" t="s">
        <v>93</v>
      </c>
      <c r="AY161" s="17" t="s">
        <v>186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91</v>
      </c>
      <c r="BK161" s="149">
        <f>ROUND(I161*H161,2)</f>
        <v>0</v>
      </c>
      <c r="BL161" s="17" t="s">
        <v>193</v>
      </c>
      <c r="BM161" s="148" t="s">
        <v>2034</v>
      </c>
    </row>
    <row r="162" spans="2:65" s="12" customFormat="1" ht="11.25">
      <c r="B162" s="150"/>
      <c r="D162" s="151" t="s">
        <v>209</v>
      </c>
      <c r="E162" s="157" t="s">
        <v>1</v>
      </c>
      <c r="F162" s="152" t="s">
        <v>2035</v>
      </c>
      <c r="H162" s="153">
        <v>45.372</v>
      </c>
      <c r="I162" s="154"/>
      <c r="L162" s="150"/>
      <c r="M162" s="155"/>
      <c r="T162" s="156"/>
      <c r="AT162" s="157" t="s">
        <v>209</v>
      </c>
      <c r="AU162" s="157" t="s">
        <v>93</v>
      </c>
      <c r="AV162" s="12" t="s">
        <v>93</v>
      </c>
      <c r="AW162" s="12" t="s">
        <v>38</v>
      </c>
      <c r="AX162" s="12" t="s">
        <v>83</v>
      </c>
      <c r="AY162" s="157" t="s">
        <v>186</v>
      </c>
    </row>
    <row r="163" spans="2:65" s="13" customFormat="1" ht="11.25">
      <c r="B163" s="166"/>
      <c r="D163" s="151" t="s">
        <v>209</v>
      </c>
      <c r="E163" s="167" t="s">
        <v>1</v>
      </c>
      <c r="F163" s="168" t="s">
        <v>291</v>
      </c>
      <c r="H163" s="169">
        <v>45.372</v>
      </c>
      <c r="I163" s="170"/>
      <c r="L163" s="166"/>
      <c r="M163" s="171"/>
      <c r="T163" s="172"/>
      <c r="AT163" s="167" t="s">
        <v>209</v>
      </c>
      <c r="AU163" s="167" t="s">
        <v>93</v>
      </c>
      <c r="AV163" s="13" t="s">
        <v>193</v>
      </c>
      <c r="AW163" s="13" t="s">
        <v>38</v>
      </c>
      <c r="AX163" s="13" t="s">
        <v>91</v>
      </c>
      <c r="AY163" s="167" t="s">
        <v>186</v>
      </c>
    </row>
    <row r="164" spans="2:65" s="1" customFormat="1" ht="16.5" customHeight="1">
      <c r="B164" s="33"/>
      <c r="C164" s="137" t="s">
        <v>230</v>
      </c>
      <c r="D164" s="137" t="s">
        <v>188</v>
      </c>
      <c r="E164" s="138" t="s">
        <v>2036</v>
      </c>
      <c r="F164" s="139" t="s">
        <v>2037</v>
      </c>
      <c r="G164" s="140" t="s">
        <v>191</v>
      </c>
      <c r="H164" s="141">
        <v>896.66</v>
      </c>
      <c r="I164" s="142"/>
      <c r="J164" s="143">
        <f>ROUND(I164*H164,2)</f>
        <v>0</v>
      </c>
      <c r="K164" s="139" t="s">
        <v>192</v>
      </c>
      <c r="L164" s="33"/>
      <c r="M164" s="144" t="s">
        <v>1</v>
      </c>
      <c r="N164" s="145" t="s">
        <v>48</v>
      </c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AR164" s="148" t="s">
        <v>193</v>
      </c>
      <c r="AT164" s="148" t="s">
        <v>188</v>
      </c>
      <c r="AU164" s="148" t="s">
        <v>93</v>
      </c>
      <c r="AY164" s="17" t="s">
        <v>186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7" t="s">
        <v>91</v>
      </c>
      <c r="BK164" s="149">
        <f>ROUND(I164*H164,2)</f>
        <v>0</v>
      </c>
      <c r="BL164" s="17" t="s">
        <v>193</v>
      </c>
      <c r="BM164" s="148" t="s">
        <v>2038</v>
      </c>
    </row>
    <row r="165" spans="2:65" s="14" customFormat="1" ht="11.25">
      <c r="B165" s="173"/>
      <c r="D165" s="151" t="s">
        <v>209</v>
      </c>
      <c r="E165" s="174" t="s">
        <v>1</v>
      </c>
      <c r="F165" s="175" t="s">
        <v>2010</v>
      </c>
      <c r="H165" s="174" t="s">
        <v>1</v>
      </c>
      <c r="I165" s="176"/>
      <c r="L165" s="173"/>
      <c r="M165" s="177"/>
      <c r="T165" s="178"/>
      <c r="AT165" s="174" t="s">
        <v>209</v>
      </c>
      <c r="AU165" s="174" t="s">
        <v>93</v>
      </c>
      <c r="AV165" s="14" t="s">
        <v>91</v>
      </c>
      <c r="AW165" s="14" t="s">
        <v>38</v>
      </c>
      <c r="AX165" s="14" t="s">
        <v>83</v>
      </c>
      <c r="AY165" s="174" t="s">
        <v>186</v>
      </c>
    </row>
    <row r="166" spans="2:65" s="12" customFormat="1" ht="11.25">
      <c r="B166" s="150"/>
      <c r="D166" s="151" t="s">
        <v>209</v>
      </c>
      <c r="E166" s="157" t="s">
        <v>1</v>
      </c>
      <c r="F166" s="152" t="s">
        <v>2039</v>
      </c>
      <c r="H166" s="153">
        <v>302.45999999999998</v>
      </c>
      <c r="I166" s="154"/>
      <c r="L166" s="150"/>
      <c r="M166" s="155"/>
      <c r="T166" s="156"/>
      <c r="AT166" s="157" t="s">
        <v>209</v>
      </c>
      <c r="AU166" s="157" t="s">
        <v>93</v>
      </c>
      <c r="AV166" s="12" t="s">
        <v>93</v>
      </c>
      <c r="AW166" s="12" t="s">
        <v>38</v>
      </c>
      <c r="AX166" s="12" t="s">
        <v>83</v>
      </c>
      <c r="AY166" s="157" t="s">
        <v>186</v>
      </c>
    </row>
    <row r="167" spans="2:65" s="12" customFormat="1" ht="11.25">
      <c r="B167" s="150"/>
      <c r="D167" s="151" t="s">
        <v>209</v>
      </c>
      <c r="E167" s="157" t="s">
        <v>1</v>
      </c>
      <c r="F167" s="152" t="s">
        <v>2040</v>
      </c>
      <c r="H167" s="153">
        <v>594.20000000000005</v>
      </c>
      <c r="I167" s="154"/>
      <c r="L167" s="150"/>
      <c r="M167" s="155"/>
      <c r="T167" s="156"/>
      <c r="AT167" s="157" t="s">
        <v>209</v>
      </c>
      <c r="AU167" s="157" t="s">
        <v>93</v>
      </c>
      <c r="AV167" s="12" t="s">
        <v>93</v>
      </c>
      <c r="AW167" s="12" t="s">
        <v>38</v>
      </c>
      <c r="AX167" s="12" t="s">
        <v>83</v>
      </c>
      <c r="AY167" s="157" t="s">
        <v>186</v>
      </c>
    </row>
    <row r="168" spans="2:65" s="13" customFormat="1" ht="11.25">
      <c r="B168" s="166"/>
      <c r="D168" s="151" t="s">
        <v>209</v>
      </c>
      <c r="E168" s="167" t="s">
        <v>1</v>
      </c>
      <c r="F168" s="168" t="s">
        <v>291</v>
      </c>
      <c r="H168" s="169">
        <v>896.66</v>
      </c>
      <c r="I168" s="170"/>
      <c r="L168" s="166"/>
      <c r="M168" s="171"/>
      <c r="T168" s="172"/>
      <c r="AT168" s="167" t="s">
        <v>209</v>
      </c>
      <c r="AU168" s="167" t="s">
        <v>93</v>
      </c>
      <c r="AV168" s="13" t="s">
        <v>193</v>
      </c>
      <c r="AW168" s="13" t="s">
        <v>38</v>
      </c>
      <c r="AX168" s="13" t="s">
        <v>91</v>
      </c>
      <c r="AY168" s="167" t="s">
        <v>186</v>
      </c>
    </row>
    <row r="169" spans="2:65" s="1" customFormat="1" ht="16.5" customHeight="1">
      <c r="B169" s="33"/>
      <c r="C169" s="137" t="s">
        <v>236</v>
      </c>
      <c r="D169" s="137" t="s">
        <v>188</v>
      </c>
      <c r="E169" s="138" t="s">
        <v>2041</v>
      </c>
      <c r="F169" s="139" t="s">
        <v>2042</v>
      </c>
      <c r="G169" s="140" t="s">
        <v>200</v>
      </c>
      <c r="H169" s="141">
        <v>45.372</v>
      </c>
      <c r="I169" s="142"/>
      <c r="J169" s="143">
        <f>ROUND(I169*H169,2)</f>
        <v>0</v>
      </c>
      <c r="K169" s="139" t="s">
        <v>192</v>
      </c>
      <c r="L169" s="33"/>
      <c r="M169" s="144" t="s">
        <v>1</v>
      </c>
      <c r="N169" s="145" t="s">
        <v>48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193</v>
      </c>
      <c r="AT169" s="148" t="s">
        <v>188</v>
      </c>
      <c r="AU169" s="148" t="s">
        <v>93</v>
      </c>
      <c r="AY169" s="17" t="s">
        <v>186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91</v>
      </c>
      <c r="BK169" s="149">
        <f>ROUND(I169*H169,2)</f>
        <v>0</v>
      </c>
      <c r="BL169" s="17" t="s">
        <v>193</v>
      </c>
      <c r="BM169" s="148" t="s">
        <v>2043</v>
      </c>
    </row>
    <row r="170" spans="2:65" s="11" customFormat="1" ht="22.9" customHeight="1">
      <c r="B170" s="125"/>
      <c r="D170" s="126" t="s">
        <v>82</v>
      </c>
      <c r="E170" s="135" t="s">
        <v>93</v>
      </c>
      <c r="F170" s="135" t="s">
        <v>339</v>
      </c>
      <c r="I170" s="128"/>
      <c r="J170" s="136">
        <f>BK170</f>
        <v>0</v>
      </c>
      <c r="L170" s="125"/>
      <c r="M170" s="130"/>
      <c r="P170" s="131">
        <f>SUM(P171:P174)</f>
        <v>0</v>
      </c>
      <c r="R170" s="131">
        <f>SUM(R171:R174)</f>
        <v>1.68541023</v>
      </c>
      <c r="T170" s="132">
        <f>SUM(T171:T174)</f>
        <v>0</v>
      </c>
      <c r="AR170" s="126" t="s">
        <v>91</v>
      </c>
      <c r="AT170" s="133" t="s">
        <v>82</v>
      </c>
      <c r="AU170" s="133" t="s">
        <v>91</v>
      </c>
      <c r="AY170" s="126" t="s">
        <v>186</v>
      </c>
      <c r="BK170" s="134">
        <f>SUM(BK171:BK174)</f>
        <v>0</v>
      </c>
    </row>
    <row r="171" spans="2:65" s="1" customFormat="1" ht="16.5" customHeight="1">
      <c r="B171" s="33"/>
      <c r="C171" s="137" t="s">
        <v>243</v>
      </c>
      <c r="D171" s="137" t="s">
        <v>188</v>
      </c>
      <c r="E171" s="138" t="s">
        <v>2044</v>
      </c>
      <c r="F171" s="139" t="s">
        <v>2045</v>
      </c>
      <c r="G171" s="140" t="s">
        <v>200</v>
      </c>
      <c r="H171" s="141">
        <v>0.68700000000000006</v>
      </c>
      <c r="I171" s="142"/>
      <c r="J171" s="143">
        <f>ROUND(I171*H171,2)</f>
        <v>0</v>
      </c>
      <c r="K171" s="139" t="s">
        <v>192</v>
      </c>
      <c r="L171" s="33"/>
      <c r="M171" s="144" t="s">
        <v>1</v>
      </c>
      <c r="N171" s="145" t="s">
        <v>48</v>
      </c>
      <c r="P171" s="146">
        <f>O171*H171</f>
        <v>0</v>
      </c>
      <c r="Q171" s="146">
        <v>2.45329</v>
      </c>
      <c r="R171" s="146">
        <f>Q171*H171</f>
        <v>1.68541023</v>
      </c>
      <c r="S171" s="146">
        <v>0</v>
      </c>
      <c r="T171" s="147">
        <f>S171*H171</f>
        <v>0</v>
      </c>
      <c r="AR171" s="148" t="s">
        <v>193</v>
      </c>
      <c r="AT171" s="148" t="s">
        <v>188</v>
      </c>
      <c r="AU171" s="148" t="s">
        <v>93</v>
      </c>
      <c r="AY171" s="17" t="s">
        <v>186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91</v>
      </c>
      <c r="BK171" s="149">
        <f>ROUND(I171*H171,2)</f>
        <v>0</v>
      </c>
      <c r="BL171" s="17" t="s">
        <v>193</v>
      </c>
      <c r="BM171" s="148" t="s">
        <v>2046</v>
      </c>
    </row>
    <row r="172" spans="2:65" s="14" customFormat="1" ht="11.25">
      <c r="B172" s="173"/>
      <c r="D172" s="151" t="s">
        <v>209</v>
      </c>
      <c r="E172" s="174" t="s">
        <v>1</v>
      </c>
      <c r="F172" s="175" t="s">
        <v>2010</v>
      </c>
      <c r="H172" s="174" t="s">
        <v>1</v>
      </c>
      <c r="I172" s="176"/>
      <c r="L172" s="173"/>
      <c r="M172" s="177"/>
      <c r="T172" s="178"/>
      <c r="AT172" s="174" t="s">
        <v>209</v>
      </c>
      <c r="AU172" s="174" t="s">
        <v>93</v>
      </c>
      <c r="AV172" s="14" t="s">
        <v>91</v>
      </c>
      <c r="AW172" s="14" t="s">
        <v>38</v>
      </c>
      <c r="AX172" s="14" t="s">
        <v>83</v>
      </c>
      <c r="AY172" s="174" t="s">
        <v>186</v>
      </c>
    </row>
    <row r="173" spans="2:65" s="12" customFormat="1" ht="11.25">
      <c r="B173" s="150"/>
      <c r="D173" s="151" t="s">
        <v>209</v>
      </c>
      <c r="E173" s="157" t="s">
        <v>1</v>
      </c>
      <c r="F173" s="152" t="s">
        <v>2028</v>
      </c>
      <c r="H173" s="153">
        <v>0.68700000000000006</v>
      </c>
      <c r="I173" s="154"/>
      <c r="L173" s="150"/>
      <c r="M173" s="155"/>
      <c r="T173" s="156"/>
      <c r="AT173" s="157" t="s">
        <v>209</v>
      </c>
      <c r="AU173" s="157" t="s">
        <v>93</v>
      </c>
      <c r="AV173" s="12" t="s">
        <v>93</v>
      </c>
      <c r="AW173" s="12" t="s">
        <v>38</v>
      </c>
      <c r="AX173" s="12" t="s">
        <v>83</v>
      </c>
      <c r="AY173" s="157" t="s">
        <v>186</v>
      </c>
    </row>
    <row r="174" spans="2:65" s="13" customFormat="1" ht="11.25">
      <c r="B174" s="166"/>
      <c r="D174" s="151" t="s">
        <v>209</v>
      </c>
      <c r="E174" s="167" t="s">
        <v>1</v>
      </c>
      <c r="F174" s="168" t="s">
        <v>291</v>
      </c>
      <c r="H174" s="169">
        <v>0.68700000000000006</v>
      </c>
      <c r="I174" s="170"/>
      <c r="L174" s="166"/>
      <c r="M174" s="171"/>
      <c r="T174" s="172"/>
      <c r="AT174" s="167" t="s">
        <v>209</v>
      </c>
      <c r="AU174" s="167" t="s">
        <v>93</v>
      </c>
      <c r="AV174" s="13" t="s">
        <v>193</v>
      </c>
      <c r="AW174" s="13" t="s">
        <v>38</v>
      </c>
      <c r="AX174" s="13" t="s">
        <v>91</v>
      </c>
      <c r="AY174" s="167" t="s">
        <v>186</v>
      </c>
    </row>
    <row r="175" spans="2:65" s="11" customFormat="1" ht="22.9" customHeight="1">
      <c r="B175" s="125"/>
      <c r="D175" s="126" t="s">
        <v>82</v>
      </c>
      <c r="E175" s="135" t="s">
        <v>106</v>
      </c>
      <c r="F175" s="135" t="s">
        <v>424</v>
      </c>
      <c r="I175" s="128"/>
      <c r="J175" s="136">
        <f>BK175</f>
        <v>0</v>
      </c>
      <c r="L175" s="125"/>
      <c r="M175" s="130"/>
      <c r="P175" s="131">
        <f>SUM(P176:P179)</f>
        <v>0</v>
      </c>
      <c r="R175" s="131">
        <f>SUM(R176:R179)</f>
        <v>8.4614399999999996</v>
      </c>
      <c r="T175" s="132">
        <f>SUM(T176:T179)</f>
        <v>0</v>
      </c>
      <c r="AR175" s="126" t="s">
        <v>91</v>
      </c>
      <c r="AT175" s="133" t="s">
        <v>82</v>
      </c>
      <c r="AU175" s="133" t="s">
        <v>91</v>
      </c>
      <c r="AY175" s="126" t="s">
        <v>186</v>
      </c>
      <c r="BK175" s="134">
        <f>SUM(BK176:BK179)</f>
        <v>0</v>
      </c>
    </row>
    <row r="176" spans="2:65" s="1" customFormat="1" ht="16.5" customHeight="1">
      <c r="B176" s="33"/>
      <c r="C176" s="137" t="s">
        <v>247</v>
      </c>
      <c r="D176" s="137" t="s">
        <v>188</v>
      </c>
      <c r="E176" s="138" t="s">
        <v>2047</v>
      </c>
      <c r="F176" s="139" t="s">
        <v>2048</v>
      </c>
      <c r="G176" s="140" t="s">
        <v>220</v>
      </c>
      <c r="H176" s="141">
        <v>72</v>
      </c>
      <c r="I176" s="142"/>
      <c r="J176" s="143">
        <f>ROUND(I176*H176,2)</f>
        <v>0</v>
      </c>
      <c r="K176" s="139" t="s">
        <v>192</v>
      </c>
      <c r="L176" s="33"/>
      <c r="M176" s="144" t="s">
        <v>1</v>
      </c>
      <c r="N176" s="145" t="s">
        <v>48</v>
      </c>
      <c r="P176" s="146">
        <f>O176*H176</f>
        <v>0</v>
      </c>
      <c r="Q176" s="146">
        <v>6.7019999999999996E-2</v>
      </c>
      <c r="R176" s="146">
        <f>Q176*H176</f>
        <v>4.8254399999999995</v>
      </c>
      <c r="S176" s="146">
        <v>0</v>
      </c>
      <c r="T176" s="147">
        <f>S176*H176</f>
        <v>0</v>
      </c>
      <c r="AR176" s="148" t="s">
        <v>193</v>
      </c>
      <c r="AT176" s="148" t="s">
        <v>188</v>
      </c>
      <c r="AU176" s="148" t="s">
        <v>93</v>
      </c>
      <c r="AY176" s="17" t="s">
        <v>186</v>
      </c>
      <c r="BE176" s="149">
        <f>IF(N176="základní",J176,0)</f>
        <v>0</v>
      </c>
      <c r="BF176" s="149">
        <f>IF(N176="snížená",J176,0)</f>
        <v>0</v>
      </c>
      <c r="BG176" s="149">
        <f>IF(N176="zákl. přenesená",J176,0)</f>
        <v>0</v>
      </c>
      <c r="BH176" s="149">
        <f>IF(N176="sníž. přenesená",J176,0)</f>
        <v>0</v>
      </c>
      <c r="BI176" s="149">
        <f>IF(N176="nulová",J176,0)</f>
        <v>0</v>
      </c>
      <c r="BJ176" s="17" t="s">
        <v>91</v>
      </c>
      <c r="BK176" s="149">
        <f>ROUND(I176*H176,2)</f>
        <v>0</v>
      </c>
      <c r="BL176" s="17" t="s">
        <v>193</v>
      </c>
      <c r="BM176" s="148" t="s">
        <v>2049</v>
      </c>
    </row>
    <row r="177" spans="2:65" s="12" customFormat="1" ht="11.25">
      <c r="B177" s="150"/>
      <c r="D177" s="151" t="s">
        <v>209</v>
      </c>
      <c r="E177" s="157" t="s">
        <v>1</v>
      </c>
      <c r="F177" s="152" t="s">
        <v>2050</v>
      </c>
      <c r="H177" s="153">
        <v>72</v>
      </c>
      <c r="I177" s="154"/>
      <c r="L177" s="150"/>
      <c r="M177" s="155"/>
      <c r="T177" s="156"/>
      <c r="AT177" s="157" t="s">
        <v>209</v>
      </c>
      <c r="AU177" s="157" t="s">
        <v>93</v>
      </c>
      <c r="AV177" s="12" t="s">
        <v>93</v>
      </c>
      <c r="AW177" s="12" t="s">
        <v>38</v>
      </c>
      <c r="AX177" s="12" t="s">
        <v>83</v>
      </c>
      <c r="AY177" s="157" t="s">
        <v>186</v>
      </c>
    </row>
    <row r="178" spans="2:65" s="13" customFormat="1" ht="11.25">
      <c r="B178" s="166"/>
      <c r="D178" s="151" t="s">
        <v>209</v>
      </c>
      <c r="E178" s="167" t="s">
        <v>1</v>
      </c>
      <c r="F178" s="168" t="s">
        <v>291</v>
      </c>
      <c r="H178" s="169">
        <v>72</v>
      </c>
      <c r="I178" s="170"/>
      <c r="L178" s="166"/>
      <c r="M178" s="171"/>
      <c r="T178" s="172"/>
      <c r="AT178" s="167" t="s">
        <v>209</v>
      </c>
      <c r="AU178" s="167" t="s">
        <v>93</v>
      </c>
      <c r="AV178" s="13" t="s">
        <v>193</v>
      </c>
      <c r="AW178" s="13" t="s">
        <v>38</v>
      </c>
      <c r="AX178" s="13" t="s">
        <v>91</v>
      </c>
      <c r="AY178" s="167" t="s">
        <v>186</v>
      </c>
    </row>
    <row r="179" spans="2:65" s="1" customFormat="1" ht="16.5" customHeight="1">
      <c r="B179" s="33"/>
      <c r="C179" s="179" t="s">
        <v>252</v>
      </c>
      <c r="D179" s="179" t="s">
        <v>305</v>
      </c>
      <c r="E179" s="180" t="s">
        <v>2051</v>
      </c>
      <c r="F179" s="181" t="s">
        <v>2052</v>
      </c>
      <c r="G179" s="182" t="s">
        <v>220</v>
      </c>
      <c r="H179" s="183">
        <v>72</v>
      </c>
      <c r="I179" s="184"/>
      <c r="J179" s="185">
        <f>ROUND(I179*H179,2)</f>
        <v>0</v>
      </c>
      <c r="K179" s="181" t="s">
        <v>240</v>
      </c>
      <c r="L179" s="186"/>
      <c r="M179" s="187" t="s">
        <v>1</v>
      </c>
      <c r="N179" s="188" t="s">
        <v>48</v>
      </c>
      <c r="P179" s="146">
        <f>O179*H179</f>
        <v>0</v>
      </c>
      <c r="Q179" s="146">
        <v>5.0500000000000003E-2</v>
      </c>
      <c r="R179" s="146">
        <f>Q179*H179</f>
        <v>3.6360000000000001</v>
      </c>
      <c r="S179" s="146">
        <v>0</v>
      </c>
      <c r="T179" s="147">
        <f>S179*H179</f>
        <v>0</v>
      </c>
      <c r="AR179" s="148" t="s">
        <v>222</v>
      </c>
      <c r="AT179" s="148" t="s">
        <v>305</v>
      </c>
      <c r="AU179" s="148" t="s">
        <v>93</v>
      </c>
      <c r="AY179" s="17" t="s">
        <v>186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91</v>
      </c>
      <c r="BK179" s="149">
        <f>ROUND(I179*H179,2)</f>
        <v>0</v>
      </c>
      <c r="BL179" s="17" t="s">
        <v>193</v>
      </c>
      <c r="BM179" s="148" t="s">
        <v>2053</v>
      </c>
    </row>
    <row r="180" spans="2:65" s="11" customFormat="1" ht="22.9" customHeight="1">
      <c r="B180" s="125"/>
      <c r="D180" s="126" t="s">
        <v>82</v>
      </c>
      <c r="E180" s="135" t="s">
        <v>193</v>
      </c>
      <c r="F180" s="135" t="s">
        <v>566</v>
      </c>
      <c r="I180" s="128"/>
      <c r="J180" s="136">
        <f>BK180</f>
        <v>0</v>
      </c>
      <c r="L180" s="125"/>
      <c r="M180" s="130"/>
      <c r="P180" s="131">
        <f>SUM(P181:P185)</f>
        <v>0</v>
      </c>
      <c r="R180" s="131">
        <f>SUM(R181:R185)</f>
        <v>36.398036399999995</v>
      </c>
      <c r="T180" s="132">
        <f>SUM(T181:T185)</f>
        <v>0</v>
      </c>
      <c r="AR180" s="126" t="s">
        <v>91</v>
      </c>
      <c r="AT180" s="133" t="s">
        <v>82</v>
      </c>
      <c r="AU180" s="133" t="s">
        <v>91</v>
      </c>
      <c r="AY180" s="126" t="s">
        <v>186</v>
      </c>
      <c r="BK180" s="134">
        <f>SUM(BK181:BK185)</f>
        <v>0</v>
      </c>
    </row>
    <row r="181" spans="2:65" s="1" customFormat="1" ht="21.75" customHeight="1">
      <c r="B181" s="33"/>
      <c r="C181" s="137" t="s">
        <v>8</v>
      </c>
      <c r="D181" s="137" t="s">
        <v>188</v>
      </c>
      <c r="E181" s="138" t="s">
        <v>2054</v>
      </c>
      <c r="F181" s="139" t="s">
        <v>2055</v>
      </c>
      <c r="G181" s="140" t="s">
        <v>191</v>
      </c>
      <c r="H181" s="141">
        <v>201.64</v>
      </c>
      <c r="I181" s="142"/>
      <c r="J181" s="143">
        <f>ROUND(I181*H181,2)</f>
        <v>0</v>
      </c>
      <c r="K181" s="139" t="s">
        <v>192</v>
      </c>
      <c r="L181" s="33"/>
      <c r="M181" s="144" t="s">
        <v>1</v>
      </c>
      <c r="N181" s="145" t="s">
        <v>48</v>
      </c>
      <c r="P181" s="146">
        <f>O181*H181</f>
        <v>0</v>
      </c>
      <c r="Q181" s="146">
        <v>0.18051</v>
      </c>
      <c r="R181" s="146">
        <f>Q181*H181</f>
        <v>36.398036399999995</v>
      </c>
      <c r="S181" s="146">
        <v>0</v>
      </c>
      <c r="T181" s="147">
        <f>S181*H181</f>
        <v>0</v>
      </c>
      <c r="AR181" s="148" t="s">
        <v>193</v>
      </c>
      <c r="AT181" s="148" t="s">
        <v>188</v>
      </c>
      <c r="AU181" s="148" t="s">
        <v>93</v>
      </c>
      <c r="AY181" s="17" t="s">
        <v>186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7" t="s">
        <v>91</v>
      </c>
      <c r="BK181" s="149">
        <f>ROUND(I181*H181,2)</f>
        <v>0</v>
      </c>
      <c r="BL181" s="17" t="s">
        <v>193</v>
      </c>
      <c r="BM181" s="148" t="s">
        <v>2056</v>
      </c>
    </row>
    <row r="182" spans="2:65" s="1" customFormat="1" ht="19.5">
      <c r="B182" s="33"/>
      <c r="D182" s="151" t="s">
        <v>242</v>
      </c>
      <c r="F182" s="158" t="s">
        <v>2057</v>
      </c>
      <c r="I182" s="159"/>
      <c r="L182" s="33"/>
      <c r="M182" s="160"/>
      <c r="T182" s="57"/>
      <c r="AT182" s="17" t="s">
        <v>242</v>
      </c>
      <c r="AU182" s="17" t="s">
        <v>93</v>
      </c>
    </row>
    <row r="183" spans="2:65" s="14" customFormat="1" ht="11.25">
      <c r="B183" s="173"/>
      <c r="D183" s="151" t="s">
        <v>209</v>
      </c>
      <c r="E183" s="174" t="s">
        <v>1</v>
      </c>
      <c r="F183" s="175" t="s">
        <v>2010</v>
      </c>
      <c r="H183" s="174" t="s">
        <v>1</v>
      </c>
      <c r="I183" s="176"/>
      <c r="L183" s="173"/>
      <c r="M183" s="177"/>
      <c r="T183" s="178"/>
      <c r="AT183" s="174" t="s">
        <v>209</v>
      </c>
      <c r="AU183" s="174" t="s">
        <v>93</v>
      </c>
      <c r="AV183" s="14" t="s">
        <v>91</v>
      </c>
      <c r="AW183" s="14" t="s">
        <v>38</v>
      </c>
      <c r="AX183" s="14" t="s">
        <v>83</v>
      </c>
      <c r="AY183" s="174" t="s">
        <v>186</v>
      </c>
    </row>
    <row r="184" spans="2:65" s="12" customFormat="1" ht="11.25">
      <c r="B184" s="150"/>
      <c r="D184" s="151" t="s">
        <v>209</v>
      </c>
      <c r="E184" s="157" t="s">
        <v>1</v>
      </c>
      <c r="F184" s="152" t="s">
        <v>2058</v>
      </c>
      <c r="H184" s="153">
        <v>201.64</v>
      </c>
      <c r="I184" s="154"/>
      <c r="L184" s="150"/>
      <c r="M184" s="155"/>
      <c r="T184" s="156"/>
      <c r="AT184" s="157" t="s">
        <v>209</v>
      </c>
      <c r="AU184" s="157" t="s">
        <v>93</v>
      </c>
      <c r="AV184" s="12" t="s">
        <v>93</v>
      </c>
      <c r="AW184" s="12" t="s">
        <v>38</v>
      </c>
      <c r="AX184" s="12" t="s">
        <v>83</v>
      </c>
      <c r="AY184" s="157" t="s">
        <v>186</v>
      </c>
    </row>
    <row r="185" spans="2:65" s="13" customFormat="1" ht="11.25">
      <c r="B185" s="166"/>
      <c r="D185" s="151" t="s">
        <v>209</v>
      </c>
      <c r="E185" s="167" t="s">
        <v>1</v>
      </c>
      <c r="F185" s="168" t="s">
        <v>291</v>
      </c>
      <c r="H185" s="169">
        <v>201.64</v>
      </c>
      <c r="I185" s="170"/>
      <c r="L185" s="166"/>
      <c r="M185" s="171"/>
      <c r="T185" s="172"/>
      <c r="AT185" s="167" t="s">
        <v>209</v>
      </c>
      <c r="AU185" s="167" t="s">
        <v>93</v>
      </c>
      <c r="AV185" s="13" t="s">
        <v>193</v>
      </c>
      <c r="AW185" s="13" t="s">
        <v>38</v>
      </c>
      <c r="AX185" s="13" t="s">
        <v>91</v>
      </c>
      <c r="AY185" s="167" t="s">
        <v>186</v>
      </c>
    </row>
    <row r="186" spans="2:65" s="11" customFormat="1" ht="22.9" customHeight="1">
      <c r="B186" s="125"/>
      <c r="D186" s="126" t="s">
        <v>82</v>
      </c>
      <c r="E186" s="135" t="s">
        <v>205</v>
      </c>
      <c r="F186" s="135" t="s">
        <v>2059</v>
      </c>
      <c r="I186" s="128"/>
      <c r="J186" s="136">
        <f>BK186</f>
        <v>0</v>
      </c>
      <c r="L186" s="125"/>
      <c r="M186" s="130"/>
      <c r="P186" s="131">
        <f>SUM(P187:P203)</f>
        <v>0</v>
      </c>
      <c r="R186" s="131">
        <f>SUM(R187:R203)</f>
        <v>873.02834999999993</v>
      </c>
      <c r="T186" s="132">
        <f>SUM(T187:T203)</f>
        <v>0</v>
      </c>
      <c r="AR186" s="126" t="s">
        <v>91</v>
      </c>
      <c r="AT186" s="133" t="s">
        <v>82</v>
      </c>
      <c r="AU186" s="133" t="s">
        <v>91</v>
      </c>
      <c r="AY186" s="126" t="s">
        <v>186</v>
      </c>
      <c r="BK186" s="134">
        <f>SUM(BK187:BK203)</f>
        <v>0</v>
      </c>
    </row>
    <row r="187" spans="2:65" s="1" customFormat="1" ht="16.5" customHeight="1">
      <c r="B187" s="33"/>
      <c r="C187" s="137" t="s">
        <v>348</v>
      </c>
      <c r="D187" s="137" t="s">
        <v>188</v>
      </c>
      <c r="E187" s="138" t="s">
        <v>2060</v>
      </c>
      <c r="F187" s="139" t="s">
        <v>2061</v>
      </c>
      <c r="G187" s="140" t="s">
        <v>191</v>
      </c>
      <c r="H187" s="141">
        <v>594.20000000000005</v>
      </c>
      <c r="I187" s="142"/>
      <c r="J187" s="143">
        <f>ROUND(I187*H187,2)</f>
        <v>0</v>
      </c>
      <c r="K187" s="139" t="s">
        <v>192</v>
      </c>
      <c r="L187" s="33"/>
      <c r="M187" s="144" t="s">
        <v>1</v>
      </c>
      <c r="N187" s="145" t="s">
        <v>48</v>
      </c>
      <c r="P187" s="146">
        <f>O187*H187</f>
        <v>0</v>
      </c>
      <c r="Q187" s="146">
        <v>9.1999999999999998E-2</v>
      </c>
      <c r="R187" s="146">
        <f>Q187*H187</f>
        <v>54.666400000000003</v>
      </c>
      <c r="S187" s="146">
        <v>0</v>
      </c>
      <c r="T187" s="147">
        <f>S187*H187</f>
        <v>0</v>
      </c>
      <c r="AR187" s="148" t="s">
        <v>193</v>
      </c>
      <c r="AT187" s="148" t="s">
        <v>188</v>
      </c>
      <c r="AU187" s="148" t="s">
        <v>93</v>
      </c>
      <c r="AY187" s="17" t="s">
        <v>186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7" t="s">
        <v>91</v>
      </c>
      <c r="BK187" s="149">
        <f>ROUND(I187*H187,2)</f>
        <v>0</v>
      </c>
      <c r="BL187" s="17" t="s">
        <v>193</v>
      </c>
      <c r="BM187" s="148" t="s">
        <v>2062</v>
      </c>
    </row>
    <row r="188" spans="2:65" s="14" customFormat="1" ht="11.25">
      <c r="B188" s="173"/>
      <c r="D188" s="151" t="s">
        <v>209</v>
      </c>
      <c r="E188" s="174" t="s">
        <v>1</v>
      </c>
      <c r="F188" s="175" t="s">
        <v>2010</v>
      </c>
      <c r="H188" s="174" t="s">
        <v>1</v>
      </c>
      <c r="I188" s="176"/>
      <c r="L188" s="173"/>
      <c r="M188" s="177"/>
      <c r="T188" s="178"/>
      <c r="AT188" s="174" t="s">
        <v>209</v>
      </c>
      <c r="AU188" s="174" t="s">
        <v>93</v>
      </c>
      <c r="AV188" s="14" t="s">
        <v>91</v>
      </c>
      <c r="AW188" s="14" t="s">
        <v>38</v>
      </c>
      <c r="AX188" s="14" t="s">
        <v>83</v>
      </c>
      <c r="AY188" s="174" t="s">
        <v>186</v>
      </c>
    </row>
    <row r="189" spans="2:65" s="12" customFormat="1" ht="11.25">
      <c r="B189" s="150"/>
      <c r="D189" s="151" t="s">
        <v>209</v>
      </c>
      <c r="E189" s="157" t="s">
        <v>1</v>
      </c>
      <c r="F189" s="152" t="s">
        <v>2040</v>
      </c>
      <c r="H189" s="153">
        <v>594.20000000000005</v>
      </c>
      <c r="I189" s="154"/>
      <c r="L189" s="150"/>
      <c r="M189" s="155"/>
      <c r="T189" s="156"/>
      <c r="AT189" s="157" t="s">
        <v>209</v>
      </c>
      <c r="AU189" s="157" t="s">
        <v>93</v>
      </c>
      <c r="AV189" s="12" t="s">
        <v>93</v>
      </c>
      <c r="AW189" s="12" t="s">
        <v>38</v>
      </c>
      <c r="AX189" s="12" t="s">
        <v>83</v>
      </c>
      <c r="AY189" s="157" t="s">
        <v>186</v>
      </c>
    </row>
    <row r="190" spans="2:65" s="13" customFormat="1" ht="11.25">
      <c r="B190" s="166"/>
      <c r="D190" s="151" t="s">
        <v>209</v>
      </c>
      <c r="E190" s="167" t="s">
        <v>1</v>
      </c>
      <c r="F190" s="168" t="s">
        <v>291</v>
      </c>
      <c r="H190" s="169">
        <v>594.20000000000005</v>
      </c>
      <c r="I190" s="170"/>
      <c r="L190" s="166"/>
      <c r="M190" s="171"/>
      <c r="T190" s="172"/>
      <c r="AT190" s="167" t="s">
        <v>209</v>
      </c>
      <c r="AU190" s="167" t="s">
        <v>93</v>
      </c>
      <c r="AV190" s="13" t="s">
        <v>193</v>
      </c>
      <c r="AW190" s="13" t="s">
        <v>38</v>
      </c>
      <c r="AX190" s="13" t="s">
        <v>91</v>
      </c>
      <c r="AY190" s="167" t="s">
        <v>186</v>
      </c>
    </row>
    <row r="191" spans="2:65" s="1" customFormat="1" ht="16.5" customHeight="1">
      <c r="B191" s="33"/>
      <c r="C191" s="137" t="s">
        <v>353</v>
      </c>
      <c r="D191" s="137" t="s">
        <v>188</v>
      </c>
      <c r="E191" s="138" t="s">
        <v>2063</v>
      </c>
      <c r="F191" s="139" t="s">
        <v>2064</v>
      </c>
      <c r="G191" s="140" t="s">
        <v>191</v>
      </c>
      <c r="H191" s="141">
        <v>594.20000000000005</v>
      </c>
      <c r="I191" s="142"/>
      <c r="J191" s="143">
        <f>ROUND(I191*H191,2)</f>
        <v>0</v>
      </c>
      <c r="K191" s="139" t="s">
        <v>192</v>
      </c>
      <c r="L191" s="33"/>
      <c r="M191" s="144" t="s">
        <v>1</v>
      </c>
      <c r="N191" s="145" t="s">
        <v>48</v>
      </c>
      <c r="P191" s="146">
        <f>O191*H191</f>
        <v>0</v>
      </c>
      <c r="Q191" s="146">
        <v>0.46</v>
      </c>
      <c r="R191" s="146">
        <f>Q191*H191</f>
        <v>273.33200000000005</v>
      </c>
      <c r="S191" s="146">
        <v>0</v>
      </c>
      <c r="T191" s="147">
        <f>S191*H191</f>
        <v>0</v>
      </c>
      <c r="AR191" s="148" t="s">
        <v>193</v>
      </c>
      <c r="AT191" s="148" t="s">
        <v>188</v>
      </c>
      <c r="AU191" s="148" t="s">
        <v>93</v>
      </c>
      <c r="AY191" s="17" t="s">
        <v>186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91</v>
      </c>
      <c r="BK191" s="149">
        <f>ROUND(I191*H191,2)</f>
        <v>0</v>
      </c>
      <c r="BL191" s="17" t="s">
        <v>193</v>
      </c>
      <c r="BM191" s="148" t="s">
        <v>2065</v>
      </c>
    </row>
    <row r="192" spans="2:65" s="14" customFormat="1" ht="11.25">
      <c r="B192" s="173"/>
      <c r="D192" s="151" t="s">
        <v>209</v>
      </c>
      <c r="E192" s="174" t="s">
        <v>1</v>
      </c>
      <c r="F192" s="175" t="s">
        <v>2010</v>
      </c>
      <c r="H192" s="174" t="s">
        <v>1</v>
      </c>
      <c r="I192" s="176"/>
      <c r="L192" s="173"/>
      <c r="M192" s="177"/>
      <c r="T192" s="178"/>
      <c r="AT192" s="174" t="s">
        <v>209</v>
      </c>
      <c r="AU192" s="174" t="s">
        <v>93</v>
      </c>
      <c r="AV192" s="14" t="s">
        <v>91</v>
      </c>
      <c r="AW192" s="14" t="s">
        <v>38</v>
      </c>
      <c r="AX192" s="14" t="s">
        <v>83</v>
      </c>
      <c r="AY192" s="174" t="s">
        <v>186</v>
      </c>
    </row>
    <row r="193" spans="2:65" s="12" customFormat="1" ht="11.25">
      <c r="B193" s="150"/>
      <c r="D193" s="151" t="s">
        <v>209</v>
      </c>
      <c r="E193" s="157" t="s">
        <v>1</v>
      </c>
      <c r="F193" s="152" t="s">
        <v>2040</v>
      </c>
      <c r="H193" s="153">
        <v>594.20000000000005</v>
      </c>
      <c r="I193" s="154"/>
      <c r="L193" s="150"/>
      <c r="M193" s="155"/>
      <c r="T193" s="156"/>
      <c r="AT193" s="157" t="s">
        <v>209</v>
      </c>
      <c r="AU193" s="157" t="s">
        <v>93</v>
      </c>
      <c r="AV193" s="12" t="s">
        <v>93</v>
      </c>
      <c r="AW193" s="12" t="s">
        <v>38</v>
      </c>
      <c r="AX193" s="12" t="s">
        <v>83</v>
      </c>
      <c r="AY193" s="157" t="s">
        <v>186</v>
      </c>
    </row>
    <row r="194" spans="2:65" s="13" customFormat="1" ht="11.25">
      <c r="B194" s="166"/>
      <c r="D194" s="151" t="s">
        <v>209</v>
      </c>
      <c r="E194" s="167" t="s">
        <v>1</v>
      </c>
      <c r="F194" s="168" t="s">
        <v>291</v>
      </c>
      <c r="H194" s="169">
        <v>594.20000000000005</v>
      </c>
      <c r="I194" s="170"/>
      <c r="L194" s="166"/>
      <c r="M194" s="171"/>
      <c r="T194" s="172"/>
      <c r="AT194" s="167" t="s">
        <v>209</v>
      </c>
      <c r="AU194" s="167" t="s">
        <v>93</v>
      </c>
      <c r="AV194" s="13" t="s">
        <v>193</v>
      </c>
      <c r="AW194" s="13" t="s">
        <v>38</v>
      </c>
      <c r="AX194" s="13" t="s">
        <v>91</v>
      </c>
      <c r="AY194" s="167" t="s">
        <v>186</v>
      </c>
    </row>
    <row r="195" spans="2:65" s="1" customFormat="1" ht="16.5" customHeight="1">
      <c r="B195" s="33"/>
      <c r="C195" s="137" t="s">
        <v>358</v>
      </c>
      <c r="D195" s="137" t="s">
        <v>188</v>
      </c>
      <c r="E195" s="138" t="s">
        <v>2066</v>
      </c>
      <c r="F195" s="139" t="s">
        <v>2067</v>
      </c>
      <c r="G195" s="140" t="s">
        <v>191</v>
      </c>
      <c r="H195" s="141">
        <v>594.20000000000005</v>
      </c>
      <c r="I195" s="142"/>
      <c r="J195" s="143">
        <f>ROUND(I195*H195,2)</f>
        <v>0</v>
      </c>
      <c r="K195" s="139" t="s">
        <v>192</v>
      </c>
      <c r="L195" s="33"/>
      <c r="M195" s="144" t="s">
        <v>1</v>
      </c>
      <c r="N195" s="145" t="s">
        <v>48</v>
      </c>
      <c r="P195" s="146">
        <f>O195*H195</f>
        <v>0</v>
      </c>
      <c r="Q195" s="146">
        <v>0.69</v>
      </c>
      <c r="R195" s="146">
        <f>Q195*H195</f>
        <v>409.99799999999999</v>
      </c>
      <c r="S195" s="146">
        <v>0</v>
      </c>
      <c r="T195" s="147">
        <f>S195*H195</f>
        <v>0</v>
      </c>
      <c r="AR195" s="148" t="s">
        <v>193</v>
      </c>
      <c r="AT195" s="148" t="s">
        <v>188</v>
      </c>
      <c r="AU195" s="148" t="s">
        <v>93</v>
      </c>
      <c r="AY195" s="17" t="s">
        <v>186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91</v>
      </c>
      <c r="BK195" s="149">
        <f>ROUND(I195*H195,2)</f>
        <v>0</v>
      </c>
      <c r="BL195" s="17" t="s">
        <v>193</v>
      </c>
      <c r="BM195" s="148" t="s">
        <v>2068</v>
      </c>
    </row>
    <row r="196" spans="2:65" s="12" customFormat="1" ht="11.25">
      <c r="B196" s="150"/>
      <c r="D196" s="151" t="s">
        <v>209</v>
      </c>
      <c r="E196" s="157" t="s">
        <v>1</v>
      </c>
      <c r="F196" s="152" t="s">
        <v>2069</v>
      </c>
      <c r="H196" s="153">
        <v>594.20000000000005</v>
      </c>
      <c r="I196" s="154"/>
      <c r="L196" s="150"/>
      <c r="M196" s="155"/>
      <c r="T196" s="156"/>
      <c r="AT196" s="157" t="s">
        <v>209</v>
      </c>
      <c r="AU196" s="157" t="s">
        <v>93</v>
      </c>
      <c r="AV196" s="12" t="s">
        <v>93</v>
      </c>
      <c r="AW196" s="12" t="s">
        <v>38</v>
      </c>
      <c r="AX196" s="12" t="s">
        <v>83</v>
      </c>
      <c r="AY196" s="157" t="s">
        <v>186</v>
      </c>
    </row>
    <row r="197" spans="2:65" s="13" customFormat="1" ht="11.25">
      <c r="B197" s="166"/>
      <c r="D197" s="151" t="s">
        <v>209</v>
      </c>
      <c r="E197" s="167" t="s">
        <v>1</v>
      </c>
      <c r="F197" s="168" t="s">
        <v>291</v>
      </c>
      <c r="H197" s="169">
        <v>594.20000000000005</v>
      </c>
      <c r="I197" s="170"/>
      <c r="L197" s="166"/>
      <c r="M197" s="171"/>
      <c r="T197" s="172"/>
      <c r="AT197" s="167" t="s">
        <v>209</v>
      </c>
      <c r="AU197" s="167" t="s">
        <v>93</v>
      </c>
      <c r="AV197" s="13" t="s">
        <v>193</v>
      </c>
      <c r="AW197" s="13" t="s">
        <v>38</v>
      </c>
      <c r="AX197" s="13" t="s">
        <v>91</v>
      </c>
      <c r="AY197" s="167" t="s">
        <v>186</v>
      </c>
    </row>
    <row r="198" spans="2:65" s="1" customFormat="1" ht="16.5" customHeight="1">
      <c r="B198" s="33"/>
      <c r="C198" s="137" t="s">
        <v>363</v>
      </c>
      <c r="D198" s="137" t="s">
        <v>188</v>
      </c>
      <c r="E198" s="138" t="s">
        <v>2070</v>
      </c>
      <c r="F198" s="139" t="s">
        <v>2071</v>
      </c>
      <c r="G198" s="140" t="s">
        <v>191</v>
      </c>
      <c r="H198" s="141">
        <v>594.20000000000005</v>
      </c>
      <c r="I198" s="142"/>
      <c r="J198" s="143">
        <f>ROUND(I198*H198,2)</f>
        <v>0</v>
      </c>
      <c r="K198" s="139" t="s">
        <v>192</v>
      </c>
      <c r="L198" s="33"/>
      <c r="M198" s="144" t="s">
        <v>1</v>
      </c>
      <c r="N198" s="145" t="s">
        <v>48</v>
      </c>
      <c r="P198" s="146">
        <f>O198*H198</f>
        <v>0</v>
      </c>
      <c r="Q198" s="146">
        <v>8.4250000000000005E-2</v>
      </c>
      <c r="R198" s="146">
        <f>Q198*H198</f>
        <v>50.061350000000004</v>
      </c>
      <c r="S198" s="146">
        <v>0</v>
      </c>
      <c r="T198" s="147">
        <f>S198*H198</f>
        <v>0</v>
      </c>
      <c r="AR198" s="148" t="s">
        <v>193</v>
      </c>
      <c r="AT198" s="148" t="s">
        <v>188</v>
      </c>
      <c r="AU198" s="148" t="s">
        <v>93</v>
      </c>
      <c r="AY198" s="17" t="s">
        <v>186</v>
      </c>
      <c r="BE198" s="149">
        <f>IF(N198="základní",J198,0)</f>
        <v>0</v>
      </c>
      <c r="BF198" s="149">
        <f>IF(N198="snížená",J198,0)</f>
        <v>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7" t="s">
        <v>91</v>
      </c>
      <c r="BK198" s="149">
        <f>ROUND(I198*H198,2)</f>
        <v>0</v>
      </c>
      <c r="BL198" s="17" t="s">
        <v>193</v>
      </c>
      <c r="BM198" s="148" t="s">
        <v>2072</v>
      </c>
    </row>
    <row r="199" spans="2:65" s="14" customFormat="1" ht="11.25">
      <c r="B199" s="173"/>
      <c r="D199" s="151" t="s">
        <v>209</v>
      </c>
      <c r="E199" s="174" t="s">
        <v>1</v>
      </c>
      <c r="F199" s="175" t="s">
        <v>2010</v>
      </c>
      <c r="H199" s="174" t="s">
        <v>1</v>
      </c>
      <c r="I199" s="176"/>
      <c r="L199" s="173"/>
      <c r="M199" s="177"/>
      <c r="T199" s="178"/>
      <c r="AT199" s="174" t="s">
        <v>209</v>
      </c>
      <c r="AU199" s="174" t="s">
        <v>93</v>
      </c>
      <c r="AV199" s="14" t="s">
        <v>91</v>
      </c>
      <c r="AW199" s="14" t="s">
        <v>38</v>
      </c>
      <c r="AX199" s="14" t="s">
        <v>83</v>
      </c>
      <c r="AY199" s="174" t="s">
        <v>186</v>
      </c>
    </row>
    <row r="200" spans="2:65" s="12" customFormat="1" ht="11.25">
      <c r="B200" s="150"/>
      <c r="D200" s="151" t="s">
        <v>209</v>
      </c>
      <c r="E200" s="157" t="s">
        <v>1</v>
      </c>
      <c r="F200" s="152" t="s">
        <v>2040</v>
      </c>
      <c r="H200" s="153">
        <v>594.20000000000005</v>
      </c>
      <c r="I200" s="154"/>
      <c r="L200" s="150"/>
      <c r="M200" s="155"/>
      <c r="T200" s="156"/>
      <c r="AT200" s="157" t="s">
        <v>209</v>
      </c>
      <c r="AU200" s="157" t="s">
        <v>93</v>
      </c>
      <c r="AV200" s="12" t="s">
        <v>93</v>
      </c>
      <c r="AW200" s="12" t="s">
        <v>38</v>
      </c>
      <c r="AX200" s="12" t="s">
        <v>83</v>
      </c>
      <c r="AY200" s="157" t="s">
        <v>186</v>
      </c>
    </row>
    <row r="201" spans="2:65" s="13" customFormat="1" ht="11.25">
      <c r="B201" s="166"/>
      <c r="D201" s="151" t="s">
        <v>209</v>
      </c>
      <c r="E201" s="167" t="s">
        <v>1</v>
      </c>
      <c r="F201" s="168" t="s">
        <v>291</v>
      </c>
      <c r="H201" s="169">
        <v>594.20000000000005</v>
      </c>
      <c r="I201" s="170"/>
      <c r="L201" s="166"/>
      <c r="M201" s="171"/>
      <c r="T201" s="172"/>
      <c r="AT201" s="167" t="s">
        <v>209</v>
      </c>
      <c r="AU201" s="167" t="s">
        <v>93</v>
      </c>
      <c r="AV201" s="13" t="s">
        <v>193</v>
      </c>
      <c r="AW201" s="13" t="s">
        <v>38</v>
      </c>
      <c r="AX201" s="13" t="s">
        <v>91</v>
      </c>
      <c r="AY201" s="167" t="s">
        <v>186</v>
      </c>
    </row>
    <row r="202" spans="2:65" s="1" customFormat="1" ht="16.5" customHeight="1">
      <c r="B202" s="33"/>
      <c r="C202" s="179" t="s">
        <v>368</v>
      </c>
      <c r="D202" s="179" t="s">
        <v>305</v>
      </c>
      <c r="E202" s="180" t="s">
        <v>2073</v>
      </c>
      <c r="F202" s="181" t="s">
        <v>2074</v>
      </c>
      <c r="G202" s="182" t="s">
        <v>191</v>
      </c>
      <c r="H202" s="183">
        <v>653.62</v>
      </c>
      <c r="I202" s="184"/>
      <c r="J202" s="185">
        <f>ROUND(I202*H202,2)</f>
        <v>0</v>
      </c>
      <c r="K202" s="181" t="s">
        <v>240</v>
      </c>
      <c r="L202" s="186"/>
      <c r="M202" s="187" t="s">
        <v>1</v>
      </c>
      <c r="N202" s="188" t="s">
        <v>48</v>
      </c>
      <c r="P202" s="146">
        <f>O202*H202</f>
        <v>0</v>
      </c>
      <c r="Q202" s="146">
        <v>0.13</v>
      </c>
      <c r="R202" s="146">
        <f>Q202*H202</f>
        <v>84.970600000000005</v>
      </c>
      <c r="S202" s="146">
        <v>0</v>
      </c>
      <c r="T202" s="147">
        <f>S202*H202</f>
        <v>0</v>
      </c>
      <c r="AR202" s="148" t="s">
        <v>222</v>
      </c>
      <c r="AT202" s="148" t="s">
        <v>305</v>
      </c>
      <c r="AU202" s="148" t="s">
        <v>93</v>
      </c>
      <c r="AY202" s="17" t="s">
        <v>186</v>
      </c>
      <c r="BE202" s="149">
        <f>IF(N202="základní",J202,0)</f>
        <v>0</v>
      </c>
      <c r="BF202" s="149">
        <f>IF(N202="snížená",J202,0)</f>
        <v>0</v>
      </c>
      <c r="BG202" s="149">
        <f>IF(N202="zákl. přenesená",J202,0)</f>
        <v>0</v>
      </c>
      <c r="BH202" s="149">
        <f>IF(N202="sníž. přenesená",J202,0)</f>
        <v>0</v>
      </c>
      <c r="BI202" s="149">
        <f>IF(N202="nulová",J202,0)</f>
        <v>0</v>
      </c>
      <c r="BJ202" s="17" t="s">
        <v>91</v>
      </c>
      <c r="BK202" s="149">
        <f>ROUND(I202*H202,2)</f>
        <v>0</v>
      </c>
      <c r="BL202" s="17" t="s">
        <v>193</v>
      </c>
      <c r="BM202" s="148" t="s">
        <v>2075</v>
      </c>
    </row>
    <row r="203" spans="2:65" s="12" customFormat="1" ht="11.25">
      <c r="B203" s="150"/>
      <c r="D203" s="151" t="s">
        <v>209</v>
      </c>
      <c r="F203" s="152" t="s">
        <v>2076</v>
      </c>
      <c r="H203" s="153">
        <v>653.62</v>
      </c>
      <c r="I203" s="154"/>
      <c r="L203" s="150"/>
      <c r="M203" s="155"/>
      <c r="T203" s="156"/>
      <c r="AT203" s="157" t="s">
        <v>209</v>
      </c>
      <c r="AU203" s="157" t="s">
        <v>93</v>
      </c>
      <c r="AV203" s="12" t="s">
        <v>93</v>
      </c>
      <c r="AW203" s="12" t="s">
        <v>4</v>
      </c>
      <c r="AX203" s="12" t="s">
        <v>91</v>
      </c>
      <c r="AY203" s="157" t="s">
        <v>186</v>
      </c>
    </row>
    <row r="204" spans="2:65" s="11" customFormat="1" ht="22.9" customHeight="1">
      <c r="B204" s="125"/>
      <c r="D204" s="126" t="s">
        <v>82</v>
      </c>
      <c r="E204" s="135" t="s">
        <v>211</v>
      </c>
      <c r="F204" s="135" t="s">
        <v>212</v>
      </c>
      <c r="I204" s="128"/>
      <c r="J204" s="136">
        <f>BK204</f>
        <v>0</v>
      </c>
      <c r="L204" s="125"/>
      <c r="M204" s="130"/>
      <c r="P204" s="131">
        <f>SUM(P205:P228)</f>
        <v>0</v>
      </c>
      <c r="R204" s="131">
        <f>SUM(R205:R228)</f>
        <v>183.85499440000001</v>
      </c>
      <c r="T204" s="132">
        <f>SUM(T205:T228)</f>
        <v>0</v>
      </c>
      <c r="AR204" s="126" t="s">
        <v>91</v>
      </c>
      <c r="AT204" s="133" t="s">
        <v>82</v>
      </c>
      <c r="AU204" s="133" t="s">
        <v>91</v>
      </c>
      <c r="AY204" s="126" t="s">
        <v>186</v>
      </c>
      <c r="BK204" s="134">
        <f>SUM(BK205:BK228)</f>
        <v>0</v>
      </c>
    </row>
    <row r="205" spans="2:65" s="1" customFormat="1" ht="21.75" customHeight="1">
      <c r="B205" s="33"/>
      <c r="C205" s="137" t="s">
        <v>7</v>
      </c>
      <c r="D205" s="137" t="s">
        <v>188</v>
      </c>
      <c r="E205" s="138" t="s">
        <v>2077</v>
      </c>
      <c r="F205" s="139" t="s">
        <v>2078</v>
      </c>
      <c r="G205" s="140" t="s">
        <v>225</v>
      </c>
      <c r="H205" s="141">
        <v>48</v>
      </c>
      <c r="I205" s="142"/>
      <c r="J205" s="143">
        <f>ROUND(I205*H205,2)</f>
        <v>0</v>
      </c>
      <c r="K205" s="139" t="s">
        <v>192</v>
      </c>
      <c r="L205" s="33"/>
      <c r="M205" s="144" t="s">
        <v>1</v>
      </c>
      <c r="N205" s="145" t="s">
        <v>48</v>
      </c>
      <c r="P205" s="146">
        <f>O205*H205</f>
        <v>0</v>
      </c>
      <c r="Q205" s="146">
        <v>8.0879999999999994E-2</v>
      </c>
      <c r="R205" s="146">
        <f>Q205*H205</f>
        <v>3.8822399999999995</v>
      </c>
      <c r="S205" s="146">
        <v>0</v>
      </c>
      <c r="T205" s="147">
        <f>S205*H205</f>
        <v>0</v>
      </c>
      <c r="AR205" s="148" t="s">
        <v>193</v>
      </c>
      <c r="AT205" s="148" t="s">
        <v>188</v>
      </c>
      <c r="AU205" s="148" t="s">
        <v>93</v>
      </c>
      <c r="AY205" s="17" t="s">
        <v>186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7" t="s">
        <v>91</v>
      </c>
      <c r="BK205" s="149">
        <f>ROUND(I205*H205,2)</f>
        <v>0</v>
      </c>
      <c r="BL205" s="17" t="s">
        <v>193</v>
      </c>
      <c r="BM205" s="148" t="s">
        <v>2079</v>
      </c>
    </row>
    <row r="206" spans="2:65" s="12" customFormat="1" ht="11.25">
      <c r="B206" s="150"/>
      <c r="D206" s="151" t="s">
        <v>209</v>
      </c>
      <c r="E206" s="157" t="s">
        <v>1</v>
      </c>
      <c r="F206" s="152" t="s">
        <v>2080</v>
      </c>
      <c r="H206" s="153">
        <v>48</v>
      </c>
      <c r="I206" s="154"/>
      <c r="L206" s="150"/>
      <c r="M206" s="155"/>
      <c r="T206" s="156"/>
      <c r="AT206" s="157" t="s">
        <v>209</v>
      </c>
      <c r="AU206" s="157" t="s">
        <v>93</v>
      </c>
      <c r="AV206" s="12" t="s">
        <v>93</v>
      </c>
      <c r="AW206" s="12" t="s">
        <v>38</v>
      </c>
      <c r="AX206" s="12" t="s">
        <v>83</v>
      </c>
      <c r="AY206" s="157" t="s">
        <v>186</v>
      </c>
    </row>
    <row r="207" spans="2:65" s="13" customFormat="1" ht="11.25">
      <c r="B207" s="166"/>
      <c r="D207" s="151" t="s">
        <v>209</v>
      </c>
      <c r="E207" s="167" t="s">
        <v>1</v>
      </c>
      <c r="F207" s="168" t="s">
        <v>291</v>
      </c>
      <c r="H207" s="169">
        <v>48</v>
      </c>
      <c r="I207" s="170"/>
      <c r="L207" s="166"/>
      <c r="M207" s="171"/>
      <c r="T207" s="172"/>
      <c r="AT207" s="167" t="s">
        <v>209</v>
      </c>
      <c r="AU207" s="167" t="s">
        <v>93</v>
      </c>
      <c r="AV207" s="13" t="s">
        <v>193</v>
      </c>
      <c r="AW207" s="13" t="s">
        <v>38</v>
      </c>
      <c r="AX207" s="13" t="s">
        <v>91</v>
      </c>
      <c r="AY207" s="167" t="s">
        <v>186</v>
      </c>
    </row>
    <row r="208" spans="2:65" s="1" customFormat="1" ht="16.5" customHeight="1">
      <c r="B208" s="33"/>
      <c r="C208" s="179" t="s">
        <v>378</v>
      </c>
      <c r="D208" s="179" t="s">
        <v>305</v>
      </c>
      <c r="E208" s="180" t="s">
        <v>2081</v>
      </c>
      <c r="F208" s="181" t="s">
        <v>2082</v>
      </c>
      <c r="G208" s="182" t="s">
        <v>225</v>
      </c>
      <c r="H208" s="183">
        <v>52.8</v>
      </c>
      <c r="I208" s="184"/>
      <c r="J208" s="185">
        <f>ROUND(I208*H208,2)</f>
        <v>0</v>
      </c>
      <c r="K208" s="181" t="s">
        <v>192</v>
      </c>
      <c r="L208" s="186"/>
      <c r="M208" s="187" t="s">
        <v>1</v>
      </c>
      <c r="N208" s="188" t="s">
        <v>48</v>
      </c>
      <c r="P208" s="146">
        <f>O208*H208</f>
        <v>0</v>
      </c>
      <c r="Q208" s="146">
        <v>5.6000000000000001E-2</v>
      </c>
      <c r="R208" s="146">
        <f>Q208*H208</f>
        <v>2.9567999999999999</v>
      </c>
      <c r="S208" s="146">
        <v>0</v>
      </c>
      <c r="T208" s="147">
        <f>S208*H208</f>
        <v>0</v>
      </c>
      <c r="AR208" s="148" t="s">
        <v>222</v>
      </c>
      <c r="AT208" s="148" t="s">
        <v>305</v>
      </c>
      <c r="AU208" s="148" t="s">
        <v>93</v>
      </c>
      <c r="AY208" s="17" t="s">
        <v>186</v>
      </c>
      <c r="BE208" s="149">
        <f>IF(N208="základní",J208,0)</f>
        <v>0</v>
      </c>
      <c r="BF208" s="149">
        <f>IF(N208="snížená",J208,0)</f>
        <v>0</v>
      </c>
      <c r="BG208" s="149">
        <f>IF(N208="zákl. přenesená",J208,0)</f>
        <v>0</v>
      </c>
      <c r="BH208" s="149">
        <f>IF(N208="sníž. přenesená",J208,0)</f>
        <v>0</v>
      </c>
      <c r="BI208" s="149">
        <f>IF(N208="nulová",J208,0)</f>
        <v>0</v>
      </c>
      <c r="BJ208" s="17" t="s">
        <v>91</v>
      </c>
      <c r="BK208" s="149">
        <f>ROUND(I208*H208,2)</f>
        <v>0</v>
      </c>
      <c r="BL208" s="17" t="s">
        <v>193</v>
      </c>
      <c r="BM208" s="148" t="s">
        <v>2083</v>
      </c>
    </row>
    <row r="209" spans="2:65" s="12" customFormat="1" ht="11.25">
      <c r="B209" s="150"/>
      <c r="D209" s="151" t="s">
        <v>209</v>
      </c>
      <c r="F209" s="152" t="s">
        <v>2084</v>
      </c>
      <c r="H209" s="153">
        <v>52.8</v>
      </c>
      <c r="I209" s="154"/>
      <c r="L209" s="150"/>
      <c r="M209" s="155"/>
      <c r="T209" s="156"/>
      <c r="AT209" s="157" t="s">
        <v>209</v>
      </c>
      <c r="AU209" s="157" t="s">
        <v>93</v>
      </c>
      <c r="AV209" s="12" t="s">
        <v>93</v>
      </c>
      <c r="AW209" s="12" t="s">
        <v>4</v>
      </c>
      <c r="AX209" s="12" t="s">
        <v>91</v>
      </c>
      <c r="AY209" s="157" t="s">
        <v>186</v>
      </c>
    </row>
    <row r="210" spans="2:65" s="1" customFormat="1" ht="16.5" customHeight="1">
      <c r="B210" s="33"/>
      <c r="C210" s="137" t="s">
        <v>387</v>
      </c>
      <c r="D210" s="137" t="s">
        <v>188</v>
      </c>
      <c r="E210" s="138" t="s">
        <v>2085</v>
      </c>
      <c r="F210" s="139" t="s">
        <v>2086</v>
      </c>
      <c r="G210" s="140" t="s">
        <v>225</v>
      </c>
      <c r="H210" s="141">
        <v>48</v>
      </c>
      <c r="I210" s="142"/>
      <c r="J210" s="143">
        <f>ROUND(I210*H210,2)</f>
        <v>0</v>
      </c>
      <c r="K210" s="139" t="s">
        <v>192</v>
      </c>
      <c r="L210" s="33"/>
      <c r="M210" s="144" t="s">
        <v>1</v>
      </c>
      <c r="N210" s="145" t="s">
        <v>48</v>
      </c>
      <c r="P210" s="146">
        <f>O210*H210</f>
        <v>0</v>
      </c>
      <c r="Q210" s="146">
        <v>0.20219000000000001</v>
      </c>
      <c r="R210" s="146">
        <f>Q210*H210</f>
        <v>9.7051200000000009</v>
      </c>
      <c r="S210" s="146">
        <v>0</v>
      </c>
      <c r="T210" s="147">
        <f>S210*H210</f>
        <v>0</v>
      </c>
      <c r="AR210" s="148" t="s">
        <v>193</v>
      </c>
      <c r="AT210" s="148" t="s">
        <v>188</v>
      </c>
      <c r="AU210" s="148" t="s">
        <v>93</v>
      </c>
      <c r="AY210" s="17" t="s">
        <v>186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7" t="s">
        <v>91</v>
      </c>
      <c r="BK210" s="149">
        <f>ROUND(I210*H210,2)</f>
        <v>0</v>
      </c>
      <c r="BL210" s="17" t="s">
        <v>193</v>
      </c>
      <c r="BM210" s="148" t="s">
        <v>2087</v>
      </c>
    </row>
    <row r="211" spans="2:65" s="12" customFormat="1" ht="11.25">
      <c r="B211" s="150"/>
      <c r="D211" s="151" t="s">
        <v>209</v>
      </c>
      <c r="E211" s="157" t="s">
        <v>1</v>
      </c>
      <c r="F211" s="152" t="s">
        <v>2080</v>
      </c>
      <c r="H211" s="153">
        <v>48</v>
      </c>
      <c r="I211" s="154"/>
      <c r="L211" s="150"/>
      <c r="M211" s="155"/>
      <c r="T211" s="156"/>
      <c r="AT211" s="157" t="s">
        <v>209</v>
      </c>
      <c r="AU211" s="157" t="s">
        <v>93</v>
      </c>
      <c r="AV211" s="12" t="s">
        <v>93</v>
      </c>
      <c r="AW211" s="12" t="s">
        <v>38</v>
      </c>
      <c r="AX211" s="12" t="s">
        <v>83</v>
      </c>
      <c r="AY211" s="157" t="s">
        <v>186</v>
      </c>
    </row>
    <row r="212" spans="2:65" s="13" customFormat="1" ht="11.25">
      <c r="B212" s="166"/>
      <c r="D212" s="151" t="s">
        <v>209</v>
      </c>
      <c r="E212" s="167" t="s">
        <v>1</v>
      </c>
      <c r="F212" s="168" t="s">
        <v>291</v>
      </c>
      <c r="H212" s="169">
        <v>48</v>
      </c>
      <c r="I212" s="170"/>
      <c r="L212" s="166"/>
      <c r="M212" s="171"/>
      <c r="T212" s="172"/>
      <c r="AT212" s="167" t="s">
        <v>209</v>
      </c>
      <c r="AU212" s="167" t="s">
        <v>93</v>
      </c>
      <c r="AV212" s="13" t="s">
        <v>193</v>
      </c>
      <c r="AW212" s="13" t="s">
        <v>38</v>
      </c>
      <c r="AX212" s="13" t="s">
        <v>91</v>
      </c>
      <c r="AY212" s="167" t="s">
        <v>186</v>
      </c>
    </row>
    <row r="213" spans="2:65" s="1" customFormat="1" ht="16.5" customHeight="1">
      <c r="B213" s="33"/>
      <c r="C213" s="179" t="s">
        <v>394</v>
      </c>
      <c r="D213" s="179" t="s">
        <v>305</v>
      </c>
      <c r="E213" s="180" t="s">
        <v>2088</v>
      </c>
      <c r="F213" s="181" t="s">
        <v>2089</v>
      </c>
      <c r="G213" s="182" t="s">
        <v>225</v>
      </c>
      <c r="H213" s="183">
        <v>52.8</v>
      </c>
      <c r="I213" s="184"/>
      <c r="J213" s="185">
        <f>ROUND(I213*H213,2)</f>
        <v>0</v>
      </c>
      <c r="K213" s="181" t="s">
        <v>192</v>
      </c>
      <c r="L213" s="186"/>
      <c r="M213" s="187" t="s">
        <v>1</v>
      </c>
      <c r="N213" s="188" t="s">
        <v>48</v>
      </c>
      <c r="P213" s="146">
        <f>O213*H213</f>
        <v>0</v>
      </c>
      <c r="Q213" s="146">
        <v>6.5670000000000006E-2</v>
      </c>
      <c r="R213" s="146">
        <f>Q213*H213</f>
        <v>3.4673760000000002</v>
      </c>
      <c r="S213" s="146">
        <v>0</v>
      </c>
      <c r="T213" s="147">
        <f>S213*H213</f>
        <v>0</v>
      </c>
      <c r="AR213" s="148" t="s">
        <v>222</v>
      </c>
      <c r="AT213" s="148" t="s">
        <v>305</v>
      </c>
      <c r="AU213" s="148" t="s">
        <v>93</v>
      </c>
      <c r="AY213" s="17" t="s">
        <v>186</v>
      </c>
      <c r="BE213" s="149">
        <f>IF(N213="základní",J213,0)</f>
        <v>0</v>
      </c>
      <c r="BF213" s="149">
        <f>IF(N213="snížená",J213,0)</f>
        <v>0</v>
      </c>
      <c r="BG213" s="149">
        <f>IF(N213="zákl. přenesená",J213,0)</f>
        <v>0</v>
      </c>
      <c r="BH213" s="149">
        <f>IF(N213="sníž. přenesená",J213,0)</f>
        <v>0</v>
      </c>
      <c r="BI213" s="149">
        <f>IF(N213="nulová",J213,0)</f>
        <v>0</v>
      </c>
      <c r="BJ213" s="17" t="s">
        <v>91</v>
      </c>
      <c r="BK213" s="149">
        <f>ROUND(I213*H213,2)</f>
        <v>0</v>
      </c>
      <c r="BL213" s="17" t="s">
        <v>193</v>
      </c>
      <c r="BM213" s="148" t="s">
        <v>2090</v>
      </c>
    </row>
    <row r="214" spans="2:65" s="12" customFormat="1" ht="11.25">
      <c r="B214" s="150"/>
      <c r="D214" s="151" t="s">
        <v>209</v>
      </c>
      <c r="F214" s="152" t="s">
        <v>2084</v>
      </c>
      <c r="H214" s="153">
        <v>52.8</v>
      </c>
      <c r="I214" s="154"/>
      <c r="L214" s="150"/>
      <c r="M214" s="155"/>
      <c r="T214" s="156"/>
      <c r="AT214" s="157" t="s">
        <v>209</v>
      </c>
      <c r="AU214" s="157" t="s">
        <v>93</v>
      </c>
      <c r="AV214" s="12" t="s">
        <v>93</v>
      </c>
      <c r="AW214" s="12" t="s">
        <v>4</v>
      </c>
      <c r="AX214" s="12" t="s">
        <v>91</v>
      </c>
      <c r="AY214" s="157" t="s">
        <v>186</v>
      </c>
    </row>
    <row r="215" spans="2:65" s="1" customFormat="1" ht="16.5" customHeight="1">
      <c r="B215" s="33"/>
      <c r="C215" s="137" t="s">
        <v>398</v>
      </c>
      <c r="D215" s="137" t="s">
        <v>188</v>
      </c>
      <c r="E215" s="138" t="s">
        <v>2091</v>
      </c>
      <c r="F215" s="139" t="s">
        <v>2092</v>
      </c>
      <c r="G215" s="140" t="s">
        <v>225</v>
      </c>
      <c r="H215" s="141">
        <v>351</v>
      </c>
      <c r="I215" s="142"/>
      <c r="J215" s="143">
        <f>ROUND(I215*H215,2)</f>
        <v>0</v>
      </c>
      <c r="K215" s="139" t="s">
        <v>192</v>
      </c>
      <c r="L215" s="33"/>
      <c r="M215" s="144" t="s">
        <v>1</v>
      </c>
      <c r="N215" s="145" t="s">
        <v>48</v>
      </c>
      <c r="P215" s="146">
        <f>O215*H215</f>
        <v>0</v>
      </c>
      <c r="Q215" s="146">
        <v>0.1295</v>
      </c>
      <c r="R215" s="146">
        <f>Q215*H215</f>
        <v>45.454500000000003</v>
      </c>
      <c r="S215" s="146">
        <v>0</v>
      </c>
      <c r="T215" s="147">
        <f>S215*H215</f>
        <v>0</v>
      </c>
      <c r="AR215" s="148" t="s">
        <v>193</v>
      </c>
      <c r="AT215" s="148" t="s">
        <v>188</v>
      </c>
      <c r="AU215" s="148" t="s">
        <v>93</v>
      </c>
      <c r="AY215" s="17" t="s">
        <v>186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7" t="s">
        <v>91</v>
      </c>
      <c r="BK215" s="149">
        <f>ROUND(I215*H215,2)</f>
        <v>0</v>
      </c>
      <c r="BL215" s="17" t="s">
        <v>193</v>
      </c>
      <c r="BM215" s="148" t="s">
        <v>2093</v>
      </c>
    </row>
    <row r="216" spans="2:65" s="12" customFormat="1" ht="11.25">
      <c r="B216" s="150"/>
      <c r="D216" s="151" t="s">
        <v>209</v>
      </c>
      <c r="E216" s="157" t="s">
        <v>1</v>
      </c>
      <c r="F216" s="152" t="s">
        <v>2094</v>
      </c>
      <c r="H216" s="153">
        <v>351</v>
      </c>
      <c r="I216" s="154"/>
      <c r="L216" s="150"/>
      <c r="M216" s="155"/>
      <c r="T216" s="156"/>
      <c r="AT216" s="157" t="s">
        <v>209</v>
      </c>
      <c r="AU216" s="157" t="s">
        <v>93</v>
      </c>
      <c r="AV216" s="12" t="s">
        <v>93</v>
      </c>
      <c r="AW216" s="12" t="s">
        <v>38</v>
      </c>
      <c r="AX216" s="12" t="s">
        <v>83</v>
      </c>
      <c r="AY216" s="157" t="s">
        <v>186</v>
      </c>
    </row>
    <row r="217" spans="2:65" s="13" customFormat="1" ht="11.25">
      <c r="B217" s="166"/>
      <c r="D217" s="151" t="s">
        <v>209</v>
      </c>
      <c r="E217" s="167" t="s">
        <v>1</v>
      </c>
      <c r="F217" s="168" t="s">
        <v>291</v>
      </c>
      <c r="H217" s="169">
        <v>351</v>
      </c>
      <c r="I217" s="170"/>
      <c r="L217" s="166"/>
      <c r="M217" s="171"/>
      <c r="T217" s="172"/>
      <c r="AT217" s="167" t="s">
        <v>209</v>
      </c>
      <c r="AU217" s="167" t="s">
        <v>93</v>
      </c>
      <c r="AV217" s="13" t="s">
        <v>193</v>
      </c>
      <c r="AW217" s="13" t="s">
        <v>38</v>
      </c>
      <c r="AX217" s="13" t="s">
        <v>91</v>
      </c>
      <c r="AY217" s="167" t="s">
        <v>186</v>
      </c>
    </row>
    <row r="218" spans="2:65" s="1" customFormat="1" ht="16.5" customHeight="1">
      <c r="B218" s="33"/>
      <c r="C218" s="179" t="s">
        <v>403</v>
      </c>
      <c r="D218" s="179" t="s">
        <v>305</v>
      </c>
      <c r="E218" s="180" t="s">
        <v>2095</v>
      </c>
      <c r="F218" s="181" t="s">
        <v>2096</v>
      </c>
      <c r="G218" s="182" t="s">
        <v>225</v>
      </c>
      <c r="H218" s="183">
        <v>386.1</v>
      </c>
      <c r="I218" s="184"/>
      <c r="J218" s="185">
        <f>ROUND(I218*H218,2)</f>
        <v>0</v>
      </c>
      <c r="K218" s="181" t="s">
        <v>192</v>
      </c>
      <c r="L218" s="186"/>
      <c r="M218" s="187" t="s">
        <v>1</v>
      </c>
      <c r="N218" s="188" t="s">
        <v>48</v>
      </c>
      <c r="P218" s="146">
        <f>O218*H218</f>
        <v>0</v>
      </c>
      <c r="Q218" s="146">
        <v>5.6120000000000003E-2</v>
      </c>
      <c r="R218" s="146">
        <f>Q218*H218</f>
        <v>21.667932000000004</v>
      </c>
      <c r="S218" s="146">
        <v>0</v>
      </c>
      <c r="T218" s="147">
        <f>S218*H218</f>
        <v>0</v>
      </c>
      <c r="AR218" s="148" t="s">
        <v>222</v>
      </c>
      <c r="AT218" s="148" t="s">
        <v>305</v>
      </c>
      <c r="AU218" s="148" t="s">
        <v>93</v>
      </c>
      <c r="AY218" s="17" t="s">
        <v>186</v>
      </c>
      <c r="BE218" s="149">
        <f>IF(N218="základní",J218,0)</f>
        <v>0</v>
      </c>
      <c r="BF218" s="149">
        <f>IF(N218="snížená",J218,0)</f>
        <v>0</v>
      </c>
      <c r="BG218" s="149">
        <f>IF(N218="zákl. přenesená",J218,0)</f>
        <v>0</v>
      </c>
      <c r="BH218" s="149">
        <f>IF(N218="sníž. přenesená",J218,0)</f>
        <v>0</v>
      </c>
      <c r="BI218" s="149">
        <f>IF(N218="nulová",J218,0)</f>
        <v>0</v>
      </c>
      <c r="BJ218" s="17" t="s">
        <v>91</v>
      </c>
      <c r="BK218" s="149">
        <f>ROUND(I218*H218,2)</f>
        <v>0</v>
      </c>
      <c r="BL218" s="17" t="s">
        <v>193</v>
      </c>
      <c r="BM218" s="148" t="s">
        <v>2097</v>
      </c>
    </row>
    <row r="219" spans="2:65" s="12" customFormat="1" ht="11.25">
      <c r="B219" s="150"/>
      <c r="D219" s="151" t="s">
        <v>209</v>
      </c>
      <c r="F219" s="152" t="s">
        <v>2098</v>
      </c>
      <c r="H219" s="153">
        <v>386.1</v>
      </c>
      <c r="I219" s="154"/>
      <c r="L219" s="150"/>
      <c r="M219" s="155"/>
      <c r="T219" s="156"/>
      <c r="AT219" s="157" t="s">
        <v>209</v>
      </c>
      <c r="AU219" s="157" t="s">
        <v>93</v>
      </c>
      <c r="AV219" s="12" t="s">
        <v>93</v>
      </c>
      <c r="AW219" s="12" t="s">
        <v>4</v>
      </c>
      <c r="AX219" s="12" t="s">
        <v>91</v>
      </c>
      <c r="AY219" s="157" t="s">
        <v>186</v>
      </c>
    </row>
    <row r="220" spans="2:65" s="1" customFormat="1" ht="16.5" customHeight="1">
      <c r="B220" s="33"/>
      <c r="C220" s="137" t="s">
        <v>408</v>
      </c>
      <c r="D220" s="137" t="s">
        <v>188</v>
      </c>
      <c r="E220" s="138" t="s">
        <v>2099</v>
      </c>
      <c r="F220" s="139" t="s">
        <v>2100</v>
      </c>
      <c r="G220" s="140" t="s">
        <v>225</v>
      </c>
      <c r="H220" s="141">
        <v>48.5</v>
      </c>
      <c r="I220" s="142"/>
      <c r="J220" s="143">
        <f>ROUND(I220*H220,2)</f>
        <v>0</v>
      </c>
      <c r="K220" s="139" t="s">
        <v>192</v>
      </c>
      <c r="L220" s="33"/>
      <c r="M220" s="144" t="s">
        <v>1</v>
      </c>
      <c r="N220" s="145" t="s">
        <v>48</v>
      </c>
      <c r="P220" s="146">
        <f>O220*H220</f>
        <v>0</v>
      </c>
      <c r="Q220" s="146">
        <v>0.10095</v>
      </c>
      <c r="R220" s="146">
        <f>Q220*H220</f>
        <v>4.8960749999999997</v>
      </c>
      <c r="S220" s="146">
        <v>0</v>
      </c>
      <c r="T220" s="147">
        <f>S220*H220</f>
        <v>0</v>
      </c>
      <c r="AR220" s="148" t="s">
        <v>193</v>
      </c>
      <c r="AT220" s="148" t="s">
        <v>188</v>
      </c>
      <c r="AU220" s="148" t="s">
        <v>93</v>
      </c>
      <c r="AY220" s="17" t="s">
        <v>186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7" t="s">
        <v>91</v>
      </c>
      <c r="BK220" s="149">
        <f>ROUND(I220*H220,2)</f>
        <v>0</v>
      </c>
      <c r="BL220" s="17" t="s">
        <v>193</v>
      </c>
      <c r="BM220" s="148" t="s">
        <v>2101</v>
      </c>
    </row>
    <row r="221" spans="2:65" s="12" customFormat="1" ht="11.25">
      <c r="B221" s="150"/>
      <c r="D221" s="151" t="s">
        <v>209</v>
      </c>
      <c r="E221" s="157" t="s">
        <v>1</v>
      </c>
      <c r="F221" s="152" t="s">
        <v>2102</v>
      </c>
      <c r="H221" s="153">
        <v>48.5</v>
      </c>
      <c r="I221" s="154"/>
      <c r="L221" s="150"/>
      <c r="M221" s="155"/>
      <c r="T221" s="156"/>
      <c r="AT221" s="157" t="s">
        <v>209</v>
      </c>
      <c r="AU221" s="157" t="s">
        <v>93</v>
      </c>
      <c r="AV221" s="12" t="s">
        <v>93</v>
      </c>
      <c r="AW221" s="12" t="s">
        <v>38</v>
      </c>
      <c r="AX221" s="12" t="s">
        <v>83</v>
      </c>
      <c r="AY221" s="157" t="s">
        <v>186</v>
      </c>
    </row>
    <row r="222" spans="2:65" s="13" customFormat="1" ht="11.25">
      <c r="B222" s="166"/>
      <c r="D222" s="151" t="s">
        <v>209</v>
      </c>
      <c r="E222" s="167" t="s">
        <v>1</v>
      </c>
      <c r="F222" s="168" t="s">
        <v>291</v>
      </c>
      <c r="H222" s="169">
        <v>48.5</v>
      </c>
      <c r="I222" s="170"/>
      <c r="L222" s="166"/>
      <c r="M222" s="171"/>
      <c r="T222" s="172"/>
      <c r="AT222" s="167" t="s">
        <v>209</v>
      </c>
      <c r="AU222" s="167" t="s">
        <v>93</v>
      </c>
      <c r="AV222" s="13" t="s">
        <v>193</v>
      </c>
      <c r="AW222" s="13" t="s">
        <v>38</v>
      </c>
      <c r="AX222" s="13" t="s">
        <v>91</v>
      </c>
      <c r="AY222" s="167" t="s">
        <v>186</v>
      </c>
    </row>
    <row r="223" spans="2:65" s="1" customFormat="1" ht="16.5" customHeight="1">
      <c r="B223" s="33"/>
      <c r="C223" s="179" t="s">
        <v>412</v>
      </c>
      <c r="D223" s="179" t="s">
        <v>305</v>
      </c>
      <c r="E223" s="180" t="s">
        <v>2103</v>
      </c>
      <c r="F223" s="181" t="s">
        <v>2104</v>
      </c>
      <c r="G223" s="182" t="s">
        <v>225</v>
      </c>
      <c r="H223" s="183">
        <v>53.35</v>
      </c>
      <c r="I223" s="184"/>
      <c r="J223" s="185">
        <f>ROUND(I223*H223,2)</f>
        <v>0</v>
      </c>
      <c r="K223" s="181" t="s">
        <v>192</v>
      </c>
      <c r="L223" s="186"/>
      <c r="M223" s="187" t="s">
        <v>1</v>
      </c>
      <c r="N223" s="188" t="s">
        <v>48</v>
      </c>
      <c r="P223" s="146">
        <f>O223*H223</f>
        <v>0</v>
      </c>
      <c r="Q223" s="146">
        <v>2.4E-2</v>
      </c>
      <c r="R223" s="146">
        <f>Q223*H223</f>
        <v>1.2804</v>
      </c>
      <c r="S223" s="146">
        <v>0</v>
      </c>
      <c r="T223" s="147">
        <f>S223*H223</f>
        <v>0</v>
      </c>
      <c r="AR223" s="148" t="s">
        <v>222</v>
      </c>
      <c r="AT223" s="148" t="s">
        <v>305</v>
      </c>
      <c r="AU223" s="148" t="s">
        <v>93</v>
      </c>
      <c r="AY223" s="17" t="s">
        <v>186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7" t="s">
        <v>91</v>
      </c>
      <c r="BK223" s="149">
        <f>ROUND(I223*H223,2)</f>
        <v>0</v>
      </c>
      <c r="BL223" s="17" t="s">
        <v>193</v>
      </c>
      <c r="BM223" s="148" t="s">
        <v>2105</v>
      </c>
    </row>
    <row r="224" spans="2:65" s="12" customFormat="1" ht="11.25">
      <c r="B224" s="150"/>
      <c r="D224" s="151" t="s">
        <v>209</v>
      </c>
      <c r="F224" s="152" t="s">
        <v>2106</v>
      </c>
      <c r="H224" s="153">
        <v>53.35</v>
      </c>
      <c r="I224" s="154"/>
      <c r="L224" s="150"/>
      <c r="M224" s="155"/>
      <c r="T224" s="156"/>
      <c r="AT224" s="157" t="s">
        <v>209</v>
      </c>
      <c r="AU224" s="157" t="s">
        <v>93</v>
      </c>
      <c r="AV224" s="12" t="s">
        <v>93</v>
      </c>
      <c r="AW224" s="12" t="s">
        <v>4</v>
      </c>
      <c r="AX224" s="12" t="s">
        <v>91</v>
      </c>
      <c r="AY224" s="157" t="s">
        <v>186</v>
      </c>
    </row>
    <row r="225" spans="2:65" s="1" customFormat="1" ht="16.5" customHeight="1">
      <c r="B225" s="33"/>
      <c r="C225" s="179" t="s">
        <v>418</v>
      </c>
      <c r="D225" s="179" t="s">
        <v>305</v>
      </c>
      <c r="E225" s="180" t="s">
        <v>2107</v>
      </c>
      <c r="F225" s="181" t="s">
        <v>2108</v>
      </c>
      <c r="G225" s="182" t="s">
        <v>200</v>
      </c>
      <c r="H225" s="183">
        <v>37.15</v>
      </c>
      <c r="I225" s="184"/>
      <c r="J225" s="185">
        <f>ROUND(I225*H225,2)</f>
        <v>0</v>
      </c>
      <c r="K225" s="181" t="s">
        <v>192</v>
      </c>
      <c r="L225" s="186"/>
      <c r="M225" s="187" t="s">
        <v>1</v>
      </c>
      <c r="N225" s="188" t="s">
        <v>48</v>
      </c>
      <c r="P225" s="146">
        <f>O225*H225</f>
        <v>0</v>
      </c>
      <c r="Q225" s="146">
        <v>2.4289999999999998</v>
      </c>
      <c r="R225" s="146">
        <f>Q225*H225</f>
        <v>90.237349999999992</v>
      </c>
      <c r="S225" s="146">
        <v>0</v>
      </c>
      <c r="T225" s="147">
        <f>S225*H225</f>
        <v>0</v>
      </c>
      <c r="AR225" s="148" t="s">
        <v>222</v>
      </c>
      <c r="AT225" s="148" t="s">
        <v>305</v>
      </c>
      <c r="AU225" s="148" t="s">
        <v>93</v>
      </c>
      <c r="AY225" s="17" t="s">
        <v>186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7" t="s">
        <v>91</v>
      </c>
      <c r="BK225" s="149">
        <f>ROUND(I225*H225,2)</f>
        <v>0</v>
      </c>
      <c r="BL225" s="17" t="s">
        <v>193</v>
      </c>
      <c r="BM225" s="148" t="s">
        <v>2109</v>
      </c>
    </row>
    <row r="226" spans="2:65" s="1" customFormat="1" ht="16.5" customHeight="1">
      <c r="B226" s="33"/>
      <c r="C226" s="137" t="s">
        <v>425</v>
      </c>
      <c r="D226" s="137" t="s">
        <v>188</v>
      </c>
      <c r="E226" s="138" t="s">
        <v>2110</v>
      </c>
      <c r="F226" s="139" t="s">
        <v>2111</v>
      </c>
      <c r="G226" s="140" t="s">
        <v>191</v>
      </c>
      <c r="H226" s="141">
        <v>653.62</v>
      </c>
      <c r="I226" s="142"/>
      <c r="J226" s="143">
        <f>ROUND(I226*H226,2)</f>
        <v>0</v>
      </c>
      <c r="K226" s="139" t="s">
        <v>192</v>
      </c>
      <c r="L226" s="33"/>
      <c r="M226" s="144" t="s">
        <v>1</v>
      </c>
      <c r="N226" s="145" t="s">
        <v>48</v>
      </c>
      <c r="P226" s="146">
        <f>O226*H226</f>
        <v>0</v>
      </c>
      <c r="Q226" s="146">
        <v>4.6999999999999999E-4</v>
      </c>
      <c r="R226" s="146">
        <f>Q226*H226</f>
        <v>0.30720140000000001</v>
      </c>
      <c r="S226" s="146">
        <v>0</v>
      </c>
      <c r="T226" s="147">
        <f>S226*H226</f>
        <v>0</v>
      </c>
      <c r="AR226" s="148" t="s">
        <v>193</v>
      </c>
      <c r="AT226" s="148" t="s">
        <v>188</v>
      </c>
      <c r="AU226" s="148" t="s">
        <v>93</v>
      </c>
      <c r="AY226" s="17" t="s">
        <v>186</v>
      </c>
      <c r="BE226" s="149">
        <f>IF(N226="základní",J226,0)</f>
        <v>0</v>
      </c>
      <c r="BF226" s="149">
        <f>IF(N226="snížená",J226,0)</f>
        <v>0</v>
      </c>
      <c r="BG226" s="149">
        <f>IF(N226="zákl. přenesená",J226,0)</f>
        <v>0</v>
      </c>
      <c r="BH226" s="149">
        <f>IF(N226="sníž. přenesená",J226,0)</f>
        <v>0</v>
      </c>
      <c r="BI226" s="149">
        <f>IF(N226="nulová",J226,0)</f>
        <v>0</v>
      </c>
      <c r="BJ226" s="17" t="s">
        <v>91</v>
      </c>
      <c r="BK226" s="149">
        <f>ROUND(I226*H226,2)</f>
        <v>0</v>
      </c>
      <c r="BL226" s="17" t="s">
        <v>193</v>
      </c>
      <c r="BM226" s="148" t="s">
        <v>2112</v>
      </c>
    </row>
    <row r="227" spans="2:65" s="12" customFormat="1" ht="11.25">
      <c r="B227" s="150"/>
      <c r="D227" s="151" t="s">
        <v>209</v>
      </c>
      <c r="E227" s="157" t="s">
        <v>1</v>
      </c>
      <c r="F227" s="152" t="s">
        <v>2113</v>
      </c>
      <c r="H227" s="153">
        <v>653.62</v>
      </c>
      <c r="I227" s="154"/>
      <c r="L227" s="150"/>
      <c r="M227" s="155"/>
      <c r="T227" s="156"/>
      <c r="AT227" s="157" t="s">
        <v>209</v>
      </c>
      <c r="AU227" s="157" t="s">
        <v>93</v>
      </c>
      <c r="AV227" s="12" t="s">
        <v>93</v>
      </c>
      <c r="AW227" s="12" t="s">
        <v>38</v>
      </c>
      <c r="AX227" s="12" t="s">
        <v>83</v>
      </c>
      <c r="AY227" s="157" t="s">
        <v>186</v>
      </c>
    </row>
    <row r="228" spans="2:65" s="13" customFormat="1" ht="11.25">
      <c r="B228" s="166"/>
      <c r="D228" s="151" t="s">
        <v>209</v>
      </c>
      <c r="E228" s="167" t="s">
        <v>1</v>
      </c>
      <c r="F228" s="168" t="s">
        <v>291</v>
      </c>
      <c r="H228" s="169">
        <v>653.62</v>
      </c>
      <c r="I228" s="170"/>
      <c r="L228" s="166"/>
      <c r="M228" s="171"/>
      <c r="T228" s="172"/>
      <c r="AT228" s="167" t="s">
        <v>209</v>
      </c>
      <c r="AU228" s="167" t="s">
        <v>93</v>
      </c>
      <c r="AV228" s="13" t="s">
        <v>193</v>
      </c>
      <c r="AW228" s="13" t="s">
        <v>38</v>
      </c>
      <c r="AX228" s="13" t="s">
        <v>91</v>
      </c>
      <c r="AY228" s="167" t="s">
        <v>186</v>
      </c>
    </row>
    <row r="229" spans="2:65" s="11" customFormat="1" ht="22.9" customHeight="1">
      <c r="B229" s="125"/>
      <c r="D229" s="126" t="s">
        <v>82</v>
      </c>
      <c r="E229" s="135" t="s">
        <v>929</v>
      </c>
      <c r="F229" s="135" t="s">
        <v>930</v>
      </c>
      <c r="I229" s="128"/>
      <c r="J229" s="136">
        <f>BK229</f>
        <v>0</v>
      </c>
      <c r="L229" s="125"/>
      <c r="M229" s="130"/>
      <c r="P229" s="131">
        <f>P230</f>
        <v>0</v>
      </c>
      <c r="R229" s="131">
        <f>R230</f>
        <v>0</v>
      </c>
      <c r="T229" s="132">
        <f>T230</f>
        <v>0</v>
      </c>
      <c r="AR229" s="126" t="s">
        <v>91</v>
      </c>
      <c r="AT229" s="133" t="s">
        <v>82</v>
      </c>
      <c r="AU229" s="133" t="s">
        <v>91</v>
      </c>
      <c r="AY229" s="126" t="s">
        <v>186</v>
      </c>
      <c r="BK229" s="134">
        <f>BK230</f>
        <v>0</v>
      </c>
    </row>
    <row r="230" spans="2:65" s="1" customFormat="1" ht="16.5" customHeight="1">
      <c r="B230" s="33"/>
      <c r="C230" s="137" t="s">
        <v>429</v>
      </c>
      <c r="D230" s="137" t="s">
        <v>188</v>
      </c>
      <c r="E230" s="138" t="s">
        <v>2114</v>
      </c>
      <c r="F230" s="139" t="s">
        <v>2115</v>
      </c>
      <c r="G230" s="140" t="s">
        <v>239</v>
      </c>
      <c r="H230" s="141">
        <v>1103.4280000000001</v>
      </c>
      <c r="I230" s="142"/>
      <c r="J230" s="143">
        <f>ROUND(I230*H230,2)</f>
        <v>0</v>
      </c>
      <c r="K230" s="139" t="s">
        <v>192</v>
      </c>
      <c r="L230" s="33"/>
      <c r="M230" s="144" t="s">
        <v>1</v>
      </c>
      <c r="N230" s="145" t="s">
        <v>48</v>
      </c>
      <c r="P230" s="146">
        <f>O230*H230</f>
        <v>0</v>
      </c>
      <c r="Q230" s="146">
        <v>0</v>
      </c>
      <c r="R230" s="146">
        <f>Q230*H230</f>
        <v>0</v>
      </c>
      <c r="S230" s="146">
        <v>0</v>
      </c>
      <c r="T230" s="147">
        <f>S230*H230</f>
        <v>0</v>
      </c>
      <c r="AR230" s="148" t="s">
        <v>193</v>
      </c>
      <c r="AT230" s="148" t="s">
        <v>188</v>
      </c>
      <c r="AU230" s="148" t="s">
        <v>93</v>
      </c>
      <c r="AY230" s="17" t="s">
        <v>186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7" t="s">
        <v>91</v>
      </c>
      <c r="BK230" s="149">
        <f>ROUND(I230*H230,2)</f>
        <v>0</v>
      </c>
      <c r="BL230" s="17" t="s">
        <v>193</v>
      </c>
      <c r="BM230" s="148" t="s">
        <v>2116</v>
      </c>
    </row>
    <row r="231" spans="2:65" s="11" customFormat="1" ht="25.9" customHeight="1">
      <c r="B231" s="125"/>
      <c r="D231" s="126" t="s">
        <v>82</v>
      </c>
      <c r="E231" s="127" t="s">
        <v>935</v>
      </c>
      <c r="F231" s="127" t="s">
        <v>936</v>
      </c>
      <c r="I231" s="128"/>
      <c r="J231" s="129">
        <f>BK231</f>
        <v>0</v>
      </c>
      <c r="L231" s="125"/>
      <c r="M231" s="130"/>
      <c r="P231" s="131">
        <f>P232</f>
        <v>0</v>
      </c>
      <c r="R231" s="131">
        <f>R232</f>
        <v>0.86501000000000006</v>
      </c>
      <c r="T231" s="132">
        <f>T232</f>
        <v>0</v>
      </c>
      <c r="AR231" s="126" t="s">
        <v>93</v>
      </c>
      <c r="AT231" s="133" t="s">
        <v>82</v>
      </c>
      <c r="AU231" s="133" t="s">
        <v>83</v>
      </c>
      <c r="AY231" s="126" t="s">
        <v>186</v>
      </c>
      <c r="BK231" s="134">
        <f>BK232</f>
        <v>0</v>
      </c>
    </row>
    <row r="232" spans="2:65" s="11" customFormat="1" ht="22.9" customHeight="1">
      <c r="B232" s="125"/>
      <c r="D232" s="126" t="s">
        <v>82</v>
      </c>
      <c r="E232" s="135" t="s">
        <v>1366</v>
      </c>
      <c r="F232" s="135" t="s">
        <v>1367</v>
      </c>
      <c r="I232" s="128"/>
      <c r="J232" s="136">
        <f>BK232</f>
        <v>0</v>
      </c>
      <c r="L232" s="125"/>
      <c r="M232" s="130"/>
      <c r="P232" s="131">
        <f>SUM(P233:P237)</f>
        <v>0</v>
      </c>
      <c r="R232" s="131">
        <f>SUM(R233:R237)</f>
        <v>0.86501000000000006</v>
      </c>
      <c r="T232" s="132">
        <f>SUM(T233:T237)</f>
        <v>0</v>
      </c>
      <c r="AR232" s="126" t="s">
        <v>93</v>
      </c>
      <c r="AT232" s="133" t="s">
        <v>82</v>
      </c>
      <c r="AU232" s="133" t="s">
        <v>91</v>
      </c>
      <c r="AY232" s="126" t="s">
        <v>186</v>
      </c>
      <c r="BK232" s="134">
        <f>SUM(BK233:BK237)</f>
        <v>0</v>
      </c>
    </row>
    <row r="233" spans="2:65" s="1" customFormat="1" ht="16.5" customHeight="1">
      <c r="B233" s="33"/>
      <c r="C233" s="137" t="s">
        <v>435</v>
      </c>
      <c r="D233" s="137" t="s">
        <v>188</v>
      </c>
      <c r="E233" s="138" t="s">
        <v>1369</v>
      </c>
      <c r="F233" s="139" t="s">
        <v>1370</v>
      </c>
      <c r="G233" s="140" t="s">
        <v>1371</v>
      </c>
      <c r="H233" s="141">
        <v>865.01</v>
      </c>
      <c r="I233" s="142"/>
      <c r="J233" s="143">
        <f>ROUND(I233*H233,2)</f>
        <v>0</v>
      </c>
      <c r="K233" s="139" t="s">
        <v>240</v>
      </c>
      <c r="L233" s="33"/>
      <c r="M233" s="144" t="s">
        <v>1</v>
      </c>
      <c r="N233" s="145" t="s">
        <v>48</v>
      </c>
      <c r="P233" s="146">
        <f>O233*H233</f>
        <v>0</v>
      </c>
      <c r="Q233" s="146">
        <v>1E-3</v>
      </c>
      <c r="R233" s="146">
        <f>Q233*H233</f>
        <v>0.86501000000000006</v>
      </c>
      <c r="S233" s="146">
        <v>0</v>
      </c>
      <c r="T233" s="147">
        <f>S233*H233</f>
        <v>0</v>
      </c>
      <c r="AR233" s="148" t="s">
        <v>348</v>
      </c>
      <c r="AT233" s="148" t="s">
        <v>188</v>
      </c>
      <c r="AU233" s="148" t="s">
        <v>93</v>
      </c>
      <c r="AY233" s="17" t="s">
        <v>186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7" t="s">
        <v>91</v>
      </c>
      <c r="BK233" s="149">
        <f>ROUND(I233*H233,2)</f>
        <v>0</v>
      </c>
      <c r="BL233" s="17" t="s">
        <v>348</v>
      </c>
      <c r="BM233" s="148" t="s">
        <v>2117</v>
      </c>
    </row>
    <row r="234" spans="2:65" s="1" customFormat="1" ht="146.25">
      <c r="B234" s="33"/>
      <c r="D234" s="151" t="s">
        <v>242</v>
      </c>
      <c r="F234" s="158" t="s">
        <v>2118</v>
      </c>
      <c r="I234" s="159"/>
      <c r="L234" s="33"/>
      <c r="M234" s="160"/>
      <c r="T234" s="57"/>
      <c r="AT234" s="17" t="s">
        <v>242</v>
      </c>
      <c r="AU234" s="17" t="s">
        <v>93</v>
      </c>
    </row>
    <row r="235" spans="2:65" s="14" customFormat="1" ht="11.25">
      <c r="B235" s="173"/>
      <c r="D235" s="151" t="s">
        <v>209</v>
      </c>
      <c r="E235" s="174" t="s">
        <v>1</v>
      </c>
      <c r="F235" s="175" t="s">
        <v>831</v>
      </c>
      <c r="H235" s="174" t="s">
        <v>1</v>
      </c>
      <c r="I235" s="176"/>
      <c r="L235" s="173"/>
      <c r="M235" s="177"/>
      <c r="T235" s="178"/>
      <c r="AT235" s="174" t="s">
        <v>209</v>
      </c>
      <c r="AU235" s="174" t="s">
        <v>93</v>
      </c>
      <c r="AV235" s="14" t="s">
        <v>91</v>
      </c>
      <c r="AW235" s="14" t="s">
        <v>38</v>
      </c>
      <c r="AX235" s="14" t="s">
        <v>83</v>
      </c>
      <c r="AY235" s="174" t="s">
        <v>186</v>
      </c>
    </row>
    <row r="236" spans="2:65" s="12" customFormat="1" ht="11.25">
      <c r="B236" s="150"/>
      <c r="D236" s="151" t="s">
        <v>209</v>
      </c>
      <c r="E236" s="157" t="s">
        <v>1</v>
      </c>
      <c r="F236" s="152" t="s">
        <v>2119</v>
      </c>
      <c r="H236" s="153">
        <v>865.01</v>
      </c>
      <c r="I236" s="154"/>
      <c r="L236" s="150"/>
      <c r="M236" s="155"/>
      <c r="T236" s="156"/>
      <c r="AT236" s="157" t="s">
        <v>209</v>
      </c>
      <c r="AU236" s="157" t="s">
        <v>93</v>
      </c>
      <c r="AV236" s="12" t="s">
        <v>93</v>
      </c>
      <c r="AW236" s="12" t="s">
        <v>38</v>
      </c>
      <c r="AX236" s="12" t="s">
        <v>83</v>
      </c>
      <c r="AY236" s="157" t="s">
        <v>186</v>
      </c>
    </row>
    <row r="237" spans="2:65" s="13" customFormat="1" ht="11.25">
      <c r="B237" s="166"/>
      <c r="D237" s="151" t="s">
        <v>209</v>
      </c>
      <c r="E237" s="167" t="s">
        <v>1</v>
      </c>
      <c r="F237" s="168" t="s">
        <v>291</v>
      </c>
      <c r="H237" s="169">
        <v>865.01</v>
      </c>
      <c r="I237" s="170"/>
      <c r="L237" s="166"/>
      <c r="M237" s="171"/>
      <c r="T237" s="172"/>
      <c r="AT237" s="167" t="s">
        <v>209</v>
      </c>
      <c r="AU237" s="167" t="s">
        <v>93</v>
      </c>
      <c r="AV237" s="13" t="s">
        <v>193</v>
      </c>
      <c r="AW237" s="13" t="s">
        <v>38</v>
      </c>
      <c r="AX237" s="13" t="s">
        <v>91</v>
      </c>
      <c r="AY237" s="167" t="s">
        <v>186</v>
      </c>
    </row>
    <row r="238" spans="2:65" s="11" customFormat="1" ht="25.9" customHeight="1">
      <c r="B238" s="125"/>
      <c r="D238" s="126" t="s">
        <v>82</v>
      </c>
      <c r="E238" s="127" t="s">
        <v>1918</v>
      </c>
      <c r="F238" s="127" t="s">
        <v>1918</v>
      </c>
      <c r="I238" s="128"/>
      <c r="J238" s="129">
        <f>BK238</f>
        <v>0</v>
      </c>
      <c r="L238" s="125"/>
      <c r="M238" s="130"/>
      <c r="P238" s="131">
        <f>P239</f>
        <v>0</v>
      </c>
      <c r="R238" s="131">
        <f>R239</f>
        <v>0</v>
      </c>
      <c r="T238" s="132">
        <f>T239</f>
        <v>0</v>
      </c>
      <c r="AR238" s="126" t="s">
        <v>193</v>
      </c>
      <c r="AT238" s="133" t="s">
        <v>82</v>
      </c>
      <c r="AU238" s="133" t="s">
        <v>83</v>
      </c>
      <c r="AY238" s="126" t="s">
        <v>186</v>
      </c>
      <c r="BK238" s="134">
        <f>BK239</f>
        <v>0</v>
      </c>
    </row>
    <row r="239" spans="2:65" s="11" customFormat="1" ht="22.9" customHeight="1">
      <c r="B239" s="125"/>
      <c r="D239" s="126" t="s">
        <v>82</v>
      </c>
      <c r="E239" s="135" t="s">
        <v>2120</v>
      </c>
      <c r="F239" s="135" t="s">
        <v>2121</v>
      </c>
      <c r="I239" s="128"/>
      <c r="J239" s="136">
        <f>BK239</f>
        <v>0</v>
      </c>
      <c r="L239" s="125"/>
      <c r="M239" s="130"/>
      <c r="P239" s="131">
        <f>SUM(P240:P244)</f>
        <v>0</v>
      </c>
      <c r="R239" s="131">
        <f>SUM(R240:R244)</f>
        <v>0</v>
      </c>
      <c r="T239" s="132">
        <f>SUM(T240:T244)</f>
        <v>0</v>
      </c>
      <c r="AR239" s="126" t="s">
        <v>193</v>
      </c>
      <c r="AT239" s="133" t="s">
        <v>82</v>
      </c>
      <c r="AU239" s="133" t="s">
        <v>91</v>
      </c>
      <c r="AY239" s="126" t="s">
        <v>186</v>
      </c>
      <c r="BK239" s="134">
        <f>SUM(BK240:BK244)</f>
        <v>0</v>
      </c>
    </row>
    <row r="240" spans="2:65" s="1" customFormat="1" ht="16.5" customHeight="1">
      <c r="B240" s="33"/>
      <c r="C240" s="137" t="s">
        <v>440</v>
      </c>
      <c r="D240" s="137" t="s">
        <v>188</v>
      </c>
      <c r="E240" s="138" t="s">
        <v>2122</v>
      </c>
      <c r="F240" s="139" t="s">
        <v>2123</v>
      </c>
      <c r="G240" s="140" t="s">
        <v>191</v>
      </c>
      <c r="H240" s="141">
        <v>2</v>
      </c>
      <c r="I240" s="142"/>
      <c r="J240" s="143">
        <f>ROUND(I240*H240,2)</f>
        <v>0</v>
      </c>
      <c r="K240" s="139" t="s">
        <v>240</v>
      </c>
      <c r="L240" s="33"/>
      <c r="M240" s="144" t="s">
        <v>1</v>
      </c>
      <c r="N240" s="145" t="s">
        <v>48</v>
      </c>
      <c r="P240" s="146">
        <f>O240*H240</f>
        <v>0</v>
      </c>
      <c r="Q240" s="146">
        <v>0</v>
      </c>
      <c r="R240" s="146">
        <f>Q240*H240</f>
        <v>0</v>
      </c>
      <c r="S240" s="146">
        <v>0</v>
      </c>
      <c r="T240" s="147">
        <f>S240*H240</f>
        <v>0</v>
      </c>
      <c r="AR240" s="148" t="s">
        <v>1109</v>
      </c>
      <c r="AT240" s="148" t="s">
        <v>188</v>
      </c>
      <c r="AU240" s="148" t="s">
        <v>93</v>
      </c>
      <c r="AY240" s="17" t="s">
        <v>186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7" t="s">
        <v>91</v>
      </c>
      <c r="BK240" s="149">
        <f>ROUND(I240*H240,2)</f>
        <v>0</v>
      </c>
      <c r="BL240" s="17" t="s">
        <v>1109</v>
      </c>
      <c r="BM240" s="148" t="s">
        <v>2124</v>
      </c>
    </row>
    <row r="241" spans="2:51" s="1" customFormat="1" ht="204.75">
      <c r="B241" s="33"/>
      <c r="D241" s="151" t="s">
        <v>242</v>
      </c>
      <c r="F241" s="158" t="s">
        <v>2125</v>
      </c>
      <c r="I241" s="159"/>
      <c r="L241" s="33"/>
      <c r="M241" s="160"/>
      <c r="T241" s="57"/>
      <c r="AT241" s="17" t="s">
        <v>242</v>
      </c>
      <c r="AU241" s="17" t="s">
        <v>93</v>
      </c>
    </row>
    <row r="242" spans="2:51" s="14" customFormat="1" ht="11.25">
      <c r="B242" s="173"/>
      <c r="D242" s="151" t="s">
        <v>209</v>
      </c>
      <c r="E242" s="174" t="s">
        <v>1</v>
      </c>
      <c r="F242" s="175" t="s">
        <v>2010</v>
      </c>
      <c r="H242" s="174" t="s">
        <v>1</v>
      </c>
      <c r="I242" s="176"/>
      <c r="L242" s="173"/>
      <c r="M242" s="177"/>
      <c r="T242" s="178"/>
      <c r="AT242" s="174" t="s">
        <v>209</v>
      </c>
      <c r="AU242" s="174" t="s">
        <v>93</v>
      </c>
      <c r="AV242" s="14" t="s">
        <v>91</v>
      </c>
      <c r="AW242" s="14" t="s">
        <v>38</v>
      </c>
      <c r="AX242" s="14" t="s">
        <v>83</v>
      </c>
      <c r="AY242" s="174" t="s">
        <v>186</v>
      </c>
    </row>
    <row r="243" spans="2:51" s="12" customFormat="1" ht="11.25">
      <c r="B243" s="150"/>
      <c r="D243" s="151" t="s">
        <v>209</v>
      </c>
      <c r="E243" s="157" t="s">
        <v>1</v>
      </c>
      <c r="F243" s="152" t="s">
        <v>2126</v>
      </c>
      <c r="H243" s="153">
        <v>2</v>
      </c>
      <c r="I243" s="154"/>
      <c r="L243" s="150"/>
      <c r="M243" s="155"/>
      <c r="T243" s="156"/>
      <c r="AT243" s="157" t="s">
        <v>209</v>
      </c>
      <c r="AU243" s="157" t="s">
        <v>93</v>
      </c>
      <c r="AV243" s="12" t="s">
        <v>93</v>
      </c>
      <c r="AW243" s="12" t="s">
        <v>38</v>
      </c>
      <c r="AX243" s="12" t="s">
        <v>83</v>
      </c>
      <c r="AY243" s="157" t="s">
        <v>186</v>
      </c>
    </row>
    <row r="244" spans="2:51" s="13" customFormat="1" ht="11.25">
      <c r="B244" s="166"/>
      <c r="D244" s="151" t="s">
        <v>209</v>
      </c>
      <c r="E244" s="167" t="s">
        <v>1</v>
      </c>
      <c r="F244" s="168" t="s">
        <v>291</v>
      </c>
      <c r="H244" s="169">
        <v>2</v>
      </c>
      <c r="I244" s="170"/>
      <c r="L244" s="166"/>
      <c r="M244" s="197"/>
      <c r="N244" s="198"/>
      <c r="O244" s="198"/>
      <c r="P244" s="198"/>
      <c r="Q244" s="198"/>
      <c r="R244" s="198"/>
      <c r="S244" s="198"/>
      <c r="T244" s="199"/>
      <c r="AT244" s="167" t="s">
        <v>209</v>
      </c>
      <c r="AU244" s="167" t="s">
        <v>93</v>
      </c>
      <c r="AV244" s="13" t="s">
        <v>193</v>
      </c>
      <c r="AW244" s="13" t="s">
        <v>38</v>
      </c>
      <c r="AX244" s="13" t="s">
        <v>91</v>
      </c>
      <c r="AY244" s="167" t="s">
        <v>186</v>
      </c>
    </row>
    <row r="245" spans="2:51" s="1" customFormat="1" ht="6.95" customHeight="1">
      <c r="B245" s="45"/>
      <c r="C245" s="46"/>
      <c r="D245" s="46"/>
      <c r="E245" s="46"/>
      <c r="F245" s="46"/>
      <c r="G245" s="46"/>
      <c r="H245" s="46"/>
      <c r="I245" s="46"/>
      <c r="J245" s="46"/>
      <c r="K245" s="46"/>
      <c r="L245" s="33"/>
    </row>
  </sheetData>
  <sheetProtection algorithmName="SHA-512" hashValue="SCwmjLBLQX2d8nwUO/WnqpJXEUewCTHvecKtlDtYrtBVHq49CIMAj7scAZg2cV2FAugQFSXt0kuknr6yGMDfwg==" saltValue="fzd0IL1wrHr3+MCWTWrtkATg+dX80Gc9QzVmsiLcR8fy+4e7vsnFggHJghCgqUCDLfFThdAJPa6cP5xBRD0XZg==" spinCount="100000" sheet="1" objects="1" scenarios="1" formatColumns="0" formatRows="0" autoFilter="0"/>
  <autoFilter ref="C127:K244" xr:uid="{00000000-0009-0000-0000-00000C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5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137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s="1" customFormat="1" ht="12" customHeight="1">
      <c r="B8" s="33"/>
      <c r="D8" s="27" t="s">
        <v>160</v>
      </c>
      <c r="L8" s="33"/>
    </row>
    <row r="9" spans="2:46" s="1" customFormat="1" ht="16.5" customHeight="1">
      <c r="B9" s="33"/>
      <c r="E9" s="202" t="s">
        <v>2127</v>
      </c>
      <c r="F9" s="247"/>
      <c r="G9" s="247"/>
      <c r="H9" s="247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1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3" t="str">
        <f>'Rekapitulace stavby'!AN8</f>
        <v>9. 9. 2021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1</v>
      </c>
      <c r="L14" s="33"/>
    </row>
    <row r="15" spans="2:46" s="1" customFormat="1" ht="18" customHeight="1">
      <c r="B15" s="33"/>
      <c r="E15" s="25" t="s">
        <v>32</v>
      </c>
      <c r="I15" s="27" t="s">
        <v>33</v>
      </c>
      <c r="J15" s="25" t="s">
        <v>1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248" t="str">
        <f>'Rekapitulace stavby'!E14</f>
        <v>Vyplň údaj</v>
      </c>
      <c r="F18" s="229"/>
      <c r="G18" s="229"/>
      <c r="H18" s="229"/>
      <c r="I18" s="27" t="s">
        <v>33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31</v>
      </c>
      <c r="J20" s="25" t="s">
        <v>1</v>
      </c>
      <c r="L20" s="33"/>
    </row>
    <row r="21" spans="2:12" s="1" customFormat="1" ht="18" customHeight="1">
      <c r="B21" s="33"/>
      <c r="E21" s="25" t="s">
        <v>37</v>
      </c>
      <c r="I21" s="27" t="s">
        <v>33</v>
      </c>
      <c r="J21" s="25" t="s">
        <v>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31</v>
      </c>
      <c r="J23" s="25" t="str">
        <f>IF('Rekapitulace stavby'!AN19="","",'Rekapitulace stavby'!AN19)</f>
        <v/>
      </c>
      <c r="L23" s="33"/>
    </row>
    <row r="24" spans="2:12" s="1" customFormat="1" ht="18" customHeight="1">
      <c r="B24" s="33"/>
      <c r="E24" s="25" t="str">
        <f>IF('Rekapitulace stavby'!E20="","",'Rekapitulace stavby'!E20)</f>
        <v xml:space="preserve"> </v>
      </c>
      <c r="I24" s="27" t="s">
        <v>33</v>
      </c>
      <c r="J24" s="25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41</v>
      </c>
      <c r="L26" s="33"/>
    </row>
    <row r="27" spans="2:12" s="7" customFormat="1" ht="71.25" customHeight="1">
      <c r="B27" s="95"/>
      <c r="E27" s="234" t="s">
        <v>42</v>
      </c>
      <c r="F27" s="234"/>
      <c r="G27" s="234"/>
      <c r="H27" s="234"/>
      <c r="L27" s="95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6" t="s">
        <v>43</v>
      </c>
      <c r="J30" s="67">
        <f>ROUND(J122, 2)</f>
        <v>0</v>
      </c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5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5" customHeight="1">
      <c r="B33" s="33"/>
      <c r="D33" s="56" t="s">
        <v>47</v>
      </c>
      <c r="E33" s="27" t="s">
        <v>48</v>
      </c>
      <c r="F33" s="87">
        <f>ROUND((SUM(BE122:BE158)),  2)</f>
        <v>0</v>
      </c>
      <c r="I33" s="97">
        <v>0.21</v>
      </c>
      <c r="J33" s="87">
        <f>ROUND(((SUM(BE122:BE158))*I33),  2)</f>
        <v>0</v>
      </c>
      <c r="L33" s="33"/>
    </row>
    <row r="34" spans="2:12" s="1" customFormat="1" ht="14.45" customHeight="1">
      <c r="B34" s="33"/>
      <c r="E34" s="27" t="s">
        <v>49</v>
      </c>
      <c r="F34" s="87">
        <f>ROUND((SUM(BF122:BF158)),  2)</f>
        <v>0</v>
      </c>
      <c r="I34" s="97">
        <v>0.15</v>
      </c>
      <c r="J34" s="87">
        <f>ROUND(((SUM(BF122:BF158))*I34),  2)</f>
        <v>0</v>
      </c>
      <c r="L34" s="33"/>
    </row>
    <row r="35" spans="2:12" s="1" customFormat="1" ht="14.45" hidden="1" customHeight="1">
      <c r="B35" s="33"/>
      <c r="E35" s="27" t="s">
        <v>50</v>
      </c>
      <c r="F35" s="87">
        <f>ROUND((SUM(BG122:BG158)),  2)</f>
        <v>0</v>
      </c>
      <c r="I35" s="97">
        <v>0.21</v>
      </c>
      <c r="J35" s="87">
        <f>0</f>
        <v>0</v>
      </c>
      <c r="L35" s="33"/>
    </row>
    <row r="36" spans="2:12" s="1" customFormat="1" ht="14.45" hidden="1" customHeight="1">
      <c r="B36" s="33"/>
      <c r="E36" s="27" t="s">
        <v>51</v>
      </c>
      <c r="F36" s="87">
        <f>ROUND((SUM(BH122:BH158)),  2)</f>
        <v>0</v>
      </c>
      <c r="I36" s="97">
        <v>0.15</v>
      </c>
      <c r="J36" s="87">
        <f>0</f>
        <v>0</v>
      </c>
      <c r="L36" s="33"/>
    </row>
    <row r="37" spans="2:12" s="1" customFormat="1" ht="14.45" hidden="1" customHeight="1">
      <c r="B37" s="33"/>
      <c r="E37" s="27" t="s">
        <v>52</v>
      </c>
      <c r="F37" s="87">
        <f>ROUND((SUM(BI122:BI158)),  2)</f>
        <v>0</v>
      </c>
      <c r="I37" s="97">
        <v>0</v>
      </c>
      <c r="J37" s="87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8"/>
      <c r="D39" s="99" t="s">
        <v>53</v>
      </c>
      <c r="E39" s="58"/>
      <c r="F39" s="58"/>
      <c r="G39" s="100" t="s">
        <v>54</v>
      </c>
      <c r="H39" s="101" t="s">
        <v>55</v>
      </c>
      <c r="I39" s="58"/>
      <c r="J39" s="102">
        <f>SUM(J30:J37)</f>
        <v>0</v>
      </c>
      <c r="K39" s="103"/>
      <c r="L39" s="33"/>
    </row>
    <row r="40" spans="2:12" s="1" customFormat="1" ht="14.45" customHeight="1">
      <c r="B40" s="33"/>
      <c r="L40" s="33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5" customHeight="1">
      <c r="B82" s="33"/>
      <c r="C82" s="21" t="s">
        <v>162</v>
      </c>
      <c r="L82" s="33"/>
    </row>
    <row r="83" spans="2:47" s="1" customFormat="1" ht="6.95" customHeight="1">
      <c r="B83" s="33"/>
      <c r="L83" s="33"/>
    </row>
    <row r="84" spans="2:47" s="1" customFormat="1" ht="12" customHeight="1">
      <c r="B84" s="33"/>
      <c r="C84" s="27" t="s">
        <v>16</v>
      </c>
      <c r="L84" s="33"/>
    </row>
    <row r="85" spans="2:47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47" s="1" customFormat="1" ht="12" customHeight="1">
      <c r="B86" s="33"/>
      <c r="C86" s="27" t="s">
        <v>160</v>
      </c>
      <c r="L86" s="33"/>
    </row>
    <row r="87" spans="2:47" s="1" customFormat="1" ht="16.5" customHeight="1">
      <c r="B87" s="33"/>
      <c r="E87" s="202" t="str">
        <f>E9</f>
        <v>SO 04 - Oplocení</v>
      </c>
      <c r="F87" s="247"/>
      <c r="G87" s="247"/>
      <c r="H87" s="247"/>
      <c r="L87" s="33"/>
    </row>
    <row r="88" spans="2:47" s="1" customFormat="1" ht="6.95" customHeight="1">
      <c r="B88" s="33"/>
      <c r="L88" s="33"/>
    </row>
    <row r="89" spans="2:47" s="1" customFormat="1" ht="12" customHeight="1">
      <c r="B89" s="33"/>
      <c r="C89" s="27" t="s">
        <v>22</v>
      </c>
      <c r="F89" s="25" t="str">
        <f>F12</f>
        <v>Slezská Ostrava</v>
      </c>
      <c r="I89" s="27" t="s">
        <v>24</v>
      </c>
      <c r="J89" s="53" t="str">
        <f>IF(J12="","",J12)</f>
        <v>9. 9. 2021</v>
      </c>
      <c r="L89" s="33"/>
    </row>
    <row r="90" spans="2:47" s="1" customFormat="1" ht="6.95" customHeight="1">
      <c r="B90" s="33"/>
      <c r="L90" s="33"/>
    </row>
    <row r="91" spans="2:47" s="1" customFormat="1" ht="15.2" customHeight="1">
      <c r="B91" s="33"/>
      <c r="C91" s="27" t="s">
        <v>30</v>
      </c>
      <c r="F91" s="25" t="str">
        <f>E15</f>
        <v>Statutární město Ostrava</v>
      </c>
      <c r="I91" s="27" t="s">
        <v>36</v>
      </c>
      <c r="J91" s="31" t="str">
        <f>E21</f>
        <v>PPS Kania, s.r.o</v>
      </c>
      <c r="L91" s="33"/>
    </row>
    <row r="92" spans="2:47" s="1" customFormat="1" ht="15.2" customHeight="1">
      <c r="B92" s="33"/>
      <c r="C92" s="27" t="s">
        <v>34</v>
      </c>
      <c r="F92" s="25" t="str">
        <f>IF(E18="","",E18)</f>
        <v>Vyplň údaj</v>
      </c>
      <c r="I92" s="27" t="s">
        <v>39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6" t="s">
        <v>163</v>
      </c>
      <c r="D94" s="98"/>
      <c r="E94" s="98"/>
      <c r="F94" s="98"/>
      <c r="G94" s="98"/>
      <c r="H94" s="98"/>
      <c r="I94" s="98"/>
      <c r="J94" s="107" t="s">
        <v>164</v>
      </c>
      <c r="K94" s="98"/>
      <c r="L94" s="33"/>
    </row>
    <row r="95" spans="2:47" s="1" customFormat="1" ht="10.35" customHeight="1">
      <c r="B95" s="33"/>
      <c r="L95" s="33"/>
    </row>
    <row r="96" spans="2:47" s="1" customFormat="1" ht="22.9" customHeight="1">
      <c r="B96" s="33"/>
      <c r="C96" s="108" t="s">
        <v>165</v>
      </c>
      <c r="J96" s="67">
        <f>J122</f>
        <v>0</v>
      </c>
      <c r="L96" s="33"/>
      <c r="AU96" s="17" t="s">
        <v>166</v>
      </c>
    </row>
    <row r="97" spans="2:12" s="8" customFormat="1" ht="24.95" customHeight="1">
      <c r="B97" s="109"/>
      <c r="D97" s="110" t="s">
        <v>167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2:12" s="9" customFormat="1" ht="19.899999999999999" customHeight="1">
      <c r="B98" s="113"/>
      <c r="D98" s="114" t="s">
        <v>168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2:12" s="9" customFormat="1" ht="19.899999999999999" customHeight="1">
      <c r="B99" s="113"/>
      <c r="D99" s="114" t="s">
        <v>259</v>
      </c>
      <c r="E99" s="115"/>
      <c r="F99" s="115"/>
      <c r="G99" s="115"/>
      <c r="H99" s="115"/>
      <c r="I99" s="115"/>
      <c r="J99" s="116">
        <f>J138</f>
        <v>0</v>
      </c>
      <c r="L99" s="113"/>
    </row>
    <row r="100" spans="2:12" s="9" customFormat="1" ht="19.899999999999999" customHeight="1">
      <c r="B100" s="113"/>
      <c r="D100" s="114" t="s">
        <v>263</v>
      </c>
      <c r="E100" s="115"/>
      <c r="F100" s="115"/>
      <c r="G100" s="115"/>
      <c r="H100" s="115"/>
      <c r="I100" s="115"/>
      <c r="J100" s="116">
        <f>J147</f>
        <v>0</v>
      </c>
      <c r="L100" s="113"/>
    </row>
    <row r="101" spans="2:12" s="8" customFormat="1" ht="24.95" customHeight="1">
      <c r="B101" s="109"/>
      <c r="D101" s="110" t="s">
        <v>264</v>
      </c>
      <c r="E101" s="111"/>
      <c r="F101" s="111"/>
      <c r="G101" s="111"/>
      <c r="H101" s="111"/>
      <c r="I101" s="111"/>
      <c r="J101" s="112">
        <f>J149</f>
        <v>0</v>
      </c>
      <c r="L101" s="109"/>
    </row>
    <row r="102" spans="2:12" s="9" customFormat="1" ht="19.899999999999999" customHeight="1">
      <c r="B102" s="113"/>
      <c r="D102" s="114" t="s">
        <v>273</v>
      </c>
      <c r="E102" s="115"/>
      <c r="F102" s="115"/>
      <c r="G102" s="115"/>
      <c r="H102" s="115"/>
      <c r="I102" s="115"/>
      <c r="J102" s="116">
        <f>J150</f>
        <v>0</v>
      </c>
      <c r="L102" s="113"/>
    </row>
    <row r="103" spans="2:12" s="1" customFormat="1" ht="21.75" customHeight="1">
      <c r="B103" s="33"/>
      <c r="L103" s="33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3"/>
    </row>
    <row r="108" spans="2:12" s="1" customFormat="1" ht="6.95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3"/>
    </row>
    <row r="109" spans="2:12" s="1" customFormat="1" ht="24.95" customHeight="1">
      <c r="B109" s="33"/>
      <c r="C109" s="21" t="s">
        <v>171</v>
      </c>
      <c r="L109" s="33"/>
    </row>
    <row r="110" spans="2:12" s="1" customFormat="1" ht="6.95" customHeight="1">
      <c r="B110" s="33"/>
      <c r="L110" s="33"/>
    </row>
    <row r="111" spans="2:12" s="1" customFormat="1" ht="12" customHeight="1">
      <c r="B111" s="33"/>
      <c r="C111" s="27" t="s">
        <v>16</v>
      </c>
      <c r="L111" s="33"/>
    </row>
    <row r="112" spans="2:12" s="1" customFormat="1" ht="16.5" customHeight="1">
      <c r="B112" s="33"/>
      <c r="E112" s="245" t="str">
        <f>E7</f>
        <v>SPORTOVNÍ HALA _ SLEZSKÁ OSTRAVA</v>
      </c>
      <c r="F112" s="246"/>
      <c r="G112" s="246"/>
      <c r="H112" s="246"/>
      <c r="L112" s="33"/>
    </row>
    <row r="113" spans="2:65" s="1" customFormat="1" ht="12" customHeight="1">
      <c r="B113" s="33"/>
      <c r="C113" s="27" t="s">
        <v>160</v>
      </c>
      <c r="L113" s="33"/>
    </row>
    <row r="114" spans="2:65" s="1" customFormat="1" ht="16.5" customHeight="1">
      <c r="B114" s="33"/>
      <c r="E114" s="202" t="str">
        <f>E9</f>
        <v>SO 04 - Oplocení</v>
      </c>
      <c r="F114" s="247"/>
      <c r="G114" s="247"/>
      <c r="H114" s="247"/>
      <c r="L114" s="33"/>
    </row>
    <row r="115" spans="2:65" s="1" customFormat="1" ht="6.95" customHeight="1">
      <c r="B115" s="33"/>
      <c r="L115" s="33"/>
    </row>
    <row r="116" spans="2:65" s="1" customFormat="1" ht="12" customHeight="1">
      <c r="B116" s="33"/>
      <c r="C116" s="27" t="s">
        <v>22</v>
      </c>
      <c r="F116" s="25" t="str">
        <f>F12</f>
        <v>Slezská Ostrava</v>
      </c>
      <c r="I116" s="27" t="s">
        <v>24</v>
      </c>
      <c r="J116" s="53" t="str">
        <f>IF(J12="","",J12)</f>
        <v>9. 9. 2021</v>
      </c>
      <c r="L116" s="33"/>
    </row>
    <row r="117" spans="2:65" s="1" customFormat="1" ht="6.95" customHeight="1">
      <c r="B117" s="33"/>
      <c r="L117" s="33"/>
    </row>
    <row r="118" spans="2:65" s="1" customFormat="1" ht="15.2" customHeight="1">
      <c r="B118" s="33"/>
      <c r="C118" s="27" t="s">
        <v>30</v>
      </c>
      <c r="F118" s="25" t="str">
        <f>E15</f>
        <v>Statutární město Ostrava</v>
      </c>
      <c r="I118" s="27" t="s">
        <v>36</v>
      </c>
      <c r="J118" s="31" t="str">
        <f>E21</f>
        <v>PPS Kania, s.r.o</v>
      </c>
      <c r="L118" s="33"/>
    </row>
    <row r="119" spans="2:65" s="1" customFormat="1" ht="15.2" customHeight="1">
      <c r="B119" s="33"/>
      <c r="C119" s="27" t="s">
        <v>34</v>
      </c>
      <c r="F119" s="25" t="str">
        <f>IF(E18="","",E18)</f>
        <v>Vyplň údaj</v>
      </c>
      <c r="I119" s="27" t="s">
        <v>39</v>
      </c>
      <c r="J119" s="31" t="str">
        <f>E24</f>
        <v xml:space="preserve"> </v>
      </c>
      <c r="L119" s="33"/>
    </row>
    <row r="120" spans="2:65" s="1" customFormat="1" ht="10.35" customHeight="1">
      <c r="B120" s="33"/>
      <c r="L120" s="33"/>
    </row>
    <row r="121" spans="2:65" s="10" customFormat="1" ht="29.25" customHeight="1">
      <c r="B121" s="117"/>
      <c r="C121" s="118" t="s">
        <v>172</v>
      </c>
      <c r="D121" s="119" t="s">
        <v>68</v>
      </c>
      <c r="E121" s="119" t="s">
        <v>64</v>
      </c>
      <c r="F121" s="119" t="s">
        <v>65</v>
      </c>
      <c r="G121" s="119" t="s">
        <v>173</v>
      </c>
      <c r="H121" s="119" t="s">
        <v>174</v>
      </c>
      <c r="I121" s="119" t="s">
        <v>175</v>
      </c>
      <c r="J121" s="119" t="s">
        <v>164</v>
      </c>
      <c r="K121" s="120" t="s">
        <v>176</v>
      </c>
      <c r="L121" s="117"/>
      <c r="M121" s="60" t="s">
        <v>1</v>
      </c>
      <c r="N121" s="61" t="s">
        <v>47</v>
      </c>
      <c r="O121" s="61" t="s">
        <v>177</v>
      </c>
      <c r="P121" s="61" t="s">
        <v>178</v>
      </c>
      <c r="Q121" s="61" t="s">
        <v>179</v>
      </c>
      <c r="R121" s="61" t="s">
        <v>180</v>
      </c>
      <c r="S121" s="61" t="s">
        <v>181</v>
      </c>
      <c r="T121" s="62" t="s">
        <v>182</v>
      </c>
    </row>
    <row r="122" spans="2:65" s="1" customFormat="1" ht="22.9" customHeight="1">
      <c r="B122" s="33"/>
      <c r="C122" s="65" t="s">
        <v>183</v>
      </c>
      <c r="J122" s="121">
        <f>BK122</f>
        <v>0</v>
      </c>
      <c r="L122" s="33"/>
      <c r="M122" s="63"/>
      <c r="N122" s="54"/>
      <c r="O122" s="54"/>
      <c r="P122" s="122">
        <f>P123+P149</f>
        <v>0</v>
      </c>
      <c r="Q122" s="54"/>
      <c r="R122" s="122">
        <f>R123+R149</f>
        <v>1.2320070799999998</v>
      </c>
      <c r="S122" s="54"/>
      <c r="T122" s="123">
        <f>T123+T149</f>
        <v>0</v>
      </c>
      <c r="AT122" s="17" t="s">
        <v>82</v>
      </c>
      <c r="AU122" s="17" t="s">
        <v>166</v>
      </c>
      <c r="BK122" s="124">
        <f>BK123+BK149</f>
        <v>0</v>
      </c>
    </row>
    <row r="123" spans="2:65" s="11" customFormat="1" ht="25.9" customHeight="1">
      <c r="B123" s="125"/>
      <c r="D123" s="126" t="s">
        <v>82</v>
      </c>
      <c r="E123" s="127" t="s">
        <v>184</v>
      </c>
      <c r="F123" s="127" t="s">
        <v>185</v>
      </c>
      <c r="I123" s="128"/>
      <c r="J123" s="129">
        <f>BK123</f>
        <v>0</v>
      </c>
      <c r="L123" s="125"/>
      <c r="M123" s="130"/>
      <c r="P123" s="131">
        <f>P124+P138+P147</f>
        <v>0</v>
      </c>
      <c r="R123" s="131">
        <f>R124+R138+R147</f>
        <v>1.2320070799999998</v>
      </c>
      <c r="T123" s="132">
        <f>T124+T138+T147</f>
        <v>0</v>
      </c>
      <c r="AR123" s="126" t="s">
        <v>91</v>
      </c>
      <c r="AT123" s="133" t="s">
        <v>82</v>
      </c>
      <c r="AU123" s="133" t="s">
        <v>83</v>
      </c>
      <c r="AY123" s="126" t="s">
        <v>186</v>
      </c>
      <c r="BK123" s="134">
        <f>BK124+BK138+BK147</f>
        <v>0</v>
      </c>
    </row>
    <row r="124" spans="2:65" s="11" customFormat="1" ht="22.9" customHeight="1">
      <c r="B124" s="125"/>
      <c r="D124" s="126" t="s">
        <v>82</v>
      </c>
      <c r="E124" s="135" t="s">
        <v>91</v>
      </c>
      <c r="F124" s="135" t="s">
        <v>187</v>
      </c>
      <c r="I124" s="128"/>
      <c r="J124" s="136">
        <f>BK124</f>
        <v>0</v>
      </c>
      <c r="L124" s="125"/>
      <c r="M124" s="130"/>
      <c r="P124" s="131">
        <f>SUM(P125:P137)</f>
        <v>0</v>
      </c>
      <c r="R124" s="131">
        <f>SUM(R125:R137)</f>
        <v>0</v>
      </c>
      <c r="T124" s="132">
        <f>SUM(T125:T137)</f>
        <v>0</v>
      </c>
      <c r="AR124" s="126" t="s">
        <v>91</v>
      </c>
      <c r="AT124" s="133" t="s">
        <v>82</v>
      </c>
      <c r="AU124" s="133" t="s">
        <v>91</v>
      </c>
      <c r="AY124" s="126" t="s">
        <v>186</v>
      </c>
      <c r="BK124" s="134">
        <f>SUM(BK125:BK137)</f>
        <v>0</v>
      </c>
    </row>
    <row r="125" spans="2:65" s="1" customFormat="1" ht="16.5" customHeight="1">
      <c r="B125" s="33"/>
      <c r="C125" s="137" t="s">
        <v>91</v>
      </c>
      <c r="D125" s="137" t="s">
        <v>188</v>
      </c>
      <c r="E125" s="138" t="s">
        <v>2013</v>
      </c>
      <c r="F125" s="139" t="s">
        <v>2014</v>
      </c>
      <c r="G125" s="140" t="s">
        <v>225</v>
      </c>
      <c r="H125" s="141">
        <v>7.2</v>
      </c>
      <c r="I125" s="142"/>
      <c r="J125" s="143">
        <f>ROUND(I125*H125,2)</f>
        <v>0</v>
      </c>
      <c r="K125" s="139" t="s">
        <v>192</v>
      </c>
      <c r="L125" s="33"/>
      <c r="M125" s="144" t="s">
        <v>1</v>
      </c>
      <c r="N125" s="145" t="s">
        <v>48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193</v>
      </c>
      <c r="AT125" s="148" t="s">
        <v>188</v>
      </c>
      <c r="AU125" s="148" t="s">
        <v>93</v>
      </c>
      <c r="AY125" s="17" t="s">
        <v>186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91</v>
      </c>
      <c r="BK125" s="149">
        <f>ROUND(I125*H125,2)</f>
        <v>0</v>
      </c>
      <c r="BL125" s="17" t="s">
        <v>193</v>
      </c>
      <c r="BM125" s="148" t="s">
        <v>2128</v>
      </c>
    </row>
    <row r="126" spans="2:65" s="14" customFormat="1" ht="11.25">
      <c r="B126" s="173"/>
      <c r="D126" s="151" t="s">
        <v>209</v>
      </c>
      <c r="E126" s="174" t="s">
        <v>1</v>
      </c>
      <c r="F126" s="175" t="s">
        <v>2129</v>
      </c>
      <c r="H126" s="174" t="s">
        <v>1</v>
      </c>
      <c r="I126" s="176"/>
      <c r="L126" s="173"/>
      <c r="M126" s="177"/>
      <c r="T126" s="178"/>
      <c r="AT126" s="174" t="s">
        <v>209</v>
      </c>
      <c r="AU126" s="174" t="s">
        <v>93</v>
      </c>
      <c r="AV126" s="14" t="s">
        <v>91</v>
      </c>
      <c r="AW126" s="14" t="s">
        <v>38</v>
      </c>
      <c r="AX126" s="14" t="s">
        <v>83</v>
      </c>
      <c r="AY126" s="174" t="s">
        <v>186</v>
      </c>
    </row>
    <row r="127" spans="2:65" s="12" customFormat="1" ht="11.25">
      <c r="B127" s="150"/>
      <c r="D127" s="151" t="s">
        <v>209</v>
      </c>
      <c r="E127" s="157" t="s">
        <v>1</v>
      </c>
      <c r="F127" s="152" t="s">
        <v>2130</v>
      </c>
      <c r="H127" s="153">
        <v>7.2</v>
      </c>
      <c r="I127" s="154"/>
      <c r="L127" s="150"/>
      <c r="M127" s="155"/>
      <c r="T127" s="156"/>
      <c r="AT127" s="157" t="s">
        <v>209</v>
      </c>
      <c r="AU127" s="157" t="s">
        <v>93</v>
      </c>
      <c r="AV127" s="12" t="s">
        <v>93</v>
      </c>
      <c r="AW127" s="12" t="s">
        <v>38</v>
      </c>
      <c r="AX127" s="12" t="s">
        <v>83</v>
      </c>
      <c r="AY127" s="157" t="s">
        <v>186</v>
      </c>
    </row>
    <row r="128" spans="2:65" s="13" customFormat="1" ht="11.25">
      <c r="B128" s="166"/>
      <c r="D128" s="151" t="s">
        <v>209</v>
      </c>
      <c r="E128" s="167" t="s">
        <v>1</v>
      </c>
      <c r="F128" s="168" t="s">
        <v>291</v>
      </c>
      <c r="H128" s="169">
        <v>7.2</v>
      </c>
      <c r="I128" s="170"/>
      <c r="L128" s="166"/>
      <c r="M128" s="171"/>
      <c r="T128" s="172"/>
      <c r="AT128" s="167" t="s">
        <v>209</v>
      </c>
      <c r="AU128" s="167" t="s">
        <v>93</v>
      </c>
      <c r="AV128" s="13" t="s">
        <v>193</v>
      </c>
      <c r="AW128" s="13" t="s">
        <v>38</v>
      </c>
      <c r="AX128" s="13" t="s">
        <v>91</v>
      </c>
      <c r="AY128" s="167" t="s">
        <v>186</v>
      </c>
    </row>
    <row r="129" spans="2:65" s="1" customFormat="1" ht="21.75" customHeight="1">
      <c r="B129" s="33"/>
      <c r="C129" s="137" t="s">
        <v>93</v>
      </c>
      <c r="D129" s="137" t="s">
        <v>188</v>
      </c>
      <c r="E129" s="138" t="s">
        <v>202</v>
      </c>
      <c r="F129" s="139" t="s">
        <v>203</v>
      </c>
      <c r="G129" s="140" t="s">
        <v>200</v>
      </c>
      <c r="H129" s="141">
        <v>0.50900000000000001</v>
      </c>
      <c r="I129" s="142"/>
      <c r="J129" s="143">
        <f>ROUND(I129*H129,2)</f>
        <v>0</v>
      </c>
      <c r="K129" s="139" t="s">
        <v>192</v>
      </c>
      <c r="L129" s="33"/>
      <c r="M129" s="144" t="s">
        <v>1</v>
      </c>
      <c r="N129" s="145" t="s">
        <v>48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193</v>
      </c>
      <c r="AT129" s="148" t="s">
        <v>188</v>
      </c>
      <c r="AU129" s="148" t="s">
        <v>93</v>
      </c>
      <c r="AY129" s="17" t="s">
        <v>186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91</v>
      </c>
      <c r="BK129" s="149">
        <f>ROUND(I129*H129,2)</f>
        <v>0</v>
      </c>
      <c r="BL129" s="17" t="s">
        <v>193</v>
      </c>
      <c r="BM129" s="148" t="s">
        <v>2131</v>
      </c>
    </row>
    <row r="130" spans="2:65" s="14" customFormat="1" ht="11.25">
      <c r="B130" s="173"/>
      <c r="D130" s="151" t="s">
        <v>209</v>
      </c>
      <c r="E130" s="174" t="s">
        <v>1</v>
      </c>
      <c r="F130" s="175" t="s">
        <v>2129</v>
      </c>
      <c r="H130" s="174" t="s">
        <v>1</v>
      </c>
      <c r="I130" s="176"/>
      <c r="L130" s="173"/>
      <c r="M130" s="177"/>
      <c r="T130" s="178"/>
      <c r="AT130" s="174" t="s">
        <v>209</v>
      </c>
      <c r="AU130" s="174" t="s">
        <v>93</v>
      </c>
      <c r="AV130" s="14" t="s">
        <v>91</v>
      </c>
      <c r="AW130" s="14" t="s">
        <v>38</v>
      </c>
      <c r="AX130" s="14" t="s">
        <v>83</v>
      </c>
      <c r="AY130" s="174" t="s">
        <v>186</v>
      </c>
    </row>
    <row r="131" spans="2:65" s="12" customFormat="1" ht="11.25">
      <c r="B131" s="150"/>
      <c r="D131" s="151" t="s">
        <v>209</v>
      </c>
      <c r="E131" s="157" t="s">
        <v>1</v>
      </c>
      <c r="F131" s="152" t="s">
        <v>2132</v>
      </c>
      <c r="H131" s="153">
        <v>0.50900000000000001</v>
      </c>
      <c r="I131" s="154"/>
      <c r="L131" s="150"/>
      <c r="M131" s="155"/>
      <c r="T131" s="156"/>
      <c r="AT131" s="157" t="s">
        <v>209</v>
      </c>
      <c r="AU131" s="157" t="s">
        <v>93</v>
      </c>
      <c r="AV131" s="12" t="s">
        <v>93</v>
      </c>
      <c r="AW131" s="12" t="s">
        <v>38</v>
      </c>
      <c r="AX131" s="12" t="s">
        <v>83</v>
      </c>
      <c r="AY131" s="157" t="s">
        <v>186</v>
      </c>
    </row>
    <row r="132" spans="2:65" s="13" customFormat="1" ht="11.25">
      <c r="B132" s="166"/>
      <c r="D132" s="151" t="s">
        <v>209</v>
      </c>
      <c r="E132" s="167" t="s">
        <v>1</v>
      </c>
      <c r="F132" s="168" t="s">
        <v>291</v>
      </c>
      <c r="H132" s="169">
        <v>0.50900000000000001</v>
      </c>
      <c r="I132" s="170"/>
      <c r="L132" s="166"/>
      <c r="M132" s="171"/>
      <c r="T132" s="172"/>
      <c r="AT132" s="167" t="s">
        <v>209</v>
      </c>
      <c r="AU132" s="167" t="s">
        <v>93</v>
      </c>
      <c r="AV132" s="13" t="s">
        <v>193</v>
      </c>
      <c r="AW132" s="13" t="s">
        <v>38</v>
      </c>
      <c r="AX132" s="13" t="s">
        <v>91</v>
      </c>
      <c r="AY132" s="167" t="s">
        <v>186</v>
      </c>
    </row>
    <row r="133" spans="2:65" s="1" customFormat="1" ht="24.2" customHeight="1">
      <c r="B133" s="33"/>
      <c r="C133" s="137" t="s">
        <v>106</v>
      </c>
      <c r="D133" s="137" t="s">
        <v>188</v>
      </c>
      <c r="E133" s="138" t="s">
        <v>206</v>
      </c>
      <c r="F133" s="139" t="s">
        <v>207</v>
      </c>
      <c r="G133" s="140" t="s">
        <v>200</v>
      </c>
      <c r="H133" s="141">
        <v>10.18</v>
      </c>
      <c r="I133" s="142"/>
      <c r="J133" s="143">
        <f>ROUND(I133*H133,2)</f>
        <v>0</v>
      </c>
      <c r="K133" s="139" t="s">
        <v>192</v>
      </c>
      <c r="L133" s="33"/>
      <c r="M133" s="144" t="s">
        <v>1</v>
      </c>
      <c r="N133" s="145" t="s">
        <v>48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193</v>
      </c>
      <c r="AT133" s="148" t="s">
        <v>188</v>
      </c>
      <c r="AU133" s="148" t="s">
        <v>93</v>
      </c>
      <c r="AY133" s="17" t="s">
        <v>186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91</v>
      </c>
      <c r="BK133" s="149">
        <f>ROUND(I133*H133,2)</f>
        <v>0</v>
      </c>
      <c r="BL133" s="17" t="s">
        <v>193</v>
      </c>
      <c r="BM133" s="148" t="s">
        <v>2133</v>
      </c>
    </row>
    <row r="134" spans="2:65" s="12" customFormat="1" ht="11.25">
      <c r="B134" s="150"/>
      <c r="D134" s="151" t="s">
        <v>209</v>
      </c>
      <c r="F134" s="152" t="s">
        <v>2134</v>
      </c>
      <c r="H134" s="153">
        <v>10.18</v>
      </c>
      <c r="I134" s="154"/>
      <c r="L134" s="150"/>
      <c r="M134" s="155"/>
      <c r="T134" s="156"/>
      <c r="AT134" s="157" t="s">
        <v>209</v>
      </c>
      <c r="AU134" s="157" t="s">
        <v>93</v>
      </c>
      <c r="AV134" s="12" t="s">
        <v>93</v>
      </c>
      <c r="AW134" s="12" t="s">
        <v>4</v>
      </c>
      <c r="AX134" s="12" t="s">
        <v>91</v>
      </c>
      <c r="AY134" s="157" t="s">
        <v>186</v>
      </c>
    </row>
    <row r="135" spans="2:65" s="1" customFormat="1" ht="16.5" customHeight="1">
      <c r="B135" s="33"/>
      <c r="C135" s="137" t="s">
        <v>193</v>
      </c>
      <c r="D135" s="137" t="s">
        <v>188</v>
      </c>
      <c r="E135" s="138" t="s">
        <v>2135</v>
      </c>
      <c r="F135" s="139" t="s">
        <v>2136</v>
      </c>
      <c r="G135" s="140" t="s">
        <v>239</v>
      </c>
      <c r="H135" s="141">
        <v>0.91600000000000004</v>
      </c>
      <c r="I135" s="142"/>
      <c r="J135" s="143">
        <f>ROUND(I135*H135,2)</f>
        <v>0</v>
      </c>
      <c r="K135" s="139" t="s">
        <v>192</v>
      </c>
      <c r="L135" s="33"/>
      <c r="M135" s="144" t="s">
        <v>1</v>
      </c>
      <c r="N135" s="145" t="s">
        <v>48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193</v>
      </c>
      <c r="AT135" s="148" t="s">
        <v>188</v>
      </c>
      <c r="AU135" s="148" t="s">
        <v>93</v>
      </c>
      <c r="AY135" s="17" t="s">
        <v>186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91</v>
      </c>
      <c r="BK135" s="149">
        <f>ROUND(I135*H135,2)</f>
        <v>0</v>
      </c>
      <c r="BL135" s="17" t="s">
        <v>193</v>
      </c>
      <c r="BM135" s="148" t="s">
        <v>2137</v>
      </c>
    </row>
    <row r="136" spans="2:65" s="12" customFormat="1" ht="11.25">
      <c r="B136" s="150"/>
      <c r="D136" s="151" t="s">
        <v>209</v>
      </c>
      <c r="F136" s="152" t="s">
        <v>2138</v>
      </c>
      <c r="H136" s="153">
        <v>0.91600000000000004</v>
      </c>
      <c r="I136" s="154"/>
      <c r="L136" s="150"/>
      <c r="M136" s="155"/>
      <c r="T136" s="156"/>
      <c r="AT136" s="157" t="s">
        <v>209</v>
      </c>
      <c r="AU136" s="157" t="s">
        <v>93</v>
      </c>
      <c r="AV136" s="12" t="s">
        <v>93</v>
      </c>
      <c r="AW136" s="12" t="s">
        <v>4</v>
      </c>
      <c r="AX136" s="12" t="s">
        <v>91</v>
      </c>
      <c r="AY136" s="157" t="s">
        <v>186</v>
      </c>
    </row>
    <row r="137" spans="2:65" s="1" customFormat="1" ht="16.5" customHeight="1">
      <c r="B137" s="33"/>
      <c r="C137" s="137" t="s">
        <v>205</v>
      </c>
      <c r="D137" s="137" t="s">
        <v>188</v>
      </c>
      <c r="E137" s="138" t="s">
        <v>323</v>
      </c>
      <c r="F137" s="139" t="s">
        <v>324</v>
      </c>
      <c r="G137" s="140" t="s">
        <v>200</v>
      </c>
      <c r="H137" s="141">
        <v>0.50900000000000001</v>
      </c>
      <c r="I137" s="142"/>
      <c r="J137" s="143">
        <f>ROUND(I137*H137,2)</f>
        <v>0</v>
      </c>
      <c r="K137" s="139" t="s">
        <v>192</v>
      </c>
      <c r="L137" s="33"/>
      <c r="M137" s="144" t="s">
        <v>1</v>
      </c>
      <c r="N137" s="145" t="s">
        <v>48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193</v>
      </c>
      <c r="AT137" s="148" t="s">
        <v>188</v>
      </c>
      <c r="AU137" s="148" t="s">
        <v>93</v>
      </c>
      <c r="AY137" s="17" t="s">
        <v>186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91</v>
      </c>
      <c r="BK137" s="149">
        <f>ROUND(I137*H137,2)</f>
        <v>0</v>
      </c>
      <c r="BL137" s="17" t="s">
        <v>193</v>
      </c>
      <c r="BM137" s="148" t="s">
        <v>2139</v>
      </c>
    </row>
    <row r="138" spans="2:65" s="11" customFormat="1" ht="22.9" customHeight="1">
      <c r="B138" s="125"/>
      <c r="D138" s="126" t="s">
        <v>82</v>
      </c>
      <c r="E138" s="135" t="s">
        <v>93</v>
      </c>
      <c r="F138" s="135" t="s">
        <v>339</v>
      </c>
      <c r="I138" s="128"/>
      <c r="J138" s="136">
        <f>BK138</f>
        <v>0</v>
      </c>
      <c r="L138" s="125"/>
      <c r="M138" s="130"/>
      <c r="P138" s="131">
        <f>SUM(P139:P146)</f>
        <v>0</v>
      </c>
      <c r="R138" s="131">
        <f>SUM(R139:R146)</f>
        <v>1.2320070799999998</v>
      </c>
      <c r="T138" s="132">
        <f>SUM(T139:T146)</f>
        <v>0</v>
      </c>
      <c r="AR138" s="126" t="s">
        <v>91</v>
      </c>
      <c r="AT138" s="133" t="s">
        <v>82</v>
      </c>
      <c r="AU138" s="133" t="s">
        <v>91</v>
      </c>
      <c r="AY138" s="126" t="s">
        <v>186</v>
      </c>
      <c r="BK138" s="134">
        <f>SUM(BK139:BK146)</f>
        <v>0</v>
      </c>
    </row>
    <row r="139" spans="2:65" s="1" customFormat="1" ht="16.5" customHeight="1">
      <c r="B139" s="33"/>
      <c r="C139" s="137" t="s">
        <v>213</v>
      </c>
      <c r="D139" s="137" t="s">
        <v>188</v>
      </c>
      <c r="E139" s="138" t="s">
        <v>2140</v>
      </c>
      <c r="F139" s="139" t="s">
        <v>2141</v>
      </c>
      <c r="G139" s="140" t="s">
        <v>200</v>
      </c>
      <c r="H139" s="141">
        <v>5.7000000000000002E-2</v>
      </c>
      <c r="I139" s="142"/>
      <c r="J139" s="143">
        <f>ROUND(I139*H139,2)</f>
        <v>0</v>
      </c>
      <c r="K139" s="139" t="s">
        <v>192</v>
      </c>
      <c r="L139" s="33"/>
      <c r="M139" s="144" t="s">
        <v>1</v>
      </c>
      <c r="N139" s="145" t="s">
        <v>48</v>
      </c>
      <c r="P139" s="146">
        <f>O139*H139</f>
        <v>0</v>
      </c>
      <c r="Q139" s="146">
        <v>2.16</v>
      </c>
      <c r="R139" s="146">
        <f>Q139*H139</f>
        <v>0.12312000000000001</v>
      </c>
      <c r="S139" s="146">
        <v>0</v>
      </c>
      <c r="T139" s="147">
        <f>S139*H139</f>
        <v>0</v>
      </c>
      <c r="AR139" s="148" t="s">
        <v>193</v>
      </c>
      <c r="AT139" s="148" t="s">
        <v>188</v>
      </c>
      <c r="AU139" s="148" t="s">
        <v>93</v>
      </c>
      <c r="AY139" s="17" t="s">
        <v>186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91</v>
      </c>
      <c r="BK139" s="149">
        <f>ROUND(I139*H139,2)</f>
        <v>0</v>
      </c>
      <c r="BL139" s="17" t="s">
        <v>193</v>
      </c>
      <c r="BM139" s="148" t="s">
        <v>2142</v>
      </c>
    </row>
    <row r="140" spans="2:65" s="14" customFormat="1" ht="11.25">
      <c r="B140" s="173"/>
      <c r="D140" s="151" t="s">
        <v>209</v>
      </c>
      <c r="E140" s="174" t="s">
        <v>1</v>
      </c>
      <c r="F140" s="175" t="s">
        <v>2129</v>
      </c>
      <c r="H140" s="174" t="s">
        <v>1</v>
      </c>
      <c r="I140" s="176"/>
      <c r="L140" s="173"/>
      <c r="M140" s="177"/>
      <c r="T140" s="178"/>
      <c r="AT140" s="174" t="s">
        <v>209</v>
      </c>
      <c r="AU140" s="174" t="s">
        <v>93</v>
      </c>
      <c r="AV140" s="14" t="s">
        <v>91</v>
      </c>
      <c r="AW140" s="14" t="s">
        <v>38</v>
      </c>
      <c r="AX140" s="14" t="s">
        <v>83</v>
      </c>
      <c r="AY140" s="174" t="s">
        <v>186</v>
      </c>
    </row>
    <row r="141" spans="2:65" s="12" customFormat="1" ht="11.25">
      <c r="B141" s="150"/>
      <c r="D141" s="151" t="s">
        <v>209</v>
      </c>
      <c r="E141" s="157" t="s">
        <v>1</v>
      </c>
      <c r="F141" s="152" t="s">
        <v>2143</v>
      </c>
      <c r="H141" s="153">
        <v>5.7000000000000002E-2</v>
      </c>
      <c r="I141" s="154"/>
      <c r="L141" s="150"/>
      <c r="M141" s="155"/>
      <c r="T141" s="156"/>
      <c r="AT141" s="157" t="s">
        <v>209</v>
      </c>
      <c r="AU141" s="157" t="s">
        <v>93</v>
      </c>
      <c r="AV141" s="12" t="s">
        <v>93</v>
      </c>
      <c r="AW141" s="12" t="s">
        <v>38</v>
      </c>
      <c r="AX141" s="12" t="s">
        <v>83</v>
      </c>
      <c r="AY141" s="157" t="s">
        <v>186</v>
      </c>
    </row>
    <row r="142" spans="2:65" s="13" customFormat="1" ht="11.25">
      <c r="B142" s="166"/>
      <c r="D142" s="151" t="s">
        <v>209</v>
      </c>
      <c r="E142" s="167" t="s">
        <v>1</v>
      </c>
      <c r="F142" s="168" t="s">
        <v>291</v>
      </c>
      <c r="H142" s="169">
        <v>5.7000000000000002E-2</v>
      </c>
      <c r="I142" s="170"/>
      <c r="L142" s="166"/>
      <c r="M142" s="171"/>
      <c r="T142" s="172"/>
      <c r="AT142" s="167" t="s">
        <v>209</v>
      </c>
      <c r="AU142" s="167" t="s">
        <v>93</v>
      </c>
      <c r="AV142" s="13" t="s">
        <v>193</v>
      </c>
      <c r="AW142" s="13" t="s">
        <v>38</v>
      </c>
      <c r="AX142" s="13" t="s">
        <v>91</v>
      </c>
      <c r="AY142" s="167" t="s">
        <v>186</v>
      </c>
    </row>
    <row r="143" spans="2:65" s="1" customFormat="1" ht="16.5" customHeight="1">
      <c r="B143" s="33"/>
      <c r="C143" s="137" t="s">
        <v>217</v>
      </c>
      <c r="D143" s="137" t="s">
        <v>188</v>
      </c>
      <c r="E143" s="138" t="s">
        <v>2044</v>
      </c>
      <c r="F143" s="139" t="s">
        <v>2045</v>
      </c>
      <c r="G143" s="140" t="s">
        <v>200</v>
      </c>
      <c r="H143" s="141">
        <v>0.45200000000000001</v>
      </c>
      <c r="I143" s="142"/>
      <c r="J143" s="143">
        <f>ROUND(I143*H143,2)</f>
        <v>0</v>
      </c>
      <c r="K143" s="139" t="s">
        <v>192</v>
      </c>
      <c r="L143" s="33"/>
      <c r="M143" s="144" t="s">
        <v>1</v>
      </c>
      <c r="N143" s="145" t="s">
        <v>48</v>
      </c>
      <c r="P143" s="146">
        <f>O143*H143</f>
        <v>0</v>
      </c>
      <c r="Q143" s="146">
        <v>2.45329</v>
      </c>
      <c r="R143" s="146">
        <f>Q143*H143</f>
        <v>1.1088870799999999</v>
      </c>
      <c r="S143" s="146">
        <v>0</v>
      </c>
      <c r="T143" s="147">
        <f>S143*H143</f>
        <v>0</v>
      </c>
      <c r="AR143" s="148" t="s">
        <v>193</v>
      </c>
      <c r="AT143" s="148" t="s">
        <v>188</v>
      </c>
      <c r="AU143" s="148" t="s">
        <v>93</v>
      </c>
      <c r="AY143" s="17" t="s">
        <v>186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91</v>
      </c>
      <c r="BK143" s="149">
        <f>ROUND(I143*H143,2)</f>
        <v>0</v>
      </c>
      <c r="BL143" s="17" t="s">
        <v>193</v>
      </c>
      <c r="BM143" s="148" t="s">
        <v>2144</v>
      </c>
    </row>
    <row r="144" spans="2:65" s="14" customFormat="1" ht="11.25">
      <c r="B144" s="173"/>
      <c r="D144" s="151" t="s">
        <v>209</v>
      </c>
      <c r="E144" s="174" t="s">
        <v>1</v>
      </c>
      <c r="F144" s="175" t="s">
        <v>2129</v>
      </c>
      <c r="H144" s="174" t="s">
        <v>1</v>
      </c>
      <c r="I144" s="176"/>
      <c r="L144" s="173"/>
      <c r="M144" s="177"/>
      <c r="T144" s="178"/>
      <c r="AT144" s="174" t="s">
        <v>209</v>
      </c>
      <c r="AU144" s="174" t="s">
        <v>93</v>
      </c>
      <c r="AV144" s="14" t="s">
        <v>91</v>
      </c>
      <c r="AW144" s="14" t="s">
        <v>38</v>
      </c>
      <c r="AX144" s="14" t="s">
        <v>83</v>
      </c>
      <c r="AY144" s="174" t="s">
        <v>186</v>
      </c>
    </row>
    <row r="145" spans="2:65" s="12" customFormat="1" ht="11.25">
      <c r="B145" s="150"/>
      <c r="D145" s="151" t="s">
        <v>209</v>
      </c>
      <c r="E145" s="157" t="s">
        <v>1</v>
      </c>
      <c r="F145" s="152" t="s">
        <v>2145</v>
      </c>
      <c r="H145" s="153">
        <v>0.45200000000000001</v>
      </c>
      <c r="I145" s="154"/>
      <c r="L145" s="150"/>
      <c r="M145" s="155"/>
      <c r="T145" s="156"/>
      <c r="AT145" s="157" t="s">
        <v>209</v>
      </c>
      <c r="AU145" s="157" t="s">
        <v>93</v>
      </c>
      <c r="AV145" s="12" t="s">
        <v>93</v>
      </c>
      <c r="AW145" s="12" t="s">
        <v>38</v>
      </c>
      <c r="AX145" s="12" t="s">
        <v>83</v>
      </c>
      <c r="AY145" s="157" t="s">
        <v>186</v>
      </c>
    </row>
    <row r="146" spans="2:65" s="13" customFormat="1" ht="11.25">
      <c r="B146" s="166"/>
      <c r="D146" s="151" t="s">
        <v>209</v>
      </c>
      <c r="E146" s="167" t="s">
        <v>1</v>
      </c>
      <c r="F146" s="168" t="s">
        <v>291</v>
      </c>
      <c r="H146" s="169">
        <v>0.45200000000000001</v>
      </c>
      <c r="I146" s="170"/>
      <c r="L146" s="166"/>
      <c r="M146" s="171"/>
      <c r="T146" s="172"/>
      <c r="AT146" s="167" t="s">
        <v>209</v>
      </c>
      <c r="AU146" s="167" t="s">
        <v>93</v>
      </c>
      <c r="AV146" s="13" t="s">
        <v>193</v>
      </c>
      <c r="AW146" s="13" t="s">
        <v>38</v>
      </c>
      <c r="AX146" s="13" t="s">
        <v>91</v>
      </c>
      <c r="AY146" s="167" t="s">
        <v>186</v>
      </c>
    </row>
    <row r="147" spans="2:65" s="11" customFormat="1" ht="22.9" customHeight="1">
      <c r="B147" s="125"/>
      <c r="D147" s="126" t="s">
        <v>82</v>
      </c>
      <c r="E147" s="135" t="s">
        <v>929</v>
      </c>
      <c r="F147" s="135" t="s">
        <v>930</v>
      </c>
      <c r="I147" s="128"/>
      <c r="J147" s="136">
        <f>BK147</f>
        <v>0</v>
      </c>
      <c r="L147" s="125"/>
      <c r="M147" s="130"/>
      <c r="P147" s="131">
        <f>P148</f>
        <v>0</v>
      </c>
      <c r="R147" s="131">
        <f>R148</f>
        <v>0</v>
      </c>
      <c r="T147" s="132">
        <f>T148</f>
        <v>0</v>
      </c>
      <c r="AR147" s="126" t="s">
        <v>91</v>
      </c>
      <c r="AT147" s="133" t="s">
        <v>82</v>
      </c>
      <c r="AU147" s="133" t="s">
        <v>91</v>
      </c>
      <c r="AY147" s="126" t="s">
        <v>186</v>
      </c>
      <c r="BK147" s="134">
        <f>BK148</f>
        <v>0</v>
      </c>
    </row>
    <row r="148" spans="2:65" s="1" customFormat="1" ht="16.5" customHeight="1">
      <c r="B148" s="33"/>
      <c r="C148" s="137" t="s">
        <v>222</v>
      </c>
      <c r="D148" s="137" t="s">
        <v>188</v>
      </c>
      <c r="E148" s="138" t="s">
        <v>2146</v>
      </c>
      <c r="F148" s="139" t="s">
        <v>2147</v>
      </c>
      <c r="G148" s="140" t="s">
        <v>239</v>
      </c>
      <c r="H148" s="141">
        <v>1.232</v>
      </c>
      <c r="I148" s="142"/>
      <c r="J148" s="143">
        <f>ROUND(I148*H148,2)</f>
        <v>0</v>
      </c>
      <c r="K148" s="139" t="s">
        <v>192</v>
      </c>
      <c r="L148" s="33"/>
      <c r="M148" s="144" t="s">
        <v>1</v>
      </c>
      <c r="N148" s="145" t="s">
        <v>48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193</v>
      </c>
      <c r="AT148" s="148" t="s">
        <v>188</v>
      </c>
      <c r="AU148" s="148" t="s">
        <v>93</v>
      </c>
      <c r="AY148" s="17" t="s">
        <v>186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91</v>
      </c>
      <c r="BK148" s="149">
        <f>ROUND(I148*H148,2)</f>
        <v>0</v>
      </c>
      <c r="BL148" s="17" t="s">
        <v>193</v>
      </c>
      <c r="BM148" s="148" t="s">
        <v>2148</v>
      </c>
    </row>
    <row r="149" spans="2:65" s="11" customFormat="1" ht="25.9" customHeight="1">
      <c r="B149" s="125"/>
      <c r="D149" s="126" t="s">
        <v>82</v>
      </c>
      <c r="E149" s="127" t="s">
        <v>935</v>
      </c>
      <c r="F149" s="127" t="s">
        <v>936</v>
      </c>
      <c r="I149" s="128"/>
      <c r="J149" s="129">
        <f>BK149</f>
        <v>0</v>
      </c>
      <c r="L149" s="125"/>
      <c r="M149" s="130"/>
      <c r="P149" s="131">
        <f>P150</f>
        <v>0</v>
      </c>
      <c r="R149" s="131">
        <f>R150</f>
        <v>0</v>
      </c>
      <c r="T149" s="132">
        <f>T150</f>
        <v>0</v>
      </c>
      <c r="AR149" s="126" t="s">
        <v>93</v>
      </c>
      <c r="AT149" s="133" t="s">
        <v>82</v>
      </c>
      <c r="AU149" s="133" t="s">
        <v>83</v>
      </c>
      <c r="AY149" s="126" t="s">
        <v>186</v>
      </c>
      <c r="BK149" s="134">
        <f>BK150</f>
        <v>0</v>
      </c>
    </row>
    <row r="150" spans="2:65" s="11" customFormat="1" ht="22.9" customHeight="1">
      <c r="B150" s="125"/>
      <c r="D150" s="126" t="s">
        <v>82</v>
      </c>
      <c r="E150" s="135" t="s">
        <v>1366</v>
      </c>
      <c r="F150" s="135" t="s">
        <v>1367</v>
      </c>
      <c r="I150" s="128"/>
      <c r="J150" s="136">
        <f>BK150</f>
        <v>0</v>
      </c>
      <c r="L150" s="125"/>
      <c r="M150" s="130"/>
      <c r="P150" s="131">
        <f>SUM(P151:P158)</f>
        <v>0</v>
      </c>
      <c r="R150" s="131">
        <f>SUM(R151:R158)</f>
        <v>0</v>
      </c>
      <c r="T150" s="132">
        <f>SUM(T151:T158)</f>
        <v>0</v>
      </c>
      <c r="AR150" s="126" t="s">
        <v>93</v>
      </c>
      <c r="AT150" s="133" t="s">
        <v>82</v>
      </c>
      <c r="AU150" s="133" t="s">
        <v>91</v>
      </c>
      <c r="AY150" s="126" t="s">
        <v>186</v>
      </c>
      <c r="BK150" s="134">
        <f>SUM(BK151:BK158)</f>
        <v>0</v>
      </c>
    </row>
    <row r="151" spans="2:65" s="1" customFormat="1" ht="16.5" customHeight="1">
      <c r="B151" s="33"/>
      <c r="C151" s="137" t="s">
        <v>211</v>
      </c>
      <c r="D151" s="137" t="s">
        <v>188</v>
      </c>
      <c r="E151" s="138" t="s">
        <v>1369</v>
      </c>
      <c r="F151" s="139" t="s">
        <v>2149</v>
      </c>
      <c r="G151" s="140" t="s">
        <v>225</v>
      </c>
      <c r="H151" s="141">
        <v>17</v>
      </c>
      <c r="I151" s="142"/>
      <c r="J151" s="143">
        <f>ROUND(I151*H151,2)</f>
        <v>0</v>
      </c>
      <c r="K151" s="139" t="s">
        <v>240</v>
      </c>
      <c r="L151" s="33"/>
      <c r="M151" s="144" t="s">
        <v>1</v>
      </c>
      <c r="N151" s="145" t="s">
        <v>48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348</v>
      </c>
      <c r="AT151" s="148" t="s">
        <v>188</v>
      </c>
      <c r="AU151" s="148" t="s">
        <v>93</v>
      </c>
      <c r="AY151" s="17" t="s">
        <v>186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91</v>
      </c>
      <c r="BK151" s="149">
        <f>ROUND(I151*H151,2)</f>
        <v>0</v>
      </c>
      <c r="BL151" s="17" t="s">
        <v>348</v>
      </c>
      <c r="BM151" s="148" t="s">
        <v>2150</v>
      </c>
    </row>
    <row r="152" spans="2:65" s="1" customFormat="1" ht="204.75">
      <c r="B152" s="33"/>
      <c r="D152" s="151" t="s">
        <v>242</v>
      </c>
      <c r="F152" s="158" t="s">
        <v>2151</v>
      </c>
      <c r="I152" s="159"/>
      <c r="L152" s="33"/>
      <c r="M152" s="160"/>
      <c r="T152" s="57"/>
      <c r="AT152" s="17" t="s">
        <v>242</v>
      </c>
      <c r="AU152" s="17" t="s">
        <v>93</v>
      </c>
    </row>
    <row r="153" spans="2:65" s="12" customFormat="1" ht="11.25">
      <c r="B153" s="150"/>
      <c r="D153" s="151" t="s">
        <v>209</v>
      </c>
      <c r="E153" s="157" t="s">
        <v>1</v>
      </c>
      <c r="F153" s="152" t="s">
        <v>2152</v>
      </c>
      <c r="H153" s="153">
        <v>17</v>
      </c>
      <c r="I153" s="154"/>
      <c r="L153" s="150"/>
      <c r="M153" s="155"/>
      <c r="T153" s="156"/>
      <c r="AT153" s="157" t="s">
        <v>209</v>
      </c>
      <c r="AU153" s="157" t="s">
        <v>93</v>
      </c>
      <c r="AV153" s="12" t="s">
        <v>93</v>
      </c>
      <c r="AW153" s="12" t="s">
        <v>38</v>
      </c>
      <c r="AX153" s="12" t="s">
        <v>83</v>
      </c>
      <c r="AY153" s="157" t="s">
        <v>186</v>
      </c>
    </row>
    <row r="154" spans="2:65" s="13" customFormat="1" ht="11.25">
      <c r="B154" s="166"/>
      <c r="D154" s="151" t="s">
        <v>209</v>
      </c>
      <c r="E154" s="167" t="s">
        <v>1</v>
      </c>
      <c r="F154" s="168" t="s">
        <v>291</v>
      </c>
      <c r="H154" s="169">
        <v>17</v>
      </c>
      <c r="I154" s="170"/>
      <c r="L154" s="166"/>
      <c r="M154" s="171"/>
      <c r="T154" s="172"/>
      <c r="AT154" s="167" t="s">
        <v>209</v>
      </c>
      <c r="AU154" s="167" t="s">
        <v>93</v>
      </c>
      <c r="AV154" s="13" t="s">
        <v>193</v>
      </c>
      <c r="AW154" s="13" t="s">
        <v>38</v>
      </c>
      <c r="AX154" s="13" t="s">
        <v>91</v>
      </c>
      <c r="AY154" s="167" t="s">
        <v>186</v>
      </c>
    </row>
    <row r="155" spans="2:65" s="1" customFormat="1" ht="16.5" customHeight="1">
      <c r="B155" s="33"/>
      <c r="C155" s="137" t="s">
        <v>230</v>
      </c>
      <c r="D155" s="137" t="s">
        <v>188</v>
      </c>
      <c r="E155" s="138" t="s">
        <v>2153</v>
      </c>
      <c r="F155" s="139" t="s">
        <v>2154</v>
      </c>
      <c r="G155" s="140" t="s">
        <v>220</v>
      </c>
      <c r="H155" s="141">
        <v>1</v>
      </c>
      <c r="I155" s="142"/>
      <c r="J155" s="143">
        <f>ROUND(I155*H155,2)</f>
        <v>0</v>
      </c>
      <c r="K155" s="139" t="s">
        <v>240</v>
      </c>
      <c r="L155" s="33"/>
      <c r="M155" s="144" t="s">
        <v>1</v>
      </c>
      <c r="N155" s="145" t="s">
        <v>48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348</v>
      </c>
      <c r="AT155" s="148" t="s">
        <v>188</v>
      </c>
      <c r="AU155" s="148" t="s">
        <v>93</v>
      </c>
      <c r="AY155" s="17" t="s">
        <v>186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91</v>
      </c>
      <c r="BK155" s="149">
        <f>ROUND(I155*H155,2)</f>
        <v>0</v>
      </c>
      <c r="BL155" s="17" t="s">
        <v>348</v>
      </c>
      <c r="BM155" s="148" t="s">
        <v>2155</v>
      </c>
    </row>
    <row r="156" spans="2:65" s="1" customFormat="1" ht="156">
      <c r="B156" s="33"/>
      <c r="D156" s="151" t="s">
        <v>242</v>
      </c>
      <c r="F156" s="158" t="s">
        <v>2156</v>
      </c>
      <c r="I156" s="159"/>
      <c r="L156" s="33"/>
      <c r="M156" s="160"/>
      <c r="T156" s="57"/>
      <c r="AT156" s="17" t="s">
        <v>242</v>
      </c>
      <c r="AU156" s="17" t="s">
        <v>93</v>
      </c>
    </row>
    <row r="157" spans="2:65" s="12" customFormat="1" ht="11.25">
      <c r="B157" s="150"/>
      <c r="D157" s="151" t="s">
        <v>209</v>
      </c>
      <c r="E157" s="157" t="s">
        <v>1</v>
      </c>
      <c r="F157" s="152" t="s">
        <v>2157</v>
      </c>
      <c r="H157" s="153">
        <v>1</v>
      </c>
      <c r="I157" s="154"/>
      <c r="L157" s="150"/>
      <c r="M157" s="155"/>
      <c r="T157" s="156"/>
      <c r="AT157" s="157" t="s">
        <v>209</v>
      </c>
      <c r="AU157" s="157" t="s">
        <v>93</v>
      </c>
      <c r="AV157" s="12" t="s">
        <v>93</v>
      </c>
      <c r="AW157" s="12" t="s">
        <v>38</v>
      </c>
      <c r="AX157" s="12" t="s">
        <v>83</v>
      </c>
      <c r="AY157" s="157" t="s">
        <v>186</v>
      </c>
    </row>
    <row r="158" spans="2:65" s="13" customFormat="1" ht="11.25">
      <c r="B158" s="166"/>
      <c r="D158" s="151" t="s">
        <v>209</v>
      </c>
      <c r="E158" s="167" t="s">
        <v>1</v>
      </c>
      <c r="F158" s="168" t="s">
        <v>291</v>
      </c>
      <c r="H158" s="169">
        <v>1</v>
      </c>
      <c r="I158" s="170"/>
      <c r="L158" s="166"/>
      <c r="M158" s="197"/>
      <c r="N158" s="198"/>
      <c r="O158" s="198"/>
      <c r="P158" s="198"/>
      <c r="Q158" s="198"/>
      <c r="R158" s="198"/>
      <c r="S158" s="198"/>
      <c r="T158" s="199"/>
      <c r="AT158" s="167" t="s">
        <v>209</v>
      </c>
      <c r="AU158" s="167" t="s">
        <v>93</v>
      </c>
      <c r="AV158" s="13" t="s">
        <v>193</v>
      </c>
      <c r="AW158" s="13" t="s">
        <v>38</v>
      </c>
      <c r="AX158" s="13" t="s">
        <v>91</v>
      </c>
      <c r="AY158" s="167" t="s">
        <v>186</v>
      </c>
    </row>
    <row r="159" spans="2:65" s="1" customFormat="1" ht="6.95" customHeight="1">
      <c r="B159" s="45"/>
      <c r="C159" s="46"/>
      <c r="D159" s="46"/>
      <c r="E159" s="46"/>
      <c r="F159" s="46"/>
      <c r="G159" s="46"/>
      <c r="H159" s="46"/>
      <c r="I159" s="46"/>
      <c r="J159" s="46"/>
      <c r="K159" s="46"/>
      <c r="L159" s="33"/>
    </row>
  </sheetData>
  <sheetProtection algorithmName="SHA-512" hashValue="uI6eD+B5nob+lYA6Sh8fCOUpP6ZqEi2Ojj6ccnbXVZ0QJJuOyEMBLoHCLxbKI0MJVjqaRqPBo3E6XP/boDXeiA==" saltValue="lp45cDmKePD/zpXHjyJl2dF4Lb7XkjrizizA3aT4xjQS7E1lMVCcMPyjFO8g4DQ8raA+HeIaeDJRAZVwfl7nGQ==" spinCount="100000" sheet="1" objects="1" scenarios="1" formatColumns="0" formatRows="0" autoFilter="0"/>
  <autoFilter ref="C121:K158" xr:uid="{00000000-0009-0000-0000-00000D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5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140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s="1" customFormat="1" ht="12" customHeight="1">
      <c r="B8" s="33"/>
      <c r="D8" s="27" t="s">
        <v>160</v>
      </c>
      <c r="L8" s="33"/>
    </row>
    <row r="9" spans="2:46" s="1" customFormat="1" ht="16.5" customHeight="1">
      <c r="B9" s="33"/>
      <c r="E9" s="202" t="s">
        <v>2158</v>
      </c>
      <c r="F9" s="247"/>
      <c r="G9" s="247"/>
      <c r="H9" s="247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1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3" t="str">
        <f>'Rekapitulace stavby'!AN8</f>
        <v>9. 9. 2021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1</v>
      </c>
      <c r="L14" s="33"/>
    </row>
    <row r="15" spans="2:46" s="1" customFormat="1" ht="18" customHeight="1">
      <c r="B15" s="33"/>
      <c r="E15" s="25" t="s">
        <v>32</v>
      </c>
      <c r="I15" s="27" t="s">
        <v>33</v>
      </c>
      <c r="J15" s="25" t="s">
        <v>1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248" t="str">
        <f>'Rekapitulace stavby'!E14</f>
        <v>Vyplň údaj</v>
      </c>
      <c r="F18" s="229"/>
      <c r="G18" s="229"/>
      <c r="H18" s="229"/>
      <c r="I18" s="27" t="s">
        <v>33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31</v>
      </c>
      <c r="J20" s="25" t="s">
        <v>1</v>
      </c>
      <c r="L20" s="33"/>
    </row>
    <row r="21" spans="2:12" s="1" customFormat="1" ht="18" customHeight="1">
      <c r="B21" s="33"/>
      <c r="E21" s="25" t="s">
        <v>37</v>
      </c>
      <c r="I21" s="27" t="s">
        <v>33</v>
      </c>
      <c r="J21" s="25" t="s">
        <v>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31</v>
      </c>
      <c r="J23" s="25" t="str">
        <f>IF('Rekapitulace stavby'!AN19="","",'Rekapitulace stavby'!AN19)</f>
        <v/>
      </c>
      <c r="L23" s="33"/>
    </row>
    <row r="24" spans="2:12" s="1" customFormat="1" ht="18" customHeight="1">
      <c r="B24" s="33"/>
      <c r="E24" s="25" t="str">
        <f>IF('Rekapitulace stavby'!E20="","",'Rekapitulace stavby'!E20)</f>
        <v xml:space="preserve"> </v>
      </c>
      <c r="I24" s="27" t="s">
        <v>33</v>
      </c>
      <c r="J24" s="25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41</v>
      </c>
      <c r="L26" s="33"/>
    </row>
    <row r="27" spans="2:12" s="7" customFormat="1" ht="71.25" customHeight="1">
      <c r="B27" s="95"/>
      <c r="E27" s="234" t="s">
        <v>42</v>
      </c>
      <c r="F27" s="234"/>
      <c r="G27" s="234"/>
      <c r="H27" s="234"/>
      <c r="L27" s="95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6" t="s">
        <v>43</v>
      </c>
      <c r="J30" s="67">
        <f>ROUND(J119, 2)</f>
        <v>0</v>
      </c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5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5" customHeight="1">
      <c r="B33" s="33"/>
      <c r="D33" s="56" t="s">
        <v>47</v>
      </c>
      <c r="E33" s="27" t="s">
        <v>48</v>
      </c>
      <c r="F33" s="87">
        <f>ROUND((SUM(BE119:BE149)),  2)</f>
        <v>0</v>
      </c>
      <c r="I33" s="97">
        <v>0.21</v>
      </c>
      <c r="J33" s="87">
        <f>ROUND(((SUM(BE119:BE149))*I33),  2)</f>
        <v>0</v>
      </c>
      <c r="L33" s="33"/>
    </row>
    <row r="34" spans="2:12" s="1" customFormat="1" ht="14.45" customHeight="1">
      <c r="B34" s="33"/>
      <c r="E34" s="27" t="s">
        <v>49</v>
      </c>
      <c r="F34" s="87">
        <f>ROUND((SUM(BF119:BF149)),  2)</f>
        <v>0</v>
      </c>
      <c r="I34" s="97">
        <v>0.15</v>
      </c>
      <c r="J34" s="87">
        <f>ROUND(((SUM(BF119:BF149))*I34),  2)</f>
        <v>0</v>
      </c>
      <c r="L34" s="33"/>
    </row>
    <row r="35" spans="2:12" s="1" customFormat="1" ht="14.45" hidden="1" customHeight="1">
      <c r="B35" s="33"/>
      <c r="E35" s="27" t="s">
        <v>50</v>
      </c>
      <c r="F35" s="87">
        <f>ROUND((SUM(BG119:BG149)),  2)</f>
        <v>0</v>
      </c>
      <c r="I35" s="97">
        <v>0.21</v>
      </c>
      <c r="J35" s="87">
        <f>0</f>
        <v>0</v>
      </c>
      <c r="L35" s="33"/>
    </row>
    <row r="36" spans="2:12" s="1" customFormat="1" ht="14.45" hidden="1" customHeight="1">
      <c r="B36" s="33"/>
      <c r="E36" s="27" t="s">
        <v>51</v>
      </c>
      <c r="F36" s="87">
        <f>ROUND((SUM(BH119:BH149)),  2)</f>
        <v>0</v>
      </c>
      <c r="I36" s="97">
        <v>0.15</v>
      </c>
      <c r="J36" s="87">
        <f>0</f>
        <v>0</v>
      </c>
      <c r="L36" s="33"/>
    </row>
    <row r="37" spans="2:12" s="1" customFormat="1" ht="14.45" hidden="1" customHeight="1">
      <c r="B37" s="33"/>
      <c r="E37" s="27" t="s">
        <v>52</v>
      </c>
      <c r="F37" s="87">
        <f>ROUND((SUM(BI119:BI149)),  2)</f>
        <v>0</v>
      </c>
      <c r="I37" s="97">
        <v>0</v>
      </c>
      <c r="J37" s="87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8"/>
      <c r="D39" s="99" t="s">
        <v>53</v>
      </c>
      <c r="E39" s="58"/>
      <c r="F39" s="58"/>
      <c r="G39" s="100" t="s">
        <v>54</v>
      </c>
      <c r="H39" s="101" t="s">
        <v>55</v>
      </c>
      <c r="I39" s="58"/>
      <c r="J39" s="102">
        <f>SUM(J30:J37)</f>
        <v>0</v>
      </c>
      <c r="K39" s="103"/>
      <c r="L39" s="33"/>
    </row>
    <row r="40" spans="2:12" s="1" customFormat="1" ht="14.45" customHeight="1">
      <c r="B40" s="33"/>
      <c r="L40" s="33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5" customHeight="1">
      <c r="B82" s="33"/>
      <c r="C82" s="21" t="s">
        <v>162</v>
      </c>
      <c r="L82" s="33"/>
    </row>
    <row r="83" spans="2:47" s="1" customFormat="1" ht="6.95" customHeight="1">
      <c r="B83" s="33"/>
      <c r="L83" s="33"/>
    </row>
    <row r="84" spans="2:47" s="1" customFormat="1" ht="12" customHeight="1">
      <c r="B84" s="33"/>
      <c r="C84" s="27" t="s">
        <v>16</v>
      </c>
      <c r="L84" s="33"/>
    </row>
    <row r="85" spans="2:47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47" s="1" customFormat="1" ht="12" customHeight="1">
      <c r="B86" s="33"/>
      <c r="C86" s="27" t="s">
        <v>160</v>
      </c>
      <c r="L86" s="33"/>
    </row>
    <row r="87" spans="2:47" s="1" customFormat="1" ht="16.5" customHeight="1">
      <c r="B87" s="33"/>
      <c r="E87" s="202" t="str">
        <f>E9</f>
        <v>SO 05 - Sadové úpravy</v>
      </c>
      <c r="F87" s="247"/>
      <c r="G87" s="247"/>
      <c r="H87" s="247"/>
      <c r="L87" s="33"/>
    </row>
    <row r="88" spans="2:47" s="1" customFormat="1" ht="6.95" customHeight="1">
      <c r="B88" s="33"/>
      <c r="L88" s="33"/>
    </row>
    <row r="89" spans="2:47" s="1" customFormat="1" ht="12" customHeight="1">
      <c r="B89" s="33"/>
      <c r="C89" s="27" t="s">
        <v>22</v>
      </c>
      <c r="F89" s="25" t="str">
        <f>F12</f>
        <v>Slezská Ostrava</v>
      </c>
      <c r="I89" s="27" t="s">
        <v>24</v>
      </c>
      <c r="J89" s="53" t="str">
        <f>IF(J12="","",J12)</f>
        <v>9. 9. 2021</v>
      </c>
      <c r="L89" s="33"/>
    </row>
    <row r="90" spans="2:47" s="1" customFormat="1" ht="6.95" customHeight="1">
      <c r="B90" s="33"/>
      <c r="L90" s="33"/>
    </row>
    <row r="91" spans="2:47" s="1" customFormat="1" ht="15.2" customHeight="1">
      <c r="B91" s="33"/>
      <c r="C91" s="27" t="s">
        <v>30</v>
      </c>
      <c r="F91" s="25" t="str">
        <f>E15</f>
        <v>Statutární město Ostrava</v>
      </c>
      <c r="I91" s="27" t="s">
        <v>36</v>
      </c>
      <c r="J91" s="31" t="str">
        <f>E21</f>
        <v>PPS Kania, s.r.o</v>
      </c>
      <c r="L91" s="33"/>
    </row>
    <row r="92" spans="2:47" s="1" customFormat="1" ht="15.2" customHeight="1">
      <c r="B92" s="33"/>
      <c r="C92" s="27" t="s">
        <v>34</v>
      </c>
      <c r="F92" s="25" t="str">
        <f>IF(E18="","",E18)</f>
        <v>Vyplň údaj</v>
      </c>
      <c r="I92" s="27" t="s">
        <v>39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6" t="s">
        <v>163</v>
      </c>
      <c r="D94" s="98"/>
      <c r="E94" s="98"/>
      <c r="F94" s="98"/>
      <c r="G94" s="98"/>
      <c r="H94" s="98"/>
      <c r="I94" s="98"/>
      <c r="J94" s="107" t="s">
        <v>164</v>
      </c>
      <c r="K94" s="98"/>
      <c r="L94" s="33"/>
    </row>
    <row r="95" spans="2:47" s="1" customFormat="1" ht="10.35" customHeight="1">
      <c r="B95" s="33"/>
      <c r="L95" s="33"/>
    </row>
    <row r="96" spans="2:47" s="1" customFormat="1" ht="22.9" customHeight="1">
      <c r="B96" s="33"/>
      <c r="C96" s="108" t="s">
        <v>165</v>
      </c>
      <c r="J96" s="67">
        <f>J119</f>
        <v>0</v>
      </c>
      <c r="L96" s="33"/>
      <c r="AU96" s="17" t="s">
        <v>166</v>
      </c>
    </row>
    <row r="97" spans="2:12" s="8" customFormat="1" ht="24.95" customHeight="1">
      <c r="B97" s="109"/>
      <c r="D97" s="110" t="s">
        <v>167</v>
      </c>
      <c r="E97" s="111"/>
      <c r="F97" s="111"/>
      <c r="G97" s="111"/>
      <c r="H97" s="111"/>
      <c r="I97" s="111"/>
      <c r="J97" s="112">
        <f>J120</f>
        <v>0</v>
      </c>
      <c r="L97" s="109"/>
    </row>
    <row r="98" spans="2:12" s="9" customFormat="1" ht="19.899999999999999" customHeight="1">
      <c r="B98" s="113"/>
      <c r="D98" s="114" t="s">
        <v>168</v>
      </c>
      <c r="E98" s="115"/>
      <c r="F98" s="115"/>
      <c r="G98" s="115"/>
      <c r="H98" s="115"/>
      <c r="I98" s="115"/>
      <c r="J98" s="116">
        <f>J121</f>
        <v>0</v>
      </c>
      <c r="L98" s="113"/>
    </row>
    <row r="99" spans="2:12" s="9" customFormat="1" ht="14.85" customHeight="1">
      <c r="B99" s="113"/>
      <c r="D99" s="114" t="s">
        <v>2159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2:12" s="1" customFormat="1" ht="21.75" customHeight="1">
      <c r="B100" s="33"/>
      <c r="L100" s="33"/>
    </row>
    <row r="101" spans="2:12" s="1" customFormat="1" ht="6.95" customHeight="1">
      <c r="B101" s="45"/>
      <c r="C101" s="46"/>
      <c r="D101" s="46"/>
      <c r="E101" s="46"/>
      <c r="F101" s="46"/>
      <c r="G101" s="46"/>
      <c r="H101" s="46"/>
      <c r="I101" s="46"/>
      <c r="J101" s="46"/>
      <c r="K101" s="46"/>
      <c r="L101" s="33"/>
    </row>
    <row r="105" spans="2:12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3"/>
    </row>
    <row r="106" spans="2:12" s="1" customFormat="1" ht="24.95" customHeight="1">
      <c r="B106" s="33"/>
      <c r="C106" s="21" t="s">
        <v>171</v>
      </c>
      <c r="L106" s="33"/>
    </row>
    <row r="107" spans="2:12" s="1" customFormat="1" ht="6.95" customHeight="1">
      <c r="B107" s="33"/>
      <c r="L107" s="33"/>
    </row>
    <row r="108" spans="2:12" s="1" customFormat="1" ht="12" customHeight="1">
      <c r="B108" s="33"/>
      <c r="C108" s="27" t="s">
        <v>16</v>
      </c>
      <c r="L108" s="33"/>
    </row>
    <row r="109" spans="2:12" s="1" customFormat="1" ht="16.5" customHeight="1">
      <c r="B109" s="33"/>
      <c r="E109" s="245" t="str">
        <f>E7</f>
        <v>SPORTOVNÍ HALA _ SLEZSKÁ OSTRAVA</v>
      </c>
      <c r="F109" s="246"/>
      <c r="G109" s="246"/>
      <c r="H109" s="246"/>
      <c r="L109" s="33"/>
    </row>
    <row r="110" spans="2:12" s="1" customFormat="1" ht="12" customHeight="1">
      <c r="B110" s="33"/>
      <c r="C110" s="27" t="s">
        <v>160</v>
      </c>
      <c r="L110" s="33"/>
    </row>
    <row r="111" spans="2:12" s="1" customFormat="1" ht="16.5" customHeight="1">
      <c r="B111" s="33"/>
      <c r="E111" s="202" t="str">
        <f>E9</f>
        <v>SO 05 - Sadové úpravy</v>
      </c>
      <c r="F111" s="247"/>
      <c r="G111" s="247"/>
      <c r="H111" s="247"/>
      <c r="L111" s="33"/>
    </row>
    <row r="112" spans="2:12" s="1" customFormat="1" ht="6.95" customHeight="1">
      <c r="B112" s="33"/>
      <c r="L112" s="33"/>
    </row>
    <row r="113" spans="2:65" s="1" customFormat="1" ht="12" customHeight="1">
      <c r="B113" s="33"/>
      <c r="C113" s="27" t="s">
        <v>22</v>
      </c>
      <c r="F113" s="25" t="str">
        <f>F12</f>
        <v>Slezská Ostrava</v>
      </c>
      <c r="I113" s="27" t="s">
        <v>24</v>
      </c>
      <c r="J113" s="53" t="str">
        <f>IF(J12="","",J12)</f>
        <v>9. 9. 2021</v>
      </c>
      <c r="L113" s="33"/>
    </row>
    <row r="114" spans="2:65" s="1" customFormat="1" ht="6.95" customHeight="1">
      <c r="B114" s="33"/>
      <c r="L114" s="33"/>
    </row>
    <row r="115" spans="2:65" s="1" customFormat="1" ht="15.2" customHeight="1">
      <c r="B115" s="33"/>
      <c r="C115" s="27" t="s">
        <v>30</v>
      </c>
      <c r="F115" s="25" t="str">
        <f>E15</f>
        <v>Statutární město Ostrava</v>
      </c>
      <c r="I115" s="27" t="s">
        <v>36</v>
      </c>
      <c r="J115" s="31" t="str">
        <f>E21</f>
        <v>PPS Kania, s.r.o</v>
      </c>
      <c r="L115" s="33"/>
    </row>
    <row r="116" spans="2:65" s="1" customFormat="1" ht="15.2" customHeight="1">
      <c r="B116" s="33"/>
      <c r="C116" s="27" t="s">
        <v>34</v>
      </c>
      <c r="F116" s="25" t="str">
        <f>IF(E18="","",E18)</f>
        <v>Vyplň údaj</v>
      </c>
      <c r="I116" s="27" t="s">
        <v>39</v>
      </c>
      <c r="J116" s="31" t="str">
        <f>E24</f>
        <v xml:space="preserve"> </v>
      </c>
      <c r="L116" s="33"/>
    </row>
    <row r="117" spans="2:65" s="1" customFormat="1" ht="10.35" customHeight="1">
      <c r="B117" s="33"/>
      <c r="L117" s="33"/>
    </row>
    <row r="118" spans="2:65" s="10" customFormat="1" ht="29.25" customHeight="1">
      <c r="B118" s="117"/>
      <c r="C118" s="118" t="s">
        <v>172</v>
      </c>
      <c r="D118" s="119" t="s">
        <v>68</v>
      </c>
      <c r="E118" s="119" t="s">
        <v>64</v>
      </c>
      <c r="F118" s="119" t="s">
        <v>65</v>
      </c>
      <c r="G118" s="119" t="s">
        <v>173</v>
      </c>
      <c r="H118" s="119" t="s">
        <v>174</v>
      </c>
      <c r="I118" s="119" t="s">
        <v>175</v>
      </c>
      <c r="J118" s="119" t="s">
        <v>164</v>
      </c>
      <c r="K118" s="120" t="s">
        <v>176</v>
      </c>
      <c r="L118" s="117"/>
      <c r="M118" s="60" t="s">
        <v>1</v>
      </c>
      <c r="N118" s="61" t="s">
        <v>47</v>
      </c>
      <c r="O118" s="61" t="s">
        <v>177</v>
      </c>
      <c r="P118" s="61" t="s">
        <v>178</v>
      </c>
      <c r="Q118" s="61" t="s">
        <v>179</v>
      </c>
      <c r="R118" s="61" t="s">
        <v>180</v>
      </c>
      <c r="S118" s="61" t="s">
        <v>181</v>
      </c>
      <c r="T118" s="62" t="s">
        <v>182</v>
      </c>
    </row>
    <row r="119" spans="2:65" s="1" customFormat="1" ht="22.9" customHeight="1">
      <c r="B119" s="33"/>
      <c r="C119" s="65" t="s">
        <v>183</v>
      </c>
      <c r="J119" s="121">
        <f>BK119</f>
        <v>0</v>
      </c>
      <c r="L119" s="33"/>
      <c r="M119" s="63"/>
      <c r="N119" s="54"/>
      <c r="O119" s="54"/>
      <c r="P119" s="122">
        <f>P120</f>
        <v>0</v>
      </c>
      <c r="Q119" s="54"/>
      <c r="R119" s="122">
        <f>R120</f>
        <v>360.01799999999997</v>
      </c>
      <c r="S119" s="54"/>
      <c r="T119" s="123">
        <f>T120</f>
        <v>0</v>
      </c>
      <c r="AT119" s="17" t="s">
        <v>82</v>
      </c>
      <c r="AU119" s="17" t="s">
        <v>166</v>
      </c>
      <c r="BK119" s="124">
        <f>BK120</f>
        <v>0</v>
      </c>
    </row>
    <row r="120" spans="2:65" s="11" customFormat="1" ht="25.9" customHeight="1">
      <c r="B120" s="125"/>
      <c r="D120" s="126" t="s">
        <v>82</v>
      </c>
      <c r="E120" s="127" t="s">
        <v>184</v>
      </c>
      <c r="F120" s="127" t="s">
        <v>185</v>
      </c>
      <c r="I120" s="128"/>
      <c r="J120" s="129">
        <f>BK120</f>
        <v>0</v>
      </c>
      <c r="L120" s="125"/>
      <c r="M120" s="130"/>
      <c r="P120" s="131">
        <f>P121</f>
        <v>0</v>
      </c>
      <c r="R120" s="131">
        <f>R121</f>
        <v>360.01799999999997</v>
      </c>
      <c r="T120" s="132">
        <f>T121</f>
        <v>0</v>
      </c>
      <c r="AR120" s="126" t="s">
        <v>91</v>
      </c>
      <c r="AT120" s="133" t="s">
        <v>82</v>
      </c>
      <c r="AU120" s="133" t="s">
        <v>83</v>
      </c>
      <c r="AY120" s="126" t="s">
        <v>186</v>
      </c>
      <c r="BK120" s="134">
        <f>BK121</f>
        <v>0</v>
      </c>
    </row>
    <row r="121" spans="2:65" s="11" customFormat="1" ht="22.9" customHeight="1">
      <c r="B121" s="125"/>
      <c r="D121" s="126" t="s">
        <v>82</v>
      </c>
      <c r="E121" s="135" t="s">
        <v>91</v>
      </c>
      <c r="F121" s="135" t="s">
        <v>187</v>
      </c>
      <c r="I121" s="128"/>
      <c r="J121" s="136">
        <f>BK121</f>
        <v>0</v>
      </c>
      <c r="L121" s="125"/>
      <c r="M121" s="130"/>
      <c r="P121" s="131">
        <f>P122+SUM(P123:P129)</f>
        <v>0</v>
      </c>
      <c r="R121" s="131">
        <f>R122+SUM(R123:R129)</f>
        <v>360.01799999999997</v>
      </c>
      <c r="T121" s="132">
        <f>T122+SUM(T123:T129)</f>
        <v>0</v>
      </c>
      <c r="AR121" s="126" t="s">
        <v>91</v>
      </c>
      <c r="AT121" s="133" t="s">
        <v>82</v>
      </c>
      <c r="AU121" s="133" t="s">
        <v>91</v>
      </c>
      <c r="AY121" s="126" t="s">
        <v>186</v>
      </c>
      <c r="BK121" s="134">
        <f>BK122+SUM(BK123:BK129)</f>
        <v>0</v>
      </c>
    </row>
    <row r="122" spans="2:65" s="1" customFormat="1" ht="21.75" customHeight="1">
      <c r="B122" s="33"/>
      <c r="C122" s="137" t="s">
        <v>91</v>
      </c>
      <c r="D122" s="137" t="s">
        <v>188</v>
      </c>
      <c r="E122" s="138" t="s">
        <v>198</v>
      </c>
      <c r="F122" s="139" t="s">
        <v>199</v>
      </c>
      <c r="G122" s="140" t="s">
        <v>200</v>
      </c>
      <c r="H122" s="141">
        <v>182</v>
      </c>
      <c r="I122" s="142"/>
      <c r="J122" s="143">
        <f>ROUND(I122*H122,2)</f>
        <v>0</v>
      </c>
      <c r="K122" s="139" t="s">
        <v>192</v>
      </c>
      <c r="L122" s="33"/>
      <c r="M122" s="144" t="s">
        <v>1</v>
      </c>
      <c r="N122" s="145" t="s">
        <v>48</v>
      </c>
      <c r="P122" s="146">
        <f>O122*H122</f>
        <v>0</v>
      </c>
      <c r="Q122" s="146">
        <v>0</v>
      </c>
      <c r="R122" s="146">
        <f>Q122*H122</f>
        <v>0</v>
      </c>
      <c r="S122" s="146">
        <v>0</v>
      </c>
      <c r="T122" s="147">
        <f>S122*H122</f>
        <v>0</v>
      </c>
      <c r="AR122" s="148" t="s">
        <v>193</v>
      </c>
      <c r="AT122" s="148" t="s">
        <v>188</v>
      </c>
      <c r="AU122" s="148" t="s">
        <v>93</v>
      </c>
      <c r="AY122" s="17" t="s">
        <v>186</v>
      </c>
      <c r="BE122" s="149">
        <f>IF(N122="základní",J122,0)</f>
        <v>0</v>
      </c>
      <c r="BF122" s="149">
        <f>IF(N122="snížená",J122,0)</f>
        <v>0</v>
      </c>
      <c r="BG122" s="149">
        <f>IF(N122="zákl. přenesená",J122,0)</f>
        <v>0</v>
      </c>
      <c r="BH122" s="149">
        <f>IF(N122="sníž. přenesená",J122,0)</f>
        <v>0</v>
      </c>
      <c r="BI122" s="149">
        <f>IF(N122="nulová",J122,0)</f>
        <v>0</v>
      </c>
      <c r="BJ122" s="17" t="s">
        <v>91</v>
      </c>
      <c r="BK122" s="149">
        <f>ROUND(I122*H122,2)</f>
        <v>0</v>
      </c>
      <c r="BL122" s="17" t="s">
        <v>193</v>
      </c>
      <c r="BM122" s="148" t="s">
        <v>2160</v>
      </c>
    </row>
    <row r="123" spans="2:65" s="1" customFormat="1" ht="16.5" customHeight="1">
      <c r="B123" s="33"/>
      <c r="C123" s="137" t="s">
        <v>93</v>
      </c>
      <c r="D123" s="137" t="s">
        <v>188</v>
      </c>
      <c r="E123" s="138" t="s">
        <v>2161</v>
      </c>
      <c r="F123" s="139" t="s">
        <v>2162</v>
      </c>
      <c r="G123" s="140" t="s">
        <v>200</v>
      </c>
      <c r="H123" s="141">
        <v>200</v>
      </c>
      <c r="I123" s="142"/>
      <c r="J123" s="143">
        <f>ROUND(I123*H123,2)</f>
        <v>0</v>
      </c>
      <c r="K123" s="139" t="s">
        <v>192</v>
      </c>
      <c r="L123" s="33"/>
      <c r="M123" s="144" t="s">
        <v>1</v>
      </c>
      <c r="N123" s="145" t="s">
        <v>48</v>
      </c>
      <c r="P123" s="146">
        <f>O123*H123</f>
        <v>0</v>
      </c>
      <c r="Q123" s="146">
        <v>0</v>
      </c>
      <c r="R123" s="146">
        <f>Q123*H123</f>
        <v>0</v>
      </c>
      <c r="S123" s="146">
        <v>0</v>
      </c>
      <c r="T123" s="147">
        <f>S123*H123</f>
        <v>0</v>
      </c>
      <c r="AR123" s="148" t="s">
        <v>193</v>
      </c>
      <c r="AT123" s="148" t="s">
        <v>188</v>
      </c>
      <c r="AU123" s="148" t="s">
        <v>93</v>
      </c>
      <c r="AY123" s="17" t="s">
        <v>186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91</v>
      </c>
      <c r="BK123" s="149">
        <f>ROUND(I123*H123,2)</f>
        <v>0</v>
      </c>
      <c r="BL123" s="17" t="s">
        <v>193</v>
      </c>
      <c r="BM123" s="148" t="s">
        <v>2163</v>
      </c>
    </row>
    <row r="124" spans="2:65" s="1" customFormat="1" ht="16.5" customHeight="1">
      <c r="B124" s="33"/>
      <c r="C124" s="179" t="s">
        <v>106</v>
      </c>
      <c r="D124" s="179" t="s">
        <v>305</v>
      </c>
      <c r="E124" s="180" t="s">
        <v>2164</v>
      </c>
      <c r="F124" s="181" t="s">
        <v>2165</v>
      </c>
      <c r="G124" s="182" t="s">
        <v>239</v>
      </c>
      <c r="H124" s="183">
        <v>360</v>
      </c>
      <c r="I124" s="184"/>
      <c r="J124" s="185">
        <f>ROUND(I124*H124,2)</f>
        <v>0</v>
      </c>
      <c r="K124" s="181" t="s">
        <v>192</v>
      </c>
      <c r="L124" s="186"/>
      <c r="M124" s="187" t="s">
        <v>1</v>
      </c>
      <c r="N124" s="188" t="s">
        <v>48</v>
      </c>
      <c r="P124" s="146">
        <f>O124*H124</f>
        <v>0</v>
      </c>
      <c r="Q124" s="146">
        <v>1</v>
      </c>
      <c r="R124" s="146">
        <f>Q124*H124</f>
        <v>360</v>
      </c>
      <c r="S124" s="146">
        <v>0</v>
      </c>
      <c r="T124" s="147">
        <f>S124*H124</f>
        <v>0</v>
      </c>
      <c r="AR124" s="148" t="s">
        <v>222</v>
      </c>
      <c r="AT124" s="148" t="s">
        <v>305</v>
      </c>
      <c r="AU124" s="148" t="s">
        <v>93</v>
      </c>
      <c r="AY124" s="17" t="s">
        <v>186</v>
      </c>
      <c r="BE124" s="149">
        <f>IF(N124="základní",J124,0)</f>
        <v>0</v>
      </c>
      <c r="BF124" s="149">
        <f>IF(N124="snížená",J124,0)</f>
        <v>0</v>
      </c>
      <c r="BG124" s="149">
        <f>IF(N124="zákl. přenesená",J124,0)</f>
        <v>0</v>
      </c>
      <c r="BH124" s="149">
        <f>IF(N124="sníž. přenesená",J124,0)</f>
        <v>0</v>
      </c>
      <c r="BI124" s="149">
        <f>IF(N124="nulová",J124,0)</f>
        <v>0</v>
      </c>
      <c r="BJ124" s="17" t="s">
        <v>91</v>
      </c>
      <c r="BK124" s="149">
        <f>ROUND(I124*H124,2)</f>
        <v>0</v>
      </c>
      <c r="BL124" s="17" t="s">
        <v>193</v>
      </c>
      <c r="BM124" s="148" t="s">
        <v>2166</v>
      </c>
    </row>
    <row r="125" spans="2:65" s="12" customFormat="1" ht="11.25">
      <c r="B125" s="150"/>
      <c r="D125" s="151" t="s">
        <v>209</v>
      </c>
      <c r="F125" s="152" t="s">
        <v>2167</v>
      </c>
      <c r="H125" s="153">
        <v>360</v>
      </c>
      <c r="I125" s="154"/>
      <c r="L125" s="150"/>
      <c r="M125" s="155"/>
      <c r="T125" s="156"/>
      <c r="AT125" s="157" t="s">
        <v>209</v>
      </c>
      <c r="AU125" s="157" t="s">
        <v>93</v>
      </c>
      <c r="AV125" s="12" t="s">
        <v>93</v>
      </c>
      <c r="AW125" s="12" t="s">
        <v>4</v>
      </c>
      <c r="AX125" s="12" t="s">
        <v>91</v>
      </c>
      <c r="AY125" s="157" t="s">
        <v>186</v>
      </c>
    </row>
    <row r="126" spans="2:65" s="1" customFormat="1" ht="16.5" customHeight="1">
      <c r="B126" s="33"/>
      <c r="C126" s="137" t="s">
        <v>193</v>
      </c>
      <c r="D126" s="137" t="s">
        <v>188</v>
      </c>
      <c r="E126" s="138" t="s">
        <v>2168</v>
      </c>
      <c r="F126" s="139" t="s">
        <v>2169</v>
      </c>
      <c r="G126" s="140" t="s">
        <v>220</v>
      </c>
      <c r="H126" s="141">
        <v>1</v>
      </c>
      <c r="I126" s="142"/>
      <c r="J126" s="143">
        <f>ROUND(I126*H126,2)</f>
        <v>0</v>
      </c>
      <c r="K126" s="139" t="s">
        <v>240</v>
      </c>
      <c r="L126" s="33"/>
      <c r="M126" s="144" t="s">
        <v>1</v>
      </c>
      <c r="N126" s="145" t="s">
        <v>48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193</v>
      </c>
      <c r="AT126" s="148" t="s">
        <v>188</v>
      </c>
      <c r="AU126" s="148" t="s">
        <v>93</v>
      </c>
      <c r="AY126" s="17" t="s">
        <v>186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91</v>
      </c>
      <c r="BK126" s="149">
        <f>ROUND(I126*H126,2)</f>
        <v>0</v>
      </c>
      <c r="BL126" s="17" t="s">
        <v>193</v>
      </c>
      <c r="BM126" s="148" t="s">
        <v>2170</v>
      </c>
    </row>
    <row r="127" spans="2:65" s="1" customFormat="1" ht="58.5">
      <c r="B127" s="33"/>
      <c r="D127" s="151" t="s">
        <v>242</v>
      </c>
      <c r="F127" s="158" t="s">
        <v>2171</v>
      </c>
      <c r="I127" s="159"/>
      <c r="L127" s="33"/>
      <c r="M127" s="160"/>
      <c r="T127" s="57"/>
      <c r="AT127" s="17" t="s">
        <v>242</v>
      </c>
      <c r="AU127" s="17" t="s">
        <v>93</v>
      </c>
    </row>
    <row r="128" spans="2:65" s="1" customFormat="1" ht="16.5" customHeight="1">
      <c r="B128" s="33"/>
      <c r="C128" s="137" t="s">
        <v>205</v>
      </c>
      <c r="D128" s="137" t="s">
        <v>188</v>
      </c>
      <c r="E128" s="138" t="s">
        <v>2041</v>
      </c>
      <c r="F128" s="139" t="s">
        <v>2042</v>
      </c>
      <c r="G128" s="140" t="s">
        <v>200</v>
      </c>
      <c r="H128" s="141">
        <v>182</v>
      </c>
      <c r="I128" s="142"/>
      <c r="J128" s="143">
        <f>ROUND(I128*H128,2)</f>
        <v>0</v>
      </c>
      <c r="K128" s="139" t="s">
        <v>192</v>
      </c>
      <c r="L128" s="33"/>
      <c r="M128" s="144" t="s">
        <v>1</v>
      </c>
      <c r="N128" s="145" t="s">
        <v>48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193</v>
      </c>
      <c r="AT128" s="148" t="s">
        <v>188</v>
      </c>
      <c r="AU128" s="148" t="s">
        <v>93</v>
      </c>
      <c r="AY128" s="17" t="s">
        <v>186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91</v>
      </c>
      <c r="BK128" s="149">
        <f>ROUND(I128*H128,2)</f>
        <v>0</v>
      </c>
      <c r="BL128" s="17" t="s">
        <v>193</v>
      </c>
      <c r="BM128" s="148" t="s">
        <v>2172</v>
      </c>
    </row>
    <row r="129" spans="2:65" s="11" customFormat="1" ht="20.85" customHeight="1">
      <c r="B129" s="125"/>
      <c r="D129" s="126" t="s">
        <v>82</v>
      </c>
      <c r="E129" s="135" t="s">
        <v>358</v>
      </c>
      <c r="F129" s="135" t="s">
        <v>2173</v>
      </c>
      <c r="I129" s="128"/>
      <c r="J129" s="136">
        <f>BK129</f>
        <v>0</v>
      </c>
      <c r="L129" s="125"/>
      <c r="M129" s="130"/>
      <c r="P129" s="131">
        <f>SUM(P130:P149)</f>
        <v>0</v>
      </c>
      <c r="R129" s="131">
        <f>SUM(R130:R149)</f>
        <v>1.8000000000000002E-2</v>
      </c>
      <c r="T129" s="132">
        <f>SUM(T130:T149)</f>
        <v>0</v>
      </c>
      <c r="AR129" s="126" t="s">
        <v>91</v>
      </c>
      <c r="AT129" s="133" t="s">
        <v>82</v>
      </c>
      <c r="AU129" s="133" t="s">
        <v>93</v>
      </c>
      <c r="AY129" s="126" t="s">
        <v>186</v>
      </c>
      <c r="BK129" s="134">
        <f>SUM(BK130:BK149)</f>
        <v>0</v>
      </c>
    </row>
    <row r="130" spans="2:65" s="1" customFormat="1" ht="24.2" customHeight="1">
      <c r="B130" s="33"/>
      <c r="C130" s="137" t="s">
        <v>213</v>
      </c>
      <c r="D130" s="137" t="s">
        <v>188</v>
      </c>
      <c r="E130" s="138" t="s">
        <v>2174</v>
      </c>
      <c r="F130" s="139" t="s">
        <v>2175</v>
      </c>
      <c r="G130" s="140" t="s">
        <v>191</v>
      </c>
      <c r="H130" s="141">
        <v>600</v>
      </c>
      <c r="I130" s="142"/>
      <c r="J130" s="143">
        <f>ROUND(I130*H130,2)</f>
        <v>0</v>
      </c>
      <c r="K130" s="139" t="s">
        <v>192</v>
      </c>
      <c r="L130" s="33"/>
      <c r="M130" s="144" t="s">
        <v>1</v>
      </c>
      <c r="N130" s="145" t="s">
        <v>48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193</v>
      </c>
      <c r="AT130" s="148" t="s">
        <v>188</v>
      </c>
      <c r="AU130" s="148" t="s">
        <v>106</v>
      </c>
      <c r="AY130" s="17" t="s">
        <v>186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91</v>
      </c>
      <c r="BK130" s="149">
        <f>ROUND(I130*H130,2)</f>
        <v>0</v>
      </c>
      <c r="BL130" s="17" t="s">
        <v>193</v>
      </c>
      <c r="BM130" s="148" t="s">
        <v>2176</v>
      </c>
    </row>
    <row r="131" spans="2:65" s="12" customFormat="1" ht="11.25">
      <c r="B131" s="150"/>
      <c r="D131" s="151" t="s">
        <v>209</v>
      </c>
      <c r="E131" s="157" t="s">
        <v>1</v>
      </c>
      <c r="F131" s="152" t="s">
        <v>2177</v>
      </c>
      <c r="H131" s="153">
        <v>600</v>
      </c>
      <c r="I131" s="154"/>
      <c r="L131" s="150"/>
      <c r="M131" s="155"/>
      <c r="T131" s="156"/>
      <c r="AT131" s="157" t="s">
        <v>209</v>
      </c>
      <c r="AU131" s="157" t="s">
        <v>106</v>
      </c>
      <c r="AV131" s="12" t="s">
        <v>93</v>
      </c>
      <c r="AW131" s="12" t="s">
        <v>38</v>
      </c>
      <c r="AX131" s="12" t="s">
        <v>83</v>
      </c>
      <c r="AY131" s="157" t="s">
        <v>186</v>
      </c>
    </row>
    <row r="132" spans="2:65" s="13" customFormat="1" ht="11.25">
      <c r="B132" s="166"/>
      <c r="D132" s="151" t="s">
        <v>209</v>
      </c>
      <c r="E132" s="167" t="s">
        <v>1</v>
      </c>
      <c r="F132" s="168" t="s">
        <v>291</v>
      </c>
      <c r="H132" s="169">
        <v>600</v>
      </c>
      <c r="I132" s="170"/>
      <c r="L132" s="166"/>
      <c r="M132" s="171"/>
      <c r="T132" s="172"/>
      <c r="AT132" s="167" t="s">
        <v>209</v>
      </c>
      <c r="AU132" s="167" t="s">
        <v>106</v>
      </c>
      <c r="AV132" s="13" t="s">
        <v>193</v>
      </c>
      <c r="AW132" s="13" t="s">
        <v>38</v>
      </c>
      <c r="AX132" s="13" t="s">
        <v>91</v>
      </c>
      <c r="AY132" s="167" t="s">
        <v>186</v>
      </c>
    </row>
    <row r="133" spans="2:65" s="1" customFormat="1" ht="21.75" customHeight="1">
      <c r="B133" s="33"/>
      <c r="C133" s="137" t="s">
        <v>217</v>
      </c>
      <c r="D133" s="137" t="s">
        <v>188</v>
      </c>
      <c r="E133" s="138" t="s">
        <v>2178</v>
      </c>
      <c r="F133" s="139" t="s">
        <v>2179</v>
      </c>
      <c r="G133" s="140" t="s">
        <v>191</v>
      </c>
      <c r="H133" s="141">
        <v>600</v>
      </c>
      <c r="I133" s="142"/>
      <c r="J133" s="143">
        <f>ROUND(I133*H133,2)</f>
        <v>0</v>
      </c>
      <c r="K133" s="139" t="s">
        <v>192</v>
      </c>
      <c r="L133" s="33"/>
      <c r="M133" s="144" t="s">
        <v>1</v>
      </c>
      <c r="N133" s="145" t="s">
        <v>48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193</v>
      </c>
      <c r="AT133" s="148" t="s">
        <v>188</v>
      </c>
      <c r="AU133" s="148" t="s">
        <v>106</v>
      </c>
      <c r="AY133" s="17" t="s">
        <v>186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91</v>
      </c>
      <c r="BK133" s="149">
        <f>ROUND(I133*H133,2)</f>
        <v>0</v>
      </c>
      <c r="BL133" s="17" t="s">
        <v>193</v>
      </c>
      <c r="BM133" s="148" t="s">
        <v>2180</v>
      </c>
    </row>
    <row r="134" spans="2:65" s="12" customFormat="1" ht="11.25">
      <c r="B134" s="150"/>
      <c r="D134" s="151" t="s">
        <v>209</v>
      </c>
      <c r="E134" s="157" t="s">
        <v>1</v>
      </c>
      <c r="F134" s="152" t="s">
        <v>2177</v>
      </c>
      <c r="H134" s="153">
        <v>600</v>
      </c>
      <c r="I134" s="154"/>
      <c r="L134" s="150"/>
      <c r="M134" s="155"/>
      <c r="T134" s="156"/>
      <c r="AT134" s="157" t="s">
        <v>209</v>
      </c>
      <c r="AU134" s="157" t="s">
        <v>106</v>
      </c>
      <c r="AV134" s="12" t="s">
        <v>93</v>
      </c>
      <c r="AW134" s="12" t="s">
        <v>38</v>
      </c>
      <c r="AX134" s="12" t="s">
        <v>83</v>
      </c>
      <c r="AY134" s="157" t="s">
        <v>186</v>
      </c>
    </row>
    <row r="135" spans="2:65" s="13" customFormat="1" ht="11.25">
      <c r="B135" s="166"/>
      <c r="D135" s="151" t="s">
        <v>209</v>
      </c>
      <c r="E135" s="167" t="s">
        <v>1</v>
      </c>
      <c r="F135" s="168" t="s">
        <v>291</v>
      </c>
      <c r="H135" s="169">
        <v>600</v>
      </c>
      <c r="I135" s="170"/>
      <c r="L135" s="166"/>
      <c r="M135" s="171"/>
      <c r="T135" s="172"/>
      <c r="AT135" s="167" t="s">
        <v>209</v>
      </c>
      <c r="AU135" s="167" t="s">
        <v>106</v>
      </c>
      <c r="AV135" s="13" t="s">
        <v>193</v>
      </c>
      <c r="AW135" s="13" t="s">
        <v>38</v>
      </c>
      <c r="AX135" s="13" t="s">
        <v>91</v>
      </c>
      <c r="AY135" s="167" t="s">
        <v>186</v>
      </c>
    </row>
    <row r="136" spans="2:65" s="1" customFormat="1" ht="16.5" customHeight="1">
      <c r="B136" s="33"/>
      <c r="C136" s="137" t="s">
        <v>222</v>
      </c>
      <c r="D136" s="137" t="s">
        <v>188</v>
      </c>
      <c r="E136" s="138" t="s">
        <v>2181</v>
      </c>
      <c r="F136" s="139" t="s">
        <v>2182</v>
      </c>
      <c r="G136" s="140" t="s">
        <v>191</v>
      </c>
      <c r="H136" s="141">
        <v>600</v>
      </c>
      <c r="I136" s="142"/>
      <c r="J136" s="143">
        <f>ROUND(I136*H136,2)</f>
        <v>0</v>
      </c>
      <c r="K136" s="139" t="s">
        <v>192</v>
      </c>
      <c r="L136" s="33"/>
      <c r="M136" s="144" t="s">
        <v>1</v>
      </c>
      <c r="N136" s="145" t="s">
        <v>48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193</v>
      </c>
      <c r="AT136" s="148" t="s">
        <v>188</v>
      </c>
      <c r="AU136" s="148" t="s">
        <v>106</v>
      </c>
      <c r="AY136" s="17" t="s">
        <v>186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91</v>
      </c>
      <c r="BK136" s="149">
        <f>ROUND(I136*H136,2)</f>
        <v>0</v>
      </c>
      <c r="BL136" s="17" t="s">
        <v>193</v>
      </c>
      <c r="BM136" s="148" t="s">
        <v>2183</v>
      </c>
    </row>
    <row r="137" spans="2:65" s="12" customFormat="1" ht="11.25">
      <c r="B137" s="150"/>
      <c r="D137" s="151" t="s">
        <v>209</v>
      </c>
      <c r="E137" s="157" t="s">
        <v>1</v>
      </c>
      <c r="F137" s="152" t="s">
        <v>2177</v>
      </c>
      <c r="H137" s="153">
        <v>600</v>
      </c>
      <c r="I137" s="154"/>
      <c r="L137" s="150"/>
      <c r="M137" s="155"/>
      <c r="T137" s="156"/>
      <c r="AT137" s="157" t="s">
        <v>209</v>
      </c>
      <c r="AU137" s="157" t="s">
        <v>106</v>
      </c>
      <c r="AV137" s="12" t="s">
        <v>93</v>
      </c>
      <c r="AW137" s="12" t="s">
        <v>38</v>
      </c>
      <c r="AX137" s="12" t="s">
        <v>83</v>
      </c>
      <c r="AY137" s="157" t="s">
        <v>186</v>
      </c>
    </row>
    <row r="138" spans="2:65" s="13" customFormat="1" ht="11.25">
      <c r="B138" s="166"/>
      <c r="D138" s="151" t="s">
        <v>209</v>
      </c>
      <c r="E138" s="167" t="s">
        <v>1</v>
      </c>
      <c r="F138" s="168" t="s">
        <v>291</v>
      </c>
      <c r="H138" s="169">
        <v>600</v>
      </c>
      <c r="I138" s="170"/>
      <c r="L138" s="166"/>
      <c r="M138" s="171"/>
      <c r="T138" s="172"/>
      <c r="AT138" s="167" t="s">
        <v>209</v>
      </c>
      <c r="AU138" s="167" t="s">
        <v>106</v>
      </c>
      <c r="AV138" s="13" t="s">
        <v>193</v>
      </c>
      <c r="AW138" s="13" t="s">
        <v>38</v>
      </c>
      <c r="AX138" s="13" t="s">
        <v>91</v>
      </c>
      <c r="AY138" s="167" t="s">
        <v>186</v>
      </c>
    </row>
    <row r="139" spans="2:65" s="1" customFormat="1" ht="16.5" customHeight="1">
      <c r="B139" s="33"/>
      <c r="C139" s="179" t="s">
        <v>211</v>
      </c>
      <c r="D139" s="179" t="s">
        <v>305</v>
      </c>
      <c r="E139" s="180" t="s">
        <v>2184</v>
      </c>
      <c r="F139" s="181" t="s">
        <v>2185</v>
      </c>
      <c r="G139" s="182" t="s">
        <v>1371</v>
      </c>
      <c r="H139" s="183">
        <v>18</v>
      </c>
      <c r="I139" s="184"/>
      <c r="J139" s="185">
        <f>ROUND(I139*H139,2)</f>
        <v>0</v>
      </c>
      <c r="K139" s="181" t="s">
        <v>192</v>
      </c>
      <c r="L139" s="186"/>
      <c r="M139" s="187" t="s">
        <v>1</v>
      </c>
      <c r="N139" s="188" t="s">
        <v>48</v>
      </c>
      <c r="P139" s="146">
        <f>O139*H139</f>
        <v>0</v>
      </c>
      <c r="Q139" s="146">
        <v>1E-3</v>
      </c>
      <c r="R139" s="146">
        <f>Q139*H139</f>
        <v>1.8000000000000002E-2</v>
      </c>
      <c r="S139" s="146">
        <v>0</v>
      </c>
      <c r="T139" s="147">
        <f>S139*H139</f>
        <v>0</v>
      </c>
      <c r="AR139" s="148" t="s">
        <v>222</v>
      </c>
      <c r="AT139" s="148" t="s">
        <v>305</v>
      </c>
      <c r="AU139" s="148" t="s">
        <v>106</v>
      </c>
      <c r="AY139" s="17" t="s">
        <v>186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91</v>
      </c>
      <c r="BK139" s="149">
        <f>ROUND(I139*H139,2)</f>
        <v>0</v>
      </c>
      <c r="BL139" s="17" t="s">
        <v>193</v>
      </c>
      <c r="BM139" s="148" t="s">
        <v>2186</v>
      </c>
    </row>
    <row r="140" spans="2:65" s="12" customFormat="1" ht="11.25">
      <c r="B140" s="150"/>
      <c r="D140" s="151" t="s">
        <v>209</v>
      </c>
      <c r="F140" s="152" t="s">
        <v>2187</v>
      </c>
      <c r="H140" s="153">
        <v>18</v>
      </c>
      <c r="I140" s="154"/>
      <c r="L140" s="150"/>
      <c r="M140" s="155"/>
      <c r="T140" s="156"/>
      <c r="AT140" s="157" t="s">
        <v>209</v>
      </c>
      <c r="AU140" s="157" t="s">
        <v>106</v>
      </c>
      <c r="AV140" s="12" t="s">
        <v>93</v>
      </c>
      <c r="AW140" s="12" t="s">
        <v>4</v>
      </c>
      <c r="AX140" s="12" t="s">
        <v>91</v>
      </c>
      <c r="AY140" s="157" t="s">
        <v>186</v>
      </c>
    </row>
    <row r="141" spans="2:65" s="1" customFormat="1" ht="16.5" customHeight="1">
      <c r="B141" s="33"/>
      <c r="C141" s="137" t="s">
        <v>230</v>
      </c>
      <c r="D141" s="137" t="s">
        <v>188</v>
      </c>
      <c r="E141" s="138" t="s">
        <v>2188</v>
      </c>
      <c r="F141" s="139" t="s">
        <v>2189</v>
      </c>
      <c r="G141" s="140" t="s">
        <v>191</v>
      </c>
      <c r="H141" s="141">
        <v>600</v>
      </c>
      <c r="I141" s="142"/>
      <c r="J141" s="143">
        <f>ROUND(I141*H141,2)</f>
        <v>0</v>
      </c>
      <c r="K141" s="139" t="s">
        <v>192</v>
      </c>
      <c r="L141" s="33"/>
      <c r="M141" s="144" t="s">
        <v>1</v>
      </c>
      <c r="N141" s="145" t="s">
        <v>48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193</v>
      </c>
      <c r="AT141" s="148" t="s">
        <v>188</v>
      </c>
      <c r="AU141" s="148" t="s">
        <v>106</v>
      </c>
      <c r="AY141" s="17" t="s">
        <v>186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91</v>
      </c>
      <c r="BK141" s="149">
        <f>ROUND(I141*H141,2)</f>
        <v>0</v>
      </c>
      <c r="BL141" s="17" t="s">
        <v>193</v>
      </c>
      <c r="BM141" s="148" t="s">
        <v>2190</v>
      </c>
    </row>
    <row r="142" spans="2:65" s="12" customFormat="1" ht="11.25">
      <c r="B142" s="150"/>
      <c r="D142" s="151" t="s">
        <v>209</v>
      </c>
      <c r="E142" s="157" t="s">
        <v>1</v>
      </c>
      <c r="F142" s="152" t="s">
        <v>2177</v>
      </c>
      <c r="H142" s="153">
        <v>600</v>
      </c>
      <c r="I142" s="154"/>
      <c r="L142" s="150"/>
      <c r="M142" s="155"/>
      <c r="T142" s="156"/>
      <c r="AT142" s="157" t="s">
        <v>209</v>
      </c>
      <c r="AU142" s="157" t="s">
        <v>106</v>
      </c>
      <c r="AV142" s="12" t="s">
        <v>93</v>
      </c>
      <c r="AW142" s="12" t="s">
        <v>38</v>
      </c>
      <c r="AX142" s="12" t="s">
        <v>83</v>
      </c>
      <c r="AY142" s="157" t="s">
        <v>186</v>
      </c>
    </row>
    <row r="143" spans="2:65" s="13" customFormat="1" ht="11.25">
      <c r="B143" s="166"/>
      <c r="D143" s="151" t="s">
        <v>209</v>
      </c>
      <c r="E143" s="167" t="s">
        <v>1</v>
      </c>
      <c r="F143" s="168" t="s">
        <v>291</v>
      </c>
      <c r="H143" s="169">
        <v>600</v>
      </c>
      <c r="I143" s="170"/>
      <c r="L143" s="166"/>
      <c r="M143" s="171"/>
      <c r="T143" s="172"/>
      <c r="AT143" s="167" t="s">
        <v>209</v>
      </c>
      <c r="AU143" s="167" t="s">
        <v>106</v>
      </c>
      <c r="AV143" s="13" t="s">
        <v>193</v>
      </c>
      <c r="AW143" s="13" t="s">
        <v>38</v>
      </c>
      <c r="AX143" s="13" t="s">
        <v>91</v>
      </c>
      <c r="AY143" s="167" t="s">
        <v>186</v>
      </c>
    </row>
    <row r="144" spans="2:65" s="1" customFormat="1" ht="16.5" customHeight="1">
      <c r="B144" s="33"/>
      <c r="C144" s="137" t="s">
        <v>236</v>
      </c>
      <c r="D144" s="137" t="s">
        <v>188</v>
      </c>
      <c r="E144" s="138" t="s">
        <v>2191</v>
      </c>
      <c r="F144" s="139" t="s">
        <v>2192</v>
      </c>
      <c r="G144" s="140" t="s">
        <v>191</v>
      </c>
      <c r="H144" s="141">
        <v>600</v>
      </c>
      <c r="I144" s="142"/>
      <c r="J144" s="143">
        <f>ROUND(I144*H144,2)</f>
        <v>0</v>
      </c>
      <c r="K144" s="139" t="s">
        <v>192</v>
      </c>
      <c r="L144" s="33"/>
      <c r="M144" s="144" t="s">
        <v>1</v>
      </c>
      <c r="N144" s="145" t="s">
        <v>48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193</v>
      </c>
      <c r="AT144" s="148" t="s">
        <v>188</v>
      </c>
      <c r="AU144" s="148" t="s">
        <v>106</v>
      </c>
      <c r="AY144" s="17" t="s">
        <v>186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91</v>
      </c>
      <c r="BK144" s="149">
        <f>ROUND(I144*H144,2)</f>
        <v>0</v>
      </c>
      <c r="BL144" s="17" t="s">
        <v>193</v>
      </c>
      <c r="BM144" s="148" t="s">
        <v>2193</v>
      </c>
    </row>
    <row r="145" spans="2:65" s="12" customFormat="1" ht="11.25">
      <c r="B145" s="150"/>
      <c r="D145" s="151" t="s">
        <v>209</v>
      </c>
      <c r="E145" s="157" t="s">
        <v>1</v>
      </c>
      <c r="F145" s="152" t="s">
        <v>2177</v>
      </c>
      <c r="H145" s="153">
        <v>600</v>
      </c>
      <c r="I145" s="154"/>
      <c r="L145" s="150"/>
      <c r="M145" s="155"/>
      <c r="T145" s="156"/>
      <c r="AT145" s="157" t="s">
        <v>209</v>
      </c>
      <c r="AU145" s="157" t="s">
        <v>106</v>
      </c>
      <c r="AV145" s="12" t="s">
        <v>93</v>
      </c>
      <c r="AW145" s="12" t="s">
        <v>38</v>
      </c>
      <c r="AX145" s="12" t="s">
        <v>83</v>
      </c>
      <c r="AY145" s="157" t="s">
        <v>186</v>
      </c>
    </row>
    <row r="146" spans="2:65" s="13" customFormat="1" ht="11.25">
      <c r="B146" s="166"/>
      <c r="D146" s="151" t="s">
        <v>209</v>
      </c>
      <c r="E146" s="167" t="s">
        <v>1</v>
      </c>
      <c r="F146" s="168" t="s">
        <v>291</v>
      </c>
      <c r="H146" s="169">
        <v>600</v>
      </c>
      <c r="I146" s="170"/>
      <c r="L146" s="166"/>
      <c r="M146" s="171"/>
      <c r="T146" s="172"/>
      <c r="AT146" s="167" t="s">
        <v>209</v>
      </c>
      <c r="AU146" s="167" t="s">
        <v>106</v>
      </c>
      <c r="AV146" s="13" t="s">
        <v>193</v>
      </c>
      <c r="AW146" s="13" t="s">
        <v>38</v>
      </c>
      <c r="AX146" s="13" t="s">
        <v>91</v>
      </c>
      <c r="AY146" s="167" t="s">
        <v>186</v>
      </c>
    </row>
    <row r="147" spans="2:65" s="1" customFormat="1" ht="16.5" customHeight="1">
      <c r="B147" s="33"/>
      <c r="C147" s="137" t="s">
        <v>243</v>
      </c>
      <c r="D147" s="137" t="s">
        <v>188</v>
      </c>
      <c r="E147" s="138" t="s">
        <v>2194</v>
      </c>
      <c r="F147" s="139" t="s">
        <v>2195</v>
      </c>
      <c r="G147" s="140" t="s">
        <v>191</v>
      </c>
      <c r="H147" s="141">
        <v>600</v>
      </c>
      <c r="I147" s="142"/>
      <c r="J147" s="143">
        <f>ROUND(I147*H147,2)</f>
        <v>0</v>
      </c>
      <c r="K147" s="139" t="s">
        <v>192</v>
      </c>
      <c r="L147" s="33"/>
      <c r="M147" s="144" t="s">
        <v>1</v>
      </c>
      <c r="N147" s="145" t="s">
        <v>48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193</v>
      </c>
      <c r="AT147" s="148" t="s">
        <v>188</v>
      </c>
      <c r="AU147" s="148" t="s">
        <v>106</v>
      </c>
      <c r="AY147" s="17" t="s">
        <v>186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91</v>
      </c>
      <c r="BK147" s="149">
        <f>ROUND(I147*H147,2)</f>
        <v>0</v>
      </c>
      <c r="BL147" s="17" t="s">
        <v>193</v>
      </c>
      <c r="BM147" s="148" t="s">
        <v>2196</v>
      </c>
    </row>
    <row r="148" spans="2:65" s="12" customFormat="1" ht="11.25">
      <c r="B148" s="150"/>
      <c r="D148" s="151" t="s">
        <v>209</v>
      </c>
      <c r="E148" s="157" t="s">
        <v>1</v>
      </c>
      <c r="F148" s="152" t="s">
        <v>2177</v>
      </c>
      <c r="H148" s="153">
        <v>600</v>
      </c>
      <c r="I148" s="154"/>
      <c r="L148" s="150"/>
      <c r="M148" s="155"/>
      <c r="T148" s="156"/>
      <c r="AT148" s="157" t="s">
        <v>209</v>
      </c>
      <c r="AU148" s="157" t="s">
        <v>106</v>
      </c>
      <c r="AV148" s="12" t="s">
        <v>93</v>
      </c>
      <c r="AW148" s="12" t="s">
        <v>38</v>
      </c>
      <c r="AX148" s="12" t="s">
        <v>83</v>
      </c>
      <c r="AY148" s="157" t="s">
        <v>186</v>
      </c>
    </row>
    <row r="149" spans="2:65" s="13" customFormat="1" ht="11.25">
      <c r="B149" s="166"/>
      <c r="D149" s="151" t="s">
        <v>209</v>
      </c>
      <c r="E149" s="167" t="s">
        <v>1</v>
      </c>
      <c r="F149" s="168" t="s">
        <v>291</v>
      </c>
      <c r="H149" s="169">
        <v>600</v>
      </c>
      <c r="I149" s="170"/>
      <c r="L149" s="166"/>
      <c r="M149" s="197"/>
      <c r="N149" s="198"/>
      <c r="O149" s="198"/>
      <c r="P149" s="198"/>
      <c r="Q149" s="198"/>
      <c r="R149" s="198"/>
      <c r="S149" s="198"/>
      <c r="T149" s="199"/>
      <c r="AT149" s="167" t="s">
        <v>209</v>
      </c>
      <c r="AU149" s="167" t="s">
        <v>106</v>
      </c>
      <c r="AV149" s="13" t="s">
        <v>193</v>
      </c>
      <c r="AW149" s="13" t="s">
        <v>38</v>
      </c>
      <c r="AX149" s="13" t="s">
        <v>91</v>
      </c>
      <c r="AY149" s="167" t="s">
        <v>186</v>
      </c>
    </row>
    <row r="150" spans="2:65" s="1" customFormat="1" ht="6.95" customHeight="1">
      <c r="B150" s="45"/>
      <c r="C150" s="46"/>
      <c r="D150" s="46"/>
      <c r="E150" s="46"/>
      <c r="F150" s="46"/>
      <c r="G150" s="46"/>
      <c r="H150" s="46"/>
      <c r="I150" s="46"/>
      <c r="J150" s="46"/>
      <c r="K150" s="46"/>
      <c r="L150" s="33"/>
    </row>
  </sheetData>
  <sheetProtection algorithmName="SHA-512" hashValue="tAqm3MX4A6K+XWaXO6pAd/hFPW4WTLUCyjZWtkn7dpgcXn8YK+Bjsa5QUrQ4tpPIDI2gZIQljBsOSLqrIoPCQg==" saltValue="LLKmthKJQVAep5ZS6bEwdzh1d6jCUbOl3skYVXydGBShJJ6IH5nAEPm7kRWFkmnvIS6jcuRVNTuyk1BKUDvi6A==" spinCount="100000" sheet="1" objects="1" scenarios="1" formatColumns="0" formatRows="0" autoFilter="0"/>
  <autoFilter ref="C118:K149" xr:uid="{00000000-0009-0000-0000-00000E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2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146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ht="12" customHeight="1">
      <c r="B8" s="20"/>
      <c r="D8" s="27" t="s">
        <v>160</v>
      </c>
      <c r="L8" s="20"/>
    </row>
    <row r="9" spans="2:46" s="1" customFormat="1" ht="16.5" customHeight="1">
      <c r="B9" s="33"/>
      <c r="E9" s="245" t="s">
        <v>2197</v>
      </c>
      <c r="F9" s="247"/>
      <c r="G9" s="247"/>
      <c r="H9" s="247"/>
      <c r="L9" s="33"/>
    </row>
    <row r="10" spans="2:46" s="1" customFormat="1" ht="12" customHeight="1">
      <c r="B10" s="33"/>
      <c r="D10" s="27" t="s">
        <v>257</v>
      </c>
      <c r="L10" s="33"/>
    </row>
    <row r="11" spans="2:46" s="1" customFormat="1" ht="16.5" customHeight="1">
      <c r="B11" s="33"/>
      <c r="E11" s="202" t="s">
        <v>2198</v>
      </c>
      <c r="F11" s="247"/>
      <c r="G11" s="247"/>
      <c r="H11" s="24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7" t="s">
        <v>18</v>
      </c>
      <c r="F13" s="25" t="s">
        <v>19</v>
      </c>
      <c r="I13" s="27" t="s">
        <v>20</v>
      </c>
      <c r="J13" s="25" t="s">
        <v>1</v>
      </c>
      <c r="L13" s="33"/>
    </row>
    <row r="14" spans="2:46" s="1" customFormat="1" ht="12" customHeight="1">
      <c r="B14" s="33"/>
      <c r="D14" s="27" t="s">
        <v>22</v>
      </c>
      <c r="F14" s="25" t="s">
        <v>23</v>
      </c>
      <c r="I14" s="27" t="s">
        <v>24</v>
      </c>
      <c r="J14" s="53" t="str">
        <f>'Rekapitulace stavby'!AN8</f>
        <v>9. 9. 2021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7" t="s">
        <v>30</v>
      </c>
      <c r="I16" s="27" t="s">
        <v>31</v>
      </c>
      <c r="J16" s="25" t="s">
        <v>1</v>
      </c>
      <c r="L16" s="33"/>
    </row>
    <row r="17" spans="2:12" s="1" customFormat="1" ht="18" customHeight="1">
      <c r="B17" s="33"/>
      <c r="E17" s="25" t="s">
        <v>32</v>
      </c>
      <c r="I17" s="27" t="s">
        <v>33</v>
      </c>
      <c r="J17" s="25" t="s">
        <v>1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7" t="s">
        <v>34</v>
      </c>
      <c r="I19" s="27" t="s">
        <v>31</v>
      </c>
      <c r="J19" s="28" t="str">
        <f>'Rekapitulace stavby'!AN13</f>
        <v>Vyplň údaj</v>
      </c>
      <c r="L19" s="33"/>
    </row>
    <row r="20" spans="2:12" s="1" customFormat="1" ht="18" customHeight="1">
      <c r="B20" s="33"/>
      <c r="E20" s="248" t="str">
        <f>'Rekapitulace stavby'!E14</f>
        <v>Vyplň údaj</v>
      </c>
      <c r="F20" s="229"/>
      <c r="G20" s="229"/>
      <c r="H20" s="229"/>
      <c r="I20" s="27" t="s">
        <v>33</v>
      </c>
      <c r="J20" s="28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7" t="s">
        <v>36</v>
      </c>
      <c r="I22" s="27" t="s">
        <v>31</v>
      </c>
      <c r="J22" s="25" t="s">
        <v>1</v>
      </c>
      <c r="L22" s="33"/>
    </row>
    <row r="23" spans="2:12" s="1" customFormat="1" ht="18" customHeight="1">
      <c r="B23" s="33"/>
      <c r="E23" s="25" t="s">
        <v>37</v>
      </c>
      <c r="I23" s="27" t="s">
        <v>33</v>
      </c>
      <c r="J23" s="25" t="s">
        <v>1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7" t="s">
        <v>39</v>
      </c>
      <c r="I25" s="27" t="s">
        <v>31</v>
      </c>
      <c r="J25" s="25" t="str">
        <f>IF('Rekapitulace stavby'!AN19="","",'Rekapitulace stavby'!AN19)</f>
        <v/>
      </c>
      <c r="L25" s="33"/>
    </row>
    <row r="26" spans="2:12" s="1" customFormat="1" ht="18" customHeight="1">
      <c r="B26" s="33"/>
      <c r="E26" s="25" t="str">
        <f>IF('Rekapitulace stavby'!E20="","",'Rekapitulace stavby'!E20)</f>
        <v xml:space="preserve"> </v>
      </c>
      <c r="I26" s="27" t="s">
        <v>33</v>
      </c>
      <c r="J26" s="25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7" t="s">
        <v>41</v>
      </c>
      <c r="L28" s="33"/>
    </row>
    <row r="29" spans="2:12" s="7" customFormat="1" ht="71.25" customHeight="1">
      <c r="B29" s="95"/>
      <c r="E29" s="234" t="s">
        <v>42</v>
      </c>
      <c r="F29" s="234"/>
      <c r="G29" s="234"/>
      <c r="H29" s="234"/>
      <c r="L29" s="95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25.35" customHeight="1">
      <c r="B32" s="33"/>
      <c r="D32" s="96" t="s">
        <v>43</v>
      </c>
      <c r="J32" s="67">
        <f>ROUND(J121, 2)</f>
        <v>0</v>
      </c>
      <c r="L32" s="33"/>
    </row>
    <row r="33" spans="2:12" s="1" customFormat="1" ht="6.95" customHeight="1">
      <c r="B33" s="33"/>
      <c r="D33" s="54"/>
      <c r="E33" s="54"/>
      <c r="F33" s="54"/>
      <c r="G33" s="54"/>
      <c r="H33" s="54"/>
      <c r="I33" s="54"/>
      <c r="J33" s="54"/>
      <c r="K33" s="54"/>
      <c r="L33" s="33"/>
    </row>
    <row r="34" spans="2:12" s="1" customFormat="1" ht="14.45" customHeight="1">
      <c r="B34" s="33"/>
      <c r="F34" s="36" t="s">
        <v>45</v>
      </c>
      <c r="I34" s="36" t="s">
        <v>44</v>
      </c>
      <c r="J34" s="36" t="s">
        <v>46</v>
      </c>
      <c r="L34" s="33"/>
    </row>
    <row r="35" spans="2:12" s="1" customFormat="1" ht="14.45" customHeight="1">
      <c r="B35" s="33"/>
      <c r="D35" s="56" t="s">
        <v>47</v>
      </c>
      <c r="E35" s="27" t="s">
        <v>48</v>
      </c>
      <c r="F35" s="87">
        <f>ROUND((SUM(BE121:BE123)),  2)</f>
        <v>0</v>
      </c>
      <c r="I35" s="97">
        <v>0.21</v>
      </c>
      <c r="J35" s="87">
        <f>ROUND(((SUM(BE121:BE123))*I35),  2)</f>
        <v>0</v>
      </c>
      <c r="L35" s="33"/>
    </row>
    <row r="36" spans="2:12" s="1" customFormat="1" ht="14.45" customHeight="1">
      <c r="B36" s="33"/>
      <c r="E36" s="27" t="s">
        <v>49</v>
      </c>
      <c r="F36" s="87">
        <f>ROUND((SUM(BF121:BF123)),  2)</f>
        <v>0</v>
      </c>
      <c r="I36" s="97">
        <v>0.15</v>
      </c>
      <c r="J36" s="87">
        <f>ROUND(((SUM(BF121:BF123))*I36),  2)</f>
        <v>0</v>
      </c>
      <c r="L36" s="33"/>
    </row>
    <row r="37" spans="2:12" s="1" customFormat="1" ht="14.45" hidden="1" customHeight="1">
      <c r="B37" s="33"/>
      <c r="E37" s="27" t="s">
        <v>50</v>
      </c>
      <c r="F37" s="87">
        <f>ROUND((SUM(BG121:BG123)),  2)</f>
        <v>0</v>
      </c>
      <c r="I37" s="97">
        <v>0.21</v>
      </c>
      <c r="J37" s="87">
        <f>0</f>
        <v>0</v>
      </c>
      <c r="L37" s="33"/>
    </row>
    <row r="38" spans="2:12" s="1" customFormat="1" ht="14.45" hidden="1" customHeight="1">
      <c r="B38" s="33"/>
      <c r="E38" s="27" t="s">
        <v>51</v>
      </c>
      <c r="F38" s="87">
        <f>ROUND((SUM(BH121:BH123)),  2)</f>
        <v>0</v>
      </c>
      <c r="I38" s="97">
        <v>0.15</v>
      </c>
      <c r="J38" s="87">
        <f>0</f>
        <v>0</v>
      </c>
      <c r="L38" s="33"/>
    </row>
    <row r="39" spans="2:12" s="1" customFormat="1" ht="14.45" hidden="1" customHeight="1">
      <c r="B39" s="33"/>
      <c r="E39" s="27" t="s">
        <v>52</v>
      </c>
      <c r="F39" s="87">
        <f>ROUND((SUM(BI121:BI123)),  2)</f>
        <v>0</v>
      </c>
      <c r="I39" s="97">
        <v>0</v>
      </c>
      <c r="J39" s="87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8"/>
      <c r="D41" s="99" t="s">
        <v>53</v>
      </c>
      <c r="E41" s="58"/>
      <c r="F41" s="58"/>
      <c r="G41" s="100" t="s">
        <v>54</v>
      </c>
      <c r="H41" s="101" t="s">
        <v>55</v>
      </c>
      <c r="I41" s="58"/>
      <c r="J41" s="102">
        <f>SUM(J32:J39)</f>
        <v>0</v>
      </c>
      <c r="K41" s="103"/>
      <c r="L41" s="33"/>
    </row>
    <row r="42" spans="2:12" s="1" customFormat="1" ht="14.45" customHeight="1">
      <c r="B42" s="33"/>
      <c r="L42" s="33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12" s="1" customFormat="1" ht="24.95" customHeight="1">
      <c r="B82" s="33"/>
      <c r="C82" s="21" t="s">
        <v>162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7" t="s">
        <v>16</v>
      </c>
      <c r="L84" s="33"/>
    </row>
    <row r="85" spans="2:12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12" ht="12" customHeight="1">
      <c r="B86" s="20"/>
      <c r="C86" s="27" t="s">
        <v>160</v>
      </c>
      <c r="L86" s="20"/>
    </row>
    <row r="87" spans="2:12" s="1" customFormat="1" ht="16.5" customHeight="1">
      <c r="B87" s="33"/>
      <c r="E87" s="245" t="s">
        <v>2197</v>
      </c>
      <c r="F87" s="247"/>
      <c r="G87" s="247"/>
      <c r="H87" s="247"/>
      <c r="L87" s="33"/>
    </row>
    <row r="88" spans="2:12" s="1" customFormat="1" ht="12" customHeight="1">
      <c r="B88" s="33"/>
      <c r="C88" s="27" t="s">
        <v>257</v>
      </c>
      <c r="L88" s="33"/>
    </row>
    <row r="89" spans="2:12" s="1" customFormat="1" ht="16.5" customHeight="1">
      <c r="B89" s="33"/>
      <c r="E89" s="202" t="str">
        <f>E11</f>
        <v xml:space="preserve">IO 01 - Vodovodní přípojka </v>
      </c>
      <c r="F89" s="247"/>
      <c r="G89" s="247"/>
      <c r="H89" s="247"/>
      <c r="L89" s="33"/>
    </row>
    <row r="90" spans="2:12" s="1" customFormat="1" ht="6.95" customHeight="1">
      <c r="B90" s="33"/>
      <c r="L90" s="33"/>
    </row>
    <row r="91" spans="2:12" s="1" customFormat="1" ht="12" customHeight="1">
      <c r="B91" s="33"/>
      <c r="C91" s="27" t="s">
        <v>22</v>
      </c>
      <c r="F91" s="25" t="str">
        <f>F14</f>
        <v>Slezská Ostrava</v>
      </c>
      <c r="I91" s="27" t="s">
        <v>24</v>
      </c>
      <c r="J91" s="53" t="str">
        <f>IF(J14="","",J14)</f>
        <v>9. 9. 2021</v>
      </c>
      <c r="L91" s="33"/>
    </row>
    <row r="92" spans="2:12" s="1" customFormat="1" ht="6.95" customHeight="1">
      <c r="B92" s="33"/>
      <c r="L92" s="33"/>
    </row>
    <row r="93" spans="2:12" s="1" customFormat="1" ht="15.2" customHeight="1">
      <c r="B93" s="33"/>
      <c r="C93" s="27" t="s">
        <v>30</v>
      </c>
      <c r="F93" s="25" t="str">
        <f>E17</f>
        <v>Statutární město Ostrava</v>
      </c>
      <c r="I93" s="27" t="s">
        <v>36</v>
      </c>
      <c r="J93" s="31" t="str">
        <f>E23</f>
        <v>PPS Kania, s.r.o</v>
      </c>
      <c r="L93" s="33"/>
    </row>
    <row r="94" spans="2:12" s="1" customFormat="1" ht="15.2" customHeight="1">
      <c r="B94" s="33"/>
      <c r="C94" s="27" t="s">
        <v>34</v>
      </c>
      <c r="F94" s="25" t="str">
        <f>IF(E20="","",E20)</f>
        <v>Vyplň údaj</v>
      </c>
      <c r="I94" s="27" t="s">
        <v>39</v>
      </c>
      <c r="J94" s="31" t="str">
        <f>E26</f>
        <v xml:space="preserve"> </v>
      </c>
      <c r="L94" s="33"/>
    </row>
    <row r="95" spans="2:12" s="1" customFormat="1" ht="10.35" customHeight="1">
      <c r="B95" s="33"/>
      <c r="L95" s="33"/>
    </row>
    <row r="96" spans="2:12" s="1" customFormat="1" ht="29.25" customHeight="1">
      <c r="B96" s="33"/>
      <c r="C96" s="106" t="s">
        <v>163</v>
      </c>
      <c r="D96" s="98"/>
      <c r="E96" s="98"/>
      <c r="F96" s="98"/>
      <c r="G96" s="98"/>
      <c r="H96" s="98"/>
      <c r="I96" s="98"/>
      <c r="J96" s="107" t="s">
        <v>164</v>
      </c>
      <c r="K96" s="98"/>
      <c r="L96" s="33"/>
    </row>
    <row r="97" spans="2:47" s="1" customFormat="1" ht="10.35" customHeight="1">
      <c r="B97" s="33"/>
      <c r="L97" s="33"/>
    </row>
    <row r="98" spans="2:47" s="1" customFormat="1" ht="22.9" customHeight="1">
      <c r="B98" s="33"/>
      <c r="C98" s="108" t="s">
        <v>165</v>
      </c>
      <c r="J98" s="67">
        <f>J121</f>
        <v>0</v>
      </c>
      <c r="L98" s="33"/>
      <c r="AU98" s="17" t="s">
        <v>166</v>
      </c>
    </row>
    <row r="99" spans="2:47" s="8" customFormat="1" ht="24.95" customHeight="1">
      <c r="B99" s="109"/>
      <c r="D99" s="110" t="s">
        <v>2199</v>
      </c>
      <c r="E99" s="111"/>
      <c r="F99" s="111"/>
      <c r="G99" s="111"/>
      <c r="H99" s="111"/>
      <c r="I99" s="111"/>
      <c r="J99" s="112">
        <f>J122</f>
        <v>0</v>
      </c>
      <c r="L99" s="109"/>
    </row>
    <row r="100" spans="2:47" s="1" customFormat="1" ht="21.75" customHeight="1">
      <c r="B100" s="33"/>
      <c r="L100" s="33"/>
    </row>
    <row r="101" spans="2:47" s="1" customFormat="1" ht="6.95" customHeight="1">
      <c r="B101" s="45"/>
      <c r="C101" s="46"/>
      <c r="D101" s="46"/>
      <c r="E101" s="46"/>
      <c r="F101" s="46"/>
      <c r="G101" s="46"/>
      <c r="H101" s="46"/>
      <c r="I101" s="46"/>
      <c r="J101" s="46"/>
      <c r="K101" s="46"/>
      <c r="L101" s="33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3"/>
    </row>
    <row r="106" spans="2:47" s="1" customFormat="1" ht="24.95" customHeight="1">
      <c r="B106" s="33"/>
      <c r="C106" s="21" t="s">
        <v>171</v>
      </c>
      <c r="L106" s="33"/>
    </row>
    <row r="107" spans="2:47" s="1" customFormat="1" ht="6.95" customHeight="1">
      <c r="B107" s="33"/>
      <c r="L107" s="33"/>
    </row>
    <row r="108" spans="2:47" s="1" customFormat="1" ht="12" customHeight="1">
      <c r="B108" s="33"/>
      <c r="C108" s="27" t="s">
        <v>16</v>
      </c>
      <c r="L108" s="33"/>
    </row>
    <row r="109" spans="2:47" s="1" customFormat="1" ht="16.5" customHeight="1">
      <c r="B109" s="33"/>
      <c r="E109" s="245" t="str">
        <f>E7</f>
        <v>SPORTOVNÍ HALA _ SLEZSKÁ OSTRAVA</v>
      </c>
      <c r="F109" s="246"/>
      <c r="G109" s="246"/>
      <c r="H109" s="246"/>
      <c r="L109" s="33"/>
    </row>
    <row r="110" spans="2:47" ht="12" customHeight="1">
      <c r="B110" s="20"/>
      <c r="C110" s="27" t="s">
        <v>160</v>
      </c>
      <c r="L110" s="20"/>
    </row>
    <row r="111" spans="2:47" s="1" customFormat="1" ht="16.5" customHeight="1">
      <c r="B111" s="33"/>
      <c r="E111" s="245" t="s">
        <v>2197</v>
      </c>
      <c r="F111" s="247"/>
      <c r="G111" s="247"/>
      <c r="H111" s="247"/>
      <c r="L111" s="33"/>
    </row>
    <row r="112" spans="2:47" s="1" customFormat="1" ht="12" customHeight="1">
      <c r="B112" s="33"/>
      <c r="C112" s="27" t="s">
        <v>257</v>
      </c>
      <c r="L112" s="33"/>
    </row>
    <row r="113" spans="2:65" s="1" customFormat="1" ht="16.5" customHeight="1">
      <c r="B113" s="33"/>
      <c r="E113" s="202" t="str">
        <f>E11</f>
        <v xml:space="preserve">IO 01 - Vodovodní přípojka </v>
      </c>
      <c r="F113" s="247"/>
      <c r="G113" s="247"/>
      <c r="H113" s="247"/>
      <c r="L113" s="33"/>
    </row>
    <row r="114" spans="2:65" s="1" customFormat="1" ht="6.95" customHeight="1">
      <c r="B114" s="33"/>
      <c r="L114" s="33"/>
    </row>
    <row r="115" spans="2:65" s="1" customFormat="1" ht="12" customHeight="1">
      <c r="B115" s="33"/>
      <c r="C115" s="27" t="s">
        <v>22</v>
      </c>
      <c r="F115" s="25" t="str">
        <f>F14</f>
        <v>Slezská Ostrava</v>
      </c>
      <c r="I115" s="27" t="s">
        <v>24</v>
      </c>
      <c r="J115" s="53" t="str">
        <f>IF(J14="","",J14)</f>
        <v>9. 9. 2021</v>
      </c>
      <c r="L115" s="33"/>
    </row>
    <row r="116" spans="2:65" s="1" customFormat="1" ht="6.95" customHeight="1">
      <c r="B116" s="33"/>
      <c r="L116" s="33"/>
    </row>
    <row r="117" spans="2:65" s="1" customFormat="1" ht="15.2" customHeight="1">
      <c r="B117" s="33"/>
      <c r="C117" s="27" t="s">
        <v>30</v>
      </c>
      <c r="F117" s="25" t="str">
        <f>E17</f>
        <v>Statutární město Ostrava</v>
      </c>
      <c r="I117" s="27" t="s">
        <v>36</v>
      </c>
      <c r="J117" s="31" t="str">
        <f>E23</f>
        <v>PPS Kania, s.r.o</v>
      </c>
      <c r="L117" s="33"/>
    </row>
    <row r="118" spans="2:65" s="1" customFormat="1" ht="15.2" customHeight="1">
      <c r="B118" s="33"/>
      <c r="C118" s="27" t="s">
        <v>34</v>
      </c>
      <c r="F118" s="25" t="str">
        <f>IF(E20="","",E20)</f>
        <v>Vyplň údaj</v>
      </c>
      <c r="I118" s="27" t="s">
        <v>39</v>
      </c>
      <c r="J118" s="31" t="str">
        <f>E26</f>
        <v xml:space="preserve"> </v>
      </c>
      <c r="L118" s="33"/>
    </row>
    <row r="119" spans="2:65" s="1" customFormat="1" ht="10.35" customHeight="1">
      <c r="B119" s="33"/>
      <c r="L119" s="33"/>
    </row>
    <row r="120" spans="2:65" s="10" customFormat="1" ht="29.25" customHeight="1">
      <c r="B120" s="117"/>
      <c r="C120" s="118" t="s">
        <v>172</v>
      </c>
      <c r="D120" s="119" t="s">
        <v>68</v>
      </c>
      <c r="E120" s="119" t="s">
        <v>64</v>
      </c>
      <c r="F120" s="119" t="s">
        <v>65</v>
      </c>
      <c r="G120" s="119" t="s">
        <v>173</v>
      </c>
      <c r="H120" s="119" t="s">
        <v>174</v>
      </c>
      <c r="I120" s="119" t="s">
        <v>175</v>
      </c>
      <c r="J120" s="119" t="s">
        <v>164</v>
      </c>
      <c r="K120" s="120" t="s">
        <v>176</v>
      </c>
      <c r="L120" s="117"/>
      <c r="M120" s="60" t="s">
        <v>1</v>
      </c>
      <c r="N120" s="61" t="s">
        <v>47</v>
      </c>
      <c r="O120" s="61" t="s">
        <v>177</v>
      </c>
      <c r="P120" s="61" t="s">
        <v>178</v>
      </c>
      <c r="Q120" s="61" t="s">
        <v>179</v>
      </c>
      <c r="R120" s="61" t="s">
        <v>180</v>
      </c>
      <c r="S120" s="61" t="s">
        <v>181</v>
      </c>
      <c r="T120" s="62" t="s">
        <v>182</v>
      </c>
    </row>
    <row r="121" spans="2:65" s="1" customFormat="1" ht="22.9" customHeight="1">
      <c r="B121" s="33"/>
      <c r="C121" s="65" t="s">
        <v>183</v>
      </c>
      <c r="J121" s="121">
        <f>BK121</f>
        <v>0</v>
      </c>
      <c r="L121" s="33"/>
      <c r="M121" s="63"/>
      <c r="N121" s="54"/>
      <c r="O121" s="54"/>
      <c r="P121" s="122">
        <f>P122</f>
        <v>0</v>
      </c>
      <c r="Q121" s="54"/>
      <c r="R121" s="122">
        <f>R122</f>
        <v>0</v>
      </c>
      <c r="S121" s="54"/>
      <c r="T121" s="123">
        <f>T122</f>
        <v>0</v>
      </c>
      <c r="AT121" s="17" t="s">
        <v>82</v>
      </c>
      <c r="AU121" s="17" t="s">
        <v>166</v>
      </c>
      <c r="BK121" s="124">
        <f>BK122</f>
        <v>0</v>
      </c>
    </row>
    <row r="122" spans="2:65" s="11" customFormat="1" ht="25.9" customHeight="1">
      <c r="B122" s="125"/>
      <c r="D122" s="126" t="s">
        <v>82</v>
      </c>
      <c r="E122" s="127" t="s">
        <v>1905</v>
      </c>
      <c r="F122" s="127" t="s">
        <v>142</v>
      </c>
      <c r="I122" s="128"/>
      <c r="J122" s="129">
        <f>BK122</f>
        <v>0</v>
      </c>
      <c r="L122" s="125"/>
      <c r="M122" s="130"/>
      <c r="P122" s="131">
        <f>P123</f>
        <v>0</v>
      </c>
      <c r="R122" s="131">
        <f>R123</f>
        <v>0</v>
      </c>
      <c r="T122" s="132">
        <f>T123</f>
        <v>0</v>
      </c>
      <c r="AR122" s="126" t="s">
        <v>193</v>
      </c>
      <c r="AT122" s="133" t="s">
        <v>82</v>
      </c>
      <c r="AU122" s="133" t="s">
        <v>83</v>
      </c>
      <c r="AY122" s="126" t="s">
        <v>186</v>
      </c>
      <c r="BK122" s="134">
        <f>BK123</f>
        <v>0</v>
      </c>
    </row>
    <row r="123" spans="2:65" s="1" customFormat="1" ht="16.5" customHeight="1">
      <c r="B123" s="33"/>
      <c r="C123" s="137" t="s">
        <v>91</v>
      </c>
      <c r="D123" s="137" t="s">
        <v>188</v>
      </c>
      <c r="E123" s="138" t="s">
        <v>1975</v>
      </c>
      <c r="F123" s="139" t="s">
        <v>2200</v>
      </c>
      <c r="G123" s="140" t="s">
        <v>912</v>
      </c>
      <c r="H123" s="141">
        <v>1</v>
      </c>
      <c r="I123" s="142"/>
      <c r="J123" s="143">
        <f>ROUND(I123*H123,2)</f>
        <v>0</v>
      </c>
      <c r="K123" s="139" t="s">
        <v>1</v>
      </c>
      <c r="L123" s="33"/>
      <c r="M123" s="161" t="s">
        <v>1</v>
      </c>
      <c r="N123" s="162" t="s">
        <v>48</v>
      </c>
      <c r="O123" s="163"/>
      <c r="P123" s="164">
        <f>O123*H123</f>
        <v>0</v>
      </c>
      <c r="Q123" s="164">
        <v>0</v>
      </c>
      <c r="R123" s="164">
        <f>Q123*H123</f>
        <v>0</v>
      </c>
      <c r="S123" s="164">
        <v>0</v>
      </c>
      <c r="T123" s="165">
        <f>S123*H123</f>
        <v>0</v>
      </c>
      <c r="AR123" s="148" t="s">
        <v>1109</v>
      </c>
      <c r="AT123" s="148" t="s">
        <v>188</v>
      </c>
      <c r="AU123" s="148" t="s">
        <v>91</v>
      </c>
      <c r="AY123" s="17" t="s">
        <v>186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91</v>
      </c>
      <c r="BK123" s="149">
        <f>ROUND(I123*H123,2)</f>
        <v>0</v>
      </c>
      <c r="BL123" s="17" t="s">
        <v>1109</v>
      </c>
      <c r="BM123" s="148" t="s">
        <v>2201</v>
      </c>
    </row>
    <row r="124" spans="2:65" s="1" customFormat="1" ht="6.95" customHeight="1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33"/>
    </row>
  </sheetData>
  <sheetProtection algorithmName="SHA-512" hashValue="EogYaQ9cBVz353aRo+m0av7Vu9CtC3vz5kMvu7KpjB2w1b9mDGMRd9vcioKe9fmNv93BxPf4QLs/ZurFuCdPvw==" saltValue="rlXtqkNLKH/RWLmTj75PPTkUIY9D4kh0vMt1LYMoQkLM+sIwPNdqo00H7OD9zUJuP5EZgKYIqK5WAtyJbJmgew==" spinCount="100000" sheet="1" objects="1" scenarios="1" formatColumns="0" formatRows="0" autoFilter="0"/>
  <autoFilter ref="C120:K123" xr:uid="{00000000-0009-0000-0000-00000F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2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149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ht="12" customHeight="1">
      <c r="B8" s="20"/>
      <c r="D8" s="27" t="s">
        <v>160</v>
      </c>
      <c r="L8" s="20"/>
    </row>
    <row r="9" spans="2:46" s="1" customFormat="1" ht="16.5" customHeight="1">
      <c r="B9" s="33"/>
      <c r="E9" s="245" t="s">
        <v>2197</v>
      </c>
      <c r="F9" s="247"/>
      <c r="G9" s="247"/>
      <c r="H9" s="247"/>
      <c r="L9" s="33"/>
    </row>
    <row r="10" spans="2:46" s="1" customFormat="1" ht="12" customHeight="1">
      <c r="B10" s="33"/>
      <c r="D10" s="27" t="s">
        <v>257</v>
      </c>
      <c r="L10" s="33"/>
    </row>
    <row r="11" spans="2:46" s="1" customFormat="1" ht="16.5" customHeight="1">
      <c r="B11" s="33"/>
      <c r="E11" s="202" t="s">
        <v>2202</v>
      </c>
      <c r="F11" s="247"/>
      <c r="G11" s="247"/>
      <c r="H11" s="24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7" t="s">
        <v>18</v>
      </c>
      <c r="F13" s="25" t="s">
        <v>19</v>
      </c>
      <c r="I13" s="27" t="s">
        <v>20</v>
      </c>
      <c r="J13" s="25" t="s">
        <v>1</v>
      </c>
      <c r="L13" s="33"/>
    </row>
    <row r="14" spans="2:46" s="1" customFormat="1" ht="12" customHeight="1">
      <c r="B14" s="33"/>
      <c r="D14" s="27" t="s">
        <v>22</v>
      </c>
      <c r="F14" s="25" t="s">
        <v>23</v>
      </c>
      <c r="I14" s="27" t="s">
        <v>24</v>
      </c>
      <c r="J14" s="53" t="str">
        <f>'Rekapitulace stavby'!AN8</f>
        <v>9. 9. 2021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7" t="s">
        <v>30</v>
      </c>
      <c r="I16" s="27" t="s">
        <v>31</v>
      </c>
      <c r="J16" s="25" t="s">
        <v>1</v>
      </c>
      <c r="L16" s="33"/>
    </row>
    <row r="17" spans="2:12" s="1" customFormat="1" ht="18" customHeight="1">
      <c r="B17" s="33"/>
      <c r="E17" s="25" t="s">
        <v>32</v>
      </c>
      <c r="I17" s="27" t="s">
        <v>33</v>
      </c>
      <c r="J17" s="25" t="s">
        <v>1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7" t="s">
        <v>34</v>
      </c>
      <c r="I19" s="27" t="s">
        <v>31</v>
      </c>
      <c r="J19" s="28" t="str">
        <f>'Rekapitulace stavby'!AN13</f>
        <v>Vyplň údaj</v>
      </c>
      <c r="L19" s="33"/>
    </row>
    <row r="20" spans="2:12" s="1" customFormat="1" ht="18" customHeight="1">
      <c r="B20" s="33"/>
      <c r="E20" s="248" t="str">
        <f>'Rekapitulace stavby'!E14</f>
        <v>Vyplň údaj</v>
      </c>
      <c r="F20" s="229"/>
      <c r="G20" s="229"/>
      <c r="H20" s="229"/>
      <c r="I20" s="27" t="s">
        <v>33</v>
      </c>
      <c r="J20" s="28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7" t="s">
        <v>36</v>
      </c>
      <c r="I22" s="27" t="s">
        <v>31</v>
      </c>
      <c r="J22" s="25" t="s">
        <v>1</v>
      </c>
      <c r="L22" s="33"/>
    </row>
    <row r="23" spans="2:12" s="1" customFormat="1" ht="18" customHeight="1">
      <c r="B23" s="33"/>
      <c r="E23" s="25" t="s">
        <v>37</v>
      </c>
      <c r="I23" s="27" t="s">
        <v>33</v>
      </c>
      <c r="J23" s="25" t="s">
        <v>1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7" t="s">
        <v>39</v>
      </c>
      <c r="I25" s="27" t="s">
        <v>31</v>
      </c>
      <c r="J25" s="25" t="str">
        <f>IF('Rekapitulace stavby'!AN19="","",'Rekapitulace stavby'!AN19)</f>
        <v/>
      </c>
      <c r="L25" s="33"/>
    </row>
    <row r="26" spans="2:12" s="1" customFormat="1" ht="18" customHeight="1">
      <c r="B26" s="33"/>
      <c r="E26" s="25" t="str">
        <f>IF('Rekapitulace stavby'!E20="","",'Rekapitulace stavby'!E20)</f>
        <v xml:space="preserve"> </v>
      </c>
      <c r="I26" s="27" t="s">
        <v>33</v>
      </c>
      <c r="J26" s="25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7" t="s">
        <v>41</v>
      </c>
      <c r="L28" s="33"/>
    </row>
    <row r="29" spans="2:12" s="7" customFormat="1" ht="71.25" customHeight="1">
      <c r="B29" s="95"/>
      <c r="E29" s="234" t="s">
        <v>42</v>
      </c>
      <c r="F29" s="234"/>
      <c r="G29" s="234"/>
      <c r="H29" s="234"/>
      <c r="L29" s="95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25.35" customHeight="1">
      <c r="B32" s="33"/>
      <c r="D32" s="96" t="s">
        <v>43</v>
      </c>
      <c r="J32" s="67">
        <f>ROUND(J121, 2)</f>
        <v>0</v>
      </c>
      <c r="L32" s="33"/>
    </row>
    <row r="33" spans="2:12" s="1" customFormat="1" ht="6.95" customHeight="1">
      <c r="B33" s="33"/>
      <c r="D33" s="54"/>
      <c r="E33" s="54"/>
      <c r="F33" s="54"/>
      <c r="G33" s="54"/>
      <c r="H33" s="54"/>
      <c r="I33" s="54"/>
      <c r="J33" s="54"/>
      <c r="K33" s="54"/>
      <c r="L33" s="33"/>
    </row>
    <row r="34" spans="2:12" s="1" customFormat="1" ht="14.45" customHeight="1">
      <c r="B34" s="33"/>
      <c r="F34" s="36" t="s">
        <v>45</v>
      </c>
      <c r="I34" s="36" t="s">
        <v>44</v>
      </c>
      <c r="J34" s="36" t="s">
        <v>46</v>
      </c>
      <c r="L34" s="33"/>
    </row>
    <row r="35" spans="2:12" s="1" customFormat="1" ht="14.45" customHeight="1">
      <c r="B35" s="33"/>
      <c r="D35" s="56" t="s">
        <v>47</v>
      </c>
      <c r="E35" s="27" t="s">
        <v>48</v>
      </c>
      <c r="F35" s="87">
        <f>ROUND((SUM(BE121:BE123)),  2)</f>
        <v>0</v>
      </c>
      <c r="I35" s="97">
        <v>0.21</v>
      </c>
      <c r="J35" s="87">
        <f>ROUND(((SUM(BE121:BE123))*I35),  2)</f>
        <v>0</v>
      </c>
      <c r="L35" s="33"/>
    </row>
    <row r="36" spans="2:12" s="1" customFormat="1" ht="14.45" customHeight="1">
      <c r="B36" s="33"/>
      <c r="E36" s="27" t="s">
        <v>49</v>
      </c>
      <c r="F36" s="87">
        <f>ROUND((SUM(BF121:BF123)),  2)</f>
        <v>0</v>
      </c>
      <c r="I36" s="97">
        <v>0.15</v>
      </c>
      <c r="J36" s="87">
        <f>ROUND(((SUM(BF121:BF123))*I36),  2)</f>
        <v>0</v>
      </c>
      <c r="L36" s="33"/>
    </row>
    <row r="37" spans="2:12" s="1" customFormat="1" ht="14.45" hidden="1" customHeight="1">
      <c r="B37" s="33"/>
      <c r="E37" s="27" t="s">
        <v>50</v>
      </c>
      <c r="F37" s="87">
        <f>ROUND((SUM(BG121:BG123)),  2)</f>
        <v>0</v>
      </c>
      <c r="I37" s="97">
        <v>0.21</v>
      </c>
      <c r="J37" s="87">
        <f>0</f>
        <v>0</v>
      </c>
      <c r="L37" s="33"/>
    </row>
    <row r="38" spans="2:12" s="1" customFormat="1" ht="14.45" hidden="1" customHeight="1">
      <c r="B38" s="33"/>
      <c r="E38" s="27" t="s">
        <v>51</v>
      </c>
      <c r="F38" s="87">
        <f>ROUND((SUM(BH121:BH123)),  2)</f>
        <v>0</v>
      </c>
      <c r="I38" s="97">
        <v>0.15</v>
      </c>
      <c r="J38" s="87">
        <f>0</f>
        <v>0</v>
      </c>
      <c r="L38" s="33"/>
    </row>
    <row r="39" spans="2:12" s="1" customFormat="1" ht="14.45" hidden="1" customHeight="1">
      <c r="B39" s="33"/>
      <c r="E39" s="27" t="s">
        <v>52</v>
      </c>
      <c r="F39" s="87">
        <f>ROUND((SUM(BI121:BI123)),  2)</f>
        <v>0</v>
      </c>
      <c r="I39" s="97">
        <v>0</v>
      </c>
      <c r="J39" s="87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8"/>
      <c r="D41" s="99" t="s">
        <v>53</v>
      </c>
      <c r="E41" s="58"/>
      <c r="F41" s="58"/>
      <c r="G41" s="100" t="s">
        <v>54</v>
      </c>
      <c r="H41" s="101" t="s">
        <v>55</v>
      </c>
      <c r="I41" s="58"/>
      <c r="J41" s="102">
        <f>SUM(J32:J39)</f>
        <v>0</v>
      </c>
      <c r="K41" s="103"/>
      <c r="L41" s="33"/>
    </row>
    <row r="42" spans="2:12" s="1" customFormat="1" ht="14.45" customHeight="1">
      <c r="B42" s="33"/>
      <c r="L42" s="33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12" s="1" customFormat="1" ht="24.95" customHeight="1">
      <c r="B82" s="33"/>
      <c r="C82" s="21" t="s">
        <v>162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7" t="s">
        <v>16</v>
      </c>
      <c r="L84" s="33"/>
    </row>
    <row r="85" spans="2:12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12" ht="12" customHeight="1">
      <c r="B86" s="20"/>
      <c r="C86" s="27" t="s">
        <v>160</v>
      </c>
      <c r="L86" s="20"/>
    </row>
    <row r="87" spans="2:12" s="1" customFormat="1" ht="16.5" customHeight="1">
      <c r="B87" s="33"/>
      <c r="E87" s="245" t="s">
        <v>2197</v>
      </c>
      <c r="F87" s="247"/>
      <c r="G87" s="247"/>
      <c r="H87" s="247"/>
      <c r="L87" s="33"/>
    </row>
    <row r="88" spans="2:12" s="1" customFormat="1" ht="12" customHeight="1">
      <c r="B88" s="33"/>
      <c r="C88" s="27" t="s">
        <v>257</v>
      </c>
      <c r="L88" s="33"/>
    </row>
    <row r="89" spans="2:12" s="1" customFormat="1" ht="16.5" customHeight="1">
      <c r="B89" s="33"/>
      <c r="E89" s="202" t="str">
        <f>E11</f>
        <v xml:space="preserve">IO 02 - Dešťová kanalizace včetně retence </v>
      </c>
      <c r="F89" s="247"/>
      <c r="G89" s="247"/>
      <c r="H89" s="247"/>
      <c r="L89" s="33"/>
    </row>
    <row r="90" spans="2:12" s="1" customFormat="1" ht="6.95" customHeight="1">
      <c r="B90" s="33"/>
      <c r="L90" s="33"/>
    </row>
    <row r="91" spans="2:12" s="1" customFormat="1" ht="12" customHeight="1">
      <c r="B91" s="33"/>
      <c r="C91" s="27" t="s">
        <v>22</v>
      </c>
      <c r="F91" s="25" t="str">
        <f>F14</f>
        <v>Slezská Ostrava</v>
      </c>
      <c r="I91" s="27" t="s">
        <v>24</v>
      </c>
      <c r="J91" s="53" t="str">
        <f>IF(J14="","",J14)</f>
        <v>9. 9. 2021</v>
      </c>
      <c r="L91" s="33"/>
    </row>
    <row r="92" spans="2:12" s="1" customFormat="1" ht="6.95" customHeight="1">
      <c r="B92" s="33"/>
      <c r="L92" s="33"/>
    </row>
    <row r="93" spans="2:12" s="1" customFormat="1" ht="15.2" customHeight="1">
      <c r="B93" s="33"/>
      <c r="C93" s="27" t="s">
        <v>30</v>
      </c>
      <c r="F93" s="25" t="str">
        <f>E17</f>
        <v>Statutární město Ostrava</v>
      </c>
      <c r="I93" s="27" t="s">
        <v>36</v>
      </c>
      <c r="J93" s="31" t="str">
        <f>E23</f>
        <v>PPS Kania, s.r.o</v>
      </c>
      <c r="L93" s="33"/>
    </row>
    <row r="94" spans="2:12" s="1" customFormat="1" ht="15.2" customHeight="1">
      <c r="B94" s="33"/>
      <c r="C94" s="27" t="s">
        <v>34</v>
      </c>
      <c r="F94" s="25" t="str">
        <f>IF(E20="","",E20)</f>
        <v>Vyplň údaj</v>
      </c>
      <c r="I94" s="27" t="s">
        <v>39</v>
      </c>
      <c r="J94" s="31" t="str">
        <f>E26</f>
        <v xml:space="preserve"> </v>
      </c>
      <c r="L94" s="33"/>
    </row>
    <row r="95" spans="2:12" s="1" customFormat="1" ht="10.35" customHeight="1">
      <c r="B95" s="33"/>
      <c r="L95" s="33"/>
    </row>
    <row r="96" spans="2:12" s="1" customFormat="1" ht="29.25" customHeight="1">
      <c r="B96" s="33"/>
      <c r="C96" s="106" t="s">
        <v>163</v>
      </c>
      <c r="D96" s="98"/>
      <c r="E96" s="98"/>
      <c r="F96" s="98"/>
      <c r="G96" s="98"/>
      <c r="H96" s="98"/>
      <c r="I96" s="98"/>
      <c r="J96" s="107" t="s">
        <v>164</v>
      </c>
      <c r="K96" s="98"/>
      <c r="L96" s="33"/>
    </row>
    <row r="97" spans="2:47" s="1" customFormat="1" ht="10.35" customHeight="1">
      <c r="B97" s="33"/>
      <c r="L97" s="33"/>
    </row>
    <row r="98" spans="2:47" s="1" customFormat="1" ht="22.9" customHeight="1">
      <c r="B98" s="33"/>
      <c r="C98" s="108" t="s">
        <v>165</v>
      </c>
      <c r="J98" s="67">
        <f>J121</f>
        <v>0</v>
      </c>
      <c r="L98" s="33"/>
      <c r="AU98" s="17" t="s">
        <v>166</v>
      </c>
    </row>
    <row r="99" spans="2:47" s="8" customFormat="1" ht="24.95" customHeight="1">
      <c r="B99" s="109"/>
      <c r="D99" s="110" t="s">
        <v>2199</v>
      </c>
      <c r="E99" s="111"/>
      <c r="F99" s="111"/>
      <c r="G99" s="111"/>
      <c r="H99" s="111"/>
      <c r="I99" s="111"/>
      <c r="J99" s="112">
        <f>J122</f>
        <v>0</v>
      </c>
      <c r="L99" s="109"/>
    </row>
    <row r="100" spans="2:47" s="1" customFormat="1" ht="21.75" customHeight="1">
      <c r="B100" s="33"/>
      <c r="L100" s="33"/>
    </row>
    <row r="101" spans="2:47" s="1" customFormat="1" ht="6.95" customHeight="1">
      <c r="B101" s="45"/>
      <c r="C101" s="46"/>
      <c r="D101" s="46"/>
      <c r="E101" s="46"/>
      <c r="F101" s="46"/>
      <c r="G101" s="46"/>
      <c r="H101" s="46"/>
      <c r="I101" s="46"/>
      <c r="J101" s="46"/>
      <c r="K101" s="46"/>
      <c r="L101" s="33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3"/>
    </row>
    <row r="106" spans="2:47" s="1" customFormat="1" ht="24.95" customHeight="1">
      <c r="B106" s="33"/>
      <c r="C106" s="21" t="s">
        <v>171</v>
      </c>
      <c r="L106" s="33"/>
    </row>
    <row r="107" spans="2:47" s="1" customFormat="1" ht="6.95" customHeight="1">
      <c r="B107" s="33"/>
      <c r="L107" s="33"/>
    </row>
    <row r="108" spans="2:47" s="1" customFormat="1" ht="12" customHeight="1">
      <c r="B108" s="33"/>
      <c r="C108" s="27" t="s">
        <v>16</v>
      </c>
      <c r="L108" s="33"/>
    </row>
    <row r="109" spans="2:47" s="1" customFormat="1" ht="16.5" customHeight="1">
      <c r="B109" s="33"/>
      <c r="E109" s="245" t="str">
        <f>E7</f>
        <v>SPORTOVNÍ HALA _ SLEZSKÁ OSTRAVA</v>
      </c>
      <c r="F109" s="246"/>
      <c r="G109" s="246"/>
      <c r="H109" s="246"/>
      <c r="L109" s="33"/>
    </row>
    <row r="110" spans="2:47" ht="12" customHeight="1">
      <c r="B110" s="20"/>
      <c r="C110" s="27" t="s">
        <v>160</v>
      </c>
      <c r="L110" s="20"/>
    </row>
    <row r="111" spans="2:47" s="1" customFormat="1" ht="16.5" customHeight="1">
      <c r="B111" s="33"/>
      <c r="E111" s="245" t="s">
        <v>2197</v>
      </c>
      <c r="F111" s="247"/>
      <c r="G111" s="247"/>
      <c r="H111" s="247"/>
      <c r="L111" s="33"/>
    </row>
    <row r="112" spans="2:47" s="1" customFormat="1" ht="12" customHeight="1">
      <c r="B112" s="33"/>
      <c r="C112" s="27" t="s">
        <v>257</v>
      </c>
      <c r="L112" s="33"/>
    </row>
    <row r="113" spans="2:65" s="1" customFormat="1" ht="16.5" customHeight="1">
      <c r="B113" s="33"/>
      <c r="E113" s="202" t="str">
        <f>E11</f>
        <v xml:space="preserve">IO 02 - Dešťová kanalizace včetně retence </v>
      </c>
      <c r="F113" s="247"/>
      <c r="G113" s="247"/>
      <c r="H113" s="247"/>
      <c r="L113" s="33"/>
    </row>
    <row r="114" spans="2:65" s="1" customFormat="1" ht="6.95" customHeight="1">
      <c r="B114" s="33"/>
      <c r="L114" s="33"/>
    </row>
    <row r="115" spans="2:65" s="1" customFormat="1" ht="12" customHeight="1">
      <c r="B115" s="33"/>
      <c r="C115" s="27" t="s">
        <v>22</v>
      </c>
      <c r="F115" s="25" t="str">
        <f>F14</f>
        <v>Slezská Ostrava</v>
      </c>
      <c r="I115" s="27" t="s">
        <v>24</v>
      </c>
      <c r="J115" s="53" t="str">
        <f>IF(J14="","",J14)</f>
        <v>9. 9. 2021</v>
      </c>
      <c r="L115" s="33"/>
    </row>
    <row r="116" spans="2:65" s="1" customFormat="1" ht="6.95" customHeight="1">
      <c r="B116" s="33"/>
      <c r="L116" s="33"/>
    </row>
    <row r="117" spans="2:65" s="1" customFormat="1" ht="15.2" customHeight="1">
      <c r="B117" s="33"/>
      <c r="C117" s="27" t="s">
        <v>30</v>
      </c>
      <c r="F117" s="25" t="str">
        <f>E17</f>
        <v>Statutární město Ostrava</v>
      </c>
      <c r="I117" s="27" t="s">
        <v>36</v>
      </c>
      <c r="J117" s="31" t="str">
        <f>E23</f>
        <v>PPS Kania, s.r.o</v>
      </c>
      <c r="L117" s="33"/>
    </row>
    <row r="118" spans="2:65" s="1" customFormat="1" ht="15.2" customHeight="1">
      <c r="B118" s="33"/>
      <c r="C118" s="27" t="s">
        <v>34</v>
      </c>
      <c r="F118" s="25" t="str">
        <f>IF(E20="","",E20)</f>
        <v>Vyplň údaj</v>
      </c>
      <c r="I118" s="27" t="s">
        <v>39</v>
      </c>
      <c r="J118" s="31" t="str">
        <f>E26</f>
        <v xml:space="preserve"> </v>
      </c>
      <c r="L118" s="33"/>
    </row>
    <row r="119" spans="2:65" s="1" customFormat="1" ht="10.35" customHeight="1">
      <c r="B119" s="33"/>
      <c r="L119" s="33"/>
    </row>
    <row r="120" spans="2:65" s="10" customFormat="1" ht="29.25" customHeight="1">
      <c r="B120" s="117"/>
      <c r="C120" s="118" t="s">
        <v>172</v>
      </c>
      <c r="D120" s="119" t="s">
        <v>68</v>
      </c>
      <c r="E120" s="119" t="s">
        <v>64</v>
      </c>
      <c r="F120" s="119" t="s">
        <v>65</v>
      </c>
      <c r="G120" s="119" t="s">
        <v>173</v>
      </c>
      <c r="H120" s="119" t="s">
        <v>174</v>
      </c>
      <c r="I120" s="119" t="s">
        <v>175</v>
      </c>
      <c r="J120" s="119" t="s">
        <v>164</v>
      </c>
      <c r="K120" s="120" t="s">
        <v>176</v>
      </c>
      <c r="L120" s="117"/>
      <c r="M120" s="60" t="s">
        <v>1</v>
      </c>
      <c r="N120" s="61" t="s">
        <v>47</v>
      </c>
      <c r="O120" s="61" t="s">
        <v>177</v>
      </c>
      <c r="P120" s="61" t="s">
        <v>178</v>
      </c>
      <c r="Q120" s="61" t="s">
        <v>179</v>
      </c>
      <c r="R120" s="61" t="s">
        <v>180</v>
      </c>
      <c r="S120" s="61" t="s">
        <v>181</v>
      </c>
      <c r="T120" s="62" t="s">
        <v>182</v>
      </c>
    </row>
    <row r="121" spans="2:65" s="1" customFormat="1" ht="22.9" customHeight="1">
      <c r="B121" s="33"/>
      <c r="C121" s="65" t="s">
        <v>183</v>
      </c>
      <c r="J121" s="121">
        <f>BK121</f>
        <v>0</v>
      </c>
      <c r="L121" s="33"/>
      <c r="M121" s="63"/>
      <c r="N121" s="54"/>
      <c r="O121" s="54"/>
      <c r="P121" s="122">
        <f>P122</f>
        <v>0</v>
      </c>
      <c r="Q121" s="54"/>
      <c r="R121" s="122">
        <f>R122</f>
        <v>0</v>
      </c>
      <c r="S121" s="54"/>
      <c r="T121" s="123">
        <f>T122</f>
        <v>0</v>
      </c>
      <c r="AT121" s="17" t="s">
        <v>82</v>
      </c>
      <c r="AU121" s="17" t="s">
        <v>166</v>
      </c>
      <c r="BK121" s="124">
        <f>BK122</f>
        <v>0</v>
      </c>
    </row>
    <row r="122" spans="2:65" s="11" customFormat="1" ht="25.9" customHeight="1">
      <c r="B122" s="125"/>
      <c r="D122" s="126" t="s">
        <v>82</v>
      </c>
      <c r="E122" s="127" t="s">
        <v>1905</v>
      </c>
      <c r="F122" s="127" t="s">
        <v>142</v>
      </c>
      <c r="I122" s="128"/>
      <c r="J122" s="129">
        <f>BK122</f>
        <v>0</v>
      </c>
      <c r="L122" s="125"/>
      <c r="M122" s="130"/>
      <c r="P122" s="131">
        <f>P123</f>
        <v>0</v>
      </c>
      <c r="R122" s="131">
        <f>R123</f>
        <v>0</v>
      </c>
      <c r="T122" s="132">
        <f>T123</f>
        <v>0</v>
      </c>
      <c r="AR122" s="126" t="s">
        <v>193</v>
      </c>
      <c r="AT122" s="133" t="s">
        <v>82</v>
      </c>
      <c r="AU122" s="133" t="s">
        <v>83</v>
      </c>
      <c r="AY122" s="126" t="s">
        <v>186</v>
      </c>
      <c r="BK122" s="134">
        <f>BK123</f>
        <v>0</v>
      </c>
    </row>
    <row r="123" spans="2:65" s="1" customFormat="1" ht="16.5" customHeight="1">
      <c r="B123" s="33"/>
      <c r="C123" s="137" t="s">
        <v>91</v>
      </c>
      <c r="D123" s="137" t="s">
        <v>188</v>
      </c>
      <c r="E123" s="138" t="s">
        <v>1975</v>
      </c>
      <c r="F123" s="139" t="s">
        <v>2203</v>
      </c>
      <c r="G123" s="140" t="s">
        <v>912</v>
      </c>
      <c r="H123" s="141">
        <v>1</v>
      </c>
      <c r="I123" s="142"/>
      <c r="J123" s="143">
        <f>ROUND(I123*H123,2)</f>
        <v>0</v>
      </c>
      <c r="K123" s="139" t="s">
        <v>1</v>
      </c>
      <c r="L123" s="33"/>
      <c r="M123" s="161" t="s">
        <v>1</v>
      </c>
      <c r="N123" s="162" t="s">
        <v>48</v>
      </c>
      <c r="O123" s="163"/>
      <c r="P123" s="164">
        <f>O123*H123</f>
        <v>0</v>
      </c>
      <c r="Q123" s="164">
        <v>0</v>
      </c>
      <c r="R123" s="164">
        <f>Q123*H123</f>
        <v>0</v>
      </c>
      <c r="S123" s="164">
        <v>0</v>
      </c>
      <c r="T123" s="165">
        <f>S123*H123</f>
        <v>0</v>
      </c>
      <c r="AR123" s="148" t="s">
        <v>1109</v>
      </c>
      <c r="AT123" s="148" t="s">
        <v>188</v>
      </c>
      <c r="AU123" s="148" t="s">
        <v>91</v>
      </c>
      <c r="AY123" s="17" t="s">
        <v>186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91</v>
      </c>
      <c r="BK123" s="149">
        <f>ROUND(I123*H123,2)</f>
        <v>0</v>
      </c>
      <c r="BL123" s="17" t="s">
        <v>1109</v>
      </c>
      <c r="BM123" s="148" t="s">
        <v>2204</v>
      </c>
    </row>
    <row r="124" spans="2:65" s="1" customFormat="1" ht="6.95" customHeight="1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33"/>
    </row>
  </sheetData>
  <sheetProtection algorithmName="SHA-512" hashValue="IaDoCLXUnPYR/W/fZaVJ7AI6AFEa3o8X6AaRKc2qZ8dxkw9H6h8AGO/ZtbhYRSbUaICYjGTOyIx5ixuYvTqTCQ==" saltValue="ThXnaLVXKQ4HnFmykBl5tKTLt4Etf7R56qnT9cxVewo4B8vDk2TxTmUNteXZzH7WIGNSfJis9TrvRz3mRPvWYg==" spinCount="100000" sheet="1" objects="1" scenarios="1" formatColumns="0" formatRows="0" autoFilter="0"/>
  <autoFilter ref="C120:K123" xr:uid="{00000000-0009-0000-0000-000010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2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152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ht="12" customHeight="1">
      <c r="B8" s="20"/>
      <c r="D8" s="27" t="s">
        <v>160</v>
      </c>
      <c r="L8" s="20"/>
    </row>
    <row r="9" spans="2:46" s="1" customFormat="1" ht="16.5" customHeight="1">
      <c r="B9" s="33"/>
      <c r="E9" s="245" t="s">
        <v>2197</v>
      </c>
      <c r="F9" s="247"/>
      <c r="G9" s="247"/>
      <c r="H9" s="247"/>
      <c r="L9" s="33"/>
    </row>
    <row r="10" spans="2:46" s="1" customFormat="1" ht="12" customHeight="1">
      <c r="B10" s="33"/>
      <c r="D10" s="27" t="s">
        <v>257</v>
      </c>
      <c r="L10" s="33"/>
    </row>
    <row r="11" spans="2:46" s="1" customFormat="1" ht="16.5" customHeight="1">
      <c r="B11" s="33"/>
      <c r="E11" s="202" t="s">
        <v>2205</v>
      </c>
      <c r="F11" s="247"/>
      <c r="G11" s="247"/>
      <c r="H11" s="24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7" t="s">
        <v>18</v>
      </c>
      <c r="F13" s="25" t="s">
        <v>19</v>
      </c>
      <c r="I13" s="27" t="s">
        <v>20</v>
      </c>
      <c r="J13" s="25" t="s">
        <v>1</v>
      </c>
      <c r="L13" s="33"/>
    </row>
    <row r="14" spans="2:46" s="1" customFormat="1" ht="12" customHeight="1">
      <c r="B14" s="33"/>
      <c r="D14" s="27" t="s">
        <v>22</v>
      </c>
      <c r="F14" s="25" t="s">
        <v>23</v>
      </c>
      <c r="I14" s="27" t="s">
        <v>24</v>
      </c>
      <c r="J14" s="53" t="str">
        <f>'Rekapitulace stavby'!AN8</f>
        <v>9. 9. 2021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7" t="s">
        <v>30</v>
      </c>
      <c r="I16" s="27" t="s">
        <v>31</v>
      </c>
      <c r="J16" s="25" t="s">
        <v>1</v>
      </c>
      <c r="L16" s="33"/>
    </row>
    <row r="17" spans="2:12" s="1" customFormat="1" ht="18" customHeight="1">
      <c r="B17" s="33"/>
      <c r="E17" s="25" t="s">
        <v>32</v>
      </c>
      <c r="I17" s="27" t="s">
        <v>33</v>
      </c>
      <c r="J17" s="25" t="s">
        <v>1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7" t="s">
        <v>34</v>
      </c>
      <c r="I19" s="27" t="s">
        <v>31</v>
      </c>
      <c r="J19" s="28" t="str">
        <f>'Rekapitulace stavby'!AN13</f>
        <v>Vyplň údaj</v>
      </c>
      <c r="L19" s="33"/>
    </row>
    <row r="20" spans="2:12" s="1" customFormat="1" ht="18" customHeight="1">
      <c r="B20" s="33"/>
      <c r="E20" s="248" t="str">
        <f>'Rekapitulace stavby'!E14</f>
        <v>Vyplň údaj</v>
      </c>
      <c r="F20" s="229"/>
      <c r="G20" s="229"/>
      <c r="H20" s="229"/>
      <c r="I20" s="27" t="s">
        <v>33</v>
      </c>
      <c r="J20" s="28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7" t="s">
        <v>36</v>
      </c>
      <c r="I22" s="27" t="s">
        <v>31</v>
      </c>
      <c r="J22" s="25" t="s">
        <v>1</v>
      </c>
      <c r="L22" s="33"/>
    </row>
    <row r="23" spans="2:12" s="1" customFormat="1" ht="18" customHeight="1">
      <c r="B23" s="33"/>
      <c r="E23" s="25" t="s">
        <v>37</v>
      </c>
      <c r="I23" s="27" t="s">
        <v>33</v>
      </c>
      <c r="J23" s="25" t="s">
        <v>1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7" t="s">
        <v>39</v>
      </c>
      <c r="I25" s="27" t="s">
        <v>31</v>
      </c>
      <c r="J25" s="25" t="str">
        <f>IF('Rekapitulace stavby'!AN19="","",'Rekapitulace stavby'!AN19)</f>
        <v/>
      </c>
      <c r="L25" s="33"/>
    </row>
    <row r="26" spans="2:12" s="1" customFormat="1" ht="18" customHeight="1">
      <c r="B26" s="33"/>
      <c r="E26" s="25" t="str">
        <f>IF('Rekapitulace stavby'!E20="","",'Rekapitulace stavby'!E20)</f>
        <v xml:space="preserve"> </v>
      </c>
      <c r="I26" s="27" t="s">
        <v>33</v>
      </c>
      <c r="J26" s="25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7" t="s">
        <v>41</v>
      </c>
      <c r="L28" s="33"/>
    </row>
    <row r="29" spans="2:12" s="7" customFormat="1" ht="71.25" customHeight="1">
      <c r="B29" s="95"/>
      <c r="E29" s="234" t="s">
        <v>42</v>
      </c>
      <c r="F29" s="234"/>
      <c r="G29" s="234"/>
      <c r="H29" s="234"/>
      <c r="L29" s="95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25.35" customHeight="1">
      <c r="B32" s="33"/>
      <c r="D32" s="96" t="s">
        <v>43</v>
      </c>
      <c r="J32" s="67">
        <f>ROUND(J121, 2)</f>
        <v>0</v>
      </c>
      <c r="L32" s="33"/>
    </row>
    <row r="33" spans="2:12" s="1" customFormat="1" ht="6.95" customHeight="1">
      <c r="B33" s="33"/>
      <c r="D33" s="54"/>
      <c r="E33" s="54"/>
      <c r="F33" s="54"/>
      <c r="G33" s="54"/>
      <c r="H33" s="54"/>
      <c r="I33" s="54"/>
      <c r="J33" s="54"/>
      <c r="K33" s="54"/>
      <c r="L33" s="33"/>
    </row>
    <row r="34" spans="2:12" s="1" customFormat="1" ht="14.45" customHeight="1">
      <c r="B34" s="33"/>
      <c r="F34" s="36" t="s">
        <v>45</v>
      </c>
      <c r="I34" s="36" t="s">
        <v>44</v>
      </c>
      <c r="J34" s="36" t="s">
        <v>46</v>
      </c>
      <c r="L34" s="33"/>
    </row>
    <row r="35" spans="2:12" s="1" customFormat="1" ht="14.45" customHeight="1">
      <c r="B35" s="33"/>
      <c r="D35" s="56" t="s">
        <v>47</v>
      </c>
      <c r="E35" s="27" t="s">
        <v>48</v>
      </c>
      <c r="F35" s="87">
        <f>ROUND((SUM(BE121:BE123)),  2)</f>
        <v>0</v>
      </c>
      <c r="I35" s="97">
        <v>0.21</v>
      </c>
      <c r="J35" s="87">
        <f>ROUND(((SUM(BE121:BE123))*I35),  2)</f>
        <v>0</v>
      </c>
      <c r="L35" s="33"/>
    </row>
    <row r="36" spans="2:12" s="1" customFormat="1" ht="14.45" customHeight="1">
      <c r="B36" s="33"/>
      <c r="E36" s="27" t="s">
        <v>49</v>
      </c>
      <c r="F36" s="87">
        <f>ROUND((SUM(BF121:BF123)),  2)</f>
        <v>0</v>
      </c>
      <c r="I36" s="97">
        <v>0.15</v>
      </c>
      <c r="J36" s="87">
        <f>ROUND(((SUM(BF121:BF123))*I36),  2)</f>
        <v>0</v>
      </c>
      <c r="L36" s="33"/>
    </row>
    <row r="37" spans="2:12" s="1" customFormat="1" ht="14.45" hidden="1" customHeight="1">
      <c r="B37" s="33"/>
      <c r="E37" s="27" t="s">
        <v>50</v>
      </c>
      <c r="F37" s="87">
        <f>ROUND((SUM(BG121:BG123)),  2)</f>
        <v>0</v>
      </c>
      <c r="I37" s="97">
        <v>0.21</v>
      </c>
      <c r="J37" s="87">
        <f>0</f>
        <v>0</v>
      </c>
      <c r="L37" s="33"/>
    </row>
    <row r="38" spans="2:12" s="1" customFormat="1" ht="14.45" hidden="1" customHeight="1">
      <c r="B38" s="33"/>
      <c r="E38" s="27" t="s">
        <v>51</v>
      </c>
      <c r="F38" s="87">
        <f>ROUND((SUM(BH121:BH123)),  2)</f>
        <v>0</v>
      </c>
      <c r="I38" s="97">
        <v>0.15</v>
      </c>
      <c r="J38" s="87">
        <f>0</f>
        <v>0</v>
      </c>
      <c r="L38" s="33"/>
    </row>
    <row r="39" spans="2:12" s="1" customFormat="1" ht="14.45" hidden="1" customHeight="1">
      <c r="B39" s="33"/>
      <c r="E39" s="27" t="s">
        <v>52</v>
      </c>
      <c r="F39" s="87">
        <f>ROUND((SUM(BI121:BI123)),  2)</f>
        <v>0</v>
      </c>
      <c r="I39" s="97">
        <v>0</v>
      </c>
      <c r="J39" s="87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8"/>
      <c r="D41" s="99" t="s">
        <v>53</v>
      </c>
      <c r="E41" s="58"/>
      <c r="F41" s="58"/>
      <c r="G41" s="100" t="s">
        <v>54</v>
      </c>
      <c r="H41" s="101" t="s">
        <v>55</v>
      </c>
      <c r="I41" s="58"/>
      <c r="J41" s="102">
        <f>SUM(J32:J39)</f>
        <v>0</v>
      </c>
      <c r="K41" s="103"/>
      <c r="L41" s="33"/>
    </row>
    <row r="42" spans="2:12" s="1" customFormat="1" ht="14.45" customHeight="1">
      <c r="B42" s="33"/>
      <c r="L42" s="33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12" s="1" customFormat="1" ht="24.95" customHeight="1">
      <c r="B82" s="33"/>
      <c r="C82" s="21" t="s">
        <v>162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7" t="s">
        <v>16</v>
      </c>
      <c r="L84" s="33"/>
    </row>
    <row r="85" spans="2:12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12" ht="12" customHeight="1">
      <c r="B86" s="20"/>
      <c r="C86" s="27" t="s">
        <v>160</v>
      </c>
      <c r="L86" s="20"/>
    </row>
    <row r="87" spans="2:12" s="1" customFormat="1" ht="16.5" customHeight="1">
      <c r="B87" s="33"/>
      <c r="E87" s="245" t="s">
        <v>2197</v>
      </c>
      <c r="F87" s="247"/>
      <c r="G87" s="247"/>
      <c r="H87" s="247"/>
      <c r="L87" s="33"/>
    </row>
    <row r="88" spans="2:12" s="1" customFormat="1" ht="12" customHeight="1">
      <c r="B88" s="33"/>
      <c r="C88" s="27" t="s">
        <v>257</v>
      </c>
      <c r="L88" s="33"/>
    </row>
    <row r="89" spans="2:12" s="1" customFormat="1" ht="16.5" customHeight="1">
      <c r="B89" s="33"/>
      <c r="E89" s="202" t="str">
        <f>E11</f>
        <v xml:space="preserve">IO 03 - Splašková kanalizace </v>
      </c>
      <c r="F89" s="247"/>
      <c r="G89" s="247"/>
      <c r="H89" s="247"/>
      <c r="L89" s="33"/>
    </row>
    <row r="90" spans="2:12" s="1" customFormat="1" ht="6.95" customHeight="1">
      <c r="B90" s="33"/>
      <c r="L90" s="33"/>
    </row>
    <row r="91" spans="2:12" s="1" customFormat="1" ht="12" customHeight="1">
      <c r="B91" s="33"/>
      <c r="C91" s="27" t="s">
        <v>22</v>
      </c>
      <c r="F91" s="25" t="str">
        <f>F14</f>
        <v>Slezská Ostrava</v>
      </c>
      <c r="I91" s="27" t="s">
        <v>24</v>
      </c>
      <c r="J91" s="53" t="str">
        <f>IF(J14="","",J14)</f>
        <v>9. 9. 2021</v>
      </c>
      <c r="L91" s="33"/>
    </row>
    <row r="92" spans="2:12" s="1" customFormat="1" ht="6.95" customHeight="1">
      <c r="B92" s="33"/>
      <c r="L92" s="33"/>
    </row>
    <row r="93" spans="2:12" s="1" customFormat="1" ht="15.2" customHeight="1">
      <c r="B93" s="33"/>
      <c r="C93" s="27" t="s">
        <v>30</v>
      </c>
      <c r="F93" s="25" t="str">
        <f>E17</f>
        <v>Statutární město Ostrava</v>
      </c>
      <c r="I93" s="27" t="s">
        <v>36</v>
      </c>
      <c r="J93" s="31" t="str">
        <f>E23</f>
        <v>PPS Kania, s.r.o</v>
      </c>
      <c r="L93" s="33"/>
    </row>
    <row r="94" spans="2:12" s="1" customFormat="1" ht="15.2" customHeight="1">
      <c r="B94" s="33"/>
      <c r="C94" s="27" t="s">
        <v>34</v>
      </c>
      <c r="F94" s="25" t="str">
        <f>IF(E20="","",E20)</f>
        <v>Vyplň údaj</v>
      </c>
      <c r="I94" s="27" t="s">
        <v>39</v>
      </c>
      <c r="J94" s="31" t="str">
        <f>E26</f>
        <v xml:space="preserve"> </v>
      </c>
      <c r="L94" s="33"/>
    </row>
    <row r="95" spans="2:12" s="1" customFormat="1" ht="10.35" customHeight="1">
      <c r="B95" s="33"/>
      <c r="L95" s="33"/>
    </row>
    <row r="96" spans="2:12" s="1" customFormat="1" ht="29.25" customHeight="1">
      <c r="B96" s="33"/>
      <c r="C96" s="106" t="s">
        <v>163</v>
      </c>
      <c r="D96" s="98"/>
      <c r="E96" s="98"/>
      <c r="F96" s="98"/>
      <c r="G96" s="98"/>
      <c r="H96" s="98"/>
      <c r="I96" s="98"/>
      <c r="J96" s="107" t="s">
        <v>164</v>
      </c>
      <c r="K96" s="98"/>
      <c r="L96" s="33"/>
    </row>
    <row r="97" spans="2:47" s="1" customFormat="1" ht="10.35" customHeight="1">
      <c r="B97" s="33"/>
      <c r="L97" s="33"/>
    </row>
    <row r="98" spans="2:47" s="1" customFormat="1" ht="22.9" customHeight="1">
      <c r="B98" s="33"/>
      <c r="C98" s="108" t="s">
        <v>165</v>
      </c>
      <c r="J98" s="67">
        <f>J121</f>
        <v>0</v>
      </c>
      <c r="L98" s="33"/>
      <c r="AU98" s="17" t="s">
        <v>166</v>
      </c>
    </row>
    <row r="99" spans="2:47" s="8" customFormat="1" ht="24.95" customHeight="1">
      <c r="B99" s="109"/>
      <c r="D99" s="110" t="s">
        <v>2199</v>
      </c>
      <c r="E99" s="111"/>
      <c r="F99" s="111"/>
      <c r="G99" s="111"/>
      <c r="H99" s="111"/>
      <c r="I99" s="111"/>
      <c r="J99" s="112">
        <f>J122</f>
        <v>0</v>
      </c>
      <c r="L99" s="109"/>
    </row>
    <row r="100" spans="2:47" s="1" customFormat="1" ht="21.75" customHeight="1">
      <c r="B100" s="33"/>
      <c r="L100" s="33"/>
    </row>
    <row r="101" spans="2:47" s="1" customFormat="1" ht="6.95" customHeight="1">
      <c r="B101" s="45"/>
      <c r="C101" s="46"/>
      <c r="D101" s="46"/>
      <c r="E101" s="46"/>
      <c r="F101" s="46"/>
      <c r="G101" s="46"/>
      <c r="H101" s="46"/>
      <c r="I101" s="46"/>
      <c r="J101" s="46"/>
      <c r="K101" s="46"/>
      <c r="L101" s="33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3"/>
    </row>
    <row r="106" spans="2:47" s="1" customFormat="1" ht="24.95" customHeight="1">
      <c r="B106" s="33"/>
      <c r="C106" s="21" t="s">
        <v>171</v>
      </c>
      <c r="L106" s="33"/>
    </row>
    <row r="107" spans="2:47" s="1" customFormat="1" ht="6.95" customHeight="1">
      <c r="B107" s="33"/>
      <c r="L107" s="33"/>
    </row>
    <row r="108" spans="2:47" s="1" customFormat="1" ht="12" customHeight="1">
      <c r="B108" s="33"/>
      <c r="C108" s="27" t="s">
        <v>16</v>
      </c>
      <c r="L108" s="33"/>
    </row>
    <row r="109" spans="2:47" s="1" customFormat="1" ht="16.5" customHeight="1">
      <c r="B109" s="33"/>
      <c r="E109" s="245" t="str">
        <f>E7</f>
        <v>SPORTOVNÍ HALA _ SLEZSKÁ OSTRAVA</v>
      </c>
      <c r="F109" s="246"/>
      <c r="G109" s="246"/>
      <c r="H109" s="246"/>
      <c r="L109" s="33"/>
    </row>
    <row r="110" spans="2:47" ht="12" customHeight="1">
      <c r="B110" s="20"/>
      <c r="C110" s="27" t="s">
        <v>160</v>
      </c>
      <c r="L110" s="20"/>
    </row>
    <row r="111" spans="2:47" s="1" customFormat="1" ht="16.5" customHeight="1">
      <c r="B111" s="33"/>
      <c r="E111" s="245" t="s">
        <v>2197</v>
      </c>
      <c r="F111" s="247"/>
      <c r="G111" s="247"/>
      <c r="H111" s="247"/>
      <c r="L111" s="33"/>
    </row>
    <row r="112" spans="2:47" s="1" customFormat="1" ht="12" customHeight="1">
      <c r="B112" s="33"/>
      <c r="C112" s="27" t="s">
        <v>257</v>
      </c>
      <c r="L112" s="33"/>
    </row>
    <row r="113" spans="2:65" s="1" customFormat="1" ht="16.5" customHeight="1">
      <c r="B113" s="33"/>
      <c r="E113" s="202" t="str">
        <f>E11</f>
        <v xml:space="preserve">IO 03 - Splašková kanalizace </v>
      </c>
      <c r="F113" s="247"/>
      <c r="G113" s="247"/>
      <c r="H113" s="247"/>
      <c r="L113" s="33"/>
    </row>
    <row r="114" spans="2:65" s="1" customFormat="1" ht="6.95" customHeight="1">
      <c r="B114" s="33"/>
      <c r="L114" s="33"/>
    </row>
    <row r="115" spans="2:65" s="1" customFormat="1" ht="12" customHeight="1">
      <c r="B115" s="33"/>
      <c r="C115" s="27" t="s">
        <v>22</v>
      </c>
      <c r="F115" s="25" t="str">
        <f>F14</f>
        <v>Slezská Ostrava</v>
      </c>
      <c r="I115" s="27" t="s">
        <v>24</v>
      </c>
      <c r="J115" s="53" t="str">
        <f>IF(J14="","",J14)</f>
        <v>9. 9. 2021</v>
      </c>
      <c r="L115" s="33"/>
    </row>
    <row r="116" spans="2:65" s="1" customFormat="1" ht="6.95" customHeight="1">
      <c r="B116" s="33"/>
      <c r="L116" s="33"/>
    </row>
    <row r="117" spans="2:65" s="1" customFormat="1" ht="15.2" customHeight="1">
      <c r="B117" s="33"/>
      <c r="C117" s="27" t="s">
        <v>30</v>
      </c>
      <c r="F117" s="25" t="str">
        <f>E17</f>
        <v>Statutární město Ostrava</v>
      </c>
      <c r="I117" s="27" t="s">
        <v>36</v>
      </c>
      <c r="J117" s="31" t="str">
        <f>E23</f>
        <v>PPS Kania, s.r.o</v>
      </c>
      <c r="L117" s="33"/>
    </row>
    <row r="118" spans="2:65" s="1" customFormat="1" ht="15.2" customHeight="1">
      <c r="B118" s="33"/>
      <c r="C118" s="27" t="s">
        <v>34</v>
      </c>
      <c r="F118" s="25" t="str">
        <f>IF(E20="","",E20)</f>
        <v>Vyplň údaj</v>
      </c>
      <c r="I118" s="27" t="s">
        <v>39</v>
      </c>
      <c r="J118" s="31" t="str">
        <f>E26</f>
        <v xml:space="preserve"> </v>
      </c>
      <c r="L118" s="33"/>
    </row>
    <row r="119" spans="2:65" s="1" customFormat="1" ht="10.35" customHeight="1">
      <c r="B119" s="33"/>
      <c r="L119" s="33"/>
    </row>
    <row r="120" spans="2:65" s="10" customFormat="1" ht="29.25" customHeight="1">
      <c r="B120" s="117"/>
      <c r="C120" s="118" t="s">
        <v>172</v>
      </c>
      <c r="D120" s="119" t="s">
        <v>68</v>
      </c>
      <c r="E120" s="119" t="s">
        <v>64</v>
      </c>
      <c r="F120" s="119" t="s">
        <v>65</v>
      </c>
      <c r="G120" s="119" t="s">
        <v>173</v>
      </c>
      <c r="H120" s="119" t="s">
        <v>174</v>
      </c>
      <c r="I120" s="119" t="s">
        <v>175</v>
      </c>
      <c r="J120" s="119" t="s">
        <v>164</v>
      </c>
      <c r="K120" s="120" t="s">
        <v>176</v>
      </c>
      <c r="L120" s="117"/>
      <c r="M120" s="60" t="s">
        <v>1</v>
      </c>
      <c r="N120" s="61" t="s">
        <v>47</v>
      </c>
      <c r="O120" s="61" t="s">
        <v>177</v>
      </c>
      <c r="P120" s="61" t="s">
        <v>178</v>
      </c>
      <c r="Q120" s="61" t="s">
        <v>179</v>
      </c>
      <c r="R120" s="61" t="s">
        <v>180</v>
      </c>
      <c r="S120" s="61" t="s">
        <v>181</v>
      </c>
      <c r="T120" s="62" t="s">
        <v>182</v>
      </c>
    </row>
    <row r="121" spans="2:65" s="1" customFormat="1" ht="22.9" customHeight="1">
      <c r="B121" s="33"/>
      <c r="C121" s="65" t="s">
        <v>183</v>
      </c>
      <c r="J121" s="121">
        <f>BK121</f>
        <v>0</v>
      </c>
      <c r="L121" s="33"/>
      <c r="M121" s="63"/>
      <c r="N121" s="54"/>
      <c r="O121" s="54"/>
      <c r="P121" s="122">
        <f>P122</f>
        <v>0</v>
      </c>
      <c r="Q121" s="54"/>
      <c r="R121" s="122">
        <f>R122</f>
        <v>0</v>
      </c>
      <c r="S121" s="54"/>
      <c r="T121" s="123">
        <f>T122</f>
        <v>0</v>
      </c>
      <c r="AT121" s="17" t="s">
        <v>82</v>
      </c>
      <c r="AU121" s="17" t="s">
        <v>166</v>
      </c>
      <c r="BK121" s="124">
        <f>BK122</f>
        <v>0</v>
      </c>
    </row>
    <row r="122" spans="2:65" s="11" customFormat="1" ht="25.9" customHeight="1">
      <c r="B122" s="125"/>
      <c r="D122" s="126" t="s">
        <v>82</v>
      </c>
      <c r="E122" s="127" t="s">
        <v>1905</v>
      </c>
      <c r="F122" s="127" t="s">
        <v>142</v>
      </c>
      <c r="I122" s="128"/>
      <c r="J122" s="129">
        <f>BK122</f>
        <v>0</v>
      </c>
      <c r="L122" s="125"/>
      <c r="M122" s="130"/>
      <c r="P122" s="131">
        <f>P123</f>
        <v>0</v>
      </c>
      <c r="R122" s="131">
        <f>R123</f>
        <v>0</v>
      </c>
      <c r="T122" s="132">
        <f>T123</f>
        <v>0</v>
      </c>
      <c r="AR122" s="126" t="s">
        <v>193</v>
      </c>
      <c r="AT122" s="133" t="s">
        <v>82</v>
      </c>
      <c r="AU122" s="133" t="s">
        <v>83</v>
      </c>
      <c r="AY122" s="126" t="s">
        <v>186</v>
      </c>
      <c r="BK122" s="134">
        <f>BK123</f>
        <v>0</v>
      </c>
    </row>
    <row r="123" spans="2:65" s="1" customFormat="1" ht="16.5" customHeight="1">
      <c r="B123" s="33"/>
      <c r="C123" s="137" t="s">
        <v>91</v>
      </c>
      <c r="D123" s="137" t="s">
        <v>188</v>
      </c>
      <c r="E123" s="138" t="s">
        <v>1975</v>
      </c>
      <c r="F123" s="139" t="s">
        <v>2206</v>
      </c>
      <c r="G123" s="140" t="s">
        <v>912</v>
      </c>
      <c r="H123" s="141">
        <v>1</v>
      </c>
      <c r="I123" s="142"/>
      <c r="J123" s="143">
        <f>ROUND(I123*H123,2)</f>
        <v>0</v>
      </c>
      <c r="K123" s="139" t="s">
        <v>1</v>
      </c>
      <c r="L123" s="33"/>
      <c r="M123" s="161" t="s">
        <v>1</v>
      </c>
      <c r="N123" s="162" t="s">
        <v>48</v>
      </c>
      <c r="O123" s="163"/>
      <c r="P123" s="164">
        <f>O123*H123</f>
        <v>0</v>
      </c>
      <c r="Q123" s="164">
        <v>0</v>
      </c>
      <c r="R123" s="164">
        <f>Q123*H123</f>
        <v>0</v>
      </c>
      <c r="S123" s="164">
        <v>0</v>
      </c>
      <c r="T123" s="165">
        <f>S123*H123</f>
        <v>0</v>
      </c>
      <c r="AR123" s="148" t="s">
        <v>1109</v>
      </c>
      <c r="AT123" s="148" t="s">
        <v>188</v>
      </c>
      <c r="AU123" s="148" t="s">
        <v>91</v>
      </c>
      <c r="AY123" s="17" t="s">
        <v>186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91</v>
      </c>
      <c r="BK123" s="149">
        <f>ROUND(I123*H123,2)</f>
        <v>0</v>
      </c>
      <c r="BL123" s="17" t="s">
        <v>1109</v>
      </c>
      <c r="BM123" s="148" t="s">
        <v>2207</v>
      </c>
    </row>
    <row r="124" spans="2:65" s="1" customFormat="1" ht="6.95" customHeight="1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33"/>
    </row>
  </sheetData>
  <sheetProtection algorithmName="SHA-512" hashValue="tKqOxBkUpOLAWcet/CwvnqI5Rh59F7f+EMQlyyPDi5AYzUCOszMWV+/fVmccY0cyvtWbP9kqFI5vqj0ZtOeu9A==" saltValue="9LlKudTOb3xJhHhV3G8ROUZmMsPgeL4xDGVY4iLQawI/iFIeKjpvU6FVXL67j6A4vaD9XZLofJeKQkrcBHjwqg==" spinCount="100000" sheet="1" objects="1" scenarios="1" formatColumns="0" formatRows="0" autoFilter="0"/>
  <autoFilter ref="C120:K123" xr:uid="{00000000-0009-0000-0000-000011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2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155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ht="12" customHeight="1">
      <c r="B8" s="20"/>
      <c r="D8" s="27" t="s">
        <v>160</v>
      </c>
      <c r="L8" s="20"/>
    </row>
    <row r="9" spans="2:46" s="1" customFormat="1" ht="16.5" customHeight="1">
      <c r="B9" s="33"/>
      <c r="E9" s="245" t="s">
        <v>2197</v>
      </c>
      <c r="F9" s="247"/>
      <c r="G9" s="247"/>
      <c r="H9" s="247"/>
      <c r="L9" s="33"/>
    </row>
    <row r="10" spans="2:46" s="1" customFormat="1" ht="12" customHeight="1">
      <c r="B10" s="33"/>
      <c r="D10" s="27" t="s">
        <v>257</v>
      </c>
      <c r="L10" s="33"/>
    </row>
    <row r="11" spans="2:46" s="1" customFormat="1" ht="16.5" customHeight="1">
      <c r="B11" s="33"/>
      <c r="E11" s="202" t="s">
        <v>2208</v>
      </c>
      <c r="F11" s="247"/>
      <c r="G11" s="247"/>
      <c r="H11" s="24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7" t="s">
        <v>18</v>
      </c>
      <c r="F13" s="25" t="s">
        <v>19</v>
      </c>
      <c r="I13" s="27" t="s">
        <v>20</v>
      </c>
      <c r="J13" s="25" t="s">
        <v>1</v>
      </c>
      <c r="L13" s="33"/>
    </row>
    <row r="14" spans="2:46" s="1" customFormat="1" ht="12" customHeight="1">
      <c r="B14" s="33"/>
      <c r="D14" s="27" t="s">
        <v>22</v>
      </c>
      <c r="F14" s="25" t="s">
        <v>23</v>
      </c>
      <c r="I14" s="27" t="s">
        <v>24</v>
      </c>
      <c r="J14" s="53" t="str">
        <f>'Rekapitulace stavby'!AN8</f>
        <v>9. 9. 2021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7" t="s">
        <v>30</v>
      </c>
      <c r="I16" s="27" t="s">
        <v>31</v>
      </c>
      <c r="J16" s="25" t="s">
        <v>1</v>
      </c>
      <c r="L16" s="33"/>
    </row>
    <row r="17" spans="2:12" s="1" customFormat="1" ht="18" customHeight="1">
      <c r="B17" s="33"/>
      <c r="E17" s="25" t="s">
        <v>32</v>
      </c>
      <c r="I17" s="27" t="s">
        <v>33</v>
      </c>
      <c r="J17" s="25" t="s">
        <v>1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7" t="s">
        <v>34</v>
      </c>
      <c r="I19" s="27" t="s">
        <v>31</v>
      </c>
      <c r="J19" s="28" t="str">
        <f>'Rekapitulace stavby'!AN13</f>
        <v>Vyplň údaj</v>
      </c>
      <c r="L19" s="33"/>
    </row>
    <row r="20" spans="2:12" s="1" customFormat="1" ht="18" customHeight="1">
      <c r="B20" s="33"/>
      <c r="E20" s="248" t="str">
        <f>'Rekapitulace stavby'!E14</f>
        <v>Vyplň údaj</v>
      </c>
      <c r="F20" s="229"/>
      <c r="G20" s="229"/>
      <c r="H20" s="229"/>
      <c r="I20" s="27" t="s">
        <v>33</v>
      </c>
      <c r="J20" s="28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7" t="s">
        <v>36</v>
      </c>
      <c r="I22" s="27" t="s">
        <v>31</v>
      </c>
      <c r="J22" s="25" t="s">
        <v>1</v>
      </c>
      <c r="L22" s="33"/>
    </row>
    <row r="23" spans="2:12" s="1" customFormat="1" ht="18" customHeight="1">
      <c r="B23" s="33"/>
      <c r="E23" s="25" t="s">
        <v>37</v>
      </c>
      <c r="I23" s="27" t="s">
        <v>33</v>
      </c>
      <c r="J23" s="25" t="s">
        <v>1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7" t="s">
        <v>39</v>
      </c>
      <c r="I25" s="27" t="s">
        <v>31</v>
      </c>
      <c r="J25" s="25" t="str">
        <f>IF('Rekapitulace stavby'!AN19="","",'Rekapitulace stavby'!AN19)</f>
        <v/>
      </c>
      <c r="L25" s="33"/>
    </row>
    <row r="26" spans="2:12" s="1" customFormat="1" ht="18" customHeight="1">
      <c r="B26" s="33"/>
      <c r="E26" s="25" t="str">
        <f>IF('Rekapitulace stavby'!E20="","",'Rekapitulace stavby'!E20)</f>
        <v xml:space="preserve"> </v>
      </c>
      <c r="I26" s="27" t="s">
        <v>33</v>
      </c>
      <c r="J26" s="25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7" t="s">
        <v>41</v>
      </c>
      <c r="L28" s="33"/>
    </row>
    <row r="29" spans="2:12" s="7" customFormat="1" ht="71.25" customHeight="1">
      <c r="B29" s="95"/>
      <c r="E29" s="234" t="s">
        <v>42</v>
      </c>
      <c r="F29" s="234"/>
      <c r="G29" s="234"/>
      <c r="H29" s="234"/>
      <c r="L29" s="95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25.35" customHeight="1">
      <c r="B32" s="33"/>
      <c r="D32" s="96" t="s">
        <v>43</v>
      </c>
      <c r="J32" s="67">
        <f>ROUND(J121, 2)</f>
        <v>0</v>
      </c>
      <c r="L32" s="33"/>
    </row>
    <row r="33" spans="2:12" s="1" customFormat="1" ht="6.95" customHeight="1">
      <c r="B33" s="33"/>
      <c r="D33" s="54"/>
      <c r="E33" s="54"/>
      <c r="F33" s="54"/>
      <c r="G33" s="54"/>
      <c r="H33" s="54"/>
      <c r="I33" s="54"/>
      <c r="J33" s="54"/>
      <c r="K33" s="54"/>
      <c r="L33" s="33"/>
    </row>
    <row r="34" spans="2:12" s="1" customFormat="1" ht="14.45" customHeight="1">
      <c r="B34" s="33"/>
      <c r="F34" s="36" t="s">
        <v>45</v>
      </c>
      <c r="I34" s="36" t="s">
        <v>44</v>
      </c>
      <c r="J34" s="36" t="s">
        <v>46</v>
      </c>
      <c r="L34" s="33"/>
    </row>
    <row r="35" spans="2:12" s="1" customFormat="1" ht="14.45" customHeight="1">
      <c r="B35" s="33"/>
      <c r="D35" s="56" t="s">
        <v>47</v>
      </c>
      <c r="E35" s="27" t="s">
        <v>48</v>
      </c>
      <c r="F35" s="87">
        <f>ROUND((SUM(BE121:BE123)),  2)</f>
        <v>0</v>
      </c>
      <c r="I35" s="97">
        <v>0.21</v>
      </c>
      <c r="J35" s="87">
        <f>ROUND(((SUM(BE121:BE123))*I35),  2)</f>
        <v>0</v>
      </c>
      <c r="L35" s="33"/>
    </row>
    <row r="36" spans="2:12" s="1" customFormat="1" ht="14.45" customHeight="1">
      <c r="B36" s="33"/>
      <c r="E36" s="27" t="s">
        <v>49</v>
      </c>
      <c r="F36" s="87">
        <f>ROUND((SUM(BF121:BF123)),  2)</f>
        <v>0</v>
      </c>
      <c r="I36" s="97">
        <v>0.15</v>
      </c>
      <c r="J36" s="87">
        <f>ROUND(((SUM(BF121:BF123))*I36),  2)</f>
        <v>0</v>
      </c>
      <c r="L36" s="33"/>
    </row>
    <row r="37" spans="2:12" s="1" customFormat="1" ht="14.45" hidden="1" customHeight="1">
      <c r="B37" s="33"/>
      <c r="E37" s="27" t="s">
        <v>50</v>
      </c>
      <c r="F37" s="87">
        <f>ROUND((SUM(BG121:BG123)),  2)</f>
        <v>0</v>
      </c>
      <c r="I37" s="97">
        <v>0.21</v>
      </c>
      <c r="J37" s="87">
        <f>0</f>
        <v>0</v>
      </c>
      <c r="L37" s="33"/>
    </row>
    <row r="38" spans="2:12" s="1" customFormat="1" ht="14.45" hidden="1" customHeight="1">
      <c r="B38" s="33"/>
      <c r="E38" s="27" t="s">
        <v>51</v>
      </c>
      <c r="F38" s="87">
        <f>ROUND((SUM(BH121:BH123)),  2)</f>
        <v>0</v>
      </c>
      <c r="I38" s="97">
        <v>0.15</v>
      </c>
      <c r="J38" s="87">
        <f>0</f>
        <v>0</v>
      </c>
      <c r="L38" s="33"/>
    </row>
    <row r="39" spans="2:12" s="1" customFormat="1" ht="14.45" hidden="1" customHeight="1">
      <c r="B39" s="33"/>
      <c r="E39" s="27" t="s">
        <v>52</v>
      </c>
      <c r="F39" s="87">
        <f>ROUND((SUM(BI121:BI123)),  2)</f>
        <v>0</v>
      </c>
      <c r="I39" s="97">
        <v>0</v>
      </c>
      <c r="J39" s="87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8"/>
      <c r="D41" s="99" t="s">
        <v>53</v>
      </c>
      <c r="E41" s="58"/>
      <c r="F41" s="58"/>
      <c r="G41" s="100" t="s">
        <v>54</v>
      </c>
      <c r="H41" s="101" t="s">
        <v>55</v>
      </c>
      <c r="I41" s="58"/>
      <c r="J41" s="102">
        <f>SUM(J32:J39)</f>
        <v>0</v>
      </c>
      <c r="K41" s="103"/>
      <c r="L41" s="33"/>
    </row>
    <row r="42" spans="2:12" s="1" customFormat="1" ht="14.45" customHeight="1">
      <c r="B42" s="33"/>
      <c r="L42" s="33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12" s="1" customFormat="1" ht="24.95" customHeight="1">
      <c r="B82" s="33"/>
      <c r="C82" s="21" t="s">
        <v>162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7" t="s">
        <v>16</v>
      </c>
      <c r="L84" s="33"/>
    </row>
    <row r="85" spans="2:12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12" ht="12" customHeight="1">
      <c r="B86" s="20"/>
      <c r="C86" s="27" t="s">
        <v>160</v>
      </c>
      <c r="L86" s="20"/>
    </row>
    <row r="87" spans="2:12" s="1" customFormat="1" ht="16.5" customHeight="1">
      <c r="B87" s="33"/>
      <c r="E87" s="245" t="s">
        <v>2197</v>
      </c>
      <c r="F87" s="247"/>
      <c r="G87" s="247"/>
      <c r="H87" s="247"/>
      <c r="L87" s="33"/>
    </row>
    <row r="88" spans="2:12" s="1" customFormat="1" ht="12" customHeight="1">
      <c r="B88" s="33"/>
      <c r="C88" s="27" t="s">
        <v>257</v>
      </c>
      <c r="L88" s="33"/>
    </row>
    <row r="89" spans="2:12" s="1" customFormat="1" ht="16.5" customHeight="1">
      <c r="B89" s="33"/>
      <c r="E89" s="202" t="str">
        <f>E11</f>
        <v xml:space="preserve">IO 04 - Přípojka plynu </v>
      </c>
      <c r="F89" s="247"/>
      <c r="G89" s="247"/>
      <c r="H89" s="247"/>
      <c r="L89" s="33"/>
    </row>
    <row r="90" spans="2:12" s="1" customFormat="1" ht="6.95" customHeight="1">
      <c r="B90" s="33"/>
      <c r="L90" s="33"/>
    </row>
    <row r="91" spans="2:12" s="1" customFormat="1" ht="12" customHeight="1">
      <c r="B91" s="33"/>
      <c r="C91" s="27" t="s">
        <v>22</v>
      </c>
      <c r="F91" s="25" t="str">
        <f>F14</f>
        <v>Slezská Ostrava</v>
      </c>
      <c r="I91" s="27" t="s">
        <v>24</v>
      </c>
      <c r="J91" s="53" t="str">
        <f>IF(J14="","",J14)</f>
        <v>9. 9. 2021</v>
      </c>
      <c r="L91" s="33"/>
    </row>
    <row r="92" spans="2:12" s="1" customFormat="1" ht="6.95" customHeight="1">
      <c r="B92" s="33"/>
      <c r="L92" s="33"/>
    </row>
    <row r="93" spans="2:12" s="1" customFormat="1" ht="15.2" customHeight="1">
      <c r="B93" s="33"/>
      <c r="C93" s="27" t="s">
        <v>30</v>
      </c>
      <c r="F93" s="25" t="str">
        <f>E17</f>
        <v>Statutární město Ostrava</v>
      </c>
      <c r="I93" s="27" t="s">
        <v>36</v>
      </c>
      <c r="J93" s="31" t="str">
        <f>E23</f>
        <v>PPS Kania, s.r.o</v>
      </c>
      <c r="L93" s="33"/>
    </row>
    <row r="94" spans="2:12" s="1" customFormat="1" ht="15.2" customHeight="1">
      <c r="B94" s="33"/>
      <c r="C94" s="27" t="s">
        <v>34</v>
      </c>
      <c r="F94" s="25" t="str">
        <f>IF(E20="","",E20)</f>
        <v>Vyplň údaj</v>
      </c>
      <c r="I94" s="27" t="s">
        <v>39</v>
      </c>
      <c r="J94" s="31" t="str">
        <f>E26</f>
        <v xml:space="preserve"> </v>
      </c>
      <c r="L94" s="33"/>
    </row>
    <row r="95" spans="2:12" s="1" customFormat="1" ht="10.35" customHeight="1">
      <c r="B95" s="33"/>
      <c r="L95" s="33"/>
    </row>
    <row r="96" spans="2:12" s="1" customFormat="1" ht="29.25" customHeight="1">
      <c r="B96" s="33"/>
      <c r="C96" s="106" t="s">
        <v>163</v>
      </c>
      <c r="D96" s="98"/>
      <c r="E96" s="98"/>
      <c r="F96" s="98"/>
      <c r="G96" s="98"/>
      <c r="H96" s="98"/>
      <c r="I96" s="98"/>
      <c r="J96" s="107" t="s">
        <v>164</v>
      </c>
      <c r="K96" s="98"/>
      <c r="L96" s="33"/>
    </row>
    <row r="97" spans="2:47" s="1" customFormat="1" ht="10.35" customHeight="1">
      <c r="B97" s="33"/>
      <c r="L97" s="33"/>
    </row>
    <row r="98" spans="2:47" s="1" customFormat="1" ht="22.9" customHeight="1">
      <c r="B98" s="33"/>
      <c r="C98" s="108" t="s">
        <v>165</v>
      </c>
      <c r="J98" s="67">
        <f>J121</f>
        <v>0</v>
      </c>
      <c r="L98" s="33"/>
      <c r="AU98" s="17" t="s">
        <v>166</v>
      </c>
    </row>
    <row r="99" spans="2:47" s="8" customFormat="1" ht="24.95" customHeight="1">
      <c r="B99" s="109"/>
      <c r="D99" s="110" t="s">
        <v>2199</v>
      </c>
      <c r="E99" s="111"/>
      <c r="F99" s="111"/>
      <c r="G99" s="111"/>
      <c r="H99" s="111"/>
      <c r="I99" s="111"/>
      <c r="J99" s="112">
        <f>J122</f>
        <v>0</v>
      </c>
      <c r="L99" s="109"/>
    </row>
    <row r="100" spans="2:47" s="1" customFormat="1" ht="21.75" customHeight="1">
      <c r="B100" s="33"/>
      <c r="L100" s="33"/>
    </row>
    <row r="101" spans="2:47" s="1" customFormat="1" ht="6.95" customHeight="1">
      <c r="B101" s="45"/>
      <c r="C101" s="46"/>
      <c r="D101" s="46"/>
      <c r="E101" s="46"/>
      <c r="F101" s="46"/>
      <c r="G101" s="46"/>
      <c r="H101" s="46"/>
      <c r="I101" s="46"/>
      <c r="J101" s="46"/>
      <c r="K101" s="46"/>
      <c r="L101" s="33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3"/>
    </row>
    <row r="106" spans="2:47" s="1" customFormat="1" ht="24.95" customHeight="1">
      <c r="B106" s="33"/>
      <c r="C106" s="21" t="s">
        <v>171</v>
      </c>
      <c r="L106" s="33"/>
    </row>
    <row r="107" spans="2:47" s="1" customFormat="1" ht="6.95" customHeight="1">
      <c r="B107" s="33"/>
      <c r="L107" s="33"/>
    </row>
    <row r="108" spans="2:47" s="1" customFormat="1" ht="12" customHeight="1">
      <c r="B108" s="33"/>
      <c r="C108" s="27" t="s">
        <v>16</v>
      </c>
      <c r="L108" s="33"/>
    </row>
    <row r="109" spans="2:47" s="1" customFormat="1" ht="16.5" customHeight="1">
      <c r="B109" s="33"/>
      <c r="E109" s="245" t="str">
        <f>E7</f>
        <v>SPORTOVNÍ HALA _ SLEZSKÁ OSTRAVA</v>
      </c>
      <c r="F109" s="246"/>
      <c r="G109" s="246"/>
      <c r="H109" s="246"/>
      <c r="L109" s="33"/>
    </row>
    <row r="110" spans="2:47" ht="12" customHeight="1">
      <c r="B110" s="20"/>
      <c r="C110" s="27" t="s">
        <v>160</v>
      </c>
      <c r="L110" s="20"/>
    </row>
    <row r="111" spans="2:47" s="1" customFormat="1" ht="16.5" customHeight="1">
      <c r="B111" s="33"/>
      <c r="E111" s="245" t="s">
        <v>2197</v>
      </c>
      <c r="F111" s="247"/>
      <c r="G111" s="247"/>
      <c r="H111" s="247"/>
      <c r="L111" s="33"/>
    </row>
    <row r="112" spans="2:47" s="1" customFormat="1" ht="12" customHeight="1">
      <c r="B112" s="33"/>
      <c r="C112" s="27" t="s">
        <v>257</v>
      </c>
      <c r="L112" s="33"/>
    </row>
    <row r="113" spans="2:65" s="1" customFormat="1" ht="16.5" customHeight="1">
      <c r="B113" s="33"/>
      <c r="E113" s="202" t="str">
        <f>E11</f>
        <v xml:space="preserve">IO 04 - Přípojka plynu </v>
      </c>
      <c r="F113" s="247"/>
      <c r="G113" s="247"/>
      <c r="H113" s="247"/>
      <c r="L113" s="33"/>
    </row>
    <row r="114" spans="2:65" s="1" customFormat="1" ht="6.95" customHeight="1">
      <c r="B114" s="33"/>
      <c r="L114" s="33"/>
    </row>
    <row r="115" spans="2:65" s="1" customFormat="1" ht="12" customHeight="1">
      <c r="B115" s="33"/>
      <c r="C115" s="27" t="s">
        <v>22</v>
      </c>
      <c r="F115" s="25" t="str">
        <f>F14</f>
        <v>Slezská Ostrava</v>
      </c>
      <c r="I115" s="27" t="s">
        <v>24</v>
      </c>
      <c r="J115" s="53" t="str">
        <f>IF(J14="","",J14)</f>
        <v>9. 9. 2021</v>
      </c>
      <c r="L115" s="33"/>
    </row>
    <row r="116" spans="2:65" s="1" customFormat="1" ht="6.95" customHeight="1">
      <c r="B116" s="33"/>
      <c r="L116" s="33"/>
    </row>
    <row r="117" spans="2:65" s="1" customFormat="1" ht="15.2" customHeight="1">
      <c r="B117" s="33"/>
      <c r="C117" s="27" t="s">
        <v>30</v>
      </c>
      <c r="F117" s="25" t="str">
        <f>E17</f>
        <v>Statutární město Ostrava</v>
      </c>
      <c r="I117" s="27" t="s">
        <v>36</v>
      </c>
      <c r="J117" s="31" t="str">
        <f>E23</f>
        <v>PPS Kania, s.r.o</v>
      </c>
      <c r="L117" s="33"/>
    </row>
    <row r="118" spans="2:65" s="1" customFormat="1" ht="15.2" customHeight="1">
      <c r="B118" s="33"/>
      <c r="C118" s="27" t="s">
        <v>34</v>
      </c>
      <c r="F118" s="25" t="str">
        <f>IF(E20="","",E20)</f>
        <v>Vyplň údaj</v>
      </c>
      <c r="I118" s="27" t="s">
        <v>39</v>
      </c>
      <c r="J118" s="31" t="str">
        <f>E26</f>
        <v xml:space="preserve"> </v>
      </c>
      <c r="L118" s="33"/>
    </row>
    <row r="119" spans="2:65" s="1" customFormat="1" ht="10.35" customHeight="1">
      <c r="B119" s="33"/>
      <c r="L119" s="33"/>
    </row>
    <row r="120" spans="2:65" s="10" customFormat="1" ht="29.25" customHeight="1">
      <c r="B120" s="117"/>
      <c r="C120" s="118" t="s">
        <v>172</v>
      </c>
      <c r="D120" s="119" t="s">
        <v>68</v>
      </c>
      <c r="E120" s="119" t="s">
        <v>64</v>
      </c>
      <c r="F120" s="119" t="s">
        <v>65</v>
      </c>
      <c r="G120" s="119" t="s">
        <v>173</v>
      </c>
      <c r="H120" s="119" t="s">
        <v>174</v>
      </c>
      <c r="I120" s="119" t="s">
        <v>175</v>
      </c>
      <c r="J120" s="119" t="s">
        <v>164</v>
      </c>
      <c r="K120" s="120" t="s">
        <v>176</v>
      </c>
      <c r="L120" s="117"/>
      <c r="M120" s="60" t="s">
        <v>1</v>
      </c>
      <c r="N120" s="61" t="s">
        <v>47</v>
      </c>
      <c r="O120" s="61" t="s">
        <v>177</v>
      </c>
      <c r="P120" s="61" t="s">
        <v>178</v>
      </c>
      <c r="Q120" s="61" t="s">
        <v>179</v>
      </c>
      <c r="R120" s="61" t="s">
        <v>180</v>
      </c>
      <c r="S120" s="61" t="s">
        <v>181</v>
      </c>
      <c r="T120" s="62" t="s">
        <v>182</v>
      </c>
    </row>
    <row r="121" spans="2:65" s="1" customFormat="1" ht="22.9" customHeight="1">
      <c r="B121" s="33"/>
      <c r="C121" s="65" t="s">
        <v>183</v>
      </c>
      <c r="J121" s="121">
        <f>BK121</f>
        <v>0</v>
      </c>
      <c r="L121" s="33"/>
      <c r="M121" s="63"/>
      <c r="N121" s="54"/>
      <c r="O121" s="54"/>
      <c r="P121" s="122">
        <f>P122</f>
        <v>0</v>
      </c>
      <c r="Q121" s="54"/>
      <c r="R121" s="122">
        <f>R122</f>
        <v>0</v>
      </c>
      <c r="S121" s="54"/>
      <c r="T121" s="123">
        <f>T122</f>
        <v>0</v>
      </c>
      <c r="AT121" s="17" t="s">
        <v>82</v>
      </c>
      <c r="AU121" s="17" t="s">
        <v>166</v>
      </c>
      <c r="BK121" s="124">
        <f>BK122</f>
        <v>0</v>
      </c>
    </row>
    <row r="122" spans="2:65" s="11" customFormat="1" ht="25.9" customHeight="1">
      <c r="B122" s="125"/>
      <c r="D122" s="126" t="s">
        <v>82</v>
      </c>
      <c r="E122" s="127" t="s">
        <v>1905</v>
      </c>
      <c r="F122" s="127" t="s">
        <v>142</v>
      </c>
      <c r="I122" s="128"/>
      <c r="J122" s="129">
        <f>BK122</f>
        <v>0</v>
      </c>
      <c r="L122" s="125"/>
      <c r="M122" s="130"/>
      <c r="P122" s="131">
        <f>P123</f>
        <v>0</v>
      </c>
      <c r="R122" s="131">
        <f>R123</f>
        <v>0</v>
      </c>
      <c r="T122" s="132">
        <f>T123</f>
        <v>0</v>
      </c>
      <c r="AR122" s="126" t="s">
        <v>193</v>
      </c>
      <c r="AT122" s="133" t="s">
        <v>82</v>
      </c>
      <c r="AU122" s="133" t="s">
        <v>83</v>
      </c>
      <c r="AY122" s="126" t="s">
        <v>186</v>
      </c>
      <c r="BK122" s="134">
        <f>BK123</f>
        <v>0</v>
      </c>
    </row>
    <row r="123" spans="2:65" s="1" customFormat="1" ht="16.5" customHeight="1">
      <c r="B123" s="33"/>
      <c r="C123" s="137" t="s">
        <v>91</v>
      </c>
      <c r="D123" s="137" t="s">
        <v>188</v>
      </c>
      <c r="E123" s="138" t="s">
        <v>1975</v>
      </c>
      <c r="F123" s="139" t="s">
        <v>2209</v>
      </c>
      <c r="G123" s="140" t="s">
        <v>912</v>
      </c>
      <c r="H123" s="141">
        <v>1</v>
      </c>
      <c r="I123" s="142"/>
      <c r="J123" s="143">
        <f>ROUND(I123*H123,2)</f>
        <v>0</v>
      </c>
      <c r="K123" s="139" t="s">
        <v>1</v>
      </c>
      <c r="L123" s="33"/>
      <c r="M123" s="161" t="s">
        <v>1</v>
      </c>
      <c r="N123" s="162" t="s">
        <v>48</v>
      </c>
      <c r="O123" s="163"/>
      <c r="P123" s="164">
        <f>O123*H123</f>
        <v>0</v>
      </c>
      <c r="Q123" s="164">
        <v>0</v>
      </c>
      <c r="R123" s="164">
        <f>Q123*H123</f>
        <v>0</v>
      </c>
      <c r="S123" s="164">
        <v>0</v>
      </c>
      <c r="T123" s="165">
        <f>S123*H123</f>
        <v>0</v>
      </c>
      <c r="AR123" s="148" t="s">
        <v>1109</v>
      </c>
      <c r="AT123" s="148" t="s">
        <v>188</v>
      </c>
      <c r="AU123" s="148" t="s">
        <v>91</v>
      </c>
      <c r="AY123" s="17" t="s">
        <v>186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91</v>
      </c>
      <c r="BK123" s="149">
        <f>ROUND(I123*H123,2)</f>
        <v>0</v>
      </c>
      <c r="BL123" s="17" t="s">
        <v>1109</v>
      </c>
      <c r="BM123" s="148" t="s">
        <v>2210</v>
      </c>
    </row>
    <row r="124" spans="2:65" s="1" customFormat="1" ht="6.95" customHeight="1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33"/>
    </row>
  </sheetData>
  <sheetProtection algorithmName="SHA-512" hashValue="MPfa55Git7R8PSNQFRadHmqhGP1tgk9+Mj6TyCP2KnWgfQcLPwexa7YYxWZ/rQzESV3NtvbpvQ7FewxiE4wYbw==" saltValue="TGxRXrexJXTzsWdepL8pw9Gfpeo4DHzKu/n/hGOC7PBCHXNFTGft9JsQZDLtLrQ5LlaFOOUwvJxFd//PPz0ipg==" spinCount="100000" sheet="1" objects="1" scenarios="1" formatColumns="0" formatRows="0" autoFilter="0"/>
  <autoFilter ref="C120:K123" xr:uid="{00000000-0009-0000-0000-000012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2"/>
  <sheetViews>
    <sheetView showGridLines="0" topLeftCell="A107" workbookViewId="0">
      <selection activeCell="H152" sqref="H152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92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s="1" customFormat="1" ht="12" customHeight="1">
      <c r="B8" s="33"/>
      <c r="D8" s="27" t="s">
        <v>160</v>
      </c>
      <c r="L8" s="33"/>
    </row>
    <row r="9" spans="2:46" s="1" customFormat="1" ht="16.5" customHeight="1">
      <c r="B9" s="33"/>
      <c r="E9" s="202" t="s">
        <v>161</v>
      </c>
      <c r="F9" s="247"/>
      <c r="G9" s="247"/>
      <c r="H9" s="247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1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3" t="str">
        <f>'Rekapitulace stavby'!AN8</f>
        <v>9. 9. 2021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1</v>
      </c>
      <c r="L14" s="33"/>
    </row>
    <row r="15" spans="2:46" s="1" customFormat="1" ht="18" customHeight="1">
      <c r="B15" s="33"/>
      <c r="E15" s="25" t="s">
        <v>32</v>
      </c>
      <c r="I15" s="27" t="s">
        <v>33</v>
      </c>
      <c r="J15" s="25" t="s">
        <v>1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248" t="str">
        <f>'Rekapitulace stavby'!E14</f>
        <v>Vyplň údaj</v>
      </c>
      <c r="F18" s="229"/>
      <c r="G18" s="229"/>
      <c r="H18" s="229"/>
      <c r="I18" s="27" t="s">
        <v>33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31</v>
      </c>
      <c r="J20" s="25" t="s">
        <v>1</v>
      </c>
      <c r="L20" s="33"/>
    </row>
    <row r="21" spans="2:12" s="1" customFormat="1" ht="18" customHeight="1">
      <c r="B21" s="33"/>
      <c r="E21" s="25" t="s">
        <v>37</v>
      </c>
      <c r="I21" s="27" t="s">
        <v>33</v>
      </c>
      <c r="J21" s="25" t="s">
        <v>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31</v>
      </c>
      <c r="J23" s="25" t="str">
        <f>IF('Rekapitulace stavby'!AN19="","",'Rekapitulace stavby'!AN19)</f>
        <v/>
      </c>
      <c r="L23" s="33"/>
    </row>
    <row r="24" spans="2:12" s="1" customFormat="1" ht="18" customHeight="1">
      <c r="B24" s="33"/>
      <c r="E24" s="25" t="str">
        <f>IF('Rekapitulace stavby'!E20="","",'Rekapitulace stavby'!E20)</f>
        <v xml:space="preserve"> </v>
      </c>
      <c r="I24" s="27" t="s">
        <v>33</v>
      </c>
      <c r="J24" s="25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41</v>
      </c>
      <c r="L26" s="33"/>
    </row>
    <row r="27" spans="2:12" s="7" customFormat="1" ht="71.25" customHeight="1">
      <c r="B27" s="95"/>
      <c r="E27" s="234" t="s">
        <v>42</v>
      </c>
      <c r="F27" s="234"/>
      <c r="G27" s="234"/>
      <c r="H27" s="234"/>
      <c r="L27" s="95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6" t="s">
        <v>43</v>
      </c>
      <c r="J30" s="67">
        <f>ROUND(J120, 2)</f>
        <v>0</v>
      </c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5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5" customHeight="1">
      <c r="B33" s="33"/>
      <c r="D33" s="56" t="s">
        <v>47</v>
      </c>
      <c r="E33" s="27" t="s">
        <v>48</v>
      </c>
      <c r="F33" s="87">
        <f>ROUND((SUM(BE120:BE141)),  2)</f>
        <v>0</v>
      </c>
      <c r="I33" s="97">
        <v>0.21</v>
      </c>
      <c r="J33" s="87">
        <f>ROUND(((SUM(BE120:BE141))*I33),  2)</f>
        <v>0</v>
      </c>
      <c r="L33" s="33"/>
    </row>
    <row r="34" spans="2:12" s="1" customFormat="1" ht="14.45" customHeight="1">
      <c r="B34" s="33"/>
      <c r="E34" s="27" t="s">
        <v>49</v>
      </c>
      <c r="F34" s="87">
        <f>ROUND((SUM(BF120:BF141)),  2)</f>
        <v>0</v>
      </c>
      <c r="I34" s="97">
        <v>0.15</v>
      </c>
      <c r="J34" s="87">
        <f>ROUND(((SUM(BF120:BF141))*I34),  2)</f>
        <v>0</v>
      </c>
      <c r="L34" s="33"/>
    </row>
    <row r="35" spans="2:12" s="1" customFormat="1" ht="14.45" hidden="1" customHeight="1">
      <c r="B35" s="33"/>
      <c r="E35" s="27" t="s">
        <v>50</v>
      </c>
      <c r="F35" s="87">
        <f>ROUND((SUM(BG120:BG141)),  2)</f>
        <v>0</v>
      </c>
      <c r="I35" s="97">
        <v>0.21</v>
      </c>
      <c r="J35" s="87">
        <f>0</f>
        <v>0</v>
      </c>
      <c r="L35" s="33"/>
    </row>
    <row r="36" spans="2:12" s="1" customFormat="1" ht="14.45" hidden="1" customHeight="1">
      <c r="B36" s="33"/>
      <c r="E36" s="27" t="s">
        <v>51</v>
      </c>
      <c r="F36" s="87">
        <f>ROUND((SUM(BH120:BH141)),  2)</f>
        <v>0</v>
      </c>
      <c r="I36" s="97">
        <v>0.15</v>
      </c>
      <c r="J36" s="87">
        <f>0</f>
        <v>0</v>
      </c>
      <c r="L36" s="33"/>
    </row>
    <row r="37" spans="2:12" s="1" customFormat="1" ht="14.45" hidden="1" customHeight="1">
      <c r="B37" s="33"/>
      <c r="E37" s="27" t="s">
        <v>52</v>
      </c>
      <c r="F37" s="87">
        <f>ROUND((SUM(BI120:BI141)),  2)</f>
        <v>0</v>
      </c>
      <c r="I37" s="97">
        <v>0</v>
      </c>
      <c r="J37" s="87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8"/>
      <c r="D39" s="99" t="s">
        <v>53</v>
      </c>
      <c r="E39" s="58"/>
      <c r="F39" s="58"/>
      <c r="G39" s="100" t="s">
        <v>54</v>
      </c>
      <c r="H39" s="101" t="s">
        <v>55</v>
      </c>
      <c r="I39" s="58"/>
      <c r="J39" s="102">
        <f>SUM(J30:J37)</f>
        <v>0</v>
      </c>
      <c r="K39" s="103"/>
      <c r="L39" s="33"/>
    </row>
    <row r="40" spans="2:12" s="1" customFormat="1" ht="14.45" customHeight="1">
      <c r="B40" s="33"/>
      <c r="L40" s="33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5" customHeight="1">
      <c r="B82" s="33"/>
      <c r="C82" s="21" t="s">
        <v>162</v>
      </c>
      <c r="L82" s="33"/>
    </row>
    <row r="83" spans="2:47" s="1" customFormat="1" ht="6.95" customHeight="1">
      <c r="B83" s="33"/>
      <c r="L83" s="33"/>
    </row>
    <row r="84" spans="2:47" s="1" customFormat="1" ht="12" customHeight="1">
      <c r="B84" s="33"/>
      <c r="C84" s="27" t="s">
        <v>16</v>
      </c>
      <c r="L84" s="33"/>
    </row>
    <row r="85" spans="2:47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47" s="1" customFormat="1" ht="12" customHeight="1">
      <c r="B86" s="33"/>
      <c r="C86" s="27" t="s">
        <v>160</v>
      </c>
      <c r="L86" s="33"/>
    </row>
    <row r="87" spans="2:47" s="1" customFormat="1" ht="16.5" customHeight="1">
      <c r="B87" s="33"/>
      <c r="E87" s="202" t="str">
        <f>E9</f>
        <v>SO 01 - Příprava území</v>
      </c>
      <c r="F87" s="247"/>
      <c r="G87" s="247"/>
      <c r="H87" s="247"/>
      <c r="L87" s="33"/>
    </row>
    <row r="88" spans="2:47" s="1" customFormat="1" ht="6.95" customHeight="1">
      <c r="B88" s="33"/>
      <c r="L88" s="33"/>
    </row>
    <row r="89" spans="2:47" s="1" customFormat="1" ht="12" customHeight="1">
      <c r="B89" s="33"/>
      <c r="C89" s="27" t="s">
        <v>22</v>
      </c>
      <c r="F89" s="25" t="str">
        <f>F12</f>
        <v>Slezská Ostrava</v>
      </c>
      <c r="I89" s="27" t="s">
        <v>24</v>
      </c>
      <c r="J89" s="53" t="str">
        <f>IF(J12="","",J12)</f>
        <v>9. 9. 2021</v>
      </c>
      <c r="L89" s="33"/>
    </row>
    <row r="90" spans="2:47" s="1" customFormat="1" ht="6.95" customHeight="1">
      <c r="B90" s="33"/>
      <c r="L90" s="33"/>
    </row>
    <row r="91" spans="2:47" s="1" customFormat="1" ht="15.2" customHeight="1">
      <c r="B91" s="33"/>
      <c r="C91" s="27" t="s">
        <v>30</v>
      </c>
      <c r="F91" s="25" t="str">
        <f>E15</f>
        <v>Statutární město Ostrava</v>
      </c>
      <c r="I91" s="27" t="s">
        <v>36</v>
      </c>
      <c r="J91" s="31" t="str">
        <f>E21</f>
        <v>PPS Kania, s.r.o</v>
      </c>
      <c r="L91" s="33"/>
    </row>
    <row r="92" spans="2:47" s="1" customFormat="1" ht="15.2" customHeight="1">
      <c r="B92" s="33"/>
      <c r="C92" s="27" t="s">
        <v>34</v>
      </c>
      <c r="F92" s="25" t="str">
        <f>IF(E18="","",E18)</f>
        <v>Vyplň údaj</v>
      </c>
      <c r="I92" s="27" t="s">
        <v>39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6" t="s">
        <v>163</v>
      </c>
      <c r="D94" s="98"/>
      <c r="E94" s="98"/>
      <c r="F94" s="98"/>
      <c r="G94" s="98"/>
      <c r="H94" s="98"/>
      <c r="I94" s="98"/>
      <c r="J94" s="107" t="s">
        <v>164</v>
      </c>
      <c r="K94" s="98"/>
      <c r="L94" s="33"/>
    </row>
    <row r="95" spans="2:47" s="1" customFormat="1" ht="10.35" customHeight="1">
      <c r="B95" s="33"/>
      <c r="L95" s="33"/>
    </row>
    <row r="96" spans="2:47" s="1" customFormat="1" ht="22.9" customHeight="1">
      <c r="B96" s="33"/>
      <c r="C96" s="108" t="s">
        <v>165</v>
      </c>
      <c r="J96" s="67">
        <f>J120</f>
        <v>0</v>
      </c>
      <c r="L96" s="33"/>
      <c r="AU96" s="17" t="s">
        <v>166</v>
      </c>
    </row>
    <row r="97" spans="2:12" s="8" customFormat="1" ht="24.95" customHeight="1">
      <c r="B97" s="109"/>
      <c r="D97" s="110" t="s">
        <v>167</v>
      </c>
      <c r="E97" s="111"/>
      <c r="F97" s="111"/>
      <c r="G97" s="111"/>
      <c r="H97" s="111"/>
      <c r="I97" s="111"/>
      <c r="J97" s="112">
        <f>J121</f>
        <v>0</v>
      </c>
      <c r="L97" s="109"/>
    </row>
    <row r="98" spans="2:12" s="9" customFormat="1" ht="19.899999999999999" customHeight="1">
      <c r="B98" s="113"/>
      <c r="D98" s="114" t="s">
        <v>168</v>
      </c>
      <c r="E98" s="115"/>
      <c r="F98" s="115"/>
      <c r="G98" s="115"/>
      <c r="H98" s="115"/>
      <c r="I98" s="115"/>
      <c r="J98" s="116">
        <f>J122</f>
        <v>0</v>
      </c>
      <c r="L98" s="113"/>
    </row>
    <row r="99" spans="2:12" s="9" customFormat="1" ht="19.899999999999999" customHeight="1">
      <c r="B99" s="113"/>
      <c r="D99" s="114" t="s">
        <v>169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2:12" s="9" customFormat="1" ht="19.899999999999999" customHeight="1">
      <c r="B100" s="113"/>
      <c r="D100" s="114" t="s">
        <v>170</v>
      </c>
      <c r="E100" s="115"/>
      <c r="F100" s="115"/>
      <c r="G100" s="115"/>
      <c r="H100" s="115"/>
      <c r="I100" s="115"/>
      <c r="J100" s="116">
        <f>J135</f>
        <v>0</v>
      </c>
      <c r="L100" s="113"/>
    </row>
    <row r="101" spans="2:12" s="1" customFormat="1" ht="21.75" customHeight="1">
      <c r="B101" s="33"/>
      <c r="L101" s="33"/>
    </row>
    <row r="102" spans="2:12" s="1" customFormat="1" ht="6.95" customHeight="1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33"/>
    </row>
    <row r="106" spans="2:12" s="1" customFormat="1" ht="6.95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3"/>
    </row>
    <row r="107" spans="2:12" s="1" customFormat="1" ht="24.95" customHeight="1">
      <c r="B107" s="33"/>
      <c r="C107" s="21" t="s">
        <v>171</v>
      </c>
      <c r="L107" s="33"/>
    </row>
    <row r="108" spans="2:12" s="1" customFormat="1" ht="6.95" customHeight="1">
      <c r="B108" s="33"/>
      <c r="L108" s="33"/>
    </row>
    <row r="109" spans="2:12" s="1" customFormat="1" ht="12" customHeight="1">
      <c r="B109" s="33"/>
      <c r="C109" s="27" t="s">
        <v>16</v>
      </c>
      <c r="L109" s="33"/>
    </row>
    <row r="110" spans="2:12" s="1" customFormat="1" ht="16.5" customHeight="1">
      <c r="B110" s="33"/>
      <c r="E110" s="245" t="str">
        <f>E7</f>
        <v>SPORTOVNÍ HALA _ SLEZSKÁ OSTRAVA</v>
      </c>
      <c r="F110" s="246"/>
      <c r="G110" s="246"/>
      <c r="H110" s="246"/>
      <c r="L110" s="33"/>
    </row>
    <row r="111" spans="2:12" s="1" customFormat="1" ht="12" customHeight="1">
      <c r="B111" s="33"/>
      <c r="C111" s="27" t="s">
        <v>160</v>
      </c>
      <c r="L111" s="33"/>
    </row>
    <row r="112" spans="2:12" s="1" customFormat="1" ht="16.5" customHeight="1">
      <c r="B112" s="33"/>
      <c r="E112" s="202" t="str">
        <f>E9</f>
        <v>SO 01 - Příprava území</v>
      </c>
      <c r="F112" s="247"/>
      <c r="G112" s="247"/>
      <c r="H112" s="247"/>
      <c r="L112" s="33"/>
    </row>
    <row r="113" spans="2:65" s="1" customFormat="1" ht="6.95" customHeight="1">
      <c r="B113" s="33"/>
      <c r="L113" s="33"/>
    </row>
    <row r="114" spans="2:65" s="1" customFormat="1" ht="12" customHeight="1">
      <c r="B114" s="33"/>
      <c r="C114" s="27" t="s">
        <v>22</v>
      </c>
      <c r="F114" s="25" t="str">
        <f>F12</f>
        <v>Slezská Ostrava</v>
      </c>
      <c r="I114" s="27" t="s">
        <v>24</v>
      </c>
      <c r="J114" s="53" t="str">
        <f>IF(J12="","",J12)</f>
        <v>9. 9. 2021</v>
      </c>
      <c r="L114" s="33"/>
    </row>
    <row r="115" spans="2:65" s="1" customFormat="1" ht="6.95" customHeight="1">
      <c r="B115" s="33"/>
      <c r="L115" s="33"/>
    </row>
    <row r="116" spans="2:65" s="1" customFormat="1" ht="15.2" customHeight="1">
      <c r="B116" s="33"/>
      <c r="C116" s="27" t="s">
        <v>30</v>
      </c>
      <c r="F116" s="25" t="str">
        <f>E15</f>
        <v>Statutární město Ostrava</v>
      </c>
      <c r="I116" s="27" t="s">
        <v>36</v>
      </c>
      <c r="J116" s="31" t="str">
        <f>E21</f>
        <v>PPS Kania, s.r.o</v>
      </c>
      <c r="L116" s="33"/>
    </row>
    <row r="117" spans="2:65" s="1" customFormat="1" ht="15.2" customHeight="1">
      <c r="B117" s="33"/>
      <c r="C117" s="27" t="s">
        <v>34</v>
      </c>
      <c r="F117" s="25" t="str">
        <f>IF(E18="","",E18)</f>
        <v>Vyplň údaj</v>
      </c>
      <c r="I117" s="27" t="s">
        <v>39</v>
      </c>
      <c r="J117" s="31" t="str">
        <f>E24</f>
        <v xml:space="preserve"> </v>
      </c>
      <c r="L117" s="33"/>
    </row>
    <row r="118" spans="2:65" s="1" customFormat="1" ht="10.35" customHeight="1">
      <c r="B118" s="33"/>
      <c r="L118" s="33"/>
    </row>
    <row r="119" spans="2:65" s="10" customFormat="1" ht="29.25" customHeight="1">
      <c r="B119" s="117"/>
      <c r="C119" s="118" t="s">
        <v>172</v>
      </c>
      <c r="D119" s="119" t="s">
        <v>68</v>
      </c>
      <c r="E119" s="119" t="s">
        <v>64</v>
      </c>
      <c r="F119" s="119" t="s">
        <v>65</v>
      </c>
      <c r="G119" s="119" t="s">
        <v>173</v>
      </c>
      <c r="H119" s="119" t="s">
        <v>174</v>
      </c>
      <c r="I119" s="119" t="s">
        <v>175</v>
      </c>
      <c r="J119" s="119" t="s">
        <v>164</v>
      </c>
      <c r="K119" s="120" t="s">
        <v>176</v>
      </c>
      <c r="L119" s="117"/>
      <c r="M119" s="60" t="s">
        <v>1</v>
      </c>
      <c r="N119" s="61" t="s">
        <v>47</v>
      </c>
      <c r="O119" s="61" t="s">
        <v>177</v>
      </c>
      <c r="P119" s="61" t="s">
        <v>178</v>
      </c>
      <c r="Q119" s="61" t="s">
        <v>179</v>
      </c>
      <c r="R119" s="61" t="s">
        <v>180</v>
      </c>
      <c r="S119" s="61" t="s">
        <v>181</v>
      </c>
      <c r="T119" s="62" t="s">
        <v>182</v>
      </c>
    </row>
    <row r="120" spans="2:65" s="1" customFormat="1" ht="22.9" customHeight="1">
      <c r="B120" s="33"/>
      <c r="C120" s="65" t="s">
        <v>183</v>
      </c>
      <c r="J120" s="121">
        <f>BK120</f>
        <v>0</v>
      </c>
      <c r="L120" s="33"/>
      <c r="M120" s="63"/>
      <c r="N120" s="54"/>
      <c r="O120" s="54"/>
      <c r="P120" s="122">
        <f>P121</f>
        <v>0</v>
      </c>
      <c r="Q120" s="54"/>
      <c r="R120" s="122">
        <f>R121</f>
        <v>0</v>
      </c>
      <c r="S120" s="54"/>
      <c r="T120" s="123">
        <f>T121</f>
        <v>5.5122499999999999</v>
      </c>
      <c r="AT120" s="17" t="s">
        <v>82</v>
      </c>
      <c r="AU120" s="17" t="s">
        <v>166</v>
      </c>
      <c r="BK120" s="124">
        <f>BK121</f>
        <v>0</v>
      </c>
    </row>
    <row r="121" spans="2:65" s="11" customFormat="1" ht="25.9" customHeight="1">
      <c r="B121" s="125"/>
      <c r="D121" s="126" t="s">
        <v>82</v>
      </c>
      <c r="E121" s="127" t="s">
        <v>184</v>
      </c>
      <c r="F121" s="127" t="s">
        <v>185</v>
      </c>
      <c r="I121" s="128"/>
      <c r="J121" s="129">
        <f>BK121</f>
        <v>0</v>
      </c>
      <c r="L121" s="125"/>
      <c r="M121" s="130"/>
      <c r="P121" s="131">
        <f>P122+P129+P135</f>
        <v>0</v>
      </c>
      <c r="R121" s="131">
        <f>R122+R129+R135</f>
        <v>0</v>
      </c>
      <c r="T121" s="132">
        <f>T122+T129+T135</f>
        <v>5.5122499999999999</v>
      </c>
      <c r="AR121" s="126" t="s">
        <v>91</v>
      </c>
      <c r="AT121" s="133" t="s">
        <v>82</v>
      </c>
      <c r="AU121" s="133" t="s">
        <v>83</v>
      </c>
      <c r="AY121" s="126" t="s">
        <v>186</v>
      </c>
      <c r="BK121" s="134">
        <f>BK122+BK129+BK135</f>
        <v>0</v>
      </c>
    </row>
    <row r="122" spans="2:65" s="11" customFormat="1" ht="22.9" customHeight="1">
      <c r="B122" s="125"/>
      <c r="D122" s="126" t="s">
        <v>82</v>
      </c>
      <c r="E122" s="135" t="s">
        <v>91</v>
      </c>
      <c r="F122" s="135" t="s">
        <v>187</v>
      </c>
      <c r="I122" s="128"/>
      <c r="J122" s="136">
        <f>BK122</f>
        <v>0</v>
      </c>
      <c r="L122" s="125"/>
      <c r="M122" s="130"/>
      <c r="P122" s="131">
        <f>SUM(P123:P128)</f>
        <v>0</v>
      </c>
      <c r="R122" s="131">
        <f>SUM(R123:R128)</f>
        <v>0</v>
      </c>
      <c r="T122" s="132">
        <f>SUM(T123:T128)</f>
        <v>0</v>
      </c>
      <c r="AR122" s="126" t="s">
        <v>91</v>
      </c>
      <c r="AT122" s="133" t="s">
        <v>82</v>
      </c>
      <c r="AU122" s="133" t="s">
        <v>91</v>
      </c>
      <c r="AY122" s="126" t="s">
        <v>186</v>
      </c>
      <c r="BK122" s="134">
        <f>SUM(BK123:BK128)</f>
        <v>0</v>
      </c>
    </row>
    <row r="123" spans="2:65" s="1" customFormat="1" ht="24.2" customHeight="1">
      <c r="B123" s="33"/>
      <c r="C123" s="137" t="s">
        <v>91</v>
      </c>
      <c r="D123" s="137" t="s">
        <v>188</v>
      </c>
      <c r="E123" s="138" t="s">
        <v>189</v>
      </c>
      <c r="F123" s="139" t="s">
        <v>190</v>
      </c>
      <c r="G123" s="140" t="s">
        <v>191</v>
      </c>
      <c r="H123" s="141">
        <v>65</v>
      </c>
      <c r="I123" s="142"/>
      <c r="J123" s="143">
        <f>ROUND(I123*H123,2)</f>
        <v>0</v>
      </c>
      <c r="K123" s="139" t="s">
        <v>192</v>
      </c>
      <c r="L123" s="33"/>
      <c r="M123" s="144" t="s">
        <v>1</v>
      </c>
      <c r="N123" s="145" t="s">
        <v>48</v>
      </c>
      <c r="P123" s="146">
        <f>O123*H123</f>
        <v>0</v>
      </c>
      <c r="Q123" s="146">
        <v>0</v>
      </c>
      <c r="R123" s="146">
        <f>Q123*H123</f>
        <v>0</v>
      </c>
      <c r="S123" s="146">
        <v>0</v>
      </c>
      <c r="T123" s="147">
        <f>S123*H123</f>
        <v>0</v>
      </c>
      <c r="AR123" s="148" t="s">
        <v>193</v>
      </c>
      <c r="AT123" s="148" t="s">
        <v>188</v>
      </c>
      <c r="AU123" s="148" t="s">
        <v>93</v>
      </c>
      <c r="AY123" s="17" t="s">
        <v>186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91</v>
      </c>
      <c r="BK123" s="149">
        <f>ROUND(I123*H123,2)</f>
        <v>0</v>
      </c>
      <c r="BL123" s="17" t="s">
        <v>193</v>
      </c>
      <c r="BM123" s="148" t="s">
        <v>194</v>
      </c>
    </row>
    <row r="124" spans="2:65" s="1" customFormat="1" ht="16.5" customHeight="1">
      <c r="B124" s="33"/>
      <c r="C124" s="137" t="s">
        <v>93</v>
      </c>
      <c r="D124" s="137" t="s">
        <v>188</v>
      </c>
      <c r="E124" s="138" t="s">
        <v>195</v>
      </c>
      <c r="F124" s="139" t="s">
        <v>196</v>
      </c>
      <c r="G124" s="140" t="s">
        <v>191</v>
      </c>
      <c r="H124" s="141">
        <v>1820</v>
      </c>
      <c r="I124" s="142"/>
      <c r="J124" s="143">
        <f>ROUND(I124*H124,2)</f>
        <v>0</v>
      </c>
      <c r="K124" s="139" t="s">
        <v>192</v>
      </c>
      <c r="L124" s="33"/>
      <c r="M124" s="144" t="s">
        <v>1</v>
      </c>
      <c r="N124" s="145" t="s">
        <v>48</v>
      </c>
      <c r="P124" s="146">
        <f>O124*H124</f>
        <v>0</v>
      </c>
      <c r="Q124" s="146">
        <v>0</v>
      </c>
      <c r="R124" s="146">
        <f>Q124*H124</f>
        <v>0</v>
      </c>
      <c r="S124" s="146">
        <v>0</v>
      </c>
      <c r="T124" s="147">
        <f>S124*H124</f>
        <v>0</v>
      </c>
      <c r="AR124" s="148" t="s">
        <v>193</v>
      </c>
      <c r="AT124" s="148" t="s">
        <v>188</v>
      </c>
      <c r="AU124" s="148" t="s">
        <v>93</v>
      </c>
      <c r="AY124" s="17" t="s">
        <v>186</v>
      </c>
      <c r="BE124" s="149">
        <f>IF(N124="základní",J124,0)</f>
        <v>0</v>
      </c>
      <c r="BF124" s="149">
        <f>IF(N124="snížená",J124,0)</f>
        <v>0</v>
      </c>
      <c r="BG124" s="149">
        <f>IF(N124="zákl. přenesená",J124,0)</f>
        <v>0</v>
      </c>
      <c r="BH124" s="149">
        <f>IF(N124="sníž. přenesená",J124,0)</f>
        <v>0</v>
      </c>
      <c r="BI124" s="149">
        <f>IF(N124="nulová",J124,0)</f>
        <v>0</v>
      </c>
      <c r="BJ124" s="17" t="s">
        <v>91</v>
      </c>
      <c r="BK124" s="149">
        <f>ROUND(I124*H124,2)</f>
        <v>0</v>
      </c>
      <c r="BL124" s="17" t="s">
        <v>193</v>
      </c>
      <c r="BM124" s="148" t="s">
        <v>197</v>
      </c>
    </row>
    <row r="125" spans="2:65" s="1" customFormat="1" ht="21.75" customHeight="1">
      <c r="B125" s="33"/>
      <c r="C125" s="137" t="s">
        <v>106</v>
      </c>
      <c r="D125" s="137" t="s">
        <v>188</v>
      </c>
      <c r="E125" s="138" t="s">
        <v>198</v>
      </c>
      <c r="F125" s="139" t="s">
        <v>199</v>
      </c>
      <c r="G125" s="140" t="s">
        <v>200</v>
      </c>
      <c r="H125" s="141">
        <v>182</v>
      </c>
      <c r="I125" s="142"/>
      <c r="J125" s="143">
        <f>ROUND(I125*H125,2)</f>
        <v>0</v>
      </c>
      <c r="K125" s="139" t="s">
        <v>192</v>
      </c>
      <c r="L125" s="33"/>
      <c r="M125" s="144" t="s">
        <v>1</v>
      </c>
      <c r="N125" s="145" t="s">
        <v>48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193</v>
      </c>
      <c r="AT125" s="148" t="s">
        <v>188</v>
      </c>
      <c r="AU125" s="148" t="s">
        <v>93</v>
      </c>
      <c r="AY125" s="17" t="s">
        <v>186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91</v>
      </c>
      <c r="BK125" s="149">
        <f>ROUND(I125*H125,2)</f>
        <v>0</v>
      </c>
      <c r="BL125" s="17" t="s">
        <v>193</v>
      </c>
      <c r="BM125" s="148" t="s">
        <v>201</v>
      </c>
    </row>
    <row r="126" spans="2:65" s="1" customFormat="1" ht="21.75" customHeight="1">
      <c r="B126" s="33"/>
      <c r="C126" s="137" t="s">
        <v>193</v>
      </c>
      <c r="D126" s="137" t="s">
        <v>188</v>
      </c>
      <c r="E126" s="138" t="s">
        <v>202</v>
      </c>
      <c r="F126" s="139" t="s">
        <v>203</v>
      </c>
      <c r="G126" s="140" t="s">
        <v>200</v>
      </c>
      <c r="H126" s="141">
        <v>364</v>
      </c>
      <c r="I126" s="142"/>
      <c r="J126" s="143">
        <f>ROUND(I126*H126,2)</f>
        <v>0</v>
      </c>
      <c r="K126" s="139" t="s">
        <v>192</v>
      </c>
      <c r="L126" s="33"/>
      <c r="M126" s="144" t="s">
        <v>1</v>
      </c>
      <c r="N126" s="145" t="s">
        <v>48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193</v>
      </c>
      <c r="AT126" s="148" t="s">
        <v>188</v>
      </c>
      <c r="AU126" s="148" t="s">
        <v>93</v>
      </c>
      <c r="AY126" s="17" t="s">
        <v>186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91</v>
      </c>
      <c r="BK126" s="149">
        <f>ROUND(I126*H126,2)</f>
        <v>0</v>
      </c>
      <c r="BL126" s="17" t="s">
        <v>193</v>
      </c>
      <c r="BM126" s="148" t="s">
        <v>204</v>
      </c>
    </row>
    <row r="127" spans="2:65" s="1" customFormat="1" ht="24.2" customHeight="1">
      <c r="B127" s="33"/>
      <c r="C127" s="137" t="s">
        <v>205</v>
      </c>
      <c r="D127" s="137" t="s">
        <v>188</v>
      </c>
      <c r="E127" s="138" t="s">
        <v>206</v>
      </c>
      <c r="F127" s="139" t="s">
        <v>207</v>
      </c>
      <c r="G127" s="140" t="s">
        <v>200</v>
      </c>
      <c r="H127" s="141">
        <v>7280</v>
      </c>
      <c r="I127" s="142"/>
      <c r="J127" s="143">
        <f>ROUND(I127*H127,2)</f>
        <v>0</v>
      </c>
      <c r="K127" s="139" t="s">
        <v>192</v>
      </c>
      <c r="L127" s="33"/>
      <c r="M127" s="144" t="s">
        <v>1</v>
      </c>
      <c r="N127" s="145" t="s">
        <v>48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193</v>
      </c>
      <c r="AT127" s="148" t="s">
        <v>188</v>
      </c>
      <c r="AU127" s="148" t="s">
        <v>93</v>
      </c>
      <c r="AY127" s="17" t="s">
        <v>186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91</v>
      </c>
      <c r="BK127" s="149">
        <f>ROUND(I127*H127,2)</f>
        <v>0</v>
      </c>
      <c r="BL127" s="17" t="s">
        <v>193</v>
      </c>
      <c r="BM127" s="148" t="s">
        <v>208</v>
      </c>
    </row>
    <row r="128" spans="2:65" s="12" customFormat="1" ht="11.25">
      <c r="B128" s="150"/>
      <c r="D128" s="151" t="s">
        <v>209</v>
      </c>
      <c r="F128" s="152" t="s">
        <v>210</v>
      </c>
      <c r="H128" s="153">
        <v>7280</v>
      </c>
      <c r="I128" s="154"/>
      <c r="L128" s="150"/>
      <c r="M128" s="155"/>
      <c r="T128" s="156"/>
      <c r="AT128" s="157" t="s">
        <v>209</v>
      </c>
      <c r="AU128" s="157" t="s">
        <v>93</v>
      </c>
      <c r="AV128" s="12" t="s">
        <v>93</v>
      </c>
      <c r="AW128" s="12" t="s">
        <v>4</v>
      </c>
      <c r="AX128" s="12" t="s">
        <v>91</v>
      </c>
      <c r="AY128" s="157" t="s">
        <v>186</v>
      </c>
    </row>
    <row r="129" spans="2:65" s="11" customFormat="1" ht="22.9" customHeight="1">
      <c r="B129" s="125"/>
      <c r="D129" s="126" t="s">
        <v>82</v>
      </c>
      <c r="E129" s="135" t="s">
        <v>211</v>
      </c>
      <c r="F129" s="135" t="s">
        <v>212</v>
      </c>
      <c r="I129" s="128"/>
      <c r="J129" s="136">
        <f>BK129</f>
        <v>0</v>
      </c>
      <c r="L129" s="125"/>
      <c r="M129" s="130"/>
      <c r="P129" s="131">
        <f>SUM(P130:P134)</f>
        <v>0</v>
      </c>
      <c r="R129" s="131">
        <f>SUM(R130:R134)</f>
        <v>0</v>
      </c>
      <c r="T129" s="132">
        <f>SUM(T130:T134)</f>
        <v>5.5122499999999999</v>
      </c>
      <c r="AR129" s="126" t="s">
        <v>91</v>
      </c>
      <c r="AT129" s="133" t="s">
        <v>82</v>
      </c>
      <c r="AU129" s="133" t="s">
        <v>91</v>
      </c>
      <c r="AY129" s="126" t="s">
        <v>186</v>
      </c>
      <c r="BK129" s="134">
        <f>SUM(BK130:BK134)</f>
        <v>0</v>
      </c>
    </row>
    <row r="130" spans="2:65" s="1" customFormat="1" ht="16.5" customHeight="1">
      <c r="B130" s="33"/>
      <c r="C130" s="137" t="s">
        <v>213</v>
      </c>
      <c r="D130" s="137" t="s">
        <v>188</v>
      </c>
      <c r="E130" s="138" t="s">
        <v>214</v>
      </c>
      <c r="F130" s="139" t="s">
        <v>215</v>
      </c>
      <c r="G130" s="140" t="s">
        <v>200</v>
      </c>
      <c r="H130" s="141">
        <v>1</v>
      </c>
      <c r="I130" s="142"/>
      <c r="J130" s="143">
        <f>ROUND(I130*H130,2)</f>
        <v>0</v>
      </c>
      <c r="K130" s="139" t="s">
        <v>192</v>
      </c>
      <c r="L130" s="33"/>
      <c r="M130" s="144" t="s">
        <v>1</v>
      </c>
      <c r="N130" s="145" t="s">
        <v>48</v>
      </c>
      <c r="P130" s="146">
        <f>O130*H130</f>
        <v>0</v>
      </c>
      <c r="Q130" s="146">
        <v>0</v>
      </c>
      <c r="R130" s="146">
        <f>Q130*H130</f>
        <v>0</v>
      </c>
      <c r="S130" s="146">
        <v>2</v>
      </c>
      <c r="T130" s="147">
        <f>S130*H130</f>
        <v>2</v>
      </c>
      <c r="AR130" s="148" t="s">
        <v>193</v>
      </c>
      <c r="AT130" s="148" t="s">
        <v>188</v>
      </c>
      <c r="AU130" s="148" t="s">
        <v>93</v>
      </c>
      <c r="AY130" s="17" t="s">
        <v>186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91</v>
      </c>
      <c r="BK130" s="149">
        <f>ROUND(I130*H130,2)</f>
        <v>0</v>
      </c>
      <c r="BL130" s="17" t="s">
        <v>193</v>
      </c>
      <c r="BM130" s="148" t="s">
        <v>216</v>
      </c>
    </row>
    <row r="131" spans="2:65" s="1" customFormat="1" ht="16.5" customHeight="1">
      <c r="B131" s="33"/>
      <c r="C131" s="137" t="s">
        <v>217</v>
      </c>
      <c r="D131" s="137" t="s">
        <v>188</v>
      </c>
      <c r="E131" s="138" t="s">
        <v>218</v>
      </c>
      <c r="F131" s="139" t="s">
        <v>219</v>
      </c>
      <c r="G131" s="140" t="s">
        <v>220</v>
      </c>
      <c r="H131" s="141">
        <v>17</v>
      </c>
      <c r="I131" s="142"/>
      <c r="J131" s="143">
        <f>ROUND(I131*H131,2)</f>
        <v>0</v>
      </c>
      <c r="K131" s="139" t="s">
        <v>192</v>
      </c>
      <c r="L131" s="33"/>
      <c r="M131" s="144" t="s">
        <v>1</v>
      </c>
      <c r="N131" s="145" t="s">
        <v>48</v>
      </c>
      <c r="P131" s="146">
        <f>O131*H131</f>
        <v>0</v>
      </c>
      <c r="Q131" s="146">
        <v>0</v>
      </c>
      <c r="R131" s="146">
        <f>Q131*H131</f>
        <v>0</v>
      </c>
      <c r="S131" s="146">
        <v>0.16500000000000001</v>
      </c>
      <c r="T131" s="147">
        <f>S131*H131</f>
        <v>2.8050000000000002</v>
      </c>
      <c r="AR131" s="148" t="s">
        <v>193</v>
      </c>
      <c r="AT131" s="148" t="s">
        <v>188</v>
      </c>
      <c r="AU131" s="148" t="s">
        <v>93</v>
      </c>
      <c r="AY131" s="17" t="s">
        <v>186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91</v>
      </c>
      <c r="BK131" s="149">
        <f>ROUND(I131*H131,2)</f>
        <v>0</v>
      </c>
      <c r="BL131" s="17" t="s">
        <v>193</v>
      </c>
      <c r="BM131" s="148" t="s">
        <v>221</v>
      </c>
    </row>
    <row r="132" spans="2:65" s="1" customFormat="1" ht="16.5" customHeight="1">
      <c r="B132" s="33"/>
      <c r="C132" s="137" t="s">
        <v>222</v>
      </c>
      <c r="D132" s="137" t="s">
        <v>188</v>
      </c>
      <c r="E132" s="138" t="s">
        <v>223</v>
      </c>
      <c r="F132" s="139" t="s">
        <v>224</v>
      </c>
      <c r="G132" s="140" t="s">
        <v>225</v>
      </c>
      <c r="H132" s="141">
        <v>33</v>
      </c>
      <c r="I132" s="142"/>
      <c r="J132" s="143">
        <f>ROUND(I132*H132,2)</f>
        <v>0</v>
      </c>
      <c r="K132" s="139" t="s">
        <v>192</v>
      </c>
      <c r="L132" s="33"/>
      <c r="M132" s="144" t="s">
        <v>1</v>
      </c>
      <c r="N132" s="145" t="s">
        <v>48</v>
      </c>
      <c r="P132" s="146">
        <f>O132*H132</f>
        <v>0</v>
      </c>
      <c r="Q132" s="146">
        <v>0</v>
      </c>
      <c r="R132" s="146">
        <f>Q132*H132</f>
        <v>0</v>
      </c>
      <c r="S132" s="146">
        <v>9.2499999999999995E-3</v>
      </c>
      <c r="T132" s="147">
        <f>S132*H132</f>
        <v>0.30524999999999997</v>
      </c>
      <c r="AR132" s="148" t="s">
        <v>193</v>
      </c>
      <c r="AT132" s="148" t="s">
        <v>188</v>
      </c>
      <c r="AU132" s="148" t="s">
        <v>93</v>
      </c>
      <c r="AY132" s="17" t="s">
        <v>186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91</v>
      </c>
      <c r="BK132" s="149">
        <f>ROUND(I132*H132,2)</f>
        <v>0</v>
      </c>
      <c r="BL132" s="17" t="s">
        <v>193</v>
      </c>
      <c r="BM132" s="148" t="s">
        <v>226</v>
      </c>
    </row>
    <row r="133" spans="2:65" s="1" customFormat="1" ht="16.5" customHeight="1">
      <c r="B133" s="33"/>
      <c r="C133" s="137" t="s">
        <v>211</v>
      </c>
      <c r="D133" s="137" t="s">
        <v>188</v>
      </c>
      <c r="E133" s="138" t="s">
        <v>227</v>
      </c>
      <c r="F133" s="139" t="s">
        <v>228</v>
      </c>
      <c r="G133" s="140" t="s">
        <v>220</v>
      </c>
      <c r="H133" s="141">
        <v>1</v>
      </c>
      <c r="I133" s="142"/>
      <c r="J133" s="143">
        <f>ROUND(I133*H133,2)</f>
        <v>0</v>
      </c>
      <c r="K133" s="139" t="s">
        <v>192</v>
      </c>
      <c r="L133" s="33"/>
      <c r="M133" s="144" t="s">
        <v>1</v>
      </c>
      <c r="N133" s="145" t="s">
        <v>48</v>
      </c>
      <c r="P133" s="146">
        <f>O133*H133</f>
        <v>0</v>
      </c>
      <c r="Q133" s="146">
        <v>0</v>
      </c>
      <c r="R133" s="146">
        <f>Q133*H133</f>
        <v>0</v>
      </c>
      <c r="S133" s="146">
        <v>0.192</v>
      </c>
      <c r="T133" s="147">
        <f>S133*H133</f>
        <v>0.192</v>
      </c>
      <c r="AR133" s="148" t="s">
        <v>193</v>
      </c>
      <c r="AT133" s="148" t="s">
        <v>188</v>
      </c>
      <c r="AU133" s="148" t="s">
        <v>93</v>
      </c>
      <c r="AY133" s="17" t="s">
        <v>186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91</v>
      </c>
      <c r="BK133" s="149">
        <f>ROUND(I133*H133,2)</f>
        <v>0</v>
      </c>
      <c r="BL133" s="17" t="s">
        <v>193</v>
      </c>
      <c r="BM133" s="148" t="s">
        <v>229</v>
      </c>
    </row>
    <row r="134" spans="2:65" s="1" customFormat="1" ht="16.5" customHeight="1">
      <c r="B134" s="33"/>
      <c r="C134" s="137" t="s">
        <v>230</v>
      </c>
      <c r="D134" s="137" t="s">
        <v>188</v>
      </c>
      <c r="E134" s="138" t="s">
        <v>231</v>
      </c>
      <c r="F134" s="139" t="s">
        <v>232</v>
      </c>
      <c r="G134" s="140" t="s">
        <v>220</v>
      </c>
      <c r="H134" s="141">
        <v>1</v>
      </c>
      <c r="I134" s="142"/>
      <c r="J134" s="143">
        <f>ROUND(I134*H134,2)</f>
        <v>0</v>
      </c>
      <c r="K134" s="139" t="s">
        <v>192</v>
      </c>
      <c r="L134" s="33"/>
      <c r="M134" s="144" t="s">
        <v>1</v>
      </c>
      <c r="N134" s="145" t="s">
        <v>48</v>
      </c>
      <c r="P134" s="146">
        <f>O134*H134</f>
        <v>0</v>
      </c>
      <c r="Q134" s="146">
        <v>0</v>
      </c>
      <c r="R134" s="146">
        <f>Q134*H134</f>
        <v>0</v>
      </c>
      <c r="S134" s="146">
        <v>0.21</v>
      </c>
      <c r="T134" s="147">
        <f>S134*H134</f>
        <v>0.21</v>
      </c>
      <c r="AR134" s="148" t="s">
        <v>193</v>
      </c>
      <c r="AT134" s="148" t="s">
        <v>188</v>
      </c>
      <c r="AU134" s="148" t="s">
        <v>93</v>
      </c>
      <c r="AY134" s="17" t="s">
        <v>186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91</v>
      </c>
      <c r="BK134" s="149">
        <f>ROUND(I134*H134,2)</f>
        <v>0</v>
      </c>
      <c r="BL134" s="17" t="s">
        <v>193</v>
      </c>
      <c r="BM134" s="148" t="s">
        <v>233</v>
      </c>
    </row>
    <row r="135" spans="2:65" s="11" customFormat="1" ht="22.9" customHeight="1">
      <c r="B135" s="125"/>
      <c r="D135" s="126" t="s">
        <v>82</v>
      </c>
      <c r="E135" s="135" t="s">
        <v>234</v>
      </c>
      <c r="F135" s="135" t="s">
        <v>235</v>
      </c>
      <c r="I135" s="128"/>
      <c r="J135" s="136">
        <f>BK135</f>
        <v>0</v>
      </c>
      <c r="L135" s="125"/>
      <c r="M135" s="130"/>
      <c r="P135" s="131">
        <f>SUM(P136:P141)</f>
        <v>0</v>
      </c>
      <c r="R135" s="131">
        <f>SUM(R136:R141)</f>
        <v>0</v>
      </c>
      <c r="T135" s="132">
        <f>SUM(T136:T141)</f>
        <v>0</v>
      </c>
      <c r="AR135" s="126" t="s">
        <v>91</v>
      </c>
      <c r="AT135" s="133" t="s">
        <v>82</v>
      </c>
      <c r="AU135" s="133" t="s">
        <v>91</v>
      </c>
      <c r="AY135" s="126" t="s">
        <v>186</v>
      </c>
      <c r="BK135" s="134">
        <f>SUM(BK136:BK141)</f>
        <v>0</v>
      </c>
    </row>
    <row r="136" spans="2:65" s="1" customFormat="1" ht="16.5" customHeight="1">
      <c r="B136" s="33"/>
      <c r="C136" s="137" t="s">
        <v>236</v>
      </c>
      <c r="D136" s="137" t="s">
        <v>188</v>
      </c>
      <c r="E136" s="138" t="s">
        <v>237</v>
      </c>
      <c r="F136" s="139" t="s">
        <v>238</v>
      </c>
      <c r="G136" s="140" t="s">
        <v>239</v>
      </c>
      <c r="H136" s="141">
        <v>5.5119999999999996</v>
      </c>
      <c r="I136" s="142"/>
      <c r="J136" s="143">
        <f>ROUND(I136*H136,2)</f>
        <v>0</v>
      </c>
      <c r="K136" s="139" t="s">
        <v>240</v>
      </c>
      <c r="L136" s="33"/>
      <c r="M136" s="144" t="s">
        <v>1</v>
      </c>
      <c r="N136" s="145" t="s">
        <v>48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193</v>
      </c>
      <c r="AT136" s="148" t="s">
        <v>188</v>
      </c>
      <c r="AU136" s="148" t="s">
        <v>93</v>
      </c>
      <c r="AY136" s="17" t="s">
        <v>186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91</v>
      </c>
      <c r="BK136" s="149">
        <f>ROUND(I136*H136,2)</f>
        <v>0</v>
      </c>
      <c r="BL136" s="17" t="s">
        <v>193</v>
      </c>
      <c r="BM136" s="148" t="s">
        <v>241</v>
      </c>
    </row>
    <row r="137" spans="2:65" s="1" customFormat="1" ht="11.25">
      <c r="B137" s="33"/>
      <c r="D137" s="151" t="s">
        <v>242</v>
      </c>
      <c r="F137" s="158"/>
      <c r="I137" s="159"/>
      <c r="L137" s="33"/>
      <c r="M137" s="160"/>
      <c r="T137" s="57"/>
      <c r="AT137" s="17" t="s">
        <v>242</v>
      </c>
      <c r="AU137" s="17" t="s">
        <v>93</v>
      </c>
    </row>
    <row r="138" spans="2:65" s="1" customFormat="1" ht="16.5" customHeight="1">
      <c r="B138" s="33"/>
      <c r="C138" s="137" t="s">
        <v>243</v>
      </c>
      <c r="D138" s="137" t="s">
        <v>188</v>
      </c>
      <c r="E138" s="138" t="s">
        <v>244</v>
      </c>
      <c r="F138" s="139" t="s">
        <v>245</v>
      </c>
      <c r="G138" s="140" t="s">
        <v>239</v>
      </c>
      <c r="H138" s="141">
        <v>5.5119999999999996</v>
      </c>
      <c r="I138" s="142"/>
      <c r="J138" s="143">
        <f>ROUND(I138*H138,2)</f>
        <v>0</v>
      </c>
      <c r="K138" s="139" t="s">
        <v>192</v>
      </c>
      <c r="L138" s="33"/>
      <c r="M138" s="144" t="s">
        <v>1</v>
      </c>
      <c r="N138" s="145" t="s">
        <v>48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193</v>
      </c>
      <c r="AT138" s="148" t="s">
        <v>188</v>
      </c>
      <c r="AU138" s="148" t="s">
        <v>93</v>
      </c>
      <c r="AY138" s="17" t="s">
        <v>186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91</v>
      </c>
      <c r="BK138" s="149">
        <f>ROUND(I138*H138,2)</f>
        <v>0</v>
      </c>
      <c r="BL138" s="17" t="s">
        <v>193</v>
      </c>
      <c r="BM138" s="148" t="s">
        <v>246</v>
      </c>
    </row>
    <row r="139" spans="2:65" s="1" customFormat="1" ht="16.5" customHeight="1">
      <c r="B139" s="33"/>
      <c r="C139" s="137" t="s">
        <v>247</v>
      </c>
      <c r="D139" s="137" t="s">
        <v>188</v>
      </c>
      <c r="E139" s="138" t="s">
        <v>248</v>
      </c>
      <c r="F139" s="139" t="s">
        <v>249</v>
      </c>
      <c r="G139" s="140" t="s">
        <v>239</v>
      </c>
      <c r="H139" s="141">
        <v>110.24</v>
      </c>
      <c r="I139" s="142"/>
      <c r="J139" s="143">
        <f>ROUND(I139*H139,2)</f>
        <v>0</v>
      </c>
      <c r="K139" s="139" t="s">
        <v>192</v>
      </c>
      <c r="L139" s="33"/>
      <c r="M139" s="144" t="s">
        <v>1</v>
      </c>
      <c r="N139" s="145" t="s">
        <v>48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193</v>
      </c>
      <c r="AT139" s="148" t="s">
        <v>188</v>
      </c>
      <c r="AU139" s="148" t="s">
        <v>93</v>
      </c>
      <c r="AY139" s="17" t="s">
        <v>186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91</v>
      </c>
      <c r="BK139" s="149">
        <f>ROUND(I139*H139,2)</f>
        <v>0</v>
      </c>
      <c r="BL139" s="17" t="s">
        <v>193</v>
      </c>
      <c r="BM139" s="148" t="s">
        <v>250</v>
      </c>
    </row>
    <row r="140" spans="2:65" s="12" customFormat="1" ht="11.25">
      <c r="B140" s="150"/>
      <c r="D140" s="151" t="s">
        <v>209</v>
      </c>
      <c r="F140" s="152" t="s">
        <v>251</v>
      </c>
      <c r="H140" s="153">
        <v>110.24</v>
      </c>
      <c r="I140" s="154"/>
      <c r="L140" s="150"/>
      <c r="M140" s="155"/>
      <c r="T140" s="156"/>
      <c r="AT140" s="157" t="s">
        <v>209</v>
      </c>
      <c r="AU140" s="157" t="s">
        <v>93</v>
      </c>
      <c r="AV140" s="12" t="s">
        <v>93</v>
      </c>
      <c r="AW140" s="12" t="s">
        <v>4</v>
      </c>
      <c r="AX140" s="12" t="s">
        <v>91</v>
      </c>
      <c r="AY140" s="157" t="s">
        <v>186</v>
      </c>
    </row>
    <row r="141" spans="2:65" s="1" customFormat="1" ht="16.5" customHeight="1">
      <c r="B141" s="33"/>
      <c r="C141" s="137" t="s">
        <v>252</v>
      </c>
      <c r="D141" s="137" t="s">
        <v>188</v>
      </c>
      <c r="E141" s="138" t="s">
        <v>253</v>
      </c>
      <c r="F141" s="139" t="s">
        <v>254</v>
      </c>
      <c r="G141" s="140" t="s">
        <v>239</v>
      </c>
      <c r="H141" s="141">
        <v>5.5119999999999996</v>
      </c>
      <c r="I141" s="142"/>
      <c r="J141" s="143">
        <f>ROUND(I141*H141,2)</f>
        <v>0</v>
      </c>
      <c r="K141" s="139" t="s">
        <v>192</v>
      </c>
      <c r="L141" s="33"/>
      <c r="M141" s="161" t="s">
        <v>1</v>
      </c>
      <c r="N141" s="162" t="s">
        <v>48</v>
      </c>
      <c r="O141" s="163"/>
      <c r="P141" s="164">
        <f>O141*H141</f>
        <v>0</v>
      </c>
      <c r="Q141" s="164">
        <v>0</v>
      </c>
      <c r="R141" s="164">
        <f>Q141*H141</f>
        <v>0</v>
      </c>
      <c r="S141" s="164">
        <v>0</v>
      </c>
      <c r="T141" s="165">
        <f>S141*H141</f>
        <v>0</v>
      </c>
      <c r="AR141" s="148" t="s">
        <v>193</v>
      </c>
      <c r="AT141" s="148" t="s">
        <v>188</v>
      </c>
      <c r="AU141" s="148" t="s">
        <v>93</v>
      </c>
      <c r="AY141" s="17" t="s">
        <v>186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91</v>
      </c>
      <c r="BK141" s="149">
        <f>ROUND(I141*H141,2)</f>
        <v>0</v>
      </c>
      <c r="BL141" s="17" t="s">
        <v>193</v>
      </c>
      <c r="BM141" s="148" t="s">
        <v>255</v>
      </c>
    </row>
    <row r="142" spans="2:65" s="1" customFormat="1" ht="6.95" customHeight="1">
      <c r="B142" s="45"/>
      <c r="C142" s="46"/>
      <c r="D142" s="46"/>
      <c r="E142" s="46"/>
      <c r="F142" s="46"/>
      <c r="G142" s="46"/>
      <c r="H142" s="46"/>
      <c r="I142" s="46"/>
      <c r="J142" s="46"/>
      <c r="K142" s="46"/>
      <c r="L142" s="33"/>
    </row>
  </sheetData>
  <sheetProtection algorithmName="SHA-512" hashValue="Edh09PcJv6ed1DccjmEl3MOvsxsjoviS3caV2yGxXa+4oUdL/ChTXf4Qiak890S11dCioGlsKuN4g/O/JnhVLA==" saltValue="f8bJKnfYrqQR4s9XDkpVyg==" spinCount="100000" sheet="1" objects="1" scenarios="1" formatColumns="0" formatRows="0" autoFilter="0"/>
  <autoFilter ref="C119:K141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5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158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s="1" customFormat="1" ht="12" customHeight="1">
      <c r="B8" s="33"/>
      <c r="D8" s="27" t="s">
        <v>160</v>
      </c>
      <c r="L8" s="33"/>
    </row>
    <row r="9" spans="2:46" s="1" customFormat="1" ht="16.5" customHeight="1">
      <c r="B9" s="33"/>
      <c r="E9" s="202" t="s">
        <v>2211</v>
      </c>
      <c r="F9" s="247"/>
      <c r="G9" s="247"/>
      <c r="H9" s="247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1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3" t="str">
        <f>'Rekapitulace stavby'!AN8</f>
        <v>9. 9. 2021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1</v>
      </c>
      <c r="L14" s="33"/>
    </row>
    <row r="15" spans="2:46" s="1" customFormat="1" ht="18" customHeight="1">
      <c r="B15" s="33"/>
      <c r="E15" s="25" t="s">
        <v>32</v>
      </c>
      <c r="I15" s="27" t="s">
        <v>33</v>
      </c>
      <c r="J15" s="25" t="s">
        <v>1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248" t="str">
        <f>'Rekapitulace stavby'!E14</f>
        <v>Vyplň údaj</v>
      </c>
      <c r="F18" s="229"/>
      <c r="G18" s="229"/>
      <c r="H18" s="229"/>
      <c r="I18" s="27" t="s">
        <v>33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31</v>
      </c>
      <c r="J20" s="25" t="s">
        <v>1</v>
      </c>
      <c r="L20" s="33"/>
    </row>
    <row r="21" spans="2:12" s="1" customFormat="1" ht="18" customHeight="1">
      <c r="B21" s="33"/>
      <c r="E21" s="25" t="s">
        <v>37</v>
      </c>
      <c r="I21" s="27" t="s">
        <v>33</v>
      </c>
      <c r="J21" s="25" t="s">
        <v>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31</v>
      </c>
      <c r="J23" s="25" t="str">
        <f>IF('Rekapitulace stavby'!AN19="","",'Rekapitulace stavby'!AN19)</f>
        <v/>
      </c>
      <c r="L23" s="33"/>
    </row>
    <row r="24" spans="2:12" s="1" customFormat="1" ht="18" customHeight="1">
      <c r="B24" s="33"/>
      <c r="E24" s="25" t="str">
        <f>IF('Rekapitulace stavby'!E20="","",'Rekapitulace stavby'!E20)</f>
        <v xml:space="preserve"> </v>
      </c>
      <c r="I24" s="27" t="s">
        <v>33</v>
      </c>
      <c r="J24" s="25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41</v>
      </c>
      <c r="L26" s="33"/>
    </row>
    <row r="27" spans="2:12" s="7" customFormat="1" ht="71.25" customHeight="1">
      <c r="B27" s="95"/>
      <c r="E27" s="234" t="s">
        <v>42</v>
      </c>
      <c r="F27" s="234"/>
      <c r="G27" s="234"/>
      <c r="H27" s="234"/>
      <c r="L27" s="95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6" t="s">
        <v>43</v>
      </c>
      <c r="J30" s="67">
        <f>ROUND(J123, 2)</f>
        <v>0</v>
      </c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5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5" customHeight="1">
      <c r="B33" s="33"/>
      <c r="D33" s="56" t="s">
        <v>47</v>
      </c>
      <c r="E33" s="27" t="s">
        <v>48</v>
      </c>
      <c r="F33" s="87">
        <f>ROUND((SUM(BE123:BE150)),  2)</f>
        <v>0</v>
      </c>
      <c r="I33" s="97">
        <v>0.21</v>
      </c>
      <c r="J33" s="87">
        <f>ROUND(((SUM(BE123:BE150))*I33),  2)</f>
        <v>0</v>
      </c>
      <c r="L33" s="33"/>
    </row>
    <row r="34" spans="2:12" s="1" customFormat="1" ht="14.45" customHeight="1">
      <c r="B34" s="33"/>
      <c r="E34" s="27" t="s">
        <v>49</v>
      </c>
      <c r="F34" s="87">
        <f>ROUND((SUM(BF123:BF150)),  2)</f>
        <v>0</v>
      </c>
      <c r="I34" s="97">
        <v>0.15</v>
      </c>
      <c r="J34" s="87">
        <f>ROUND(((SUM(BF123:BF150))*I34),  2)</f>
        <v>0</v>
      </c>
      <c r="L34" s="33"/>
    </row>
    <row r="35" spans="2:12" s="1" customFormat="1" ht="14.45" hidden="1" customHeight="1">
      <c r="B35" s="33"/>
      <c r="E35" s="27" t="s">
        <v>50</v>
      </c>
      <c r="F35" s="87">
        <f>ROUND((SUM(BG123:BG150)),  2)</f>
        <v>0</v>
      </c>
      <c r="I35" s="97">
        <v>0.21</v>
      </c>
      <c r="J35" s="87">
        <f>0</f>
        <v>0</v>
      </c>
      <c r="L35" s="33"/>
    </row>
    <row r="36" spans="2:12" s="1" customFormat="1" ht="14.45" hidden="1" customHeight="1">
      <c r="B36" s="33"/>
      <c r="E36" s="27" t="s">
        <v>51</v>
      </c>
      <c r="F36" s="87">
        <f>ROUND((SUM(BH123:BH150)),  2)</f>
        <v>0</v>
      </c>
      <c r="I36" s="97">
        <v>0.15</v>
      </c>
      <c r="J36" s="87">
        <f>0</f>
        <v>0</v>
      </c>
      <c r="L36" s="33"/>
    </row>
    <row r="37" spans="2:12" s="1" customFormat="1" ht="14.45" hidden="1" customHeight="1">
      <c r="B37" s="33"/>
      <c r="E37" s="27" t="s">
        <v>52</v>
      </c>
      <c r="F37" s="87">
        <f>ROUND((SUM(BI123:BI150)),  2)</f>
        <v>0</v>
      </c>
      <c r="I37" s="97">
        <v>0</v>
      </c>
      <c r="J37" s="87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8"/>
      <c r="D39" s="99" t="s">
        <v>53</v>
      </c>
      <c r="E39" s="58"/>
      <c r="F39" s="58"/>
      <c r="G39" s="100" t="s">
        <v>54</v>
      </c>
      <c r="H39" s="101" t="s">
        <v>55</v>
      </c>
      <c r="I39" s="58"/>
      <c r="J39" s="102">
        <f>SUM(J30:J37)</f>
        <v>0</v>
      </c>
      <c r="K39" s="103"/>
      <c r="L39" s="33"/>
    </row>
    <row r="40" spans="2:12" s="1" customFormat="1" ht="14.45" customHeight="1">
      <c r="B40" s="33"/>
      <c r="L40" s="33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5" customHeight="1">
      <c r="B82" s="33"/>
      <c r="C82" s="21" t="s">
        <v>162</v>
      </c>
      <c r="L82" s="33"/>
    </row>
    <row r="83" spans="2:47" s="1" customFormat="1" ht="6.95" customHeight="1">
      <c r="B83" s="33"/>
      <c r="L83" s="33"/>
    </row>
    <row r="84" spans="2:47" s="1" customFormat="1" ht="12" customHeight="1">
      <c r="B84" s="33"/>
      <c r="C84" s="27" t="s">
        <v>16</v>
      </c>
      <c r="L84" s="33"/>
    </row>
    <row r="85" spans="2:47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47" s="1" customFormat="1" ht="12" customHeight="1">
      <c r="B86" s="33"/>
      <c r="C86" s="27" t="s">
        <v>160</v>
      </c>
      <c r="L86" s="33"/>
    </row>
    <row r="87" spans="2:47" s="1" customFormat="1" ht="16.5" customHeight="1">
      <c r="B87" s="33"/>
      <c r="E87" s="202" t="str">
        <f>E9</f>
        <v>VON - Vedlejší a ostatní náklady stavby</v>
      </c>
      <c r="F87" s="247"/>
      <c r="G87" s="247"/>
      <c r="H87" s="247"/>
      <c r="L87" s="33"/>
    </row>
    <row r="88" spans="2:47" s="1" customFormat="1" ht="6.95" customHeight="1">
      <c r="B88" s="33"/>
      <c r="L88" s="33"/>
    </row>
    <row r="89" spans="2:47" s="1" customFormat="1" ht="12" customHeight="1">
      <c r="B89" s="33"/>
      <c r="C89" s="27" t="s">
        <v>22</v>
      </c>
      <c r="F89" s="25" t="str">
        <f>F12</f>
        <v>Slezská Ostrava</v>
      </c>
      <c r="I89" s="27" t="s">
        <v>24</v>
      </c>
      <c r="J89" s="53" t="str">
        <f>IF(J12="","",J12)</f>
        <v>9. 9. 2021</v>
      </c>
      <c r="L89" s="33"/>
    </row>
    <row r="90" spans="2:47" s="1" customFormat="1" ht="6.95" customHeight="1">
      <c r="B90" s="33"/>
      <c r="L90" s="33"/>
    </row>
    <row r="91" spans="2:47" s="1" customFormat="1" ht="15.2" customHeight="1">
      <c r="B91" s="33"/>
      <c r="C91" s="27" t="s">
        <v>30</v>
      </c>
      <c r="F91" s="25" t="str">
        <f>E15</f>
        <v>Statutární město Ostrava</v>
      </c>
      <c r="I91" s="27" t="s">
        <v>36</v>
      </c>
      <c r="J91" s="31" t="str">
        <f>E21</f>
        <v>PPS Kania, s.r.o</v>
      </c>
      <c r="L91" s="33"/>
    </row>
    <row r="92" spans="2:47" s="1" customFormat="1" ht="15.2" customHeight="1">
      <c r="B92" s="33"/>
      <c r="C92" s="27" t="s">
        <v>34</v>
      </c>
      <c r="F92" s="25" t="str">
        <f>IF(E18="","",E18)</f>
        <v>Vyplň údaj</v>
      </c>
      <c r="I92" s="27" t="s">
        <v>39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6" t="s">
        <v>163</v>
      </c>
      <c r="D94" s="98"/>
      <c r="E94" s="98"/>
      <c r="F94" s="98"/>
      <c r="G94" s="98"/>
      <c r="H94" s="98"/>
      <c r="I94" s="98"/>
      <c r="J94" s="107" t="s">
        <v>164</v>
      </c>
      <c r="K94" s="98"/>
      <c r="L94" s="33"/>
    </row>
    <row r="95" spans="2:47" s="1" customFormat="1" ht="10.35" customHeight="1">
      <c r="B95" s="33"/>
      <c r="L95" s="33"/>
    </row>
    <row r="96" spans="2:47" s="1" customFormat="1" ht="22.9" customHeight="1">
      <c r="B96" s="33"/>
      <c r="C96" s="108" t="s">
        <v>165</v>
      </c>
      <c r="J96" s="67">
        <f>J123</f>
        <v>0</v>
      </c>
      <c r="L96" s="33"/>
      <c r="AU96" s="17" t="s">
        <v>166</v>
      </c>
    </row>
    <row r="97" spans="2:12" s="8" customFormat="1" ht="24.95" customHeight="1">
      <c r="B97" s="109"/>
      <c r="D97" s="110" t="s">
        <v>2212</v>
      </c>
      <c r="E97" s="111"/>
      <c r="F97" s="111"/>
      <c r="G97" s="111"/>
      <c r="H97" s="111"/>
      <c r="I97" s="111"/>
      <c r="J97" s="112">
        <f>J124</f>
        <v>0</v>
      </c>
      <c r="L97" s="109"/>
    </row>
    <row r="98" spans="2:12" s="9" customFormat="1" ht="19.899999999999999" customHeight="1">
      <c r="B98" s="113"/>
      <c r="D98" s="114" t="s">
        <v>2213</v>
      </c>
      <c r="E98" s="115"/>
      <c r="F98" s="115"/>
      <c r="G98" s="115"/>
      <c r="H98" s="115"/>
      <c r="I98" s="115"/>
      <c r="J98" s="116">
        <f>J125</f>
        <v>0</v>
      </c>
      <c r="L98" s="113"/>
    </row>
    <row r="99" spans="2:12" s="9" customFormat="1" ht="19.899999999999999" customHeight="1">
      <c r="B99" s="113"/>
      <c r="D99" s="114" t="s">
        <v>2214</v>
      </c>
      <c r="E99" s="115"/>
      <c r="F99" s="115"/>
      <c r="G99" s="115"/>
      <c r="H99" s="115"/>
      <c r="I99" s="115"/>
      <c r="J99" s="116">
        <f>J132</f>
        <v>0</v>
      </c>
      <c r="L99" s="113"/>
    </row>
    <row r="100" spans="2:12" s="9" customFormat="1" ht="19.899999999999999" customHeight="1">
      <c r="B100" s="113"/>
      <c r="D100" s="114" t="s">
        <v>2215</v>
      </c>
      <c r="E100" s="115"/>
      <c r="F100" s="115"/>
      <c r="G100" s="115"/>
      <c r="H100" s="115"/>
      <c r="I100" s="115"/>
      <c r="J100" s="116">
        <f>J135</f>
        <v>0</v>
      </c>
      <c r="L100" s="113"/>
    </row>
    <row r="101" spans="2:12" s="9" customFormat="1" ht="19.899999999999999" customHeight="1">
      <c r="B101" s="113"/>
      <c r="D101" s="114" t="s">
        <v>2216</v>
      </c>
      <c r="E101" s="115"/>
      <c r="F101" s="115"/>
      <c r="G101" s="115"/>
      <c r="H101" s="115"/>
      <c r="I101" s="115"/>
      <c r="J101" s="116">
        <f>J140</f>
        <v>0</v>
      </c>
      <c r="L101" s="113"/>
    </row>
    <row r="102" spans="2:12" s="9" customFormat="1" ht="19.899999999999999" customHeight="1">
      <c r="B102" s="113"/>
      <c r="D102" s="114" t="s">
        <v>2217</v>
      </c>
      <c r="E102" s="115"/>
      <c r="F102" s="115"/>
      <c r="G102" s="115"/>
      <c r="H102" s="115"/>
      <c r="I102" s="115"/>
      <c r="J102" s="116">
        <f>J145</f>
        <v>0</v>
      </c>
      <c r="L102" s="113"/>
    </row>
    <row r="103" spans="2:12" s="9" customFormat="1" ht="19.899999999999999" customHeight="1">
      <c r="B103" s="113"/>
      <c r="D103" s="114" t="s">
        <v>2218</v>
      </c>
      <c r="E103" s="115"/>
      <c r="F103" s="115"/>
      <c r="G103" s="115"/>
      <c r="H103" s="115"/>
      <c r="I103" s="115"/>
      <c r="J103" s="116">
        <f>J148</f>
        <v>0</v>
      </c>
      <c r="L103" s="113"/>
    </row>
    <row r="104" spans="2:12" s="1" customFormat="1" ht="21.75" customHeight="1">
      <c r="B104" s="33"/>
      <c r="L104" s="33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3"/>
    </row>
    <row r="109" spans="2:12" s="1" customFormat="1" ht="6.95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3"/>
    </row>
    <row r="110" spans="2:12" s="1" customFormat="1" ht="24.95" customHeight="1">
      <c r="B110" s="33"/>
      <c r="C110" s="21" t="s">
        <v>171</v>
      </c>
      <c r="L110" s="33"/>
    </row>
    <row r="111" spans="2:12" s="1" customFormat="1" ht="6.95" customHeight="1">
      <c r="B111" s="33"/>
      <c r="L111" s="33"/>
    </row>
    <row r="112" spans="2:12" s="1" customFormat="1" ht="12" customHeight="1">
      <c r="B112" s="33"/>
      <c r="C112" s="27" t="s">
        <v>16</v>
      </c>
      <c r="L112" s="33"/>
    </row>
    <row r="113" spans="2:65" s="1" customFormat="1" ht="16.5" customHeight="1">
      <c r="B113" s="33"/>
      <c r="E113" s="245" t="str">
        <f>E7</f>
        <v>SPORTOVNÍ HALA _ SLEZSKÁ OSTRAVA</v>
      </c>
      <c r="F113" s="246"/>
      <c r="G113" s="246"/>
      <c r="H113" s="246"/>
      <c r="L113" s="33"/>
    </row>
    <row r="114" spans="2:65" s="1" customFormat="1" ht="12" customHeight="1">
      <c r="B114" s="33"/>
      <c r="C114" s="27" t="s">
        <v>160</v>
      </c>
      <c r="L114" s="33"/>
    </row>
    <row r="115" spans="2:65" s="1" customFormat="1" ht="16.5" customHeight="1">
      <c r="B115" s="33"/>
      <c r="E115" s="202" t="str">
        <f>E9</f>
        <v>VON - Vedlejší a ostatní náklady stavby</v>
      </c>
      <c r="F115" s="247"/>
      <c r="G115" s="247"/>
      <c r="H115" s="247"/>
      <c r="L115" s="33"/>
    </row>
    <row r="116" spans="2:65" s="1" customFormat="1" ht="6.95" customHeight="1">
      <c r="B116" s="33"/>
      <c r="L116" s="33"/>
    </row>
    <row r="117" spans="2:65" s="1" customFormat="1" ht="12" customHeight="1">
      <c r="B117" s="33"/>
      <c r="C117" s="27" t="s">
        <v>22</v>
      </c>
      <c r="F117" s="25" t="str">
        <f>F12</f>
        <v>Slezská Ostrava</v>
      </c>
      <c r="I117" s="27" t="s">
        <v>24</v>
      </c>
      <c r="J117" s="53" t="str">
        <f>IF(J12="","",J12)</f>
        <v>9. 9. 2021</v>
      </c>
      <c r="L117" s="33"/>
    </row>
    <row r="118" spans="2:65" s="1" customFormat="1" ht="6.95" customHeight="1">
      <c r="B118" s="33"/>
      <c r="L118" s="33"/>
    </row>
    <row r="119" spans="2:65" s="1" customFormat="1" ht="15.2" customHeight="1">
      <c r="B119" s="33"/>
      <c r="C119" s="27" t="s">
        <v>30</v>
      </c>
      <c r="F119" s="25" t="str">
        <f>E15</f>
        <v>Statutární město Ostrava</v>
      </c>
      <c r="I119" s="27" t="s">
        <v>36</v>
      </c>
      <c r="J119" s="31" t="str">
        <f>E21</f>
        <v>PPS Kania, s.r.o</v>
      </c>
      <c r="L119" s="33"/>
    </row>
    <row r="120" spans="2:65" s="1" customFormat="1" ht="15.2" customHeight="1">
      <c r="B120" s="33"/>
      <c r="C120" s="27" t="s">
        <v>34</v>
      </c>
      <c r="F120" s="25" t="str">
        <f>IF(E18="","",E18)</f>
        <v>Vyplň údaj</v>
      </c>
      <c r="I120" s="27" t="s">
        <v>39</v>
      </c>
      <c r="J120" s="31" t="str">
        <f>E24</f>
        <v xml:space="preserve"> </v>
      </c>
      <c r="L120" s="33"/>
    </row>
    <row r="121" spans="2:65" s="1" customFormat="1" ht="10.35" customHeight="1">
      <c r="B121" s="33"/>
      <c r="L121" s="33"/>
    </row>
    <row r="122" spans="2:65" s="10" customFormat="1" ht="29.25" customHeight="1">
      <c r="B122" s="117"/>
      <c r="C122" s="118" t="s">
        <v>172</v>
      </c>
      <c r="D122" s="119" t="s">
        <v>68</v>
      </c>
      <c r="E122" s="119" t="s">
        <v>64</v>
      </c>
      <c r="F122" s="119" t="s">
        <v>65</v>
      </c>
      <c r="G122" s="119" t="s">
        <v>173</v>
      </c>
      <c r="H122" s="119" t="s">
        <v>174</v>
      </c>
      <c r="I122" s="119" t="s">
        <v>175</v>
      </c>
      <c r="J122" s="119" t="s">
        <v>164</v>
      </c>
      <c r="K122" s="120" t="s">
        <v>176</v>
      </c>
      <c r="L122" s="117"/>
      <c r="M122" s="60" t="s">
        <v>1</v>
      </c>
      <c r="N122" s="61" t="s">
        <v>47</v>
      </c>
      <c r="O122" s="61" t="s">
        <v>177</v>
      </c>
      <c r="P122" s="61" t="s">
        <v>178</v>
      </c>
      <c r="Q122" s="61" t="s">
        <v>179</v>
      </c>
      <c r="R122" s="61" t="s">
        <v>180</v>
      </c>
      <c r="S122" s="61" t="s">
        <v>181</v>
      </c>
      <c r="T122" s="62" t="s">
        <v>182</v>
      </c>
    </row>
    <row r="123" spans="2:65" s="1" customFormat="1" ht="22.9" customHeight="1">
      <c r="B123" s="33"/>
      <c r="C123" s="65" t="s">
        <v>183</v>
      </c>
      <c r="J123" s="121">
        <f>BK123</f>
        <v>0</v>
      </c>
      <c r="L123" s="33"/>
      <c r="M123" s="63"/>
      <c r="N123" s="54"/>
      <c r="O123" s="54"/>
      <c r="P123" s="122">
        <f>P124</f>
        <v>0</v>
      </c>
      <c r="Q123" s="54"/>
      <c r="R123" s="122">
        <f>R124</f>
        <v>0</v>
      </c>
      <c r="S123" s="54"/>
      <c r="T123" s="123">
        <f>T124</f>
        <v>0</v>
      </c>
      <c r="AT123" s="17" t="s">
        <v>82</v>
      </c>
      <c r="AU123" s="17" t="s">
        <v>166</v>
      </c>
      <c r="BK123" s="124">
        <f>BK124</f>
        <v>0</v>
      </c>
    </row>
    <row r="124" spans="2:65" s="11" customFormat="1" ht="25.9" customHeight="1">
      <c r="B124" s="125"/>
      <c r="D124" s="126" t="s">
        <v>82</v>
      </c>
      <c r="E124" s="127" t="s">
        <v>2219</v>
      </c>
      <c r="F124" s="127" t="s">
        <v>2219</v>
      </c>
      <c r="I124" s="128"/>
      <c r="J124" s="129">
        <f>BK124</f>
        <v>0</v>
      </c>
      <c r="L124" s="125"/>
      <c r="M124" s="130"/>
      <c r="P124" s="131">
        <f>P125+P132+P135+P140+P145+P148</f>
        <v>0</v>
      </c>
      <c r="R124" s="131">
        <f>R125+R132+R135+R140+R145+R148</f>
        <v>0</v>
      </c>
      <c r="T124" s="132">
        <f>T125+T132+T135+T140+T145+T148</f>
        <v>0</v>
      </c>
      <c r="AR124" s="126" t="s">
        <v>205</v>
      </c>
      <c r="AT124" s="133" t="s">
        <v>82</v>
      </c>
      <c r="AU124" s="133" t="s">
        <v>83</v>
      </c>
      <c r="AY124" s="126" t="s">
        <v>186</v>
      </c>
      <c r="BK124" s="134">
        <f>BK125+BK132+BK135+BK140+BK145+BK148</f>
        <v>0</v>
      </c>
    </row>
    <row r="125" spans="2:65" s="11" customFormat="1" ht="22.9" customHeight="1">
      <c r="B125" s="125"/>
      <c r="D125" s="126" t="s">
        <v>82</v>
      </c>
      <c r="E125" s="135" t="s">
        <v>2220</v>
      </c>
      <c r="F125" s="135" t="s">
        <v>2221</v>
      </c>
      <c r="I125" s="128"/>
      <c r="J125" s="136">
        <f>BK125</f>
        <v>0</v>
      </c>
      <c r="L125" s="125"/>
      <c r="M125" s="130"/>
      <c r="P125" s="131">
        <f>SUM(P126:P131)</f>
        <v>0</v>
      </c>
      <c r="R125" s="131">
        <f>SUM(R126:R131)</f>
        <v>0</v>
      </c>
      <c r="T125" s="132">
        <f>SUM(T126:T131)</f>
        <v>0</v>
      </c>
      <c r="AR125" s="126" t="s">
        <v>205</v>
      </c>
      <c r="AT125" s="133" t="s">
        <v>82</v>
      </c>
      <c r="AU125" s="133" t="s">
        <v>91</v>
      </c>
      <c r="AY125" s="126" t="s">
        <v>186</v>
      </c>
      <c r="BK125" s="134">
        <f>SUM(BK126:BK131)</f>
        <v>0</v>
      </c>
    </row>
    <row r="126" spans="2:65" s="1" customFormat="1" ht="16.5" customHeight="1">
      <c r="B126" s="33"/>
      <c r="C126" s="137" t="s">
        <v>91</v>
      </c>
      <c r="D126" s="137" t="s">
        <v>188</v>
      </c>
      <c r="E126" s="138" t="s">
        <v>2222</v>
      </c>
      <c r="F126" s="139" t="s">
        <v>2223</v>
      </c>
      <c r="G126" s="140" t="s">
        <v>912</v>
      </c>
      <c r="H126" s="141">
        <v>1</v>
      </c>
      <c r="I126" s="142"/>
      <c r="J126" s="143">
        <f>ROUND(I126*H126,2)</f>
        <v>0</v>
      </c>
      <c r="K126" s="139" t="s">
        <v>192</v>
      </c>
      <c r="L126" s="33"/>
      <c r="M126" s="144" t="s">
        <v>1</v>
      </c>
      <c r="N126" s="145" t="s">
        <v>48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2224</v>
      </c>
      <c r="AT126" s="148" t="s">
        <v>188</v>
      </c>
      <c r="AU126" s="148" t="s">
        <v>93</v>
      </c>
      <c r="AY126" s="17" t="s">
        <v>186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91</v>
      </c>
      <c r="BK126" s="149">
        <f>ROUND(I126*H126,2)</f>
        <v>0</v>
      </c>
      <c r="BL126" s="17" t="s">
        <v>2224</v>
      </c>
      <c r="BM126" s="148" t="s">
        <v>2225</v>
      </c>
    </row>
    <row r="127" spans="2:65" s="1" customFormat="1" ht="39">
      <c r="B127" s="33"/>
      <c r="D127" s="151" t="s">
        <v>242</v>
      </c>
      <c r="F127" s="158" t="s">
        <v>2226</v>
      </c>
      <c r="I127" s="159"/>
      <c r="L127" s="33"/>
      <c r="M127" s="160"/>
      <c r="T127" s="57"/>
      <c r="AT127" s="17" t="s">
        <v>242</v>
      </c>
      <c r="AU127" s="17" t="s">
        <v>93</v>
      </c>
    </row>
    <row r="128" spans="2:65" s="1" customFormat="1" ht="16.5" customHeight="1">
      <c r="B128" s="33"/>
      <c r="C128" s="137" t="s">
        <v>93</v>
      </c>
      <c r="D128" s="137" t="s">
        <v>188</v>
      </c>
      <c r="E128" s="138" t="s">
        <v>2227</v>
      </c>
      <c r="F128" s="139" t="s">
        <v>2228</v>
      </c>
      <c r="G128" s="140" t="s">
        <v>912</v>
      </c>
      <c r="H128" s="141">
        <v>1</v>
      </c>
      <c r="I128" s="142"/>
      <c r="J128" s="143">
        <f>ROUND(I128*H128,2)</f>
        <v>0</v>
      </c>
      <c r="K128" s="139" t="s">
        <v>192</v>
      </c>
      <c r="L128" s="33"/>
      <c r="M128" s="144" t="s">
        <v>1</v>
      </c>
      <c r="N128" s="145" t="s">
        <v>48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2224</v>
      </c>
      <c r="AT128" s="148" t="s">
        <v>188</v>
      </c>
      <c r="AU128" s="148" t="s">
        <v>93</v>
      </c>
      <c r="AY128" s="17" t="s">
        <v>186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91</v>
      </c>
      <c r="BK128" s="149">
        <f>ROUND(I128*H128,2)</f>
        <v>0</v>
      </c>
      <c r="BL128" s="17" t="s">
        <v>2224</v>
      </c>
      <c r="BM128" s="148" t="s">
        <v>2229</v>
      </c>
    </row>
    <row r="129" spans="2:65" s="1" customFormat="1" ht="39">
      <c r="B129" s="33"/>
      <c r="D129" s="151" t="s">
        <v>242</v>
      </c>
      <c r="F129" s="158" t="s">
        <v>2230</v>
      </c>
      <c r="I129" s="159"/>
      <c r="L129" s="33"/>
      <c r="M129" s="160"/>
      <c r="T129" s="57"/>
      <c r="AT129" s="17" t="s">
        <v>242</v>
      </c>
      <c r="AU129" s="17" t="s">
        <v>93</v>
      </c>
    </row>
    <row r="130" spans="2:65" s="1" customFormat="1" ht="16.5" customHeight="1">
      <c r="B130" s="33"/>
      <c r="C130" s="137" t="s">
        <v>106</v>
      </c>
      <c r="D130" s="137" t="s">
        <v>188</v>
      </c>
      <c r="E130" s="138" t="s">
        <v>2231</v>
      </c>
      <c r="F130" s="139" t="s">
        <v>2232</v>
      </c>
      <c r="G130" s="140" t="s">
        <v>912</v>
      </c>
      <c r="H130" s="141">
        <v>1</v>
      </c>
      <c r="I130" s="142"/>
      <c r="J130" s="143">
        <f>ROUND(I130*H130,2)</f>
        <v>0</v>
      </c>
      <c r="K130" s="139" t="s">
        <v>192</v>
      </c>
      <c r="L130" s="33"/>
      <c r="M130" s="144" t="s">
        <v>1</v>
      </c>
      <c r="N130" s="145" t="s">
        <v>48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2224</v>
      </c>
      <c r="AT130" s="148" t="s">
        <v>188</v>
      </c>
      <c r="AU130" s="148" t="s">
        <v>93</v>
      </c>
      <c r="AY130" s="17" t="s">
        <v>186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91</v>
      </c>
      <c r="BK130" s="149">
        <f>ROUND(I130*H130,2)</f>
        <v>0</v>
      </c>
      <c r="BL130" s="17" t="s">
        <v>2224</v>
      </c>
      <c r="BM130" s="148" t="s">
        <v>2233</v>
      </c>
    </row>
    <row r="131" spans="2:65" s="1" customFormat="1" ht="19.5">
      <c r="B131" s="33"/>
      <c r="D131" s="151" t="s">
        <v>242</v>
      </c>
      <c r="F131" s="158" t="s">
        <v>2234</v>
      </c>
      <c r="I131" s="159"/>
      <c r="L131" s="33"/>
      <c r="M131" s="160"/>
      <c r="T131" s="57"/>
      <c r="AT131" s="17" t="s">
        <v>242</v>
      </c>
      <c r="AU131" s="17" t="s">
        <v>93</v>
      </c>
    </row>
    <row r="132" spans="2:65" s="11" customFormat="1" ht="22.9" customHeight="1">
      <c r="B132" s="125"/>
      <c r="D132" s="126" t="s">
        <v>82</v>
      </c>
      <c r="E132" s="135" t="s">
        <v>2235</v>
      </c>
      <c r="F132" s="135" t="s">
        <v>2236</v>
      </c>
      <c r="I132" s="128"/>
      <c r="J132" s="136">
        <f>BK132</f>
        <v>0</v>
      </c>
      <c r="L132" s="125"/>
      <c r="M132" s="130"/>
      <c r="P132" s="131">
        <f>SUM(P133:P134)</f>
        <v>0</v>
      </c>
      <c r="R132" s="131">
        <f>SUM(R133:R134)</f>
        <v>0</v>
      </c>
      <c r="T132" s="132">
        <f>SUM(T133:T134)</f>
        <v>0</v>
      </c>
      <c r="AR132" s="126" t="s">
        <v>205</v>
      </c>
      <c r="AT132" s="133" t="s">
        <v>82</v>
      </c>
      <c r="AU132" s="133" t="s">
        <v>91</v>
      </c>
      <c r="AY132" s="126" t="s">
        <v>186</v>
      </c>
      <c r="BK132" s="134">
        <f>SUM(BK133:BK134)</f>
        <v>0</v>
      </c>
    </row>
    <row r="133" spans="2:65" s="1" customFormat="1" ht="16.5" customHeight="1">
      <c r="B133" s="33"/>
      <c r="C133" s="137" t="s">
        <v>193</v>
      </c>
      <c r="D133" s="137" t="s">
        <v>188</v>
      </c>
      <c r="E133" s="138" t="s">
        <v>2237</v>
      </c>
      <c r="F133" s="139" t="s">
        <v>2238</v>
      </c>
      <c r="G133" s="140" t="s">
        <v>912</v>
      </c>
      <c r="H133" s="141">
        <v>1</v>
      </c>
      <c r="I133" s="142"/>
      <c r="J133" s="143">
        <f>ROUND(I133*H133,2)</f>
        <v>0</v>
      </c>
      <c r="K133" s="139" t="s">
        <v>192</v>
      </c>
      <c r="L133" s="33"/>
      <c r="M133" s="144" t="s">
        <v>1</v>
      </c>
      <c r="N133" s="145" t="s">
        <v>48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2224</v>
      </c>
      <c r="AT133" s="148" t="s">
        <v>188</v>
      </c>
      <c r="AU133" s="148" t="s">
        <v>93</v>
      </c>
      <c r="AY133" s="17" t="s">
        <v>186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91</v>
      </c>
      <c r="BK133" s="149">
        <f>ROUND(I133*H133,2)</f>
        <v>0</v>
      </c>
      <c r="BL133" s="17" t="s">
        <v>2224</v>
      </c>
      <c r="BM133" s="148" t="s">
        <v>2239</v>
      </c>
    </row>
    <row r="134" spans="2:65" s="1" customFormat="1" ht="97.5">
      <c r="B134" s="33"/>
      <c r="D134" s="151" t="s">
        <v>242</v>
      </c>
      <c r="F134" s="158" t="s">
        <v>2240</v>
      </c>
      <c r="I134" s="159"/>
      <c r="L134" s="33"/>
      <c r="M134" s="160"/>
      <c r="T134" s="57"/>
      <c r="AT134" s="17" t="s">
        <v>242</v>
      </c>
      <c r="AU134" s="17" t="s">
        <v>93</v>
      </c>
    </row>
    <row r="135" spans="2:65" s="11" customFormat="1" ht="22.9" customHeight="1">
      <c r="B135" s="125"/>
      <c r="D135" s="126" t="s">
        <v>82</v>
      </c>
      <c r="E135" s="135" t="s">
        <v>2241</v>
      </c>
      <c r="F135" s="135" t="s">
        <v>2242</v>
      </c>
      <c r="I135" s="128"/>
      <c r="J135" s="136">
        <f>BK135</f>
        <v>0</v>
      </c>
      <c r="L135" s="125"/>
      <c r="M135" s="130"/>
      <c r="P135" s="131">
        <f>SUM(P136:P139)</f>
        <v>0</v>
      </c>
      <c r="R135" s="131">
        <f>SUM(R136:R139)</f>
        <v>0</v>
      </c>
      <c r="T135" s="132">
        <f>SUM(T136:T139)</f>
        <v>0</v>
      </c>
      <c r="AR135" s="126" t="s">
        <v>205</v>
      </c>
      <c r="AT135" s="133" t="s">
        <v>82</v>
      </c>
      <c r="AU135" s="133" t="s">
        <v>91</v>
      </c>
      <c r="AY135" s="126" t="s">
        <v>186</v>
      </c>
      <c r="BK135" s="134">
        <f>SUM(BK136:BK139)</f>
        <v>0</v>
      </c>
    </row>
    <row r="136" spans="2:65" s="1" customFormat="1" ht="16.5" customHeight="1">
      <c r="B136" s="33"/>
      <c r="C136" s="137" t="s">
        <v>205</v>
      </c>
      <c r="D136" s="137" t="s">
        <v>188</v>
      </c>
      <c r="E136" s="138" t="s">
        <v>2243</v>
      </c>
      <c r="F136" s="139" t="s">
        <v>2244</v>
      </c>
      <c r="G136" s="140" t="s">
        <v>912</v>
      </c>
      <c r="H136" s="141">
        <v>1</v>
      </c>
      <c r="I136" s="142"/>
      <c r="J136" s="143">
        <f>ROUND(I136*H136,2)</f>
        <v>0</v>
      </c>
      <c r="K136" s="139" t="s">
        <v>192</v>
      </c>
      <c r="L136" s="33"/>
      <c r="M136" s="144" t="s">
        <v>1</v>
      </c>
      <c r="N136" s="145" t="s">
        <v>48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2224</v>
      </c>
      <c r="AT136" s="148" t="s">
        <v>188</v>
      </c>
      <c r="AU136" s="148" t="s">
        <v>93</v>
      </c>
      <c r="AY136" s="17" t="s">
        <v>186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91</v>
      </c>
      <c r="BK136" s="149">
        <f>ROUND(I136*H136,2)</f>
        <v>0</v>
      </c>
      <c r="BL136" s="17" t="s">
        <v>2224</v>
      </c>
      <c r="BM136" s="148" t="s">
        <v>2245</v>
      </c>
    </row>
    <row r="137" spans="2:65" s="1" customFormat="1" ht="78">
      <c r="B137" s="33"/>
      <c r="D137" s="151" t="s">
        <v>242</v>
      </c>
      <c r="F137" s="158" t="s">
        <v>2246</v>
      </c>
      <c r="I137" s="159"/>
      <c r="L137" s="33"/>
      <c r="M137" s="160"/>
      <c r="T137" s="57"/>
      <c r="AT137" s="17" t="s">
        <v>242</v>
      </c>
      <c r="AU137" s="17" t="s">
        <v>93</v>
      </c>
    </row>
    <row r="138" spans="2:65" s="1" customFormat="1" ht="16.5" customHeight="1">
      <c r="B138" s="33"/>
      <c r="C138" s="137" t="s">
        <v>213</v>
      </c>
      <c r="D138" s="137" t="s">
        <v>188</v>
      </c>
      <c r="E138" s="138" t="s">
        <v>2247</v>
      </c>
      <c r="F138" s="139" t="s">
        <v>2248</v>
      </c>
      <c r="G138" s="140" t="s">
        <v>912</v>
      </c>
      <c r="H138" s="141">
        <v>1</v>
      </c>
      <c r="I138" s="142"/>
      <c r="J138" s="143">
        <f>ROUND(I138*H138,2)</f>
        <v>0</v>
      </c>
      <c r="K138" s="139" t="s">
        <v>192</v>
      </c>
      <c r="L138" s="33"/>
      <c r="M138" s="144" t="s">
        <v>1</v>
      </c>
      <c r="N138" s="145" t="s">
        <v>48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2224</v>
      </c>
      <c r="AT138" s="148" t="s">
        <v>188</v>
      </c>
      <c r="AU138" s="148" t="s">
        <v>93</v>
      </c>
      <c r="AY138" s="17" t="s">
        <v>186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91</v>
      </c>
      <c r="BK138" s="149">
        <f>ROUND(I138*H138,2)</f>
        <v>0</v>
      </c>
      <c r="BL138" s="17" t="s">
        <v>2224</v>
      </c>
      <c r="BM138" s="148" t="s">
        <v>2249</v>
      </c>
    </row>
    <row r="139" spans="2:65" s="1" customFormat="1" ht="19.5">
      <c r="B139" s="33"/>
      <c r="D139" s="151" t="s">
        <v>242</v>
      </c>
      <c r="F139" s="158" t="s">
        <v>2250</v>
      </c>
      <c r="I139" s="159"/>
      <c r="L139" s="33"/>
      <c r="M139" s="160"/>
      <c r="T139" s="57"/>
      <c r="AT139" s="17" t="s">
        <v>242</v>
      </c>
      <c r="AU139" s="17" t="s">
        <v>93</v>
      </c>
    </row>
    <row r="140" spans="2:65" s="11" customFormat="1" ht="22.9" customHeight="1">
      <c r="B140" s="125"/>
      <c r="D140" s="126" t="s">
        <v>82</v>
      </c>
      <c r="E140" s="135" t="s">
        <v>2251</v>
      </c>
      <c r="F140" s="135" t="s">
        <v>2252</v>
      </c>
      <c r="I140" s="128"/>
      <c r="J140" s="136">
        <f>BK140</f>
        <v>0</v>
      </c>
      <c r="L140" s="125"/>
      <c r="M140" s="130"/>
      <c r="P140" s="131">
        <f>SUM(P141:P144)</f>
        <v>0</v>
      </c>
      <c r="R140" s="131">
        <f>SUM(R141:R144)</f>
        <v>0</v>
      </c>
      <c r="T140" s="132">
        <f>SUM(T141:T144)</f>
        <v>0</v>
      </c>
      <c r="AR140" s="126" t="s">
        <v>205</v>
      </c>
      <c r="AT140" s="133" t="s">
        <v>82</v>
      </c>
      <c r="AU140" s="133" t="s">
        <v>91</v>
      </c>
      <c r="AY140" s="126" t="s">
        <v>186</v>
      </c>
      <c r="BK140" s="134">
        <f>SUM(BK141:BK144)</f>
        <v>0</v>
      </c>
    </row>
    <row r="141" spans="2:65" s="1" customFormat="1" ht="16.5" customHeight="1">
      <c r="B141" s="33"/>
      <c r="C141" s="137" t="s">
        <v>217</v>
      </c>
      <c r="D141" s="137" t="s">
        <v>188</v>
      </c>
      <c r="E141" s="138" t="s">
        <v>2253</v>
      </c>
      <c r="F141" s="139" t="s">
        <v>2254</v>
      </c>
      <c r="G141" s="140" t="s">
        <v>912</v>
      </c>
      <c r="H141" s="141">
        <v>1</v>
      </c>
      <c r="I141" s="142"/>
      <c r="J141" s="143">
        <f>ROUND(I141*H141,2)</f>
        <v>0</v>
      </c>
      <c r="K141" s="139" t="s">
        <v>192</v>
      </c>
      <c r="L141" s="33"/>
      <c r="M141" s="144" t="s">
        <v>1</v>
      </c>
      <c r="N141" s="145" t="s">
        <v>48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2224</v>
      </c>
      <c r="AT141" s="148" t="s">
        <v>188</v>
      </c>
      <c r="AU141" s="148" t="s">
        <v>93</v>
      </c>
      <c r="AY141" s="17" t="s">
        <v>186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91</v>
      </c>
      <c r="BK141" s="149">
        <f>ROUND(I141*H141,2)</f>
        <v>0</v>
      </c>
      <c r="BL141" s="17" t="s">
        <v>2224</v>
      </c>
      <c r="BM141" s="148" t="s">
        <v>2255</v>
      </c>
    </row>
    <row r="142" spans="2:65" s="1" customFormat="1" ht="29.25">
      <c r="B142" s="33"/>
      <c r="D142" s="151" t="s">
        <v>242</v>
      </c>
      <c r="F142" s="158" t="s">
        <v>2256</v>
      </c>
      <c r="I142" s="159"/>
      <c r="L142" s="33"/>
      <c r="M142" s="160"/>
      <c r="T142" s="57"/>
      <c r="AT142" s="17" t="s">
        <v>242</v>
      </c>
      <c r="AU142" s="17" t="s">
        <v>93</v>
      </c>
    </row>
    <row r="143" spans="2:65" s="1" customFormat="1" ht="16.5" customHeight="1">
      <c r="B143" s="33"/>
      <c r="C143" s="137" t="s">
        <v>222</v>
      </c>
      <c r="D143" s="137" t="s">
        <v>188</v>
      </c>
      <c r="E143" s="138" t="s">
        <v>2257</v>
      </c>
      <c r="F143" s="139" t="s">
        <v>2258</v>
      </c>
      <c r="G143" s="140" t="s">
        <v>912</v>
      </c>
      <c r="H143" s="141">
        <v>1</v>
      </c>
      <c r="I143" s="142"/>
      <c r="J143" s="143">
        <f>ROUND(I143*H143,2)</f>
        <v>0</v>
      </c>
      <c r="K143" s="139" t="s">
        <v>192</v>
      </c>
      <c r="L143" s="33"/>
      <c r="M143" s="144" t="s">
        <v>1</v>
      </c>
      <c r="N143" s="145" t="s">
        <v>48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2224</v>
      </c>
      <c r="AT143" s="148" t="s">
        <v>188</v>
      </c>
      <c r="AU143" s="148" t="s">
        <v>93</v>
      </c>
      <c r="AY143" s="17" t="s">
        <v>186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91</v>
      </c>
      <c r="BK143" s="149">
        <f>ROUND(I143*H143,2)</f>
        <v>0</v>
      </c>
      <c r="BL143" s="17" t="s">
        <v>2224</v>
      </c>
      <c r="BM143" s="148" t="s">
        <v>2259</v>
      </c>
    </row>
    <row r="144" spans="2:65" s="1" customFormat="1" ht="29.25">
      <c r="B144" s="33"/>
      <c r="D144" s="151" t="s">
        <v>242</v>
      </c>
      <c r="F144" s="158" t="s">
        <v>2260</v>
      </c>
      <c r="I144" s="159"/>
      <c r="L144" s="33"/>
      <c r="M144" s="160"/>
      <c r="T144" s="57"/>
      <c r="AT144" s="17" t="s">
        <v>242</v>
      </c>
      <c r="AU144" s="17" t="s">
        <v>93</v>
      </c>
    </row>
    <row r="145" spans="2:65" s="11" customFormat="1" ht="22.9" customHeight="1">
      <c r="B145" s="125"/>
      <c r="D145" s="126" t="s">
        <v>82</v>
      </c>
      <c r="E145" s="135" t="s">
        <v>2261</v>
      </c>
      <c r="F145" s="135" t="s">
        <v>2262</v>
      </c>
      <c r="I145" s="128"/>
      <c r="J145" s="136">
        <f>BK145</f>
        <v>0</v>
      </c>
      <c r="L145" s="125"/>
      <c r="M145" s="130"/>
      <c r="P145" s="131">
        <f>SUM(P146:P147)</f>
        <v>0</v>
      </c>
      <c r="R145" s="131">
        <f>SUM(R146:R147)</f>
        <v>0</v>
      </c>
      <c r="T145" s="132">
        <f>SUM(T146:T147)</f>
        <v>0</v>
      </c>
      <c r="AR145" s="126" t="s">
        <v>205</v>
      </c>
      <c r="AT145" s="133" t="s">
        <v>82</v>
      </c>
      <c r="AU145" s="133" t="s">
        <v>91</v>
      </c>
      <c r="AY145" s="126" t="s">
        <v>186</v>
      </c>
      <c r="BK145" s="134">
        <f>SUM(BK146:BK147)</f>
        <v>0</v>
      </c>
    </row>
    <row r="146" spans="2:65" s="1" customFormat="1" ht="16.5" customHeight="1">
      <c r="B146" s="33"/>
      <c r="C146" s="137" t="s">
        <v>211</v>
      </c>
      <c r="D146" s="137" t="s">
        <v>188</v>
      </c>
      <c r="E146" s="138" t="s">
        <v>2263</v>
      </c>
      <c r="F146" s="139" t="s">
        <v>2264</v>
      </c>
      <c r="G146" s="140" t="s">
        <v>912</v>
      </c>
      <c r="H146" s="141">
        <v>1</v>
      </c>
      <c r="I146" s="142"/>
      <c r="J146" s="143">
        <f>ROUND(I146*H146,2)</f>
        <v>0</v>
      </c>
      <c r="K146" s="139" t="s">
        <v>192</v>
      </c>
      <c r="L146" s="33"/>
      <c r="M146" s="144" t="s">
        <v>1</v>
      </c>
      <c r="N146" s="145" t="s">
        <v>48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2224</v>
      </c>
      <c r="AT146" s="148" t="s">
        <v>188</v>
      </c>
      <c r="AU146" s="148" t="s">
        <v>93</v>
      </c>
      <c r="AY146" s="17" t="s">
        <v>186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91</v>
      </c>
      <c r="BK146" s="149">
        <f>ROUND(I146*H146,2)</f>
        <v>0</v>
      </c>
      <c r="BL146" s="17" t="s">
        <v>2224</v>
      </c>
      <c r="BM146" s="148" t="s">
        <v>2265</v>
      </c>
    </row>
    <row r="147" spans="2:65" s="1" customFormat="1" ht="39">
      <c r="B147" s="33"/>
      <c r="D147" s="151" t="s">
        <v>242</v>
      </c>
      <c r="F147" s="158" t="s">
        <v>2266</v>
      </c>
      <c r="I147" s="159"/>
      <c r="L147" s="33"/>
      <c r="M147" s="160"/>
      <c r="T147" s="57"/>
      <c r="AT147" s="17" t="s">
        <v>242</v>
      </c>
      <c r="AU147" s="17" t="s">
        <v>93</v>
      </c>
    </row>
    <row r="148" spans="2:65" s="11" customFormat="1" ht="22.9" customHeight="1">
      <c r="B148" s="125"/>
      <c r="D148" s="126" t="s">
        <v>82</v>
      </c>
      <c r="E148" s="135" t="s">
        <v>2267</v>
      </c>
      <c r="F148" s="135" t="s">
        <v>2268</v>
      </c>
      <c r="I148" s="128"/>
      <c r="J148" s="136">
        <f>BK148</f>
        <v>0</v>
      </c>
      <c r="L148" s="125"/>
      <c r="M148" s="130"/>
      <c r="P148" s="131">
        <f>SUM(P149:P150)</f>
        <v>0</v>
      </c>
      <c r="R148" s="131">
        <f>SUM(R149:R150)</f>
        <v>0</v>
      </c>
      <c r="T148" s="132">
        <f>SUM(T149:T150)</f>
        <v>0</v>
      </c>
      <c r="AR148" s="126" t="s">
        <v>205</v>
      </c>
      <c r="AT148" s="133" t="s">
        <v>82</v>
      </c>
      <c r="AU148" s="133" t="s">
        <v>91</v>
      </c>
      <c r="AY148" s="126" t="s">
        <v>186</v>
      </c>
      <c r="BK148" s="134">
        <f>SUM(BK149:BK150)</f>
        <v>0</v>
      </c>
    </row>
    <row r="149" spans="2:65" s="1" customFormat="1" ht="16.5" customHeight="1">
      <c r="B149" s="33"/>
      <c r="C149" s="137" t="s">
        <v>230</v>
      </c>
      <c r="D149" s="137" t="s">
        <v>188</v>
      </c>
      <c r="E149" s="138" t="s">
        <v>2269</v>
      </c>
      <c r="F149" s="139" t="s">
        <v>2268</v>
      </c>
      <c r="G149" s="140" t="s">
        <v>912</v>
      </c>
      <c r="H149" s="141">
        <v>1</v>
      </c>
      <c r="I149" s="142"/>
      <c r="J149" s="143">
        <f>ROUND(I149*H149,2)</f>
        <v>0</v>
      </c>
      <c r="K149" s="139" t="s">
        <v>192</v>
      </c>
      <c r="L149" s="33"/>
      <c r="M149" s="144" t="s">
        <v>1</v>
      </c>
      <c r="N149" s="145" t="s">
        <v>48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2224</v>
      </c>
      <c r="AT149" s="148" t="s">
        <v>188</v>
      </c>
      <c r="AU149" s="148" t="s">
        <v>93</v>
      </c>
      <c r="AY149" s="17" t="s">
        <v>186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91</v>
      </c>
      <c r="BK149" s="149">
        <f>ROUND(I149*H149,2)</f>
        <v>0</v>
      </c>
      <c r="BL149" s="17" t="s">
        <v>2224</v>
      </c>
      <c r="BM149" s="148" t="s">
        <v>2270</v>
      </c>
    </row>
    <row r="150" spans="2:65" s="1" customFormat="1" ht="107.25">
      <c r="B150" s="33"/>
      <c r="D150" s="151" t="s">
        <v>242</v>
      </c>
      <c r="F150" s="158" t="s">
        <v>2271</v>
      </c>
      <c r="I150" s="159"/>
      <c r="L150" s="33"/>
      <c r="M150" s="200"/>
      <c r="N150" s="163"/>
      <c r="O150" s="163"/>
      <c r="P150" s="163"/>
      <c r="Q150" s="163"/>
      <c r="R150" s="163"/>
      <c r="S150" s="163"/>
      <c r="T150" s="201"/>
      <c r="AT150" s="17" t="s">
        <v>242</v>
      </c>
      <c r="AU150" s="17" t="s">
        <v>93</v>
      </c>
    </row>
    <row r="151" spans="2:65" s="1" customFormat="1" ht="6.95" customHeight="1">
      <c r="B151" s="45"/>
      <c r="C151" s="46"/>
      <c r="D151" s="46"/>
      <c r="E151" s="46"/>
      <c r="F151" s="46"/>
      <c r="G151" s="46"/>
      <c r="H151" s="46"/>
      <c r="I151" s="46"/>
      <c r="J151" s="46"/>
      <c r="K151" s="46"/>
      <c r="L151" s="33"/>
    </row>
  </sheetData>
  <sheetProtection algorithmName="SHA-512" hashValue="4I44PWYMEUFRSVJPzWTPaIm8Joh3ivJFKzxnQcaSPIOQMZHbchcuKsSuZ7VKIp/T8jRaTvu/AC26wLBOVW9dGQ==" saltValue="KLTf65VERG1FMs2RSdAheHIsWzLWBXoe0pMrCtGwC6XefrjVdnr6chQlK1vvHdFJQc2bT5nkLW6LYxo3ioGAdg==" spinCount="100000" sheet="1" objects="1" scenarios="1" formatColumns="0" formatRows="0" autoFilter="0"/>
  <autoFilter ref="C122:K150" xr:uid="{00000000-0009-0000-0000-00001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16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100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ht="12" customHeight="1">
      <c r="B8" s="20"/>
      <c r="D8" s="27" t="s">
        <v>160</v>
      </c>
      <c r="L8" s="20"/>
    </row>
    <row r="9" spans="2:46" s="1" customFormat="1" ht="16.5" customHeight="1">
      <c r="B9" s="33"/>
      <c r="E9" s="245" t="s">
        <v>256</v>
      </c>
      <c r="F9" s="247"/>
      <c r="G9" s="247"/>
      <c r="H9" s="247"/>
      <c r="L9" s="33"/>
    </row>
    <row r="10" spans="2:46" s="1" customFormat="1" ht="12" customHeight="1">
      <c r="B10" s="33"/>
      <c r="D10" s="27" t="s">
        <v>257</v>
      </c>
      <c r="L10" s="33"/>
    </row>
    <row r="11" spans="2:46" s="1" customFormat="1" ht="16.5" customHeight="1">
      <c r="B11" s="33"/>
      <c r="E11" s="202" t="s">
        <v>258</v>
      </c>
      <c r="F11" s="247"/>
      <c r="G11" s="247"/>
      <c r="H11" s="24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7" t="s">
        <v>18</v>
      </c>
      <c r="F13" s="25" t="s">
        <v>19</v>
      </c>
      <c r="I13" s="27" t="s">
        <v>20</v>
      </c>
      <c r="J13" s="25" t="s">
        <v>1</v>
      </c>
      <c r="L13" s="33"/>
    </row>
    <row r="14" spans="2:46" s="1" customFormat="1" ht="12" customHeight="1">
      <c r="B14" s="33"/>
      <c r="D14" s="27" t="s">
        <v>22</v>
      </c>
      <c r="F14" s="25" t="s">
        <v>23</v>
      </c>
      <c r="I14" s="27" t="s">
        <v>24</v>
      </c>
      <c r="J14" s="53" t="str">
        <f>'Rekapitulace stavby'!AN8</f>
        <v>9. 9. 2021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7" t="s">
        <v>30</v>
      </c>
      <c r="I16" s="27" t="s">
        <v>31</v>
      </c>
      <c r="J16" s="25" t="s">
        <v>1</v>
      </c>
      <c r="L16" s="33"/>
    </row>
    <row r="17" spans="2:12" s="1" customFormat="1" ht="18" customHeight="1">
      <c r="B17" s="33"/>
      <c r="E17" s="25" t="s">
        <v>32</v>
      </c>
      <c r="I17" s="27" t="s">
        <v>33</v>
      </c>
      <c r="J17" s="25" t="s">
        <v>1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7" t="s">
        <v>34</v>
      </c>
      <c r="I19" s="27" t="s">
        <v>31</v>
      </c>
      <c r="J19" s="28" t="str">
        <f>'Rekapitulace stavby'!AN13</f>
        <v>Vyplň údaj</v>
      </c>
      <c r="L19" s="33"/>
    </row>
    <row r="20" spans="2:12" s="1" customFormat="1" ht="18" customHeight="1">
      <c r="B20" s="33"/>
      <c r="E20" s="248" t="str">
        <f>'Rekapitulace stavby'!E14</f>
        <v>Vyplň údaj</v>
      </c>
      <c r="F20" s="229"/>
      <c r="G20" s="229"/>
      <c r="H20" s="229"/>
      <c r="I20" s="27" t="s">
        <v>33</v>
      </c>
      <c r="J20" s="28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7" t="s">
        <v>36</v>
      </c>
      <c r="I22" s="27" t="s">
        <v>31</v>
      </c>
      <c r="J22" s="25" t="s">
        <v>1</v>
      </c>
      <c r="L22" s="33"/>
    </row>
    <row r="23" spans="2:12" s="1" customFormat="1" ht="18" customHeight="1">
      <c r="B23" s="33"/>
      <c r="E23" s="25" t="s">
        <v>37</v>
      </c>
      <c r="I23" s="27" t="s">
        <v>33</v>
      </c>
      <c r="J23" s="25" t="s">
        <v>1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7" t="s">
        <v>39</v>
      </c>
      <c r="I25" s="27" t="s">
        <v>31</v>
      </c>
      <c r="J25" s="25" t="str">
        <f>IF('Rekapitulace stavby'!AN19="","",'Rekapitulace stavby'!AN19)</f>
        <v/>
      </c>
      <c r="L25" s="33"/>
    </row>
    <row r="26" spans="2:12" s="1" customFormat="1" ht="18" customHeight="1">
      <c r="B26" s="33"/>
      <c r="E26" s="25" t="str">
        <f>IF('Rekapitulace stavby'!E20="","",'Rekapitulace stavby'!E20)</f>
        <v xml:space="preserve"> </v>
      </c>
      <c r="I26" s="27" t="s">
        <v>33</v>
      </c>
      <c r="J26" s="25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7" t="s">
        <v>41</v>
      </c>
      <c r="L28" s="33"/>
    </row>
    <row r="29" spans="2:12" s="7" customFormat="1" ht="71.25" customHeight="1">
      <c r="B29" s="95"/>
      <c r="E29" s="234" t="s">
        <v>42</v>
      </c>
      <c r="F29" s="234"/>
      <c r="G29" s="234"/>
      <c r="H29" s="234"/>
      <c r="L29" s="95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25.35" customHeight="1">
      <c r="B32" s="33"/>
      <c r="D32" s="96" t="s">
        <v>43</v>
      </c>
      <c r="J32" s="67">
        <f>ROUND(J149, 2)</f>
        <v>0</v>
      </c>
      <c r="L32" s="33"/>
    </row>
    <row r="33" spans="2:12" s="1" customFormat="1" ht="6.95" customHeight="1">
      <c r="B33" s="33"/>
      <c r="D33" s="54"/>
      <c r="E33" s="54"/>
      <c r="F33" s="54"/>
      <c r="G33" s="54"/>
      <c r="H33" s="54"/>
      <c r="I33" s="54"/>
      <c r="J33" s="54"/>
      <c r="K33" s="54"/>
      <c r="L33" s="33"/>
    </row>
    <row r="34" spans="2:12" s="1" customFormat="1" ht="14.45" customHeight="1">
      <c r="B34" s="33"/>
      <c r="F34" s="36" t="s">
        <v>45</v>
      </c>
      <c r="I34" s="36" t="s">
        <v>44</v>
      </c>
      <c r="J34" s="36" t="s">
        <v>46</v>
      </c>
      <c r="L34" s="33"/>
    </row>
    <row r="35" spans="2:12" s="1" customFormat="1" ht="14.45" customHeight="1">
      <c r="B35" s="33"/>
      <c r="D35" s="56" t="s">
        <v>47</v>
      </c>
      <c r="E35" s="27" t="s">
        <v>48</v>
      </c>
      <c r="F35" s="87">
        <f>ROUND((SUM(BE149:BE1160)),  2)</f>
        <v>0</v>
      </c>
      <c r="I35" s="97">
        <v>0.21</v>
      </c>
      <c r="J35" s="87">
        <f>ROUND(((SUM(BE149:BE1160))*I35),  2)</f>
        <v>0</v>
      </c>
      <c r="L35" s="33"/>
    </row>
    <row r="36" spans="2:12" s="1" customFormat="1" ht="14.45" customHeight="1">
      <c r="B36" s="33"/>
      <c r="E36" s="27" t="s">
        <v>49</v>
      </c>
      <c r="F36" s="87">
        <f>ROUND((SUM(BF149:BF1160)),  2)</f>
        <v>0</v>
      </c>
      <c r="I36" s="97">
        <v>0.15</v>
      </c>
      <c r="J36" s="87">
        <f>ROUND(((SUM(BF149:BF1160))*I36),  2)</f>
        <v>0</v>
      </c>
      <c r="L36" s="33"/>
    </row>
    <row r="37" spans="2:12" s="1" customFormat="1" ht="14.45" hidden="1" customHeight="1">
      <c r="B37" s="33"/>
      <c r="E37" s="27" t="s">
        <v>50</v>
      </c>
      <c r="F37" s="87">
        <f>ROUND((SUM(BG149:BG1160)),  2)</f>
        <v>0</v>
      </c>
      <c r="I37" s="97">
        <v>0.21</v>
      </c>
      <c r="J37" s="87">
        <f>0</f>
        <v>0</v>
      </c>
      <c r="L37" s="33"/>
    </row>
    <row r="38" spans="2:12" s="1" customFormat="1" ht="14.45" hidden="1" customHeight="1">
      <c r="B38" s="33"/>
      <c r="E38" s="27" t="s">
        <v>51</v>
      </c>
      <c r="F38" s="87">
        <f>ROUND((SUM(BH149:BH1160)),  2)</f>
        <v>0</v>
      </c>
      <c r="I38" s="97">
        <v>0.15</v>
      </c>
      <c r="J38" s="87">
        <f>0</f>
        <v>0</v>
      </c>
      <c r="L38" s="33"/>
    </row>
    <row r="39" spans="2:12" s="1" customFormat="1" ht="14.45" hidden="1" customHeight="1">
      <c r="B39" s="33"/>
      <c r="E39" s="27" t="s">
        <v>52</v>
      </c>
      <c r="F39" s="87">
        <f>ROUND((SUM(BI149:BI1160)),  2)</f>
        <v>0</v>
      </c>
      <c r="I39" s="97">
        <v>0</v>
      </c>
      <c r="J39" s="87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8"/>
      <c r="D41" s="99" t="s">
        <v>53</v>
      </c>
      <c r="E41" s="58"/>
      <c r="F41" s="58"/>
      <c r="G41" s="100" t="s">
        <v>54</v>
      </c>
      <c r="H41" s="101" t="s">
        <v>55</v>
      </c>
      <c r="I41" s="58"/>
      <c r="J41" s="102">
        <f>SUM(J32:J39)</f>
        <v>0</v>
      </c>
      <c r="K41" s="103"/>
      <c r="L41" s="33"/>
    </row>
    <row r="42" spans="2:12" s="1" customFormat="1" ht="14.45" customHeight="1">
      <c r="B42" s="33"/>
      <c r="L42" s="33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12" s="1" customFormat="1" ht="24.95" customHeight="1">
      <c r="B82" s="33"/>
      <c r="C82" s="21" t="s">
        <v>162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7" t="s">
        <v>16</v>
      </c>
      <c r="L84" s="33"/>
    </row>
    <row r="85" spans="2:12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12" ht="12" customHeight="1">
      <c r="B86" s="20"/>
      <c r="C86" s="27" t="s">
        <v>160</v>
      </c>
      <c r="L86" s="20"/>
    </row>
    <row r="87" spans="2:12" s="1" customFormat="1" ht="16.5" customHeight="1">
      <c r="B87" s="33"/>
      <c r="E87" s="245" t="s">
        <v>256</v>
      </c>
      <c r="F87" s="247"/>
      <c r="G87" s="247"/>
      <c r="H87" s="247"/>
      <c r="L87" s="33"/>
    </row>
    <row r="88" spans="2:12" s="1" customFormat="1" ht="12" customHeight="1">
      <c r="B88" s="33"/>
      <c r="C88" s="27" t="s">
        <v>257</v>
      </c>
      <c r="L88" s="33"/>
    </row>
    <row r="89" spans="2:12" s="1" customFormat="1" ht="16.5" customHeight="1">
      <c r="B89" s="33"/>
      <c r="E89" s="202" t="str">
        <f>E11</f>
        <v>D.1.1-2 - Architektonicko-stavební a stavebně konstrukční řešení</v>
      </c>
      <c r="F89" s="247"/>
      <c r="G89" s="247"/>
      <c r="H89" s="247"/>
      <c r="L89" s="33"/>
    </row>
    <row r="90" spans="2:12" s="1" customFormat="1" ht="6.95" customHeight="1">
      <c r="B90" s="33"/>
      <c r="L90" s="33"/>
    </row>
    <row r="91" spans="2:12" s="1" customFormat="1" ht="12" customHeight="1">
      <c r="B91" s="33"/>
      <c r="C91" s="27" t="s">
        <v>22</v>
      </c>
      <c r="F91" s="25" t="str">
        <f>F14</f>
        <v>Slezská Ostrava</v>
      </c>
      <c r="I91" s="27" t="s">
        <v>24</v>
      </c>
      <c r="J91" s="53" t="str">
        <f>IF(J14="","",J14)</f>
        <v>9. 9. 2021</v>
      </c>
      <c r="L91" s="33"/>
    </row>
    <row r="92" spans="2:12" s="1" customFormat="1" ht="6.95" customHeight="1">
      <c r="B92" s="33"/>
      <c r="L92" s="33"/>
    </row>
    <row r="93" spans="2:12" s="1" customFormat="1" ht="15.2" customHeight="1">
      <c r="B93" s="33"/>
      <c r="C93" s="27" t="s">
        <v>30</v>
      </c>
      <c r="F93" s="25" t="str">
        <f>E17</f>
        <v>Statutární město Ostrava</v>
      </c>
      <c r="I93" s="27" t="s">
        <v>36</v>
      </c>
      <c r="J93" s="31" t="str">
        <f>E23</f>
        <v>PPS Kania, s.r.o</v>
      </c>
      <c r="L93" s="33"/>
    </row>
    <row r="94" spans="2:12" s="1" customFormat="1" ht="15.2" customHeight="1">
      <c r="B94" s="33"/>
      <c r="C94" s="27" t="s">
        <v>34</v>
      </c>
      <c r="F94" s="25" t="str">
        <f>IF(E20="","",E20)</f>
        <v>Vyplň údaj</v>
      </c>
      <c r="I94" s="27" t="s">
        <v>39</v>
      </c>
      <c r="J94" s="31" t="str">
        <f>E26</f>
        <v xml:space="preserve"> </v>
      </c>
      <c r="L94" s="33"/>
    </row>
    <row r="95" spans="2:12" s="1" customFormat="1" ht="10.35" customHeight="1">
      <c r="B95" s="33"/>
      <c r="L95" s="33"/>
    </row>
    <row r="96" spans="2:12" s="1" customFormat="1" ht="29.25" customHeight="1">
      <c r="B96" s="33"/>
      <c r="C96" s="106" t="s">
        <v>163</v>
      </c>
      <c r="D96" s="98"/>
      <c r="E96" s="98"/>
      <c r="F96" s="98"/>
      <c r="G96" s="98"/>
      <c r="H96" s="98"/>
      <c r="I96" s="98"/>
      <c r="J96" s="107" t="s">
        <v>164</v>
      </c>
      <c r="K96" s="98"/>
      <c r="L96" s="33"/>
    </row>
    <row r="97" spans="2:47" s="1" customFormat="1" ht="10.35" customHeight="1">
      <c r="B97" s="33"/>
      <c r="L97" s="33"/>
    </row>
    <row r="98" spans="2:47" s="1" customFormat="1" ht="22.9" customHeight="1">
      <c r="B98" s="33"/>
      <c r="C98" s="108" t="s">
        <v>165</v>
      </c>
      <c r="J98" s="67">
        <f>J149</f>
        <v>0</v>
      </c>
      <c r="L98" s="33"/>
      <c r="AU98" s="17" t="s">
        <v>166</v>
      </c>
    </row>
    <row r="99" spans="2:47" s="8" customFormat="1" ht="24.95" customHeight="1">
      <c r="B99" s="109"/>
      <c r="D99" s="110" t="s">
        <v>167</v>
      </c>
      <c r="E99" s="111"/>
      <c r="F99" s="111"/>
      <c r="G99" s="111"/>
      <c r="H99" s="111"/>
      <c r="I99" s="111"/>
      <c r="J99" s="112">
        <f>J150</f>
        <v>0</v>
      </c>
      <c r="L99" s="109"/>
    </row>
    <row r="100" spans="2:47" s="9" customFormat="1" ht="19.899999999999999" customHeight="1">
      <c r="B100" s="113"/>
      <c r="D100" s="114" t="s">
        <v>168</v>
      </c>
      <c r="E100" s="115"/>
      <c r="F100" s="115"/>
      <c r="G100" s="115"/>
      <c r="H100" s="115"/>
      <c r="I100" s="115"/>
      <c r="J100" s="116">
        <f>J151</f>
        <v>0</v>
      </c>
      <c r="L100" s="113"/>
    </row>
    <row r="101" spans="2:47" s="9" customFormat="1" ht="19.899999999999999" customHeight="1">
      <c r="B101" s="113"/>
      <c r="D101" s="114" t="s">
        <v>259</v>
      </c>
      <c r="E101" s="115"/>
      <c r="F101" s="115"/>
      <c r="G101" s="115"/>
      <c r="H101" s="115"/>
      <c r="I101" s="115"/>
      <c r="J101" s="116">
        <f>J191</f>
        <v>0</v>
      </c>
      <c r="L101" s="113"/>
    </row>
    <row r="102" spans="2:47" s="9" customFormat="1" ht="19.899999999999999" customHeight="1">
      <c r="B102" s="113"/>
      <c r="D102" s="114" t="s">
        <v>260</v>
      </c>
      <c r="E102" s="115"/>
      <c r="F102" s="115"/>
      <c r="G102" s="115"/>
      <c r="H102" s="115"/>
      <c r="I102" s="115"/>
      <c r="J102" s="116">
        <f>J251</f>
        <v>0</v>
      </c>
      <c r="L102" s="113"/>
    </row>
    <row r="103" spans="2:47" s="9" customFormat="1" ht="19.899999999999999" customHeight="1">
      <c r="B103" s="113"/>
      <c r="D103" s="114" t="s">
        <v>261</v>
      </c>
      <c r="E103" s="115"/>
      <c r="F103" s="115"/>
      <c r="G103" s="115"/>
      <c r="H103" s="115"/>
      <c r="I103" s="115"/>
      <c r="J103" s="116">
        <f>J314</f>
        <v>0</v>
      </c>
      <c r="L103" s="113"/>
    </row>
    <row r="104" spans="2:47" s="9" customFormat="1" ht="19.899999999999999" customHeight="1">
      <c r="B104" s="113"/>
      <c r="D104" s="114" t="s">
        <v>262</v>
      </c>
      <c r="E104" s="115"/>
      <c r="F104" s="115"/>
      <c r="G104" s="115"/>
      <c r="H104" s="115"/>
      <c r="I104" s="115"/>
      <c r="J104" s="116">
        <f>J409</f>
        <v>0</v>
      </c>
      <c r="L104" s="113"/>
    </row>
    <row r="105" spans="2:47" s="9" customFormat="1" ht="19.899999999999999" customHeight="1">
      <c r="B105" s="113"/>
      <c r="D105" s="114" t="s">
        <v>169</v>
      </c>
      <c r="E105" s="115"/>
      <c r="F105" s="115"/>
      <c r="G105" s="115"/>
      <c r="H105" s="115"/>
      <c r="I105" s="115"/>
      <c r="J105" s="116">
        <f>J507</f>
        <v>0</v>
      </c>
      <c r="L105" s="113"/>
    </row>
    <row r="106" spans="2:47" s="9" customFormat="1" ht="19.899999999999999" customHeight="1">
      <c r="B106" s="113"/>
      <c r="D106" s="114" t="s">
        <v>263</v>
      </c>
      <c r="E106" s="115"/>
      <c r="F106" s="115"/>
      <c r="G106" s="115"/>
      <c r="H106" s="115"/>
      <c r="I106" s="115"/>
      <c r="J106" s="116">
        <f>J555</f>
        <v>0</v>
      </c>
      <c r="L106" s="113"/>
    </row>
    <row r="107" spans="2:47" s="8" customFormat="1" ht="24.95" customHeight="1">
      <c r="B107" s="109"/>
      <c r="D107" s="110" t="s">
        <v>264</v>
      </c>
      <c r="E107" s="111"/>
      <c r="F107" s="111"/>
      <c r="G107" s="111"/>
      <c r="H107" s="111"/>
      <c r="I107" s="111"/>
      <c r="J107" s="112">
        <f>J557</f>
        <v>0</v>
      </c>
      <c r="L107" s="109"/>
    </row>
    <row r="108" spans="2:47" s="9" customFormat="1" ht="19.899999999999999" customHeight="1">
      <c r="B108" s="113"/>
      <c r="D108" s="114" t="s">
        <v>265</v>
      </c>
      <c r="E108" s="115"/>
      <c r="F108" s="115"/>
      <c r="G108" s="115"/>
      <c r="H108" s="115"/>
      <c r="I108" s="115"/>
      <c r="J108" s="116">
        <f>J558</f>
        <v>0</v>
      </c>
      <c r="L108" s="113"/>
    </row>
    <row r="109" spans="2:47" s="9" customFormat="1" ht="19.899999999999999" customHeight="1">
      <c r="B109" s="113"/>
      <c r="D109" s="114" t="s">
        <v>266</v>
      </c>
      <c r="E109" s="115"/>
      <c r="F109" s="115"/>
      <c r="G109" s="115"/>
      <c r="H109" s="115"/>
      <c r="I109" s="115"/>
      <c r="J109" s="116">
        <f>J593</f>
        <v>0</v>
      </c>
      <c r="L109" s="113"/>
    </row>
    <row r="110" spans="2:47" s="9" customFormat="1" ht="19.899999999999999" customHeight="1">
      <c r="B110" s="113"/>
      <c r="D110" s="114" t="s">
        <v>267</v>
      </c>
      <c r="E110" s="115"/>
      <c r="F110" s="115"/>
      <c r="G110" s="115"/>
      <c r="H110" s="115"/>
      <c r="I110" s="115"/>
      <c r="J110" s="116">
        <f>J656</f>
        <v>0</v>
      </c>
      <c r="L110" s="113"/>
    </row>
    <row r="111" spans="2:47" s="9" customFormat="1" ht="19.899999999999999" customHeight="1">
      <c r="B111" s="113"/>
      <c r="D111" s="114" t="s">
        <v>268</v>
      </c>
      <c r="E111" s="115"/>
      <c r="F111" s="115"/>
      <c r="G111" s="115"/>
      <c r="H111" s="115"/>
      <c r="I111" s="115"/>
      <c r="J111" s="116">
        <f>J741</f>
        <v>0</v>
      </c>
      <c r="L111" s="113"/>
    </row>
    <row r="112" spans="2:47" s="9" customFormat="1" ht="19.899999999999999" customHeight="1">
      <c r="B112" s="113"/>
      <c r="D112" s="114" t="s">
        <v>269</v>
      </c>
      <c r="E112" s="115"/>
      <c r="F112" s="115"/>
      <c r="G112" s="115"/>
      <c r="H112" s="115"/>
      <c r="I112" s="115"/>
      <c r="J112" s="116">
        <f>J744</f>
        <v>0</v>
      </c>
      <c r="L112" s="113"/>
    </row>
    <row r="113" spans="2:12" s="9" customFormat="1" ht="19.899999999999999" customHeight="1">
      <c r="B113" s="113"/>
      <c r="D113" s="114" t="s">
        <v>270</v>
      </c>
      <c r="E113" s="115"/>
      <c r="F113" s="115"/>
      <c r="G113" s="115"/>
      <c r="H113" s="115"/>
      <c r="I113" s="115"/>
      <c r="J113" s="116">
        <f>J766</f>
        <v>0</v>
      </c>
      <c r="L113" s="113"/>
    </row>
    <row r="114" spans="2:12" s="9" customFormat="1" ht="19.899999999999999" customHeight="1">
      <c r="B114" s="113"/>
      <c r="D114" s="114" t="s">
        <v>271</v>
      </c>
      <c r="E114" s="115"/>
      <c r="F114" s="115"/>
      <c r="G114" s="115"/>
      <c r="H114" s="115"/>
      <c r="I114" s="115"/>
      <c r="J114" s="116">
        <f>J811</f>
        <v>0</v>
      </c>
      <c r="L114" s="113"/>
    </row>
    <row r="115" spans="2:12" s="9" customFormat="1" ht="19.899999999999999" customHeight="1">
      <c r="B115" s="113"/>
      <c r="D115" s="114" t="s">
        <v>272</v>
      </c>
      <c r="E115" s="115"/>
      <c r="F115" s="115"/>
      <c r="G115" s="115"/>
      <c r="H115" s="115"/>
      <c r="I115" s="115"/>
      <c r="J115" s="116">
        <f>J827</f>
        <v>0</v>
      </c>
      <c r="L115" s="113"/>
    </row>
    <row r="116" spans="2:12" s="9" customFormat="1" ht="19.899999999999999" customHeight="1">
      <c r="B116" s="113"/>
      <c r="D116" s="114" t="s">
        <v>273</v>
      </c>
      <c r="E116" s="115"/>
      <c r="F116" s="115"/>
      <c r="G116" s="115"/>
      <c r="H116" s="115"/>
      <c r="I116" s="115"/>
      <c r="J116" s="116">
        <f>J852</f>
        <v>0</v>
      </c>
      <c r="L116" s="113"/>
    </row>
    <row r="117" spans="2:12" s="9" customFormat="1" ht="19.899999999999999" customHeight="1">
      <c r="B117" s="113"/>
      <c r="D117" s="114" t="s">
        <v>274</v>
      </c>
      <c r="E117" s="115"/>
      <c r="F117" s="115"/>
      <c r="G117" s="115"/>
      <c r="H117" s="115"/>
      <c r="I117" s="115"/>
      <c r="J117" s="116">
        <f>J1027</f>
        <v>0</v>
      </c>
      <c r="L117" s="113"/>
    </row>
    <row r="118" spans="2:12" s="9" customFormat="1" ht="19.899999999999999" customHeight="1">
      <c r="B118" s="113"/>
      <c r="D118" s="114" t="s">
        <v>275</v>
      </c>
      <c r="E118" s="115"/>
      <c r="F118" s="115"/>
      <c r="G118" s="115"/>
      <c r="H118" s="115"/>
      <c r="I118" s="115"/>
      <c r="J118" s="116">
        <f>J1068</f>
        <v>0</v>
      </c>
      <c r="L118" s="113"/>
    </row>
    <row r="119" spans="2:12" s="9" customFormat="1" ht="19.899999999999999" customHeight="1">
      <c r="B119" s="113"/>
      <c r="D119" s="114" t="s">
        <v>276</v>
      </c>
      <c r="E119" s="115"/>
      <c r="F119" s="115"/>
      <c r="G119" s="115"/>
      <c r="H119" s="115"/>
      <c r="I119" s="115"/>
      <c r="J119" s="116">
        <f>J1090</f>
        <v>0</v>
      </c>
      <c r="L119" s="113"/>
    </row>
    <row r="120" spans="2:12" s="9" customFormat="1" ht="19.899999999999999" customHeight="1">
      <c r="B120" s="113"/>
      <c r="D120" s="114" t="s">
        <v>277</v>
      </c>
      <c r="E120" s="115"/>
      <c r="F120" s="115"/>
      <c r="G120" s="115"/>
      <c r="H120" s="115"/>
      <c r="I120" s="115"/>
      <c r="J120" s="116">
        <f>J1098</f>
        <v>0</v>
      </c>
      <c r="L120" s="113"/>
    </row>
    <row r="121" spans="2:12" s="9" customFormat="1" ht="19.899999999999999" customHeight="1">
      <c r="B121" s="113"/>
      <c r="D121" s="114" t="s">
        <v>278</v>
      </c>
      <c r="E121" s="115"/>
      <c r="F121" s="115"/>
      <c r="G121" s="115"/>
      <c r="H121" s="115"/>
      <c r="I121" s="115"/>
      <c r="J121" s="116">
        <f>J1116</f>
        <v>0</v>
      </c>
      <c r="L121" s="113"/>
    </row>
    <row r="122" spans="2:12" s="9" customFormat="1" ht="19.899999999999999" customHeight="1">
      <c r="B122" s="113"/>
      <c r="D122" s="114" t="s">
        <v>279</v>
      </c>
      <c r="E122" s="115"/>
      <c r="F122" s="115"/>
      <c r="G122" s="115"/>
      <c r="H122" s="115"/>
      <c r="I122" s="115"/>
      <c r="J122" s="116">
        <f>J1121</f>
        <v>0</v>
      </c>
      <c r="L122" s="113"/>
    </row>
    <row r="123" spans="2:12" s="8" customFormat="1" ht="24.95" customHeight="1">
      <c r="B123" s="109"/>
      <c r="D123" s="110" t="s">
        <v>280</v>
      </c>
      <c r="E123" s="111"/>
      <c r="F123" s="111"/>
      <c r="G123" s="111"/>
      <c r="H123" s="111"/>
      <c r="I123" s="111"/>
      <c r="J123" s="112">
        <f>J1124</f>
        <v>0</v>
      </c>
      <c r="L123" s="109"/>
    </row>
    <row r="124" spans="2:12" s="8" customFormat="1" ht="24.95" customHeight="1">
      <c r="B124" s="109"/>
      <c r="D124" s="110" t="s">
        <v>281</v>
      </c>
      <c r="E124" s="111"/>
      <c r="F124" s="111"/>
      <c r="G124" s="111"/>
      <c r="H124" s="111"/>
      <c r="I124" s="111"/>
      <c r="J124" s="112">
        <f>J1133</f>
        <v>0</v>
      </c>
      <c r="L124" s="109"/>
    </row>
    <row r="125" spans="2:12" s="9" customFormat="1" ht="19.899999999999999" customHeight="1">
      <c r="B125" s="113"/>
      <c r="D125" s="114" t="s">
        <v>282</v>
      </c>
      <c r="E125" s="115"/>
      <c r="F125" s="115"/>
      <c r="G125" s="115"/>
      <c r="H125" s="115"/>
      <c r="I125" s="115"/>
      <c r="J125" s="116">
        <f>J1134</f>
        <v>0</v>
      </c>
      <c r="L125" s="113"/>
    </row>
    <row r="126" spans="2:12" s="9" customFormat="1" ht="19.899999999999999" customHeight="1">
      <c r="B126" s="113"/>
      <c r="D126" s="114" t="s">
        <v>283</v>
      </c>
      <c r="E126" s="115"/>
      <c r="F126" s="115"/>
      <c r="G126" s="115"/>
      <c r="H126" s="115"/>
      <c r="I126" s="115"/>
      <c r="J126" s="116">
        <f>J1139</f>
        <v>0</v>
      </c>
      <c r="L126" s="113"/>
    </row>
    <row r="127" spans="2:12" s="9" customFormat="1" ht="19.899999999999999" customHeight="1">
      <c r="B127" s="113"/>
      <c r="D127" s="114" t="s">
        <v>284</v>
      </c>
      <c r="E127" s="115"/>
      <c r="F127" s="115"/>
      <c r="G127" s="115"/>
      <c r="H127" s="115"/>
      <c r="I127" s="115"/>
      <c r="J127" s="116">
        <f>J1155</f>
        <v>0</v>
      </c>
      <c r="L127" s="113"/>
    </row>
    <row r="128" spans="2:12" s="1" customFormat="1" ht="21.75" customHeight="1">
      <c r="B128" s="33"/>
      <c r="L128" s="33"/>
    </row>
    <row r="129" spans="2:12" s="1" customFormat="1" ht="6.95" customHeight="1">
      <c r="B129" s="45"/>
      <c r="C129" s="46"/>
      <c r="D129" s="46"/>
      <c r="E129" s="46"/>
      <c r="F129" s="46"/>
      <c r="G129" s="46"/>
      <c r="H129" s="46"/>
      <c r="I129" s="46"/>
      <c r="J129" s="46"/>
      <c r="K129" s="46"/>
      <c r="L129" s="33"/>
    </row>
    <row r="133" spans="2:12" s="1" customFormat="1" ht="6.95" customHeight="1">
      <c r="B133" s="47"/>
      <c r="C133" s="48"/>
      <c r="D133" s="48"/>
      <c r="E133" s="48"/>
      <c r="F133" s="48"/>
      <c r="G133" s="48"/>
      <c r="H133" s="48"/>
      <c r="I133" s="48"/>
      <c r="J133" s="48"/>
      <c r="K133" s="48"/>
      <c r="L133" s="33"/>
    </row>
    <row r="134" spans="2:12" s="1" customFormat="1" ht="24.95" customHeight="1">
      <c r="B134" s="33"/>
      <c r="C134" s="21" t="s">
        <v>171</v>
      </c>
      <c r="L134" s="33"/>
    </row>
    <row r="135" spans="2:12" s="1" customFormat="1" ht="6.95" customHeight="1">
      <c r="B135" s="33"/>
      <c r="L135" s="33"/>
    </row>
    <row r="136" spans="2:12" s="1" customFormat="1" ht="12" customHeight="1">
      <c r="B136" s="33"/>
      <c r="C136" s="27" t="s">
        <v>16</v>
      </c>
      <c r="L136" s="33"/>
    </row>
    <row r="137" spans="2:12" s="1" customFormat="1" ht="16.5" customHeight="1">
      <c r="B137" s="33"/>
      <c r="E137" s="245" t="str">
        <f>E7</f>
        <v>SPORTOVNÍ HALA _ SLEZSKÁ OSTRAVA</v>
      </c>
      <c r="F137" s="246"/>
      <c r="G137" s="246"/>
      <c r="H137" s="246"/>
      <c r="L137" s="33"/>
    </row>
    <row r="138" spans="2:12" ht="12" customHeight="1">
      <c r="B138" s="20"/>
      <c r="C138" s="27" t="s">
        <v>160</v>
      </c>
      <c r="L138" s="20"/>
    </row>
    <row r="139" spans="2:12" s="1" customFormat="1" ht="16.5" customHeight="1">
      <c r="B139" s="33"/>
      <c r="E139" s="245" t="s">
        <v>256</v>
      </c>
      <c r="F139" s="247"/>
      <c r="G139" s="247"/>
      <c r="H139" s="247"/>
      <c r="L139" s="33"/>
    </row>
    <row r="140" spans="2:12" s="1" customFormat="1" ht="12" customHeight="1">
      <c r="B140" s="33"/>
      <c r="C140" s="27" t="s">
        <v>257</v>
      </c>
      <c r="L140" s="33"/>
    </row>
    <row r="141" spans="2:12" s="1" customFormat="1" ht="16.5" customHeight="1">
      <c r="B141" s="33"/>
      <c r="E141" s="202" t="str">
        <f>E11</f>
        <v>D.1.1-2 - Architektonicko-stavební a stavebně konstrukční řešení</v>
      </c>
      <c r="F141" s="247"/>
      <c r="G141" s="247"/>
      <c r="H141" s="247"/>
      <c r="L141" s="33"/>
    </row>
    <row r="142" spans="2:12" s="1" customFormat="1" ht="6.95" customHeight="1">
      <c r="B142" s="33"/>
      <c r="L142" s="33"/>
    </row>
    <row r="143" spans="2:12" s="1" customFormat="1" ht="12" customHeight="1">
      <c r="B143" s="33"/>
      <c r="C143" s="27" t="s">
        <v>22</v>
      </c>
      <c r="F143" s="25" t="str">
        <f>F14</f>
        <v>Slezská Ostrava</v>
      </c>
      <c r="I143" s="27" t="s">
        <v>24</v>
      </c>
      <c r="J143" s="53" t="str">
        <f>IF(J14="","",J14)</f>
        <v>9. 9. 2021</v>
      </c>
      <c r="L143" s="33"/>
    </row>
    <row r="144" spans="2:12" s="1" customFormat="1" ht="6.95" customHeight="1">
      <c r="B144" s="33"/>
      <c r="L144" s="33"/>
    </row>
    <row r="145" spans="2:65" s="1" customFormat="1" ht="15.2" customHeight="1">
      <c r="B145" s="33"/>
      <c r="C145" s="27" t="s">
        <v>30</v>
      </c>
      <c r="F145" s="25" t="str">
        <f>E17</f>
        <v>Statutární město Ostrava</v>
      </c>
      <c r="I145" s="27" t="s">
        <v>36</v>
      </c>
      <c r="J145" s="31" t="str">
        <f>E23</f>
        <v>PPS Kania, s.r.o</v>
      </c>
      <c r="L145" s="33"/>
    </row>
    <row r="146" spans="2:65" s="1" customFormat="1" ht="15.2" customHeight="1">
      <c r="B146" s="33"/>
      <c r="C146" s="27" t="s">
        <v>34</v>
      </c>
      <c r="F146" s="25" t="str">
        <f>IF(E20="","",E20)</f>
        <v>Vyplň údaj</v>
      </c>
      <c r="I146" s="27" t="s">
        <v>39</v>
      </c>
      <c r="J146" s="31" t="str">
        <f>E26</f>
        <v xml:space="preserve"> </v>
      </c>
      <c r="L146" s="33"/>
    </row>
    <row r="147" spans="2:65" s="1" customFormat="1" ht="10.35" customHeight="1">
      <c r="B147" s="33"/>
      <c r="L147" s="33"/>
    </row>
    <row r="148" spans="2:65" s="10" customFormat="1" ht="29.25" customHeight="1">
      <c r="B148" s="117"/>
      <c r="C148" s="118" t="s">
        <v>172</v>
      </c>
      <c r="D148" s="119" t="s">
        <v>68</v>
      </c>
      <c r="E148" s="119" t="s">
        <v>64</v>
      </c>
      <c r="F148" s="119" t="s">
        <v>65</v>
      </c>
      <c r="G148" s="119" t="s">
        <v>173</v>
      </c>
      <c r="H148" s="119" t="s">
        <v>174</v>
      </c>
      <c r="I148" s="119" t="s">
        <v>175</v>
      </c>
      <c r="J148" s="119" t="s">
        <v>164</v>
      </c>
      <c r="K148" s="120" t="s">
        <v>176</v>
      </c>
      <c r="L148" s="117"/>
      <c r="M148" s="60" t="s">
        <v>1</v>
      </c>
      <c r="N148" s="61" t="s">
        <v>47</v>
      </c>
      <c r="O148" s="61" t="s">
        <v>177</v>
      </c>
      <c r="P148" s="61" t="s">
        <v>178</v>
      </c>
      <c r="Q148" s="61" t="s">
        <v>179</v>
      </c>
      <c r="R148" s="61" t="s">
        <v>180</v>
      </c>
      <c r="S148" s="61" t="s">
        <v>181</v>
      </c>
      <c r="T148" s="62" t="s">
        <v>182</v>
      </c>
    </row>
    <row r="149" spans="2:65" s="1" customFormat="1" ht="22.9" customHeight="1">
      <c r="B149" s="33"/>
      <c r="C149" s="65" t="s">
        <v>183</v>
      </c>
      <c r="J149" s="121">
        <f>BK149</f>
        <v>0</v>
      </c>
      <c r="L149" s="33"/>
      <c r="M149" s="63"/>
      <c r="N149" s="54"/>
      <c r="O149" s="54"/>
      <c r="P149" s="122">
        <f>P150+P557+P1124+P1133</f>
        <v>0</v>
      </c>
      <c r="Q149" s="54"/>
      <c r="R149" s="122">
        <f>R150+R557+R1124+R1133</f>
        <v>6040.1617788899994</v>
      </c>
      <c r="S149" s="54"/>
      <c r="T149" s="123">
        <f>T150+T557+T1124+T1133</f>
        <v>1.3365</v>
      </c>
      <c r="AT149" s="17" t="s">
        <v>82</v>
      </c>
      <c r="AU149" s="17" t="s">
        <v>166</v>
      </c>
      <c r="BK149" s="124">
        <f>BK150+BK557+BK1124+BK1133</f>
        <v>0</v>
      </c>
    </row>
    <row r="150" spans="2:65" s="11" customFormat="1" ht="25.9" customHeight="1">
      <c r="B150" s="125"/>
      <c r="D150" s="126" t="s">
        <v>82</v>
      </c>
      <c r="E150" s="127" t="s">
        <v>184</v>
      </c>
      <c r="F150" s="127" t="s">
        <v>185</v>
      </c>
      <c r="I150" s="128"/>
      <c r="J150" s="129">
        <f>BK150</f>
        <v>0</v>
      </c>
      <c r="L150" s="125"/>
      <c r="M150" s="130"/>
      <c r="P150" s="131">
        <f>P151+P191+P251+P314+P409+P507+P555</f>
        <v>0</v>
      </c>
      <c r="R150" s="131">
        <f>R151+R191+R251+R314+R409+R507+R555</f>
        <v>5886.7235983899991</v>
      </c>
      <c r="T150" s="132">
        <f>T151+T191+T251+T314+T409+T507+T555</f>
        <v>0</v>
      </c>
      <c r="AR150" s="126" t="s">
        <v>91</v>
      </c>
      <c r="AT150" s="133" t="s">
        <v>82</v>
      </c>
      <c r="AU150" s="133" t="s">
        <v>83</v>
      </c>
      <c r="AY150" s="126" t="s">
        <v>186</v>
      </c>
      <c r="BK150" s="134">
        <f>BK151+BK191+BK251+BK314+BK409+BK507+BK555</f>
        <v>0</v>
      </c>
    </row>
    <row r="151" spans="2:65" s="11" customFormat="1" ht="22.9" customHeight="1">
      <c r="B151" s="125"/>
      <c r="D151" s="126" t="s">
        <v>82</v>
      </c>
      <c r="E151" s="135" t="s">
        <v>91</v>
      </c>
      <c r="F151" s="135" t="s">
        <v>187</v>
      </c>
      <c r="I151" s="128"/>
      <c r="J151" s="136">
        <f>BK151</f>
        <v>0</v>
      </c>
      <c r="L151" s="125"/>
      <c r="M151" s="130"/>
      <c r="P151" s="131">
        <f>SUM(P152:P190)</f>
        <v>0</v>
      </c>
      <c r="R151" s="131">
        <f>SUM(R152:R190)</f>
        <v>3229.3504000000003</v>
      </c>
      <c r="T151" s="132">
        <f>SUM(T152:T190)</f>
        <v>0</v>
      </c>
      <c r="AR151" s="126" t="s">
        <v>91</v>
      </c>
      <c r="AT151" s="133" t="s">
        <v>82</v>
      </c>
      <c r="AU151" s="133" t="s">
        <v>91</v>
      </c>
      <c r="AY151" s="126" t="s">
        <v>186</v>
      </c>
      <c r="BK151" s="134">
        <f>SUM(BK152:BK190)</f>
        <v>0</v>
      </c>
    </row>
    <row r="152" spans="2:65" s="1" customFormat="1" ht="16.5" customHeight="1">
      <c r="B152" s="33"/>
      <c r="C152" s="137" t="s">
        <v>91</v>
      </c>
      <c r="D152" s="137" t="s">
        <v>188</v>
      </c>
      <c r="E152" s="138" t="s">
        <v>285</v>
      </c>
      <c r="F152" s="139" t="s">
        <v>286</v>
      </c>
      <c r="G152" s="140" t="s">
        <v>287</v>
      </c>
      <c r="H152" s="141">
        <v>480</v>
      </c>
      <c r="I152" s="142"/>
      <c r="J152" s="143">
        <f>ROUND(I152*H152,2)</f>
        <v>0</v>
      </c>
      <c r="K152" s="139" t="s">
        <v>192</v>
      </c>
      <c r="L152" s="33"/>
      <c r="M152" s="144" t="s">
        <v>1</v>
      </c>
      <c r="N152" s="145" t="s">
        <v>48</v>
      </c>
      <c r="P152" s="146">
        <f>O152*H152</f>
        <v>0</v>
      </c>
      <c r="Q152" s="146">
        <v>3.0000000000000001E-5</v>
      </c>
      <c r="R152" s="146">
        <f>Q152*H152</f>
        <v>1.44E-2</v>
      </c>
      <c r="S152" s="146">
        <v>0</v>
      </c>
      <c r="T152" s="147">
        <f>S152*H152</f>
        <v>0</v>
      </c>
      <c r="AR152" s="148" t="s">
        <v>193</v>
      </c>
      <c r="AT152" s="148" t="s">
        <v>188</v>
      </c>
      <c r="AU152" s="148" t="s">
        <v>93</v>
      </c>
      <c r="AY152" s="17" t="s">
        <v>186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91</v>
      </c>
      <c r="BK152" s="149">
        <f>ROUND(I152*H152,2)</f>
        <v>0</v>
      </c>
      <c r="BL152" s="17" t="s">
        <v>193</v>
      </c>
      <c r="BM152" s="148" t="s">
        <v>288</v>
      </c>
    </row>
    <row r="153" spans="2:65" s="1" customFormat="1" ht="29.25">
      <c r="B153" s="33"/>
      <c r="D153" s="151" t="s">
        <v>242</v>
      </c>
      <c r="F153" s="158" t="s">
        <v>289</v>
      </c>
      <c r="I153" s="159"/>
      <c r="L153" s="33"/>
      <c r="M153" s="160"/>
      <c r="T153" s="57"/>
      <c r="AT153" s="17" t="s">
        <v>242</v>
      </c>
      <c r="AU153" s="17" t="s">
        <v>93</v>
      </c>
    </row>
    <row r="154" spans="2:65" s="12" customFormat="1" ht="11.25">
      <c r="B154" s="150"/>
      <c r="D154" s="151" t="s">
        <v>209</v>
      </c>
      <c r="E154" s="157" t="s">
        <v>1</v>
      </c>
      <c r="F154" s="152" t="s">
        <v>290</v>
      </c>
      <c r="H154" s="153">
        <v>480</v>
      </c>
      <c r="I154" s="154"/>
      <c r="L154" s="150"/>
      <c r="M154" s="155"/>
      <c r="T154" s="156"/>
      <c r="AT154" s="157" t="s">
        <v>209</v>
      </c>
      <c r="AU154" s="157" t="s">
        <v>93</v>
      </c>
      <c r="AV154" s="12" t="s">
        <v>93</v>
      </c>
      <c r="AW154" s="12" t="s">
        <v>38</v>
      </c>
      <c r="AX154" s="12" t="s">
        <v>83</v>
      </c>
      <c r="AY154" s="157" t="s">
        <v>186</v>
      </c>
    </row>
    <row r="155" spans="2:65" s="13" customFormat="1" ht="11.25">
      <c r="B155" s="166"/>
      <c r="D155" s="151" t="s">
        <v>209</v>
      </c>
      <c r="E155" s="167" t="s">
        <v>1</v>
      </c>
      <c r="F155" s="168" t="s">
        <v>291</v>
      </c>
      <c r="H155" s="169">
        <v>480</v>
      </c>
      <c r="I155" s="170"/>
      <c r="L155" s="166"/>
      <c r="M155" s="171"/>
      <c r="T155" s="172"/>
      <c r="AT155" s="167" t="s">
        <v>209</v>
      </c>
      <c r="AU155" s="167" t="s">
        <v>93</v>
      </c>
      <c r="AV155" s="13" t="s">
        <v>193</v>
      </c>
      <c r="AW155" s="13" t="s">
        <v>38</v>
      </c>
      <c r="AX155" s="13" t="s">
        <v>91</v>
      </c>
      <c r="AY155" s="167" t="s">
        <v>186</v>
      </c>
    </row>
    <row r="156" spans="2:65" s="1" customFormat="1" ht="21.75" customHeight="1">
      <c r="B156" s="33"/>
      <c r="C156" s="137" t="s">
        <v>93</v>
      </c>
      <c r="D156" s="137" t="s">
        <v>188</v>
      </c>
      <c r="E156" s="138" t="s">
        <v>292</v>
      </c>
      <c r="F156" s="139" t="s">
        <v>293</v>
      </c>
      <c r="G156" s="140" t="s">
        <v>200</v>
      </c>
      <c r="H156" s="141">
        <v>1086.8</v>
      </c>
      <c r="I156" s="142"/>
      <c r="J156" s="143">
        <f>ROUND(I156*H156,2)</f>
        <v>0</v>
      </c>
      <c r="K156" s="139" t="s">
        <v>192</v>
      </c>
      <c r="L156" s="33"/>
      <c r="M156" s="144" t="s">
        <v>1</v>
      </c>
      <c r="N156" s="145" t="s">
        <v>48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193</v>
      </c>
      <c r="AT156" s="148" t="s">
        <v>188</v>
      </c>
      <c r="AU156" s="148" t="s">
        <v>93</v>
      </c>
      <c r="AY156" s="17" t="s">
        <v>186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91</v>
      </c>
      <c r="BK156" s="149">
        <f>ROUND(I156*H156,2)</f>
        <v>0</v>
      </c>
      <c r="BL156" s="17" t="s">
        <v>193</v>
      </c>
      <c r="BM156" s="148" t="s">
        <v>294</v>
      </c>
    </row>
    <row r="157" spans="2:65" s="14" customFormat="1" ht="11.25">
      <c r="B157" s="173"/>
      <c r="D157" s="151" t="s">
        <v>209</v>
      </c>
      <c r="E157" s="174" t="s">
        <v>1</v>
      </c>
      <c r="F157" s="175" t="s">
        <v>295</v>
      </c>
      <c r="H157" s="174" t="s">
        <v>1</v>
      </c>
      <c r="I157" s="176"/>
      <c r="L157" s="173"/>
      <c r="M157" s="177"/>
      <c r="T157" s="178"/>
      <c r="AT157" s="174" t="s">
        <v>209</v>
      </c>
      <c r="AU157" s="174" t="s">
        <v>93</v>
      </c>
      <c r="AV157" s="14" t="s">
        <v>91</v>
      </c>
      <c r="AW157" s="14" t="s">
        <v>38</v>
      </c>
      <c r="AX157" s="14" t="s">
        <v>83</v>
      </c>
      <c r="AY157" s="174" t="s">
        <v>186</v>
      </c>
    </row>
    <row r="158" spans="2:65" s="12" customFormat="1" ht="11.25">
      <c r="B158" s="150"/>
      <c r="D158" s="151" t="s">
        <v>209</v>
      </c>
      <c r="E158" s="157" t="s">
        <v>1</v>
      </c>
      <c r="F158" s="152" t="s">
        <v>296</v>
      </c>
      <c r="H158" s="153">
        <v>1086.8</v>
      </c>
      <c r="I158" s="154"/>
      <c r="L158" s="150"/>
      <c r="M158" s="155"/>
      <c r="T158" s="156"/>
      <c r="AT158" s="157" t="s">
        <v>209</v>
      </c>
      <c r="AU158" s="157" t="s">
        <v>93</v>
      </c>
      <c r="AV158" s="12" t="s">
        <v>93</v>
      </c>
      <c r="AW158" s="12" t="s">
        <v>38</v>
      </c>
      <c r="AX158" s="12" t="s">
        <v>83</v>
      </c>
      <c r="AY158" s="157" t="s">
        <v>186</v>
      </c>
    </row>
    <row r="159" spans="2:65" s="13" customFormat="1" ht="11.25">
      <c r="B159" s="166"/>
      <c r="D159" s="151" t="s">
        <v>209</v>
      </c>
      <c r="E159" s="167" t="s">
        <v>1</v>
      </c>
      <c r="F159" s="168" t="s">
        <v>291</v>
      </c>
      <c r="H159" s="169">
        <v>1086.8</v>
      </c>
      <c r="I159" s="170"/>
      <c r="L159" s="166"/>
      <c r="M159" s="171"/>
      <c r="T159" s="172"/>
      <c r="AT159" s="167" t="s">
        <v>209</v>
      </c>
      <c r="AU159" s="167" t="s">
        <v>93</v>
      </c>
      <c r="AV159" s="13" t="s">
        <v>193</v>
      </c>
      <c r="AW159" s="13" t="s">
        <v>38</v>
      </c>
      <c r="AX159" s="13" t="s">
        <v>91</v>
      </c>
      <c r="AY159" s="167" t="s">
        <v>186</v>
      </c>
    </row>
    <row r="160" spans="2:65" s="1" customFormat="1" ht="16.5" customHeight="1">
      <c r="B160" s="33"/>
      <c r="C160" s="137" t="s">
        <v>106</v>
      </c>
      <c r="D160" s="137" t="s">
        <v>188</v>
      </c>
      <c r="E160" s="138" t="s">
        <v>297</v>
      </c>
      <c r="F160" s="139" t="s">
        <v>298</v>
      </c>
      <c r="G160" s="140" t="s">
        <v>200</v>
      </c>
      <c r="H160" s="141">
        <v>901</v>
      </c>
      <c r="I160" s="142"/>
      <c r="J160" s="143">
        <f>ROUND(I160*H160,2)</f>
        <v>0</v>
      </c>
      <c r="K160" s="139" t="s">
        <v>192</v>
      </c>
      <c r="L160" s="33"/>
      <c r="M160" s="144" t="s">
        <v>1</v>
      </c>
      <c r="N160" s="145" t="s">
        <v>48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193</v>
      </c>
      <c r="AT160" s="148" t="s">
        <v>188</v>
      </c>
      <c r="AU160" s="148" t="s">
        <v>93</v>
      </c>
      <c r="AY160" s="17" t="s">
        <v>186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91</v>
      </c>
      <c r="BK160" s="149">
        <f>ROUND(I160*H160,2)</f>
        <v>0</v>
      </c>
      <c r="BL160" s="17" t="s">
        <v>193</v>
      </c>
      <c r="BM160" s="148" t="s">
        <v>299</v>
      </c>
    </row>
    <row r="161" spans="2:65" s="14" customFormat="1" ht="11.25">
      <c r="B161" s="173"/>
      <c r="D161" s="151" t="s">
        <v>209</v>
      </c>
      <c r="E161" s="174" t="s">
        <v>1</v>
      </c>
      <c r="F161" s="175" t="s">
        <v>295</v>
      </c>
      <c r="H161" s="174" t="s">
        <v>1</v>
      </c>
      <c r="I161" s="176"/>
      <c r="L161" s="173"/>
      <c r="M161" s="177"/>
      <c r="T161" s="178"/>
      <c r="AT161" s="174" t="s">
        <v>209</v>
      </c>
      <c r="AU161" s="174" t="s">
        <v>93</v>
      </c>
      <c r="AV161" s="14" t="s">
        <v>91</v>
      </c>
      <c r="AW161" s="14" t="s">
        <v>38</v>
      </c>
      <c r="AX161" s="14" t="s">
        <v>83</v>
      </c>
      <c r="AY161" s="174" t="s">
        <v>186</v>
      </c>
    </row>
    <row r="162" spans="2:65" s="12" customFormat="1" ht="11.25">
      <c r="B162" s="150"/>
      <c r="D162" s="151" t="s">
        <v>209</v>
      </c>
      <c r="E162" s="157" t="s">
        <v>1</v>
      </c>
      <c r="F162" s="152" t="s">
        <v>300</v>
      </c>
      <c r="H162" s="153">
        <v>901</v>
      </c>
      <c r="I162" s="154"/>
      <c r="L162" s="150"/>
      <c r="M162" s="155"/>
      <c r="T162" s="156"/>
      <c r="AT162" s="157" t="s">
        <v>209</v>
      </c>
      <c r="AU162" s="157" t="s">
        <v>93</v>
      </c>
      <c r="AV162" s="12" t="s">
        <v>93</v>
      </c>
      <c r="AW162" s="12" t="s">
        <v>38</v>
      </c>
      <c r="AX162" s="12" t="s">
        <v>83</v>
      </c>
      <c r="AY162" s="157" t="s">
        <v>186</v>
      </c>
    </row>
    <row r="163" spans="2:65" s="13" customFormat="1" ht="11.25">
      <c r="B163" s="166"/>
      <c r="D163" s="151" t="s">
        <v>209</v>
      </c>
      <c r="E163" s="167" t="s">
        <v>1</v>
      </c>
      <c r="F163" s="168" t="s">
        <v>291</v>
      </c>
      <c r="H163" s="169">
        <v>901</v>
      </c>
      <c r="I163" s="170"/>
      <c r="L163" s="166"/>
      <c r="M163" s="171"/>
      <c r="T163" s="172"/>
      <c r="AT163" s="167" t="s">
        <v>209</v>
      </c>
      <c r="AU163" s="167" t="s">
        <v>93</v>
      </c>
      <c r="AV163" s="13" t="s">
        <v>193</v>
      </c>
      <c r="AW163" s="13" t="s">
        <v>38</v>
      </c>
      <c r="AX163" s="13" t="s">
        <v>91</v>
      </c>
      <c r="AY163" s="167" t="s">
        <v>186</v>
      </c>
    </row>
    <row r="164" spans="2:65" s="1" customFormat="1" ht="16.5" customHeight="1">
      <c r="B164" s="33"/>
      <c r="C164" s="137" t="s">
        <v>193</v>
      </c>
      <c r="D164" s="137" t="s">
        <v>188</v>
      </c>
      <c r="E164" s="138" t="s">
        <v>301</v>
      </c>
      <c r="F164" s="139" t="s">
        <v>302</v>
      </c>
      <c r="G164" s="140" t="s">
        <v>191</v>
      </c>
      <c r="H164" s="141">
        <v>195</v>
      </c>
      <c r="I164" s="142"/>
      <c r="J164" s="143">
        <f>ROUND(I164*H164,2)</f>
        <v>0</v>
      </c>
      <c r="K164" s="139" t="s">
        <v>192</v>
      </c>
      <c r="L164" s="33"/>
      <c r="M164" s="144" t="s">
        <v>1</v>
      </c>
      <c r="N164" s="145" t="s">
        <v>48</v>
      </c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AR164" s="148" t="s">
        <v>193</v>
      </c>
      <c r="AT164" s="148" t="s">
        <v>188</v>
      </c>
      <c r="AU164" s="148" t="s">
        <v>93</v>
      </c>
      <c r="AY164" s="17" t="s">
        <v>186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7" t="s">
        <v>91</v>
      </c>
      <c r="BK164" s="149">
        <f>ROUND(I164*H164,2)</f>
        <v>0</v>
      </c>
      <c r="BL164" s="17" t="s">
        <v>193</v>
      </c>
      <c r="BM164" s="148" t="s">
        <v>303</v>
      </c>
    </row>
    <row r="165" spans="2:65" s="12" customFormat="1" ht="11.25">
      <c r="B165" s="150"/>
      <c r="D165" s="151" t="s">
        <v>209</v>
      </c>
      <c r="E165" s="157" t="s">
        <v>1</v>
      </c>
      <c r="F165" s="152" t="s">
        <v>304</v>
      </c>
      <c r="H165" s="153">
        <v>195</v>
      </c>
      <c r="I165" s="154"/>
      <c r="L165" s="150"/>
      <c r="M165" s="155"/>
      <c r="T165" s="156"/>
      <c r="AT165" s="157" t="s">
        <v>209</v>
      </c>
      <c r="AU165" s="157" t="s">
        <v>93</v>
      </c>
      <c r="AV165" s="12" t="s">
        <v>93</v>
      </c>
      <c r="AW165" s="12" t="s">
        <v>38</v>
      </c>
      <c r="AX165" s="12" t="s">
        <v>83</v>
      </c>
      <c r="AY165" s="157" t="s">
        <v>186</v>
      </c>
    </row>
    <row r="166" spans="2:65" s="13" customFormat="1" ht="11.25">
      <c r="B166" s="166"/>
      <c r="D166" s="151" t="s">
        <v>209</v>
      </c>
      <c r="E166" s="167" t="s">
        <v>1</v>
      </c>
      <c r="F166" s="168" t="s">
        <v>291</v>
      </c>
      <c r="H166" s="169">
        <v>195</v>
      </c>
      <c r="I166" s="170"/>
      <c r="L166" s="166"/>
      <c r="M166" s="171"/>
      <c r="T166" s="172"/>
      <c r="AT166" s="167" t="s">
        <v>209</v>
      </c>
      <c r="AU166" s="167" t="s">
        <v>93</v>
      </c>
      <c r="AV166" s="13" t="s">
        <v>193</v>
      </c>
      <c r="AW166" s="13" t="s">
        <v>38</v>
      </c>
      <c r="AX166" s="13" t="s">
        <v>91</v>
      </c>
      <c r="AY166" s="167" t="s">
        <v>186</v>
      </c>
    </row>
    <row r="167" spans="2:65" s="1" customFormat="1" ht="16.5" customHeight="1">
      <c r="B167" s="33"/>
      <c r="C167" s="179" t="s">
        <v>205</v>
      </c>
      <c r="D167" s="179" t="s">
        <v>305</v>
      </c>
      <c r="E167" s="180" t="s">
        <v>306</v>
      </c>
      <c r="F167" s="181" t="s">
        <v>307</v>
      </c>
      <c r="G167" s="182" t="s">
        <v>239</v>
      </c>
      <c r="H167" s="183">
        <v>18.524999999999999</v>
      </c>
      <c r="I167" s="184"/>
      <c r="J167" s="185">
        <f>ROUND(I167*H167,2)</f>
        <v>0</v>
      </c>
      <c r="K167" s="181" t="s">
        <v>240</v>
      </c>
      <c r="L167" s="186"/>
      <c r="M167" s="187" t="s">
        <v>1</v>
      </c>
      <c r="N167" s="188" t="s">
        <v>48</v>
      </c>
      <c r="P167" s="146">
        <f>O167*H167</f>
        <v>0</v>
      </c>
      <c r="Q167" s="146">
        <v>1</v>
      </c>
      <c r="R167" s="146">
        <f>Q167*H167</f>
        <v>18.524999999999999</v>
      </c>
      <c r="S167" s="146">
        <v>0</v>
      </c>
      <c r="T167" s="147">
        <f>S167*H167</f>
        <v>0</v>
      </c>
      <c r="AR167" s="148" t="s">
        <v>222</v>
      </c>
      <c r="AT167" s="148" t="s">
        <v>305</v>
      </c>
      <c r="AU167" s="148" t="s">
        <v>93</v>
      </c>
      <c r="AY167" s="17" t="s">
        <v>186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91</v>
      </c>
      <c r="BK167" s="149">
        <f>ROUND(I167*H167,2)</f>
        <v>0</v>
      </c>
      <c r="BL167" s="17" t="s">
        <v>193</v>
      </c>
      <c r="BM167" s="148" t="s">
        <v>308</v>
      </c>
    </row>
    <row r="168" spans="2:65" s="12" customFormat="1" ht="11.25">
      <c r="B168" s="150"/>
      <c r="D168" s="151" t="s">
        <v>209</v>
      </c>
      <c r="F168" s="152" t="s">
        <v>309</v>
      </c>
      <c r="H168" s="153">
        <v>18.524999999999999</v>
      </c>
      <c r="I168" s="154"/>
      <c r="L168" s="150"/>
      <c r="M168" s="155"/>
      <c r="T168" s="156"/>
      <c r="AT168" s="157" t="s">
        <v>209</v>
      </c>
      <c r="AU168" s="157" t="s">
        <v>93</v>
      </c>
      <c r="AV168" s="12" t="s">
        <v>93</v>
      </c>
      <c r="AW168" s="12" t="s">
        <v>4</v>
      </c>
      <c r="AX168" s="12" t="s">
        <v>91</v>
      </c>
      <c r="AY168" s="157" t="s">
        <v>186</v>
      </c>
    </row>
    <row r="169" spans="2:65" s="1" customFormat="1" ht="16.5" customHeight="1">
      <c r="B169" s="33"/>
      <c r="C169" s="137" t="s">
        <v>213</v>
      </c>
      <c r="D169" s="137" t="s">
        <v>188</v>
      </c>
      <c r="E169" s="138" t="s">
        <v>310</v>
      </c>
      <c r="F169" s="139" t="s">
        <v>311</v>
      </c>
      <c r="G169" s="140" t="s">
        <v>200</v>
      </c>
      <c r="H169" s="141">
        <v>72.08</v>
      </c>
      <c r="I169" s="142"/>
      <c r="J169" s="143">
        <f>ROUND(I169*H169,2)</f>
        <v>0</v>
      </c>
      <c r="K169" s="139" t="s">
        <v>192</v>
      </c>
      <c r="L169" s="33"/>
      <c r="M169" s="144" t="s">
        <v>1</v>
      </c>
      <c r="N169" s="145" t="s">
        <v>48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193</v>
      </c>
      <c r="AT169" s="148" t="s">
        <v>188</v>
      </c>
      <c r="AU169" s="148" t="s">
        <v>93</v>
      </c>
      <c r="AY169" s="17" t="s">
        <v>186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91</v>
      </c>
      <c r="BK169" s="149">
        <f>ROUND(I169*H169,2)</f>
        <v>0</v>
      </c>
      <c r="BL169" s="17" t="s">
        <v>193</v>
      </c>
      <c r="BM169" s="148" t="s">
        <v>312</v>
      </c>
    </row>
    <row r="170" spans="2:65" s="14" customFormat="1" ht="11.25">
      <c r="B170" s="173"/>
      <c r="D170" s="151" t="s">
        <v>209</v>
      </c>
      <c r="E170" s="174" t="s">
        <v>1</v>
      </c>
      <c r="F170" s="175" t="s">
        <v>295</v>
      </c>
      <c r="H170" s="174" t="s">
        <v>1</v>
      </c>
      <c r="I170" s="176"/>
      <c r="L170" s="173"/>
      <c r="M170" s="177"/>
      <c r="T170" s="178"/>
      <c r="AT170" s="174" t="s">
        <v>209</v>
      </c>
      <c r="AU170" s="174" t="s">
        <v>93</v>
      </c>
      <c r="AV170" s="14" t="s">
        <v>91</v>
      </c>
      <c r="AW170" s="14" t="s">
        <v>38</v>
      </c>
      <c r="AX170" s="14" t="s">
        <v>83</v>
      </c>
      <c r="AY170" s="174" t="s">
        <v>186</v>
      </c>
    </row>
    <row r="171" spans="2:65" s="12" customFormat="1" ht="11.25">
      <c r="B171" s="150"/>
      <c r="D171" s="151" t="s">
        <v>209</v>
      </c>
      <c r="E171" s="157" t="s">
        <v>1</v>
      </c>
      <c r="F171" s="152" t="s">
        <v>313</v>
      </c>
      <c r="H171" s="153">
        <v>72.08</v>
      </c>
      <c r="I171" s="154"/>
      <c r="L171" s="150"/>
      <c r="M171" s="155"/>
      <c r="T171" s="156"/>
      <c r="AT171" s="157" t="s">
        <v>209</v>
      </c>
      <c r="AU171" s="157" t="s">
        <v>93</v>
      </c>
      <c r="AV171" s="12" t="s">
        <v>93</v>
      </c>
      <c r="AW171" s="12" t="s">
        <v>38</v>
      </c>
      <c r="AX171" s="12" t="s">
        <v>83</v>
      </c>
      <c r="AY171" s="157" t="s">
        <v>186</v>
      </c>
    </row>
    <row r="172" spans="2:65" s="13" customFormat="1" ht="11.25">
      <c r="B172" s="166"/>
      <c r="D172" s="151" t="s">
        <v>209</v>
      </c>
      <c r="E172" s="167" t="s">
        <v>1</v>
      </c>
      <c r="F172" s="168" t="s">
        <v>291</v>
      </c>
      <c r="H172" s="169">
        <v>72.08</v>
      </c>
      <c r="I172" s="170"/>
      <c r="L172" s="166"/>
      <c r="M172" s="171"/>
      <c r="T172" s="172"/>
      <c r="AT172" s="167" t="s">
        <v>209</v>
      </c>
      <c r="AU172" s="167" t="s">
        <v>93</v>
      </c>
      <c r="AV172" s="13" t="s">
        <v>193</v>
      </c>
      <c r="AW172" s="13" t="s">
        <v>38</v>
      </c>
      <c r="AX172" s="13" t="s">
        <v>91</v>
      </c>
      <c r="AY172" s="167" t="s">
        <v>186</v>
      </c>
    </row>
    <row r="173" spans="2:65" s="1" customFormat="1" ht="16.5" customHeight="1">
      <c r="B173" s="33"/>
      <c r="C173" s="137" t="s">
        <v>217</v>
      </c>
      <c r="D173" s="137" t="s">
        <v>188</v>
      </c>
      <c r="E173" s="138" t="s">
        <v>202</v>
      </c>
      <c r="F173" s="139" t="s">
        <v>314</v>
      </c>
      <c r="G173" s="140" t="s">
        <v>200</v>
      </c>
      <c r="H173" s="141">
        <v>1987.8</v>
      </c>
      <c r="I173" s="142"/>
      <c r="J173" s="143">
        <f>ROUND(I173*H173,2)</f>
        <v>0</v>
      </c>
      <c r="K173" s="139" t="s">
        <v>192</v>
      </c>
      <c r="L173" s="33"/>
      <c r="M173" s="144" t="s">
        <v>1</v>
      </c>
      <c r="N173" s="145" t="s">
        <v>48</v>
      </c>
      <c r="P173" s="146">
        <f>O173*H173</f>
        <v>0</v>
      </c>
      <c r="Q173" s="146">
        <v>0</v>
      </c>
      <c r="R173" s="146">
        <f>Q173*H173</f>
        <v>0</v>
      </c>
      <c r="S173" s="146">
        <v>0</v>
      </c>
      <c r="T173" s="147">
        <f>S173*H173</f>
        <v>0</v>
      </c>
      <c r="AR173" s="148" t="s">
        <v>193</v>
      </c>
      <c r="AT173" s="148" t="s">
        <v>188</v>
      </c>
      <c r="AU173" s="148" t="s">
        <v>93</v>
      </c>
      <c r="AY173" s="17" t="s">
        <v>186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91</v>
      </c>
      <c r="BK173" s="149">
        <f>ROUND(I173*H173,2)</f>
        <v>0</v>
      </c>
      <c r="BL173" s="17" t="s">
        <v>193</v>
      </c>
      <c r="BM173" s="148" t="s">
        <v>315</v>
      </c>
    </row>
    <row r="174" spans="2:65" s="14" customFormat="1" ht="11.25">
      <c r="B174" s="173"/>
      <c r="D174" s="151" t="s">
        <v>209</v>
      </c>
      <c r="E174" s="174" t="s">
        <v>1</v>
      </c>
      <c r="F174" s="175" t="s">
        <v>295</v>
      </c>
      <c r="H174" s="174" t="s">
        <v>1</v>
      </c>
      <c r="I174" s="176"/>
      <c r="L174" s="173"/>
      <c r="M174" s="177"/>
      <c r="T174" s="178"/>
      <c r="AT174" s="174" t="s">
        <v>209</v>
      </c>
      <c r="AU174" s="174" t="s">
        <v>93</v>
      </c>
      <c r="AV174" s="14" t="s">
        <v>91</v>
      </c>
      <c r="AW174" s="14" t="s">
        <v>38</v>
      </c>
      <c r="AX174" s="14" t="s">
        <v>83</v>
      </c>
      <c r="AY174" s="174" t="s">
        <v>186</v>
      </c>
    </row>
    <row r="175" spans="2:65" s="12" customFormat="1" ht="11.25">
      <c r="B175" s="150"/>
      <c r="D175" s="151" t="s">
        <v>209</v>
      </c>
      <c r="E175" s="157" t="s">
        <v>1</v>
      </c>
      <c r="F175" s="152" t="s">
        <v>296</v>
      </c>
      <c r="H175" s="153">
        <v>1086.8</v>
      </c>
      <c r="I175" s="154"/>
      <c r="L175" s="150"/>
      <c r="M175" s="155"/>
      <c r="T175" s="156"/>
      <c r="AT175" s="157" t="s">
        <v>209</v>
      </c>
      <c r="AU175" s="157" t="s">
        <v>93</v>
      </c>
      <c r="AV175" s="12" t="s">
        <v>93</v>
      </c>
      <c r="AW175" s="12" t="s">
        <v>38</v>
      </c>
      <c r="AX175" s="12" t="s">
        <v>83</v>
      </c>
      <c r="AY175" s="157" t="s">
        <v>186</v>
      </c>
    </row>
    <row r="176" spans="2:65" s="12" customFormat="1" ht="11.25">
      <c r="B176" s="150"/>
      <c r="D176" s="151" t="s">
        <v>209</v>
      </c>
      <c r="E176" s="157" t="s">
        <v>1</v>
      </c>
      <c r="F176" s="152" t="s">
        <v>300</v>
      </c>
      <c r="H176" s="153">
        <v>901</v>
      </c>
      <c r="I176" s="154"/>
      <c r="L176" s="150"/>
      <c r="M176" s="155"/>
      <c r="T176" s="156"/>
      <c r="AT176" s="157" t="s">
        <v>209</v>
      </c>
      <c r="AU176" s="157" t="s">
        <v>93</v>
      </c>
      <c r="AV176" s="12" t="s">
        <v>93</v>
      </c>
      <c r="AW176" s="12" t="s">
        <v>38</v>
      </c>
      <c r="AX176" s="12" t="s">
        <v>83</v>
      </c>
      <c r="AY176" s="157" t="s">
        <v>186</v>
      </c>
    </row>
    <row r="177" spans="2:65" s="13" customFormat="1" ht="11.25">
      <c r="B177" s="166"/>
      <c r="D177" s="151" t="s">
        <v>209</v>
      </c>
      <c r="E177" s="167" t="s">
        <v>1</v>
      </c>
      <c r="F177" s="168" t="s">
        <v>291</v>
      </c>
      <c r="H177" s="169">
        <v>1987.8</v>
      </c>
      <c r="I177" s="170"/>
      <c r="L177" s="166"/>
      <c r="M177" s="171"/>
      <c r="T177" s="172"/>
      <c r="AT177" s="167" t="s">
        <v>209</v>
      </c>
      <c r="AU177" s="167" t="s">
        <v>93</v>
      </c>
      <c r="AV177" s="13" t="s">
        <v>193</v>
      </c>
      <c r="AW177" s="13" t="s">
        <v>38</v>
      </c>
      <c r="AX177" s="13" t="s">
        <v>91</v>
      </c>
      <c r="AY177" s="167" t="s">
        <v>186</v>
      </c>
    </row>
    <row r="178" spans="2:65" s="1" customFormat="1" ht="24.2" customHeight="1">
      <c r="B178" s="33"/>
      <c r="C178" s="137" t="s">
        <v>222</v>
      </c>
      <c r="D178" s="137" t="s">
        <v>188</v>
      </c>
      <c r="E178" s="138" t="s">
        <v>206</v>
      </c>
      <c r="F178" s="139" t="s">
        <v>316</v>
      </c>
      <c r="G178" s="140" t="s">
        <v>200</v>
      </c>
      <c r="H178" s="141">
        <v>39756</v>
      </c>
      <c r="I178" s="142"/>
      <c r="J178" s="143">
        <f>ROUND(I178*H178,2)</f>
        <v>0</v>
      </c>
      <c r="K178" s="139" t="s">
        <v>192</v>
      </c>
      <c r="L178" s="33"/>
      <c r="M178" s="144" t="s">
        <v>1</v>
      </c>
      <c r="N178" s="145" t="s">
        <v>48</v>
      </c>
      <c r="P178" s="146">
        <f>O178*H178</f>
        <v>0</v>
      </c>
      <c r="Q178" s="146">
        <v>0</v>
      </c>
      <c r="R178" s="146">
        <f>Q178*H178</f>
        <v>0</v>
      </c>
      <c r="S178" s="146">
        <v>0</v>
      </c>
      <c r="T178" s="147">
        <f>S178*H178</f>
        <v>0</v>
      </c>
      <c r="AR178" s="148" t="s">
        <v>193</v>
      </c>
      <c r="AT178" s="148" t="s">
        <v>188</v>
      </c>
      <c r="AU178" s="148" t="s">
        <v>93</v>
      </c>
      <c r="AY178" s="17" t="s">
        <v>186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7" t="s">
        <v>91</v>
      </c>
      <c r="BK178" s="149">
        <f>ROUND(I178*H178,2)</f>
        <v>0</v>
      </c>
      <c r="BL178" s="17" t="s">
        <v>193</v>
      </c>
      <c r="BM178" s="148" t="s">
        <v>317</v>
      </c>
    </row>
    <row r="179" spans="2:65" s="12" customFormat="1" ht="11.25">
      <c r="B179" s="150"/>
      <c r="D179" s="151" t="s">
        <v>209</v>
      </c>
      <c r="F179" s="152" t="s">
        <v>318</v>
      </c>
      <c r="H179" s="153">
        <v>39756</v>
      </c>
      <c r="I179" s="154"/>
      <c r="L179" s="150"/>
      <c r="M179" s="155"/>
      <c r="T179" s="156"/>
      <c r="AT179" s="157" t="s">
        <v>209</v>
      </c>
      <c r="AU179" s="157" t="s">
        <v>93</v>
      </c>
      <c r="AV179" s="12" t="s">
        <v>93</v>
      </c>
      <c r="AW179" s="12" t="s">
        <v>4</v>
      </c>
      <c r="AX179" s="12" t="s">
        <v>91</v>
      </c>
      <c r="AY179" s="157" t="s">
        <v>186</v>
      </c>
    </row>
    <row r="180" spans="2:65" s="1" customFormat="1" ht="16.5" customHeight="1">
      <c r="B180" s="33"/>
      <c r="C180" s="137" t="s">
        <v>211</v>
      </c>
      <c r="D180" s="137" t="s">
        <v>188</v>
      </c>
      <c r="E180" s="138" t="s">
        <v>319</v>
      </c>
      <c r="F180" s="139" t="s">
        <v>320</v>
      </c>
      <c r="G180" s="140" t="s">
        <v>239</v>
      </c>
      <c r="H180" s="141">
        <v>3578.04</v>
      </c>
      <c r="I180" s="142"/>
      <c r="J180" s="143">
        <f>ROUND(I180*H180,2)</f>
        <v>0</v>
      </c>
      <c r="K180" s="139" t="s">
        <v>240</v>
      </c>
      <c r="L180" s="33"/>
      <c r="M180" s="144" t="s">
        <v>1</v>
      </c>
      <c r="N180" s="145" t="s">
        <v>48</v>
      </c>
      <c r="P180" s="146">
        <f>O180*H180</f>
        <v>0</v>
      </c>
      <c r="Q180" s="146">
        <v>0</v>
      </c>
      <c r="R180" s="146">
        <f>Q180*H180</f>
        <v>0</v>
      </c>
      <c r="S180" s="146">
        <v>0</v>
      </c>
      <c r="T180" s="147">
        <f>S180*H180</f>
        <v>0</v>
      </c>
      <c r="AR180" s="148" t="s">
        <v>193</v>
      </c>
      <c r="AT180" s="148" t="s">
        <v>188</v>
      </c>
      <c r="AU180" s="148" t="s">
        <v>93</v>
      </c>
      <c r="AY180" s="17" t="s">
        <v>186</v>
      </c>
      <c r="BE180" s="149">
        <f>IF(N180="základní",J180,0)</f>
        <v>0</v>
      </c>
      <c r="BF180" s="149">
        <f>IF(N180="snížená",J180,0)</f>
        <v>0</v>
      </c>
      <c r="BG180" s="149">
        <f>IF(N180="zákl. přenesená",J180,0)</f>
        <v>0</v>
      </c>
      <c r="BH180" s="149">
        <f>IF(N180="sníž. přenesená",J180,0)</f>
        <v>0</v>
      </c>
      <c r="BI180" s="149">
        <f>IF(N180="nulová",J180,0)</f>
        <v>0</v>
      </c>
      <c r="BJ180" s="17" t="s">
        <v>91</v>
      </c>
      <c r="BK180" s="149">
        <f>ROUND(I180*H180,2)</f>
        <v>0</v>
      </c>
      <c r="BL180" s="17" t="s">
        <v>193</v>
      </c>
      <c r="BM180" s="148" t="s">
        <v>321</v>
      </c>
    </row>
    <row r="181" spans="2:65" s="12" customFormat="1" ht="11.25">
      <c r="B181" s="150"/>
      <c r="D181" s="151" t="s">
        <v>209</v>
      </c>
      <c r="F181" s="152" t="s">
        <v>322</v>
      </c>
      <c r="H181" s="153">
        <v>3578.04</v>
      </c>
      <c r="I181" s="154"/>
      <c r="L181" s="150"/>
      <c r="M181" s="155"/>
      <c r="T181" s="156"/>
      <c r="AT181" s="157" t="s">
        <v>209</v>
      </c>
      <c r="AU181" s="157" t="s">
        <v>93</v>
      </c>
      <c r="AV181" s="12" t="s">
        <v>93</v>
      </c>
      <c r="AW181" s="12" t="s">
        <v>4</v>
      </c>
      <c r="AX181" s="12" t="s">
        <v>91</v>
      </c>
      <c r="AY181" s="157" t="s">
        <v>186</v>
      </c>
    </row>
    <row r="182" spans="2:65" s="1" customFormat="1" ht="16.5" customHeight="1">
      <c r="B182" s="33"/>
      <c r="C182" s="137" t="s">
        <v>230</v>
      </c>
      <c r="D182" s="137" t="s">
        <v>188</v>
      </c>
      <c r="E182" s="138" t="s">
        <v>323</v>
      </c>
      <c r="F182" s="139" t="s">
        <v>324</v>
      </c>
      <c r="G182" s="140" t="s">
        <v>200</v>
      </c>
      <c r="H182" s="141">
        <v>1987.8</v>
      </c>
      <c r="I182" s="142"/>
      <c r="J182" s="143">
        <f>ROUND(I182*H182,2)</f>
        <v>0</v>
      </c>
      <c r="K182" s="139" t="s">
        <v>192</v>
      </c>
      <c r="L182" s="33"/>
      <c r="M182" s="144" t="s">
        <v>1</v>
      </c>
      <c r="N182" s="145" t="s">
        <v>48</v>
      </c>
      <c r="P182" s="146">
        <f>O182*H182</f>
        <v>0</v>
      </c>
      <c r="Q182" s="146">
        <v>0</v>
      </c>
      <c r="R182" s="146">
        <f>Q182*H182</f>
        <v>0</v>
      </c>
      <c r="S182" s="146">
        <v>0</v>
      </c>
      <c r="T182" s="147">
        <f>S182*H182</f>
        <v>0</v>
      </c>
      <c r="AR182" s="148" t="s">
        <v>193</v>
      </c>
      <c r="AT182" s="148" t="s">
        <v>188</v>
      </c>
      <c r="AU182" s="148" t="s">
        <v>93</v>
      </c>
      <c r="AY182" s="17" t="s">
        <v>186</v>
      </c>
      <c r="BE182" s="149">
        <f>IF(N182="základní",J182,0)</f>
        <v>0</v>
      </c>
      <c r="BF182" s="149">
        <f>IF(N182="snížená",J182,0)</f>
        <v>0</v>
      </c>
      <c r="BG182" s="149">
        <f>IF(N182="zákl. přenesená",J182,0)</f>
        <v>0</v>
      </c>
      <c r="BH182" s="149">
        <f>IF(N182="sníž. přenesená",J182,0)</f>
        <v>0</v>
      </c>
      <c r="BI182" s="149">
        <f>IF(N182="nulová",J182,0)</f>
        <v>0</v>
      </c>
      <c r="BJ182" s="17" t="s">
        <v>91</v>
      </c>
      <c r="BK182" s="149">
        <f>ROUND(I182*H182,2)</f>
        <v>0</v>
      </c>
      <c r="BL182" s="17" t="s">
        <v>193</v>
      </c>
      <c r="BM182" s="148" t="s">
        <v>325</v>
      </c>
    </row>
    <row r="183" spans="2:65" s="1" customFormat="1" ht="16.5" customHeight="1">
      <c r="B183" s="33"/>
      <c r="C183" s="137" t="s">
        <v>236</v>
      </c>
      <c r="D183" s="137" t="s">
        <v>188</v>
      </c>
      <c r="E183" s="138" t="s">
        <v>326</v>
      </c>
      <c r="F183" s="139" t="s">
        <v>327</v>
      </c>
      <c r="G183" s="140" t="s">
        <v>200</v>
      </c>
      <c r="H183" s="141">
        <v>1783.7840000000001</v>
      </c>
      <c r="I183" s="142"/>
      <c r="J183" s="143">
        <f>ROUND(I183*H183,2)</f>
        <v>0</v>
      </c>
      <c r="K183" s="139" t="s">
        <v>192</v>
      </c>
      <c r="L183" s="33"/>
      <c r="M183" s="144" t="s">
        <v>1</v>
      </c>
      <c r="N183" s="145" t="s">
        <v>48</v>
      </c>
      <c r="P183" s="146">
        <f>O183*H183</f>
        <v>0</v>
      </c>
      <c r="Q183" s="146">
        <v>0</v>
      </c>
      <c r="R183" s="146">
        <f>Q183*H183</f>
        <v>0</v>
      </c>
      <c r="S183" s="146">
        <v>0</v>
      </c>
      <c r="T183" s="147">
        <f>S183*H183</f>
        <v>0</v>
      </c>
      <c r="AR183" s="148" t="s">
        <v>193</v>
      </c>
      <c r="AT183" s="148" t="s">
        <v>188</v>
      </c>
      <c r="AU183" s="148" t="s">
        <v>93</v>
      </c>
      <c r="AY183" s="17" t="s">
        <v>186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91</v>
      </c>
      <c r="BK183" s="149">
        <f>ROUND(I183*H183,2)</f>
        <v>0</v>
      </c>
      <c r="BL183" s="17" t="s">
        <v>193</v>
      </c>
      <c r="BM183" s="148" t="s">
        <v>328</v>
      </c>
    </row>
    <row r="184" spans="2:65" s="14" customFormat="1" ht="11.25">
      <c r="B184" s="173"/>
      <c r="D184" s="151" t="s">
        <v>209</v>
      </c>
      <c r="E184" s="174" t="s">
        <v>1</v>
      </c>
      <c r="F184" s="175" t="s">
        <v>295</v>
      </c>
      <c r="H184" s="174" t="s">
        <v>1</v>
      </c>
      <c r="I184" s="176"/>
      <c r="L184" s="173"/>
      <c r="M184" s="177"/>
      <c r="T184" s="178"/>
      <c r="AT184" s="174" t="s">
        <v>209</v>
      </c>
      <c r="AU184" s="174" t="s">
        <v>93</v>
      </c>
      <c r="AV184" s="14" t="s">
        <v>91</v>
      </c>
      <c r="AW184" s="14" t="s">
        <v>38</v>
      </c>
      <c r="AX184" s="14" t="s">
        <v>83</v>
      </c>
      <c r="AY184" s="174" t="s">
        <v>186</v>
      </c>
    </row>
    <row r="185" spans="2:65" s="14" customFormat="1" ht="11.25">
      <c r="B185" s="173"/>
      <c r="D185" s="151" t="s">
        <v>209</v>
      </c>
      <c r="E185" s="174" t="s">
        <v>1</v>
      </c>
      <c r="F185" s="175" t="s">
        <v>329</v>
      </c>
      <c r="H185" s="174" t="s">
        <v>1</v>
      </c>
      <c r="I185" s="176"/>
      <c r="L185" s="173"/>
      <c r="M185" s="177"/>
      <c r="T185" s="178"/>
      <c r="AT185" s="174" t="s">
        <v>209</v>
      </c>
      <c r="AU185" s="174" t="s">
        <v>93</v>
      </c>
      <c r="AV185" s="14" t="s">
        <v>91</v>
      </c>
      <c r="AW185" s="14" t="s">
        <v>38</v>
      </c>
      <c r="AX185" s="14" t="s">
        <v>83</v>
      </c>
      <c r="AY185" s="174" t="s">
        <v>186</v>
      </c>
    </row>
    <row r="186" spans="2:65" s="12" customFormat="1" ht="11.25">
      <c r="B186" s="150"/>
      <c r="D186" s="151" t="s">
        <v>209</v>
      </c>
      <c r="E186" s="157" t="s">
        <v>1</v>
      </c>
      <c r="F186" s="152" t="s">
        <v>330</v>
      </c>
      <c r="H186" s="153">
        <v>1783.7840000000001</v>
      </c>
      <c r="I186" s="154"/>
      <c r="L186" s="150"/>
      <c r="M186" s="155"/>
      <c r="T186" s="156"/>
      <c r="AT186" s="157" t="s">
        <v>209</v>
      </c>
      <c r="AU186" s="157" t="s">
        <v>93</v>
      </c>
      <c r="AV186" s="12" t="s">
        <v>93</v>
      </c>
      <c r="AW186" s="12" t="s">
        <v>38</v>
      </c>
      <c r="AX186" s="12" t="s">
        <v>83</v>
      </c>
      <c r="AY186" s="157" t="s">
        <v>186</v>
      </c>
    </row>
    <row r="187" spans="2:65" s="13" customFormat="1" ht="11.25">
      <c r="B187" s="166"/>
      <c r="D187" s="151" t="s">
        <v>209</v>
      </c>
      <c r="E187" s="167" t="s">
        <v>1</v>
      </c>
      <c r="F187" s="168" t="s">
        <v>291</v>
      </c>
      <c r="H187" s="169">
        <v>1783.7840000000001</v>
      </c>
      <c r="I187" s="170"/>
      <c r="L187" s="166"/>
      <c r="M187" s="171"/>
      <c r="T187" s="172"/>
      <c r="AT187" s="167" t="s">
        <v>209</v>
      </c>
      <c r="AU187" s="167" t="s">
        <v>93</v>
      </c>
      <c r="AV187" s="13" t="s">
        <v>193</v>
      </c>
      <c r="AW187" s="13" t="s">
        <v>38</v>
      </c>
      <c r="AX187" s="13" t="s">
        <v>91</v>
      </c>
      <c r="AY187" s="167" t="s">
        <v>186</v>
      </c>
    </row>
    <row r="188" spans="2:65" s="1" customFormat="1" ht="16.5" customHeight="1">
      <c r="B188" s="33"/>
      <c r="C188" s="179" t="s">
        <v>243</v>
      </c>
      <c r="D188" s="179" t="s">
        <v>305</v>
      </c>
      <c r="E188" s="180" t="s">
        <v>331</v>
      </c>
      <c r="F188" s="181" t="s">
        <v>332</v>
      </c>
      <c r="G188" s="182" t="s">
        <v>239</v>
      </c>
      <c r="H188" s="183">
        <v>3210.8110000000001</v>
      </c>
      <c r="I188" s="184"/>
      <c r="J188" s="185">
        <f>ROUND(I188*H188,2)</f>
        <v>0</v>
      </c>
      <c r="K188" s="181" t="s">
        <v>333</v>
      </c>
      <c r="L188" s="186"/>
      <c r="M188" s="187" t="s">
        <v>1</v>
      </c>
      <c r="N188" s="188" t="s">
        <v>48</v>
      </c>
      <c r="P188" s="146">
        <f>O188*H188</f>
        <v>0</v>
      </c>
      <c r="Q188" s="146">
        <v>1</v>
      </c>
      <c r="R188" s="146">
        <f>Q188*H188</f>
        <v>3210.8110000000001</v>
      </c>
      <c r="S188" s="146">
        <v>0</v>
      </c>
      <c r="T188" s="147">
        <f>S188*H188</f>
        <v>0</v>
      </c>
      <c r="AR188" s="148" t="s">
        <v>222</v>
      </c>
      <c r="AT188" s="148" t="s">
        <v>305</v>
      </c>
      <c r="AU188" s="148" t="s">
        <v>93</v>
      </c>
      <c r="AY188" s="17" t="s">
        <v>186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91</v>
      </c>
      <c r="BK188" s="149">
        <f>ROUND(I188*H188,2)</f>
        <v>0</v>
      </c>
      <c r="BL188" s="17" t="s">
        <v>193</v>
      </c>
      <c r="BM188" s="148" t="s">
        <v>334</v>
      </c>
    </row>
    <row r="189" spans="2:65" s="12" customFormat="1" ht="11.25">
      <c r="B189" s="150"/>
      <c r="D189" s="151" t="s">
        <v>209</v>
      </c>
      <c r="F189" s="152" t="s">
        <v>335</v>
      </c>
      <c r="H189" s="153">
        <v>3210.8110000000001</v>
      </c>
      <c r="I189" s="154"/>
      <c r="L189" s="150"/>
      <c r="M189" s="155"/>
      <c r="T189" s="156"/>
      <c r="AT189" s="157" t="s">
        <v>209</v>
      </c>
      <c r="AU189" s="157" t="s">
        <v>93</v>
      </c>
      <c r="AV189" s="12" t="s">
        <v>93</v>
      </c>
      <c r="AW189" s="12" t="s">
        <v>4</v>
      </c>
      <c r="AX189" s="12" t="s">
        <v>91</v>
      </c>
      <c r="AY189" s="157" t="s">
        <v>186</v>
      </c>
    </row>
    <row r="190" spans="2:65" s="1" customFormat="1" ht="16.5" customHeight="1">
      <c r="B190" s="33"/>
      <c r="C190" s="137" t="s">
        <v>247</v>
      </c>
      <c r="D190" s="137" t="s">
        <v>188</v>
      </c>
      <c r="E190" s="138" t="s">
        <v>336</v>
      </c>
      <c r="F190" s="139" t="s">
        <v>337</v>
      </c>
      <c r="G190" s="140" t="s">
        <v>191</v>
      </c>
      <c r="H190" s="141">
        <v>1528.2</v>
      </c>
      <c r="I190" s="142"/>
      <c r="J190" s="143">
        <f>ROUND(I190*H190,2)</f>
        <v>0</v>
      </c>
      <c r="K190" s="139" t="s">
        <v>192</v>
      </c>
      <c r="L190" s="33"/>
      <c r="M190" s="144" t="s">
        <v>1</v>
      </c>
      <c r="N190" s="145" t="s">
        <v>48</v>
      </c>
      <c r="P190" s="146">
        <f>O190*H190</f>
        <v>0</v>
      </c>
      <c r="Q190" s="146">
        <v>0</v>
      </c>
      <c r="R190" s="146">
        <f>Q190*H190</f>
        <v>0</v>
      </c>
      <c r="S190" s="146">
        <v>0</v>
      </c>
      <c r="T190" s="147">
        <f>S190*H190</f>
        <v>0</v>
      </c>
      <c r="AR190" s="148" t="s">
        <v>193</v>
      </c>
      <c r="AT190" s="148" t="s">
        <v>188</v>
      </c>
      <c r="AU190" s="148" t="s">
        <v>93</v>
      </c>
      <c r="AY190" s="17" t="s">
        <v>186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7" t="s">
        <v>91</v>
      </c>
      <c r="BK190" s="149">
        <f>ROUND(I190*H190,2)</f>
        <v>0</v>
      </c>
      <c r="BL190" s="17" t="s">
        <v>193</v>
      </c>
      <c r="BM190" s="148" t="s">
        <v>338</v>
      </c>
    </row>
    <row r="191" spans="2:65" s="11" customFormat="1" ht="22.9" customHeight="1">
      <c r="B191" s="125"/>
      <c r="D191" s="126" t="s">
        <v>82</v>
      </c>
      <c r="E191" s="135" t="s">
        <v>93</v>
      </c>
      <c r="F191" s="135" t="s">
        <v>339</v>
      </c>
      <c r="I191" s="128"/>
      <c r="J191" s="136">
        <f>BK191</f>
        <v>0</v>
      </c>
      <c r="L191" s="125"/>
      <c r="M191" s="130"/>
      <c r="P191" s="131">
        <f>SUM(P192:P250)</f>
        <v>0</v>
      </c>
      <c r="R191" s="131">
        <f>SUM(R192:R250)</f>
        <v>1070.5310440600001</v>
      </c>
      <c r="T191" s="132">
        <f>SUM(T192:T250)</f>
        <v>0</v>
      </c>
      <c r="AR191" s="126" t="s">
        <v>91</v>
      </c>
      <c r="AT191" s="133" t="s">
        <v>82</v>
      </c>
      <c r="AU191" s="133" t="s">
        <v>91</v>
      </c>
      <c r="AY191" s="126" t="s">
        <v>186</v>
      </c>
      <c r="BK191" s="134">
        <f>SUM(BK192:BK250)</f>
        <v>0</v>
      </c>
    </row>
    <row r="192" spans="2:65" s="1" customFormat="1" ht="16.5" customHeight="1">
      <c r="B192" s="33"/>
      <c r="C192" s="137" t="s">
        <v>252</v>
      </c>
      <c r="D192" s="137" t="s">
        <v>188</v>
      </c>
      <c r="E192" s="138" t="s">
        <v>340</v>
      </c>
      <c r="F192" s="139" t="s">
        <v>341</v>
      </c>
      <c r="G192" s="140" t="s">
        <v>200</v>
      </c>
      <c r="H192" s="141">
        <v>51.3</v>
      </c>
      <c r="I192" s="142"/>
      <c r="J192" s="143">
        <f>ROUND(I192*H192,2)</f>
        <v>0</v>
      </c>
      <c r="K192" s="139" t="s">
        <v>192</v>
      </c>
      <c r="L192" s="33"/>
      <c r="M192" s="144" t="s">
        <v>1</v>
      </c>
      <c r="N192" s="145" t="s">
        <v>48</v>
      </c>
      <c r="P192" s="146">
        <f>O192*H192</f>
        <v>0</v>
      </c>
      <c r="Q192" s="146">
        <v>1.63</v>
      </c>
      <c r="R192" s="146">
        <f>Q192*H192</f>
        <v>83.618999999999986</v>
      </c>
      <c r="S192" s="146">
        <v>0</v>
      </c>
      <c r="T192" s="147">
        <f>S192*H192</f>
        <v>0</v>
      </c>
      <c r="AR192" s="148" t="s">
        <v>193</v>
      </c>
      <c r="AT192" s="148" t="s">
        <v>188</v>
      </c>
      <c r="AU192" s="148" t="s">
        <v>93</v>
      </c>
      <c r="AY192" s="17" t="s">
        <v>186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7" t="s">
        <v>91</v>
      </c>
      <c r="BK192" s="149">
        <f>ROUND(I192*H192,2)</f>
        <v>0</v>
      </c>
      <c r="BL192" s="17" t="s">
        <v>193</v>
      </c>
      <c r="BM192" s="148" t="s">
        <v>342</v>
      </c>
    </row>
    <row r="193" spans="2:65" s="14" customFormat="1" ht="11.25">
      <c r="B193" s="173"/>
      <c r="D193" s="151" t="s">
        <v>209</v>
      </c>
      <c r="E193" s="174" t="s">
        <v>1</v>
      </c>
      <c r="F193" s="175" t="s">
        <v>295</v>
      </c>
      <c r="H193" s="174" t="s">
        <v>1</v>
      </c>
      <c r="I193" s="176"/>
      <c r="L193" s="173"/>
      <c r="M193" s="177"/>
      <c r="T193" s="178"/>
      <c r="AT193" s="174" t="s">
        <v>209</v>
      </c>
      <c r="AU193" s="174" t="s">
        <v>93</v>
      </c>
      <c r="AV193" s="14" t="s">
        <v>91</v>
      </c>
      <c r="AW193" s="14" t="s">
        <v>38</v>
      </c>
      <c r="AX193" s="14" t="s">
        <v>83</v>
      </c>
      <c r="AY193" s="174" t="s">
        <v>186</v>
      </c>
    </row>
    <row r="194" spans="2:65" s="12" customFormat="1" ht="11.25">
      <c r="B194" s="150"/>
      <c r="D194" s="151" t="s">
        <v>209</v>
      </c>
      <c r="E194" s="157" t="s">
        <v>1</v>
      </c>
      <c r="F194" s="152" t="s">
        <v>343</v>
      </c>
      <c r="H194" s="153">
        <v>51.3</v>
      </c>
      <c r="I194" s="154"/>
      <c r="L194" s="150"/>
      <c r="M194" s="155"/>
      <c r="T194" s="156"/>
      <c r="AT194" s="157" t="s">
        <v>209</v>
      </c>
      <c r="AU194" s="157" t="s">
        <v>93</v>
      </c>
      <c r="AV194" s="12" t="s">
        <v>93</v>
      </c>
      <c r="AW194" s="12" t="s">
        <v>38</v>
      </c>
      <c r="AX194" s="12" t="s">
        <v>83</v>
      </c>
      <c r="AY194" s="157" t="s">
        <v>186</v>
      </c>
    </row>
    <row r="195" spans="2:65" s="13" customFormat="1" ht="11.25">
      <c r="B195" s="166"/>
      <c r="D195" s="151" t="s">
        <v>209</v>
      </c>
      <c r="E195" s="167" t="s">
        <v>1</v>
      </c>
      <c r="F195" s="168" t="s">
        <v>291</v>
      </c>
      <c r="H195" s="169">
        <v>51.3</v>
      </c>
      <c r="I195" s="170"/>
      <c r="L195" s="166"/>
      <c r="M195" s="171"/>
      <c r="T195" s="172"/>
      <c r="AT195" s="167" t="s">
        <v>209</v>
      </c>
      <c r="AU195" s="167" t="s">
        <v>93</v>
      </c>
      <c r="AV195" s="13" t="s">
        <v>193</v>
      </c>
      <c r="AW195" s="13" t="s">
        <v>38</v>
      </c>
      <c r="AX195" s="13" t="s">
        <v>91</v>
      </c>
      <c r="AY195" s="167" t="s">
        <v>186</v>
      </c>
    </row>
    <row r="196" spans="2:65" s="1" customFormat="1" ht="16.5" customHeight="1">
      <c r="B196" s="33"/>
      <c r="C196" s="137" t="s">
        <v>8</v>
      </c>
      <c r="D196" s="137" t="s">
        <v>188</v>
      </c>
      <c r="E196" s="138" t="s">
        <v>344</v>
      </c>
      <c r="F196" s="139" t="s">
        <v>345</v>
      </c>
      <c r="G196" s="140" t="s">
        <v>191</v>
      </c>
      <c r="H196" s="141">
        <v>376.2</v>
      </c>
      <c r="I196" s="142"/>
      <c r="J196" s="143">
        <f>ROUND(I196*H196,2)</f>
        <v>0</v>
      </c>
      <c r="K196" s="139" t="s">
        <v>192</v>
      </c>
      <c r="L196" s="33"/>
      <c r="M196" s="144" t="s">
        <v>1</v>
      </c>
      <c r="N196" s="145" t="s">
        <v>48</v>
      </c>
      <c r="P196" s="146">
        <f>O196*H196</f>
        <v>0</v>
      </c>
      <c r="Q196" s="146">
        <v>1.7000000000000001E-4</v>
      </c>
      <c r="R196" s="146">
        <f>Q196*H196</f>
        <v>6.3953999999999997E-2</v>
      </c>
      <c r="S196" s="146">
        <v>0</v>
      </c>
      <c r="T196" s="147">
        <f>S196*H196</f>
        <v>0</v>
      </c>
      <c r="AR196" s="148" t="s">
        <v>193</v>
      </c>
      <c r="AT196" s="148" t="s">
        <v>188</v>
      </c>
      <c r="AU196" s="148" t="s">
        <v>93</v>
      </c>
      <c r="AY196" s="17" t="s">
        <v>186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7" t="s">
        <v>91</v>
      </c>
      <c r="BK196" s="149">
        <f>ROUND(I196*H196,2)</f>
        <v>0</v>
      </c>
      <c r="BL196" s="17" t="s">
        <v>193</v>
      </c>
      <c r="BM196" s="148" t="s">
        <v>346</v>
      </c>
    </row>
    <row r="197" spans="2:65" s="14" customFormat="1" ht="11.25">
      <c r="B197" s="173"/>
      <c r="D197" s="151" t="s">
        <v>209</v>
      </c>
      <c r="E197" s="174" t="s">
        <v>1</v>
      </c>
      <c r="F197" s="175" t="s">
        <v>295</v>
      </c>
      <c r="H197" s="174" t="s">
        <v>1</v>
      </c>
      <c r="I197" s="176"/>
      <c r="L197" s="173"/>
      <c r="M197" s="177"/>
      <c r="T197" s="178"/>
      <c r="AT197" s="174" t="s">
        <v>209</v>
      </c>
      <c r="AU197" s="174" t="s">
        <v>93</v>
      </c>
      <c r="AV197" s="14" t="s">
        <v>91</v>
      </c>
      <c r="AW197" s="14" t="s">
        <v>38</v>
      </c>
      <c r="AX197" s="14" t="s">
        <v>83</v>
      </c>
      <c r="AY197" s="174" t="s">
        <v>186</v>
      </c>
    </row>
    <row r="198" spans="2:65" s="12" customFormat="1" ht="11.25">
      <c r="B198" s="150"/>
      <c r="D198" s="151" t="s">
        <v>209</v>
      </c>
      <c r="E198" s="157" t="s">
        <v>1</v>
      </c>
      <c r="F198" s="152" t="s">
        <v>347</v>
      </c>
      <c r="H198" s="153">
        <v>376.2</v>
      </c>
      <c r="I198" s="154"/>
      <c r="L198" s="150"/>
      <c r="M198" s="155"/>
      <c r="T198" s="156"/>
      <c r="AT198" s="157" t="s">
        <v>209</v>
      </c>
      <c r="AU198" s="157" t="s">
        <v>93</v>
      </c>
      <c r="AV198" s="12" t="s">
        <v>93</v>
      </c>
      <c r="AW198" s="12" t="s">
        <v>38</v>
      </c>
      <c r="AX198" s="12" t="s">
        <v>83</v>
      </c>
      <c r="AY198" s="157" t="s">
        <v>186</v>
      </c>
    </row>
    <row r="199" spans="2:65" s="13" customFormat="1" ht="11.25">
      <c r="B199" s="166"/>
      <c r="D199" s="151" t="s">
        <v>209</v>
      </c>
      <c r="E199" s="167" t="s">
        <v>1</v>
      </c>
      <c r="F199" s="168" t="s">
        <v>291</v>
      </c>
      <c r="H199" s="169">
        <v>376.2</v>
      </c>
      <c r="I199" s="170"/>
      <c r="L199" s="166"/>
      <c r="M199" s="171"/>
      <c r="T199" s="172"/>
      <c r="AT199" s="167" t="s">
        <v>209</v>
      </c>
      <c r="AU199" s="167" t="s">
        <v>93</v>
      </c>
      <c r="AV199" s="13" t="s">
        <v>193</v>
      </c>
      <c r="AW199" s="13" t="s">
        <v>38</v>
      </c>
      <c r="AX199" s="13" t="s">
        <v>91</v>
      </c>
      <c r="AY199" s="167" t="s">
        <v>186</v>
      </c>
    </row>
    <row r="200" spans="2:65" s="1" customFormat="1" ht="16.5" customHeight="1">
      <c r="B200" s="33"/>
      <c r="C200" s="179" t="s">
        <v>348</v>
      </c>
      <c r="D200" s="179" t="s">
        <v>305</v>
      </c>
      <c r="E200" s="180" t="s">
        <v>349</v>
      </c>
      <c r="F200" s="181" t="s">
        <v>350</v>
      </c>
      <c r="G200" s="182" t="s">
        <v>191</v>
      </c>
      <c r="H200" s="183">
        <v>413.82</v>
      </c>
      <c r="I200" s="184"/>
      <c r="J200" s="185">
        <f>ROUND(I200*H200,2)</f>
        <v>0</v>
      </c>
      <c r="K200" s="181" t="s">
        <v>192</v>
      </c>
      <c r="L200" s="186"/>
      <c r="M200" s="187" t="s">
        <v>1</v>
      </c>
      <c r="N200" s="188" t="s">
        <v>48</v>
      </c>
      <c r="P200" s="146">
        <f>O200*H200</f>
        <v>0</v>
      </c>
      <c r="Q200" s="146">
        <v>2.9999999999999997E-4</v>
      </c>
      <c r="R200" s="146">
        <f>Q200*H200</f>
        <v>0.12414599999999999</v>
      </c>
      <c r="S200" s="146">
        <v>0</v>
      </c>
      <c r="T200" s="147">
        <f>S200*H200</f>
        <v>0</v>
      </c>
      <c r="AR200" s="148" t="s">
        <v>222</v>
      </c>
      <c r="AT200" s="148" t="s">
        <v>305</v>
      </c>
      <c r="AU200" s="148" t="s">
        <v>93</v>
      </c>
      <c r="AY200" s="17" t="s">
        <v>186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7" t="s">
        <v>91</v>
      </c>
      <c r="BK200" s="149">
        <f>ROUND(I200*H200,2)</f>
        <v>0</v>
      </c>
      <c r="BL200" s="17" t="s">
        <v>193</v>
      </c>
      <c r="BM200" s="148" t="s">
        <v>351</v>
      </c>
    </row>
    <row r="201" spans="2:65" s="12" customFormat="1" ht="11.25">
      <c r="B201" s="150"/>
      <c r="D201" s="151" t="s">
        <v>209</v>
      </c>
      <c r="F201" s="152" t="s">
        <v>352</v>
      </c>
      <c r="H201" s="153">
        <v>413.82</v>
      </c>
      <c r="I201" s="154"/>
      <c r="L201" s="150"/>
      <c r="M201" s="155"/>
      <c r="T201" s="156"/>
      <c r="AT201" s="157" t="s">
        <v>209</v>
      </c>
      <c r="AU201" s="157" t="s">
        <v>93</v>
      </c>
      <c r="AV201" s="12" t="s">
        <v>93</v>
      </c>
      <c r="AW201" s="12" t="s">
        <v>4</v>
      </c>
      <c r="AX201" s="12" t="s">
        <v>91</v>
      </c>
      <c r="AY201" s="157" t="s">
        <v>186</v>
      </c>
    </row>
    <row r="202" spans="2:65" s="1" customFormat="1" ht="21.75" customHeight="1">
      <c r="B202" s="33"/>
      <c r="C202" s="137" t="s">
        <v>353</v>
      </c>
      <c r="D202" s="137" t="s">
        <v>188</v>
      </c>
      <c r="E202" s="138" t="s">
        <v>354</v>
      </c>
      <c r="F202" s="139" t="s">
        <v>355</v>
      </c>
      <c r="G202" s="140" t="s">
        <v>225</v>
      </c>
      <c r="H202" s="141">
        <v>171</v>
      </c>
      <c r="I202" s="142"/>
      <c r="J202" s="143">
        <f>ROUND(I202*H202,2)</f>
        <v>0</v>
      </c>
      <c r="K202" s="139" t="s">
        <v>192</v>
      </c>
      <c r="L202" s="33"/>
      <c r="M202" s="144" t="s">
        <v>1</v>
      </c>
      <c r="N202" s="145" t="s">
        <v>48</v>
      </c>
      <c r="P202" s="146">
        <f>O202*H202</f>
        <v>0</v>
      </c>
      <c r="Q202" s="146">
        <v>0.2044</v>
      </c>
      <c r="R202" s="146">
        <f>Q202*H202</f>
        <v>34.952399999999997</v>
      </c>
      <c r="S202" s="146">
        <v>0</v>
      </c>
      <c r="T202" s="147">
        <f>S202*H202</f>
        <v>0</v>
      </c>
      <c r="AR202" s="148" t="s">
        <v>193</v>
      </c>
      <c r="AT202" s="148" t="s">
        <v>188</v>
      </c>
      <c r="AU202" s="148" t="s">
        <v>93</v>
      </c>
      <c r="AY202" s="17" t="s">
        <v>186</v>
      </c>
      <c r="BE202" s="149">
        <f>IF(N202="základní",J202,0)</f>
        <v>0</v>
      </c>
      <c r="BF202" s="149">
        <f>IF(N202="snížená",J202,0)</f>
        <v>0</v>
      </c>
      <c r="BG202" s="149">
        <f>IF(N202="zákl. přenesená",J202,0)</f>
        <v>0</v>
      </c>
      <c r="BH202" s="149">
        <f>IF(N202="sníž. přenesená",J202,0)</f>
        <v>0</v>
      </c>
      <c r="BI202" s="149">
        <f>IF(N202="nulová",J202,0)</f>
        <v>0</v>
      </c>
      <c r="BJ202" s="17" t="s">
        <v>91</v>
      </c>
      <c r="BK202" s="149">
        <f>ROUND(I202*H202,2)</f>
        <v>0</v>
      </c>
      <c r="BL202" s="17" t="s">
        <v>193</v>
      </c>
      <c r="BM202" s="148" t="s">
        <v>356</v>
      </c>
    </row>
    <row r="203" spans="2:65" s="14" customFormat="1" ht="11.25">
      <c r="B203" s="173"/>
      <c r="D203" s="151" t="s">
        <v>209</v>
      </c>
      <c r="E203" s="174" t="s">
        <v>1</v>
      </c>
      <c r="F203" s="175" t="s">
        <v>295</v>
      </c>
      <c r="H203" s="174" t="s">
        <v>1</v>
      </c>
      <c r="I203" s="176"/>
      <c r="L203" s="173"/>
      <c r="M203" s="177"/>
      <c r="T203" s="178"/>
      <c r="AT203" s="174" t="s">
        <v>209</v>
      </c>
      <c r="AU203" s="174" t="s">
        <v>93</v>
      </c>
      <c r="AV203" s="14" t="s">
        <v>91</v>
      </c>
      <c r="AW203" s="14" t="s">
        <v>38</v>
      </c>
      <c r="AX203" s="14" t="s">
        <v>83</v>
      </c>
      <c r="AY203" s="174" t="s">
        <v>186</v>
      </c>
    </row>
    <row r="204" spans="2:65" s="12" customFormat="1" ht="11.25">
      <c r="B204" s="150"/>
      <c r="D204" s="151" t="s">
        <v>209</v>
      </c>
      <c r="E204" s="157" t="s">
        <v>1</v>
      </c>
      <c r="F204" s="152" t="s">
        <v>357</v>
      </c>
      <c r="H204" s="153">
        <v>171</v>
      </c>
      <c r="I204" s="154"/>
      <c r="L204" s="150"/>
      <c r="M204" s="155"/>
      <c r="T204" s="156"/>
      <c r="AT204" s="157" t="s">
        <v>209</v>
      </c>
      <c r="AU204" s="157" t="s">
        <v>93</v>
      </c>
      <c r="AV204" s="12" t="s">
        <v>93</v>
      </c>
      <c r="AW204" s="12" t="s">
        <v>38</v>
      </c>
      <c r="AX204" s="12" t="s">
        <v>83</v>
      </c>
      <c r="AY204" s="157" t="s">
        <v>186</v>
      </c>
    </row>
    <row r="205" spans="2:65" s="13" customFormat="1" ht="11.25">
      <c r="B205" s="166"/>
      <c r="D205" s="151" t="s">
        <v>209</v>
      </c>
      <c r="E205" s="167" t="s">
        <v>1</v>
      </c>
      <c r="F205" s="168" t="s">
        <v>291</v>
      </c>
      <c r="H205" s="169">
        <v>171</v>
      </c>
      <c r="I205" s="170"/>
      <c r="L205" s="166"/>
      <c r="M205" s="171"/>
      <c r="T205" s="172"/>
      <c r="AT205" s="167" t="s">
        <v>209</v>
      </c>
      <c r="AU205" s="167" t="s">
        <v>93</v>
      </c>
      <c r="AV205" s="13" t="s">
        <v>193</v>
      </c>
      <c r="AW205" s="13" t="s">
        <v>38</v>
      </c>
      <c r="AX205" s="13" t="s">
        <v>91</v>
      </c>
      <c r="AY205" s="167" t="s">
        <v>186</v>
      </c>
    </row>
    <row r="206" spans="2:65" s="1" customFormat="1" ht="16.5" customHeight="1">
      <c r="B206" s="33"/>
      <c r="C206" s="137" t="s">
        <v>358</v>
      </c>
      <c r="D206" s="137" t="s">
        <v>188</v>
      </c>
      <c r="E206" s="138" t="s">
        <v>359</v>
      </c>
      <c r="F206" s="139" t="s">
        <v>360</v>
      </c>
      <c r="G206" s="140" t="s">
        <v>200</v>
      </c>
      <c r="H206" s="141">
        <v>199.33</v>
      </c>
      <c r="I206" s="142"/>
      <c r="J206" s="143">
        <f>ROUND(I206*H206,2)</f>
        <v>0</v>
      </c>
      <c r="K206" s="139" t="s">
        <v>192</v>
      </c>
      <c r="L206" s="33"/>
      <c r="M206" s="144" t="s">
        <v>1</v>
      </c>
      <c r="N206" s="145" t="s">
        <v>48</v>
      </c>
      <c r="P206" s="146">
        <f>O206*H206</f>
        <v>0</v>
      </c>
      <c r="Q206" s="146">
        <v>2.45329</v>
      </c>
      <c r="R206" s="146">
        <f>Q206*H206</f>
        <v>489.01429570000005</v>
      </c>
      <c r="S206" s="146">
        <v>0</v>
      </c>
      <c r="T206" s="147">
        <f>S206*H206</f>
        <v>0</v>
      </c>
      <c r="AR206" s="148" t="s">
        <v>193</v>
      </c>
      <c r="AT206" s="148" t="s">
        <v>188</v>
      </c>
      <c r="AU206" s="148" t="s">
        <v>93</v>
      </c>
      <c r="AY206" s="17" t="s">
        <v>186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7" t="s">
        <v>91</v>
      </c>
      <c r="BK206" s="149">
        <f>ROUND(I206*H206,2)</f>
        <v>0</v>
      </c>
      <c r="BL206" s="17" t="s">
        <v>193</v>
      </c>
      <c r="BM206" s="148" t="s">
        <v>361</v>
      </c>
    </row>
    <row r="207" spans="2:65" s="12" customFormat="1" ht="11.25">
      <c r="B207" s="150"/>
      <c r="D207" s="151" t="s">
        <v>209</v>
      </c>
      <c r="E207" s="157" t="s">
        <v>1</v>
      </c>
      <c r="F207" s="152" t="s">
        <v>362</v>
      </c>
      <c r="H207" s="153">
        <v>199.33</v>
      </c>
      <c r="I207" s="154"/>
      <c r="L207" s="150"/>
      <c r="M207" s="155"/>
      <c r="T207" s="156"/>
      <c r="AT207" s="157" t="s">
        <v>209</v>
      </c>
      <c r="AU207" s="157" t="s">
        <v>93</v>
      </c>
      <c r="AV207" s="12" t="s">
        <v>93</v>
      </c>
      <c r="AW207" s="12" t="s">
        <v>38</v>
      </c>
      <c r="AX207" s="12" t="s">
        <v>83</v>
      </c>
      <c r="AY207" s="157" t="s">
        <v>186</v>
      </c>
    </row>
    <row r="208" spans="2:65" s="13" customFormat="1" ht="11.25">
      <c r="B208" s="166"/>
      <c r="D208" s="151" t="s">
        <v>209</v>
      </c>
      <c r="E208" s="167" t="s">
        <v>1</v>
      </c>
      <c r="F208" s="168" t="s">
        <v>291</v>
      </c>
      <c r="H208" s="169">
        <v>199.33</v>
      </c>
      <c r="I208" s="170"/>
      <c r="L208" s="166"/>
      <c r="M208" s="171"/>
      <c r="T208" s="172"/>
      <c r="AT208" s="167" t="s">
        <v>209</v>
      </c>
      <c r="AU208" s="167" t="s">
        <v>93</v>
      </c>
      <c r="AV208" s="13" t="s">
        <v>193</v>
      </c>
      <c r="AW208" s="13" t="s">
        <v>38</v>
      </c>
      <c r="AX208" s="13" t="s">
        <v>91</v>
      </c>
      <c r="AY208" s="167" t="s">
        <v>186</v>
      </c>
    </row>
    <row r="209" spans="2:65" s="1" customFormat="1" ht="16.5" customHeight="1">
      <c r="B209" s="33"/>
      <c r="C209" s="137" t="s">
        <v>363</v>
      </c>
      <c r="D209" s="137" t="s">
        <v>188</v>
      </c>
      <c r="E209" s="138" t="s">
        <v>364</v>
      </c>
      <c r="F209" s="139" t="s">
        <v>365</v>
      </c>
      <c r="G209" s="140" t="s">
        <v>191</v>
      </c>
      <c r="H209" s="141">
        <v>21.93</v>
      </c>
      <c r="I209" s="142"/>
      <c r="J209" s="143">
        <f>ROUND(I209*H209,2)</f>
        <v>0</v>
      </c>
      <c r="K209" s="139" t="s">
        <v>192</v>
      </c>
      <c r="L209" s="33"/>
      <c r="M209" s="144" t="s">
        <v>1</v>
      </c>
      <c r="N209" s="145" t="s">
        <v>48</v>
      </c>
      <c r="P209" s="146">
        <f>O209*H209</f>
        <v>0</v>
      </c>
      <c r="Q209" s="146">
        <v>2.47E-3</v>
      </c>
      <c r="R209" s="146">
        <f>Q209*H209</f>
        <v>5.4167099999999996E-2</v>
      </c>
      <c r="S209" s="146">
        <v>0</v>
      </c>
      <c r="T209" s="147">
        <f>S209*H209</f>
        <v>0</v>
      </c>
      <c r="AR209" s="148" t="s">
        <v>193</v>
      </c>
      <c r="AT209" s="148" t="s">
        <v>188</v>
      </c>
      <c r="AU209" s="148" t="s">
        <v>93</v>
      </c>
      <c r="AY209" s="17" t="s">
        <v>186</v>
      </c>
      <c r="BE209" s="149">
        <f>IF(N209="základní",J209,0)</f>
        <v>0</v>
      </c>
      <c r="BF209" s="149">
        <f>IF(N209="snížená",J209,0)</f>
        <v>0</v>
      </c>
      <c r="BG209" s="149">
        <f>IF(N209="zákl. přenesená",J209,0)</f>
        <v>0</v>
      </c>
      <c r="BH209" s="149">
        <f>IF(N209="sníž. přenesená",J209,0)</f>
        <v>0</v>
      </c>
      <c r="BI209" s="149">
        <f>IF(N209="nulová",J209,0)</f>
        <v>0</v>
      </c>
      <c r="BJ209" s="17" t="s">
        <v>91</v>
      </c>
      <c r="BK209" s="149">
        <f>ROUND(I209*H209,2)</f>
        <v>0</v>
      </c>
      <c r="BL209" s="17" t="s">
        <v>193</v>
      </c>
      <c r="BM209" s="148" t="s">
        <v>366</v>
      </c>
    </row>
    <row r="210" spans="2:65" s="12" customFormat="1" ht="11.25">
      <c r="B210" s="150"/>
      <c r="D210" s="151" t="s">
        <v>209</v>
      </c>
      <c r="E210" s="157" t="s">
        <v>1</v>
      </c>
      <c r="F210" s="152" t="s">
        <v>367</v>
      </c>
      <c r="H210" s="153">
        <v>21.93</v>
      </c>
      <c r="I210" s="154"/>
      <c r="L210" s="150"/>
      <c r="M210" s="155"/>
      <c r="T210" s="156"/>
      <c r="AT210" s="157" t="s">
        <v>209</v>
      </c>
      <c r="AU210" s="157" t="s">
        <v>93</v>
      </c>
      <c r="AV210" s="12" t="s">
        <v>93</v>
      </c>
      <c r="AW210" s="12" t="s">
        <v>38</v>
      </c>
      <c r="AX210" s="12" t="s">
        <v>83</v>
      </c>
      <c r="AY210" s="157" t="s">
        <v>186</v>
      </c>
    </row>
    <row r="211" spans="2:65" s="13" customFormat="1" ht="11.25">
      <c r="B211" s="166"/>
      <c r="D211" s="151" t="s">
        <v>209</v>
      </c>
      <c r="E211" s="167" t="s">
        <v>1</v>
      </c>
      <c r="F211" s="168" t="s">
        <v>291</v>
      </c>
      <c r="H211" s="169">
        <v>21.93</v>
      </c>
      <c r="I211" s="170"/>
      <c r="L211" s="166"/>
      <c r="M211" s="171"/>
      <c r="T211" s="172"/>
      <c r="AT211" s="167" t="s">
        <v>209</v>
      </c>
      <c r="AU211" s="167" t="s">
        <v>93</v>
      </c>
      <c r="AV211" s="13" t="s">
        <v>193</v>
      </c>
      <c r="AW211" s="13" t="s">
        <v>38</v>
      </c>
      <c r="AX211" s="13" t="s">
        <v>91</v>
      </c>
      <c r="AY211" s="167" t="s">
        <v>186</v>
      </c>
    </row>
    <row r="212" spans="2:65" s="1" customFormat="1" ht="16.5" customHeight="1">
      <c r="B212" s="33"/>
      <c r="C212" s="137" t="s">
        <v>368</v>
      </c>
      <c r="D212" s="137" t="s">
        <v>188</v>
      </c>
      <c r="E212" s="138" t="s">
        <v>369</v>
      </c>
      <c r="F212" s="139" t="s">
        <v>370</v>
      </c>
      <c r="G212" s="140" t="s">
        <v>191</v>
      </c>
      <c r="H212" s="141">
        <v>21.93</v>
      </c>
      <c r="I212" s="142"/>
      <c r="J212" s="143">
        <f>ROUND(I212*H212,2)</f>
        <v>0</v>
      </c>
      <c r="K212" s="139" t="s">
        <v>192</v>
      </c>
      <c r="L212" s="33"/>
      <c r="M212" s="144" t="s">
        <v>1</v>
      </c>
      <c r="N212" s="145" t="s">
        <v>48</v>
      </c>
      <c r="P212" s="146">
        <f>O212*H212</f>
        <v>0</v>
      </c>
      <c r="Q212" s="146">
        <v>0</v>
      </c>
      <c r="R212" s="146">
        <f>Q212*H212</f>
        <v>0</v>
      </c>
      <c r="S212" s="146">
        <v>0</v>
      </c>
      <c r="T212" s="147">
        <f>S212*H212</f>
        <v>0</v>
      </c>
      <c r="AR212" s="148" t="s">
        <v>193</v>
      </c>
      <c r="AT212" s="148" t="s">
        <v>188</v>
      </c>
      <c r="AU212" s="148" t="s">
        <v>93</v>
      </c>
      <c r="AY212" s="17" t="s">
        <v>186</v>
      </c>
      <c r="BE212" s="149">
        <f>IF(N212="základní",J212,0)</f>
        <v>0</v>
      </c>
      <c r="BF212" s="149">
        <f>IF(N212="snížená",J212,0)</f>
        <v>0</v>
      </c>
      <c r="BG212" s="149">
        <f>IF(N212="zákl. přenesená",J212,0)</f>
        <v>0</v>
      </c>
      <c r="BH212" s="149">
        <f>IF(N212="sníž. přenesená",J212,0)</f>
        <v>0</v>
      </c>
      <c r="BI212" s="149">
        <f>IF(N212="nulová",J212,0)</f>
        <v>0</v>
      </c>
      <c r="BJ212" s="17" t="s">
        <v>91</v>
      </c>
      <c r="BK212" s="149">
        <f>ROUND(I212*H212,2)</f>
        <v>0</v>
      </c>
      <c r="BL212" s="17" t="s">
        <v>193</v>
      </c>
      <c r="BM212" s="148" t="s">
        <v>371</v>
      </c>
    </row>
    <row r="213" spans="2:65" s="1" customFormat="1" ht="16.5" customHeight="1">
      <c r="B213" s="33"/>
      <c r="C213" s="137" t="s">
        <v>7</v>
      </c>
      <c r="D213" s="137" t="s">
        <v>188</v>
      </c>
      <c r="E213" s="138" t="s">
        <v>372</v>
      </c>
      <c r="F213" s="139" t="s">
        <v>373</v>
      </c>
      <c r="G213" s="140" t="s">
        <v>239</v>
      </c>
      <c r="H213" s="141">
        <v>18.943999999999999</v>
      </c>
      <c r="I213" s="142"/>
      <c r="J213" s="143">
        <f>ROUND(I213*H213,2)</f>
        <v>0</v>
      </c>
      <c r="K213" s="139" t="s">
        <v>192</v>
      </c>
      <c r="L213" s="33"/>
      <c r="M213" s="144" t="s">
        <v>1</v>
      </c>
      <c r="N213" s="145" t="s">
        <v>48</v>
      </c>
      <c r="P213" s="146">
        <f>O213*H213</f>
        <v>0</v>
      </c>
      <c r="Q213" s="146">
        <v>1.06277</v>
      </c>
      <c r="R213" s="146">
        <f>Q213*H213</f>
        <v>20.133114879999997</v>
      </c>
      <c r="S213" s="146">
        <v>0</v>
      </c>
      <c r="T213" s="147">
        <f>S213*H213</f>
        <v>0</v>
      </c>
      <c r="AR213" s="148" t="s">
        <v>193</v>
      </c>
      <c r="AT213" s="148" t="s">
        <v>188</v>
      </c>
      <c r="AU213" s="148" t="s">
        <v>93</v>
      </c>
      <c r="AY213" s="17" t="s">
        <v>186</v>
      </c>
      <c r="BE213" s="149">
        <f>IF(N213="základní",J213,0)</f>
        <v>0</v>
      </c>
      <c r="BF213" s="149">
        <f>IF(N213="snížená",J213,0)</f>
        <v>0</v>
      </c>
      <c r="BG213" s="149">
        <f>IF(N213="zákl. přenesená",J213,0)</f>
        <v>0</v>
      </c>
      <c r="BH213" s="149">
        <f>IF(N213="sníž. přenesená",J213,0)</f>
        <v>0</v>
      </c>
      <c r="BI213" s="149">
        <f>IF(N213="nulová",J213,0)</f>
        <v>0</v>
      </c>
      <c r="BJ213" s="17" t="s">
        <v>91</v>
      </c>
      <c r="BK213" s="149">
        <f>ROUND(I213*H213,2)</f>
        <v>0</v>
      </c>
      <c r="BL213" s="17" t="s">
        <v>193</v>
      </c>
      <c r="BM213" s="148" t="s">
        <v>374</v>
      </c>
    </row>
    <row r="214" spans="2:65" s="12" customFormat="1" ht="11.25">
      <c r="B214" s="150"/>
      <c r="D214" s="151" t="s">
        <v>209</v>
      </c>
      <c r="E214" s="157" t="s">
        <v>1</v>
      </c>
      <c r="F214" s="152" t="s">
        <v>375</v>
      </c>
      <c r="H214" s="153">
        <v>17.222000000000001</v>
      </c>
      <c r="I214" s="154"/>
      <c r="L214" s="150"/>
      <c r="M214" s="155"/>
      <c r="T214" s="156"/>
      <c r="AT214" s="157" t="s">
        <v>209</v>
      </c>
      <c r="AU214" s="157" t="s">
        <v>93</v>
      </c>
      <c r="AV214" s="12" t="s">
        <v>93</v>
      </c>
      <c r="AW214" s="12" t="s">
        <v>38</v>
      </c>
      <c r="AX214" s="12" t="s">
        <v>83</v>
      </c>
      <c r="AY214" s="157" t="s">
        <v>186</v>
      </c>
    </row>
    <row r="215" spans="2:65" s="15" customFormat="1" ht="11.25">
      <c r="B215" s="189"/>
      <c r="D215" s="151" t="s">
        <v>209</v>
      </c>
      <c r="E215" s="190" t="s">
        <v>1</v>
      </c>
      <c r="F215" s="191" t="s">
        <v>376</v>
      </c>
      <c r="H215" s="192">
        <v>17.222000000000001</v>
      </c>
      <c r="I215" s="193"/>
      <c r="L215" s="189"/>
      <c r="M215" s="194"/>
      <c r="T215" s="195"/>
      <c r="AT215" s="190" t="s">
        <v>209</v>
      </c>
      <c r="AU215" s="190" t="s">
        <v>93</v>
      </c>
      <c r="AV215" s="15" t="s">
        <v>106</v>
      </c>
      <c r="AW215" s="15" t="s">
        <v>38</v>
      </c>
      <c r="AX215" s="15" t="s">
        <v>83</v>
      </c>
      <c r="AY215" s="190" t="s">
        <v>186</v>
      </c>
    </row>
    <row r="216" spans="2:65" s="12" customFormat="1" ht="11.25">
      <c r="B216" s="150"/>
      <c r="D216" s="151" t="s">
        <v>209</v>
      </c>
      <c r="E216" s="157" t="s">
        <v>1</v>
      </c>
      <c r="F216" s="152" t="s">
        <v>377</v>
      </c>
      <c r="H216" s="153">
        <v>1.722</v>
      </c>
      <c r="I216" s="154"/>
      <c r="L216" s="150"/>
      <c r="M216" s="155"/>
      <c r="T216" s="156"/>
      <c r="AT216" s="157" t="s">
        <v>209</v>
      </c>
      <c r="AU216" s="157" t="s">
        <v>93</v>
      </c>
      <c r="AV216" s="12" t="s">
        <v>93</v>
      </c>
      <c r="AW216" s="12" t="s">
        <v>38</v>
      </c>
      <c r="AX216" s="12" t="s">
        <v>83</v>
      </c>
      <c r="AY216" s="157" t="s">
        <v>186</v>
      </c>
    </row>
    <row r="217" spans="2:65" s="13" customFormat="1" ht="11.25">
      <c r="B217" s="166"/>
      <c r="D217" s="151" t="s">
        <v>209</v>
      </c>
      <c r="E217" s="167" t="s">
        <v>1</v>
      </c>
      <c r="F217" s="168" t="s">
        <v>291</v>
      </c>
      <c r="H217" s="169">
        <v>18.943999999999999</v>
      </c>
      <c r="I217" s="170"/>
      <c r="L217" s="166"/>
      <c r="M217" s="171"/>
      <c r="T217" s="172"/>
      <c r="AT217" s="167" t="s">
        <v>209</v>
      </c>
      <c r="AU217" s="167" t="s">
        <v>93</v>
      </c>
      <c r="AV217" s="13" t="s">
        <v>193</v>
      </c>
      <c r="AW217" s="13" t="s">
        <v>38</v>
      </c>
      <c r="AX217" s="13" t="s">
        <v>91</v>
      </c>
      <c r="AY217" s="167" t="s">
        <v>186</v>
      </c>
    </row>
    <row r="218" spans="2:65" s="1" customFormat="1" ht="16.5" customHeight="1">
      <c r="B218" s="33"/>
      <c r="C218" s="137" t="s">
        <v>378</v>
      </c>
      <c r="D218" s="137" t="s">
        <v>188</v>
      </c>
      <c r="E218" s="138" t="s">
        <v>379</v>
      </c>
      <c r="F218" s="139" t="s">
        <v>380</v>
      </c>
      <c r="G218" s="140" t="s">
        <v>200</v>
      </c>
      <c r="H218" s="141">
        <v>159.17599999999999</v>
      </c>
      <c r="I218" s="142"/>
      <c r="J218" s="143">
        <f>ROUND(I218*H218,2)</f>
        <v>0</v>
      </c>
      <c r="K218" s="139" t="s">
        <v>192</v>
      </c>
      <c r="L218" s="33"/>
      <c r="M218" s="144" t="s">
        <v>1</v>
      </c>
      <c r="N218" s="145" t="s">
        <v>48</v>
      </c>
      <c r="P218" s="146">
        <f>O218*H218</f>
        <v>0</v>
      </c>
      <c r="Q218" s="146">
        <v>2.45329</v>
      </c>
      <c r="R218" s="146">
        <f>Q218*H218</f>
        <v>390.50488903999997</v>
      </c>
      <c r="S218" s="146">
        <v>0</v>
      </c>
      <c r="T218" s="147">
        <f>S218*H218</f>
        <v>0</v>
      </c>
      <c r="AR218" s="148" t="s">
        <v>193</v>
      </c>
      <c r="AT218" s="148" t="s">
        <v>188</v>
      </c>
      <c r="AU218" s="148" t="s">
        <v>93</v>
      </c>
      <c r="AY218" s="17" t="s">
        <v>186</v>
      </c>
      <c r="BE218" s="149">
        <f>IF(N218="základní",J218,0)</f>
        <v>0</v>
      </c>
      <c r="BF218" s="149">
        <f>IF(N218="snížená",J218,0)</f>
        <v>0</v>
      </c>
      <c r="BG218" s="149">
        <f>IF(N218="zákl. přenesená",J218,0)</f>
        <v>0</v>
      </c>
      <c r="BH218" s="149">
        <f>IF(N218="sníž. přenesená",J218,0)</f>
        <v>0</v>
      </c>
      <c r="BI218" s="149">
        <f>IF(N218="nulová",J218,0)</f>
        <v>0</v>
      </c>
      <c r="BJ218" s="17" t="s">
        <v>91</v>
      </c>
      <c r="BK218" s="149">
        <f>ROUND(I218*H218,2)</f>
        <v>0</v>
      </c>
      <c r="BL218" s="17" t="s">
        <v>193</v>
      </c>
      <c r="BM218" s="148" t="s">
        <v>381</v>
      </c>
    </row>
    <row r="219" spans="2:65" s="14" customFormat="1" ht="11.25">
      <c r="B219" s="173"/>
      <c r="D219" s="151" t="s">
        <v>209</v>
      </c>
      <c r="E219" s="174" t="s">
        <v>1</v>
      </c>
      <c r="F219" s="175" t="s">
        <v>382</v>
      </c>
      <c r="H219" s="174" t="s">
        <v>1</v>
      </c>
      <c r="I219" s="176"/>
      <c r="L219" s="173"/>
      <c r="M219" s="177"/>
      <c r="T219" s="178"/>
      <c r="AT219" s="174" t="s">
        <v>209</v>
      </c>
      <c r="AU219" s="174" t="s">
        <v>93</v>
      </c>
      <c r="AV219" s="14" t="s">
        <v>91</v>
      </c>
      <c r="AW219" s="14" t="s">
        <v>38</v>
      </c>
      <c r="AX219" s="14" t="s">
        <v>83</v>
      </c>
      <c r="AY219" s="174" t="s">
        <v>186</v>
      </c>
    </row>
    <row r="220" spans="2:65" s="12" customFormat="1" ht="11.25">
      <c r="B220" s="150"/>
      <c r="D220" s="151" t="s">
        <v>209</v>
      </c>
      <c r="E220" s="157" t="s">
        <v>1</v>
      </c>
      <c r="F220" s="152" t="s">
        <v>383</v>
      </c>
      <c r="H220" s="153">
        <v>45.314999999999998</v>
      </c>
      <c r="I220" s="154"/>
      <c r="L220" s="150"/>
      <c r="M220" s="155"/>
      <c r="T220" s="156"/>
      <c r="AT220" s="157" t="s">
        <v>209</v>
      </c>
      <c r="AU220" s="157" t="s">
        <v>93</v>
      </c>
      <c r="AV220" s="12" t="s">
        <v>93</v>
      </c>
      <c r="AW220" s="12" t="s">
        <v>38</v>
      </c>
      <c r="AX220" s="12" t="s">
        <v>83</v>
      </c>
      <c r="AY220" s="157" t="s">
        <v>186</v>
      </c>
    </row>
    <row r="221" spans="2:65" s="12" customFormat="1" ht="11.25">
      <c r="B221" s="150"/>
      <c r="D221" s="151" t="s">
        <v>209</v>
      </c>
      <c r="E221" s="157" t="s">
        <v>1</v>
      </c>
      <c r="F221" s="152" t="s">
        <v>384</v>
      </c>
      <c r="H221" s="153">
        <v>29.501999999999999</v>
      </c>
      <c r="I221" s="154"/>
      <c r="L221" s="150"/>
      <c r="M221" s="155"/>
      <c r="T221" s="156"/>
      <c r="AT221" s="157" t="s">
        <v>209</v>
      </c>
      <c r="AU221" s="157" t="s">
        <v>93</v>
      </c>
      <c r="AV221" s="12" t="s">
        <v>93</v>
      </c>
      <c r="AW221" s="12" t="s">
        <v>38</v>
      </c>
      <c r="AX221" s="12" t="s">
        <v>83</v>
      </c>
      <c r="AY221" s="157" t="s">
        <v>186</v>
      </c>
    </row>
    <row r="222" spans="2:65" s="12" customFormat="1" ht="11.25">
      <c r="B222" s="150"/>
      <c r="D222" s="151" t="s">
        <v>209</v>
      </c>
      <c r="E222" s="157" t="s">
        <v>1</v>
      </c>
      <c r="F222" s="152" t="s">
        <v>385</v>
      </c>
      <c r="H222" s="153">
        <v>27.72</v>
      </c>
      <c r="I222" s="154"/>
      <c r="L222" s="150"/>
      <c r="M222" s="155"/>
      <c r="T222" s="156"/>
      <c r="AT222" s="157" t="s">
        <v>209</v>
      </c>
      <c r="AU222" s="157" t="s">
        <v>93</v>
      </c>
      <c r="AV222" s="12" t="s">
        <v>93</v>
      </c>
      <c r="AW222" s="12" t="s">
        <v>38</v>
      </c>
      <c r="AX222" s="12" t="s">
        <v>83</v>
      </c>
      <c r="AY222" s="157" t="s">
        <v>186</v>
      </c>
    </row>
    <row r="223" spans="2:65" s="12" customFormat="1" ht="11.25">
      <c r="B223" s="150"/>
      <c r="D223" s="151" t="s">
        <v>209</v>
      </c>
      <c r="E223" s="157" t="s">
        <v>1</v>
      </c>
      <c r="F223" s="152" t="s">
        <v>386</v>
      </c>
      <c r="H223" s="153">
        <v>56.639000000000003</v>
      </c>
      <c r="I223" s="154"/>
      <c r="L223" s="150"/>
      <c r="M223" s="155"/>
      <c r="T223" s="156"/>
      <c r="AT223" s="157" t="s">
        <v>209</v>
      </c>
      <c r="AU223" s="157" t="s">
        <v>93</v>
      </c>
      <c r="AV223" s="12" t="s">
        <v>93</v>
      </c>
      <c r="AW223" s="12" t="s">
        <v>38</v>
      </c>
      <c r="AX223" s="12" t="s">
        <v>83</v>
      </c>
      <c r="AY223" s="157" t="s">
        <v>186</v>
      </c>
    </row>
    <row r="224" spans="2:65" s="13" customFormat="1" ht="11.25">
      <c r="B224" s="166"/>
      <c r="D224" s="151" t="s">
        <v>209</v>
      </c>
      <c r="E224" s="167" t="s">
        <v>1</v>
      </c>
      <c r="F224" s="168" t="s">
        <v>291</v>
      </c>
      <c r="H224" s="169">
        <v>159.17599999999999</v>
      </c>
      <c r="I224" s="170"/>
      <c r="L224" s="166"/>
      <c r="M224" s="171"/>
      <c r="T224" s="172"/>
      <c r="AT224" s="167" t="s">
        <v>209</v>
      </c>
      <c r="AU224" s="167" t="s">
        <v>93</v>
      </c>
      <c r="AV224" s="13" t="s">
        <v>193</v>
      </c>
      <c r="AW224" s="13" t="s">
        <v>38</v>
      </c>
      <c r="AX224" s="13" t="s">
        <v>91</v>
      </c>
      <c r="AY224" s="167" t="s">
        <v>186</v>
      </c>
    </row>
    <row r="225" spans="2:65" s="1" customFormat="1" ht="16.5" customHeight="1">
      <c r="B225" s="33"/>
      <c r="C225" s="137" t="s">
        <v>387</v>
      </c>
      <c r="D225" s="137" t="s">
        <v>188</v>
      </c>
      <c r="E225" s="138" t="s">
        <v>388</v>
      </c>
      <c r="F225" s="139" t="s">
        <v>389</v>
      </c>
      <c r="G225" s="140" t="s">
        <v>191</v>
      </c>
      <c r="H225" s="141">
        <v>521.92999999999995</v>
      </c>
      <c r="I225" s="142"/>
      <c r="J225" s="143">
        <f>ROUND(I225*H225,2)</f>
        <v>0</v>
      </c>
      <c r="K225" s="139" t="s">
        <v>192</v>
      </c>
      <c r="L225" s="33"/>
      <c r="M225" s="144" t="s">
        <v>1</v>
      </c>
      <c r="N225" s="145" t="s">
        <v>48</v>
      </c>
      <c r="P225" s="146">
        <f>O225*H225</f>
        <v>0</v>
      </c>
      <c r="Q225" s="146">
        <v>2.6900000000000001E-3</v>
      </c>
      <c r="R225" s="146">
        <f>Q225*H225</f>
        <v>1.4039917</v>
      </c>
      <c r="S225" s="146">
        <v>0</v>
      </c>
      <c r="T225" s="147">
        <f>S225*H225</f>
        <v>0</v>
      </c>
      <c r="AR225" s="148" t="s">
        <v>193</v>
      </c>
      <c r="AT225" s="148" t="s">
        <v>188</v>
      </c>
      <c r="AU225" s="148" t="s">
        <v>93</v>
      </c>
      <c r="AY225" s="17" t="s">
        <v>186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7" t="s">
        <v>91</v>
      </c>
      <c r="BK225" s="149">
        <f>ROUND(I225*H225,2)</f>
        <v>0</v>
      </c>
      <c r="BL225" s="17" t="s">
        <v>193</v>
      </c>
      <c r="BM225" s="148" t="s">
        <v>390</v>
      </c>
    </row>
    <row r="226" spans="2:65" s="14" customFormat="1" ht="11.25">
      <c r="B226" s="173"/>
      <c r="D226" s="151" t="s">
        <v>209</v>
      </c>
      <c r="E226" s="174" t="s">
        <v>1</v>
      </c>
      <c r="F226" s="175" t="s">
        <v>382</v>
      </c>
      <c r="H226" s="174" t="s">
        <v>1</v>
      </c>
      <c r="I226" s="176"/>
      <c r="L226" s="173"/>
      <c r="M226" s="177"/>
      <c r="T226" s="178"/>
      <c r="AT226" s="174" t="s">
        <v>209</v>
      </c>
      <c r="AU226" s="174" t="s">
        <v>93</v>
      </c>
      <c r="AV226" s="14" t="s">
        <v>91</v>
      </c>
      <c r="AW226" s="14" t="s">
        <v>38</v>
      </c>
      <c r="AX226" s="14" t="s">
        <v>83</v>
      </c>
      <c r="AY226" s="174" t="s">
        <v>186</v>
      </c>
    </row>
    <row r="227" spans="2:65" s="12" customFormat="1" ht="11.25">
      <c r="B227" s="150"/>
      <c r="D227" s="151" t="s">
        <v>209</v>
      </c>
      <c r="E227" s="157" t="s">
        <v>1</v>
      </c>
      <c r="F227" s="152" t="s">
        <v>391</v>
      </c>
      <c r="H227" s="153">
        <v>50.35</v>
      </c>
      <c r="I227" s="154"/>
      <c r="L227" s="150"/>
      <c r="M227" s="155"/>
      <c r="T227" s="156"/>
      <c r="AT227" s="157" t="s">
        <v>209</v>
      </c>
      <c r="AU227" s="157" t="s">
        <v>93</v>
      </c>
      <c r="AV227" s="12" t="s">
        <v>93</v>
      </c>
      <c r="AW227" s="12" t="s">
        <v>38</v>
      </c>
      <c r="AX227" s="12" t="s">
        <v>83</v>
      </c>
      <c r="AY227" s="157" t="s">
        <v>186</v>
      </c>
    </row>
    <row r="228" spans="2:65" s="12" customFormat="1" ht="11.25">
      <c r="B228" s="150"/>
      <c r="D228" s="151" t="s">
        <v>209</v>
      </c>
      <c r="E228" s="157" t="s">
        <v>1</v>
      </c>
      <c r="F228" s="152" t="s">
        <v>392</v>
      </c>
      <c r="H228" s="153">
        <v>75.239999999999995</v>
      </c>
      <c r="I228" s="154"/>
      <c r="L228" s="150"/>
      <c r="M228" s="155"/>
      <c r="T228" s="156"/>
      <c r="AT228" s="157" t="s">
        <v>209</v>
      </c>
      <c r="AU228" s="157" t="s">
        <v>93</v>
      </c>
      <c r="AV228" s="12" t="s">
        <v>93</v>
      </c>
      <c r="AW228" s="12" t="s">
        <v>38</v>
      </c>
      <c r="AX228" s="12" t="s">
        <v>83</v>
      </c>
      <c r="AY228" s="157" t="s">
        <v>186</v>
      </c>
    </row>
    <row r="229" spans="2:65" s="12" customFormat="1" ht="11.25">
      <c r="B229" s="150"/>
      <c r="D229" s="151" t="s">
        <v>209</v>
      </c>
      <c r="E229" s="157" t="s">
        <v>1</v>
      </c>
      <c r="F229" s="152" t="s">
        <v>392</v>
      </c>
      <c r="H229" s="153">
        <v>75.239999999999995</v>
      </c>
      <c r="I229" s="154"/>
      <c r="L229" s="150"/>
      <c r="M229" s="155"/>
      <c r="T229" s="156"/>
      <c r="AT229" s="157" t="s">
        <v>209</v>
      </c>
      <c r="AU229" s="157" t="s">
        <v>93</v>
      </c>
      <c r="AV229" s="12" t="s">
        <v>93</v>
      </c>
      <c r="AW229" s="12" t="s">
        <v>38</v>
      </c>
      <c r="AX229" s="12" t="s">
        <v>83</v>
      </c>
      <c r="AY229" s="157" t="s">
        <v>186</v>
      </c>
    </row>
    <row r="230" spans="2:65" s="12" customFormat="1" ht="11.25">
      <c r="B230" s="150"/>
      <c r="D230" s="151" t="s">
        <v>209</v>
      </c>
      <c r="E230" s="157" t="s">
        <v>1</v>
      </c>
      <c r="F230" s="152" t="s">
        <v>393</v>
      </c>
      <c r="H230" s="153">
        <v>321.10000000000002</v>
      </c>
      <c r="I230" s="154"/>
      <c r="L230" s="150"/>
      <c r="M230" s="155"/>
      <c r="T230" s="156"/>
      <c r="AT230" s="157" t="s">
        <v>209</v>
      </c>
      <c r="AU230" s="157" t="s">
        <v>93</v>
      </c>
      <c r="AV230" s="12" t="s">
        <v>93</v>
      </c>
      <c r="AW230" s="12" t="s">
        <v>38</v>
      </c>
      <c r="AX230" s="12" t="s">
        <v>83</v>
      </c>
      <c r="AY230" s="157" t="s">
        <v>186</v>
      </c>
    </row>
    <row r="231" spans="2:65" s="13" customFormat="1" ht="11.25">
      <c r="B231" s="166"/>
      <c r="D231" s="151" t="s">
        <v>209</v>
      </c>
      <c r="E231" s="167" t="s">
        <v>1</v>
      </c>
      <c r="F231" s="168" t="s">
        <v>291</v>
      </c>
      <c r="H231" s="169">
        <v>521.92999999999995</v>
      </c>
      <c r="I231" s="170"/>
      <c r="L231" s="166"/>
      <c r="M231" s="171"/>
      <c r="T231" s="172"/>
      <c r="AT231" s="167" t="s">
        <v>209</v>
      </c>
      <c r="AU231" s="167" t="s">
        <v>93</v>
      </c>
      <c r="AV231" s="13" t="s">
        <v>193</v>
      </c>
      <c r="AW231" s="13" t="s">
        <v>38</v>
      </c>
      <c r="AX231" s="13" t="s">
        <v>91</v>
      </c>
      <c r="AY231" s="167" t="s">
        <v>186</v>
      </c>
    </row>
    <row r="232" spans="2:65" s="1" customFormat="1" ht="16.5" customHeight="1">
      <c r="B232" s="33"/>
      <c r="C232" s="137" t="s">
        <v>394</v>
      </c>
      <c r="D232" s="137" t="s">
        <v>188</v>
      </c>
      <c r="E232" s="138" t="s">
        <v>395</v>
      </c>
      <c r="F232" s="139" t="s">
        <v>396</v>
      </c>
      <c r="G232" s="140" t="s">
        <v>191</v>
      </c>
      <c r="H232" s="141">
        <v>521.92999999999995</v>
      </c>
      <c r="I232" s="142"/>
      <c r="J232" s="143">
        <f>ROUND(I232*H232,2)</f>
        <v>0</v>
      </c>
      <c r="K232" s="139" t="s">
        <v>192</v>
      </c>
      <c r="L232" s="33"/>
      <c r="M232" s="144" t="s">
        <v>1</v>
      </c>
      <c r="N232" s="145" t="s">
        <v>48</v>
      </c>
      <c r="P232" s="146">
        <f>O232*H232</f>
        <v>0</v>
      </c>
      <c r="Q232" s="146">
        <v>0</v>
      </c>
      <c r="R232" s="146">
        <f>Q232*H232</f>
        <v>0</v>
      </c>
      <c r="S232" s="146">
        <v>0</v>
      </c>
      <c r="T232" s="147">
        <f>S232*H232</f>
        <v>0</v>
      </c>
      <c r="AR232" s="148" t="s">
        <v>193</v>
      </c>
      <c r="AT232" s="148" t="s">
        <v>188</v>
      </c>
      <c r="AU232" s="148" t="s">
        <v>93</v>
      </c>
      <c r="AY232" s="17" t="s">
        <v>186</v>
      </c>
      <c r="BE232" s="149">
        <f>IF(N232="základní",J232,0)</f>
        <v>0</v>
      </c>
      <c r="BF232" s="149">
        <f>IF(N232="snížená",J232,0)</f>
        <v>0</v>
      </c>
      <c r="BG232" s="149">
        <f>IF(N232="zákl. přenesená",J232,0)</f>
        <v>0</v>
      </c>
      <c r="BH232" s="149">
        <f>IF(N232="sníž. přenesená",J232,0)</f>
        <v>0</v>
      </c>
      <c r="BI232" s="149">
        <f>IF(N232="nulová",J232,0)</f>
        <v>0</v>
      </c>
      <c r="BJ232" s="17" t="s">
        <v>91</v>
      </c>
      <c r="BK232" s="149">
        <f>ROUND(I232*H232,2)</f>
        <v>0</v>
      </c>
      <c r="BL232" s="17" t="s">
        <v>193</v>
      </c>
      <c r="BM232" s="148" t="s">
        <v>397</v>
      </c>
    </row>
    <row r="233" spans="2:65" s="1" customFormat="1" ht="16.5" customHeight="1">
      <c r="B233" s="33"/>
      <c r="C233" s="137" t="s">
        <v>398</v>
      </c>
      <c r="D233" s="137" t="s">
        <v>188</v>
      </c>
      <c r="E233" s="138" t="s">
        <v>399</v>
      </c>
      <c r="F233" s="139" t="s">
        <v>400</v>
      </c>
      <c r="G233" s="140" t="s">
        <v>200</v>
      </c>
      <c r="H233" s="141">
        <v>16.795999999999999</v>
      </c>
      <c r="I233" s="142"/>
      <c r="J233" s="143">
        <f>ROUND(I233*H233,2)</f>
        <v>0</v>
      </c>
      <c r="K233" s="139" t="s">
        <v>192</v>
      </c>
      <c r="L233" s="33"/>
      <c r="M233" s="144" t="s">
        <v>1</v>
      </c>
      <c r="N233" s="145" t="s">
        <v>48</v>
      </c>
      <c r="P233" s="146">
        <f>O233*H233</f>
        <v>0</v>
      </c>
      <c r="Q233" s="146">
        <v>2.45329</v>
      </c>
      <c r="R233" s="146">
        <f>Q233*H233</f>
        <v>41.205458839999999</v>
      </c>
      <c r="S233" s="146">
        <v>0</v>
      </c>
      <c r="T233" s="147">
        <f>S233*H233</f>
        <v>0</v>
      </c>
      <c r="AR233" s="148" t="s">
        <v>193</v>
      </c>
      <c r="AT233" s="148" t="s">
        <v>188</v>
      </c>
      <c r="AU233" s="148" t="s">
        <v>93</v>
      </c>
      <c r="AY233" s="17" t="s">
        <v>186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7" t="s">
        <v>91</v>
      </c>
      <c r="BK233" s="149">
        <f>ROUND(I233*H233,2)</f>
        <v>0</v>
      </c>
      <c r="BL233" s="17" t="s">
        <v>193</v>
      </c>
      <c r="BM233" s="148" t="s">
        <v>401</v>
      </c>
    </row>
    <row r="234" spans="2:65" s="14" customFormat="1" ht="11.25">
      <c r="B234" s="173"/>
      <c r="D234" s="151" t="s">
        <v>209</v>
      </c>
      <c r="E234" s="174" t="s">
        <v>1</v>
      </c>
      <c r="F234" s="175" t="s">
        <v>382</v>
      </c>
      <c r="H234" s="174" t="s">
        <v>1</v>
      </c>
      <c r="I234" s="176"/>
      <c r="L234" s="173"/>
      <c r="M234" s="177"/>
      <c r="T234" s="178"/>
      <c r="AT234" s="174" t="s">
        <v>209</v>
      </c>
      <c r="AU234" s="174" t="s">
        <v>93</v>
      </c>
      <c r="AV234" s="14" t="s">
        <v>91</v>
      </c>
      <c r="AW234" s="14" t="s">
        <v>38</v>
      </c>
      <c r="AX234" s="14" t="s">
        <v>83</v>
      </c>
      <c r="AY234" s="174" t="s">
        <v>186</v>
      </c>
    </row>
    <row r="235" spans="2:65" s="12" customFormat="1" ht="11.25">
      <c r="B235" s="150"/>
      <c r="D235" s="151" t="s">
        <v>209</v>
      </c>
      <c r="E235" s="157" t="s">
        <v>1</v>
      </c>
      <c r="F235" s="152" t="s">
        <v>402</v>
      </c>
      <c r="H235" s="153">
        <v>16.795999999999999</v>
      </c>
      <c r="I235" s="154"/>
      <c r="L235" s="150"/>
      <c r="M235" s="155"/>
      <c r="T235" s="156"/>
      <c r="AT235" s="157" t="s">
        <v>209</v>
      </c>
      <c r="AU235" s="157" t="s">
        <v>93</v>
      </c>
      <c r="AV235" s="12" t="s">
        <v>93</v>
      </c>
      <c r="AW235" s="12" t="s">
        <v>38</v>
      </c>
      <c r="AX235" s="12" t="s">
        <v>83</v>
      </c>
      <c r="AY235" s="157" t="s">
        <v>186</v>
      </c>
    </row>
    <row r="236" spans="2:65" s="13" customFormat="1" ht="11.25">
      <c r="B236" s="166"/>
      <c r="D236" s="151" t="s">
        <v>209</v>
      </c>
      <c r="E236" s="167" t="s">
        <v>1</v>
      </c>
      <c r="F236" s="168" t="s">
        <v>291</v>
      </c>
      <c r="H236" s="169">
        <v>16.795999999999999</v>
      </c>
      <c r="I236" s="170"/>
      <c r="L236" s="166"/>
      <c r="M236" s="171"/>
      <c r="T236" s="172"/>
      <c r="AT236" s="167" t="s">
        <v>209</v>
      </c>
      <c r="AU236" s="167" t="s">
        <v>93</v>
      </c>
      <c r="AV236" s="13" t="s">
        <v>193</v>
      </c>
      <c r="AW236" s="13" t="s">
        <v>38</v>
      </c>
      <c r="AX236" s="13" t="s">
        <v>91</v>
      </c>
      <c r="AY236" s="167" t="s">
        <v>186</v>
      </c>
    </row>
    <row r="237" spans="2:65" s="1" customFormat="1" ht="16.5" customHeight="1">
      <c r="B237" s="33"/>
      <c r="C237" s="137" t="s">
        <v>403</v>
      </c>
      <c r="D237" s="137" t="s">
        <v>188</v>
      </c>
      <c r="E237" s="138" t="s">
        <v>404</v>
      </c>
      <c r="F237" s="139" t="s">
        <v>405</v>
      </c>
      <c r="G237" s="140" t="s">
        <v>191</v>
      </c>
      <c r="H237" s="141">
        <v>63.84</v>
      </c>
      <c r="I237" s="142"/>
      <c r="J237" s="143">
        <f>ROUND(I237*H237,2)</f>
        <v>0</v>
      </c>
      <c r="K237" s="139" t="s">
        <v>192</v>
      </c>
      <c r="L237" s="33"/>
      <c r="M237" s="144" t="s">
        <v>1</v>
      </c>
      <c r="N237" s="145" t="s">
        <v>48</v>
      </c>
      <c r="P237" s="146">
        <f>O237*H237</f>
        <v>0</v>
      </c>
      <c r="Q237" s="146">
        <v>2.64E-3</v>
      </c>
      <c r="R237" s="146">
        <f>Q237*H237</f>
        <v>0.16853760000000001</v>
      </c>
      <c r="S237" s="146">
        <v>0</v>
      </c>
      <c r="T237" s="147">
        <f>S237*H237</f>
        <v>0</v>
      </c>
      <c r="AR237" s="148" t="s">
        <v>193</v>
      </c>
      <c r="AT237" s="148" t="s">
        <v>188</v>
      </c>
      <c r="AU237" s="148" t="s">
        <v>93</v>
      </c>
      <c r="AY237" s="17" t="s">
        <v>186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7" t="s">
        <v>91</v>
      </c>
      <c r="BK237" s="149">
        <f>ROUND(I237*H237,2)</f>
        <v>0</v>
      </c>
      <c r="BL237" s="17" t="s">
        <v>193</v>
      </c>
      <c r="BM237" s="148" t="s">
        <v>406</v>
      </c>
    </row>
    <row r="238" spans="2:65" s="14" customFormat="1" ht="11.25">
      <c r="B238" s="173"/>
      <c r="D238" s="151" t="s">
        <v>209</v>
      </c>
      <c r="E238" s="174" t="s">
        <v>1</v>
      </c>
      <c r="F238" s="175" t="s">
        <v>382</v>
      </c>
      <c r="H238" s="174" t="s">
        <v>1</v>
      </c>
      <c r="I238" s="176"/>
      <c r="L238" s="173"/>
      <c r="M238" s="177"/>
      <c r="T238" s="178"/>
      <c r="AT238" s="174" t="s">
        <v>209</v>
      </c>
      <c r="AU238" s="174" t="s">
        <v>93</v>
      </c>
      <c r="AV238" s="14" t="s">
        <v>91</v>
      </c>
      <c r="AW238" s="14" t="s">
        <v>38</v>
      </c>
      <c r="AX238" s="14" t="s">
        <v>83</v>
      </c>
      <c r="AY238" s="174" t="s">
        <v>186</v>
      </c>
    </row>
    <row r="239" spans="2:65" s="12" customFormat="1" ht="11.25">
      <c r="B239" s="150"/>
      <c r="D239" s="151" t="s">
        <v>209</v>
      </c>
      <c r="E239" s="157" t="s">
        <v>1</v>
      </c>
      <c r="F239" s="152" t="s">
        <v>407</v>
      </c>
      <c r="H239" s="153">
        <v>63.84</v>
      </c>
      <c r="I239" s="154"/>
      <c r="L239" s="150"/>
      <c r="M239" s="155"/>
      <c r="T239" s="156"/>
      <c r="AT239" s="157" t="s">
        <v>209</v>
      </c>
      <c r="AU239" s="157" t="s">
        <v>93</v>
      </c>
      <c r="AV239" s="12" t="s">
        <v>93</v>
      </c>
      <c r="AW239" s="12" t="s">
        <v>38</v>
      </c>
      <c r="AX239" s="12" t="s">
        <v>83</v>
      </c>
      <c r="AY239" s="157" t="s">
        <v>186</v>
      </c>
    </row>
    <row r="240" spans="2:65" s="13" customFormat="1" ht="11.25">
      <c r="B240" s="166"/>
      <c r="D240" s="151" t="s">
        <v>209</v>
      </c>
      <c r="E240" s="167" t="s">
        <v>1</v>
      </c>
      <c r="F240" s="168" t="s">
        <v>291</v>
      </c>
      <c r="H240" s="169">
        <v>63.84</v>
      </c>
      <c r="I240" s="170"/>
      <c r="L240" s="166"/>
      <c r="M240" s="171"/>
      <c r="T240" s="172"/>
      <c r="AT240" s="167" t="s">
        <v>209</v>
      </c>
      <c r="AU240" s="167" t="s">
        <v>93</v>
      </c>
      <c r="AV240" s="13" t="s">
        <v>193</v>
      </c>
      <c r="AW240" s="13" t="s">
        <v>38</v>
      </c>
      <c r="AX240" s="13" t="s">
        <v>91</v>
      </c>
      <c r="AY240" s="167" t="s">
        <v>186</v>
      </c>
    </row>
    <row r="241" spans="2:65" s="1" customFormat="1" ht="16.5" customHeight="1">
      <c r="B241" s="33"/>
      <c r="C241" s="137" t="s">
        <v>408</v>
      </c>
      <c r="D241" s="137" t="s">
        <v>188</v>
      </c>
      <c r="E241" s="138" t="s">
        <v>409</v>
      </c>
      <c r="F241" s="139" t="s">
        <v>410</v>
      </c>
      <c r="G241" s="140" t="s">
        <v>191</v>
      </c>
      <c r="H241" s="141">
        <v>63.84</v>
      </c>
      <c r="I241" s="142"/>
      <c r="J241" s="143">
        <f>ROUND(I241*H241,2)</f>
        <v>0</v>
      </c>
      <c r="K241" s="139" t="s">
        <v>192</v>
      </c>
      <c r="L241" s="33"/>
      <c r="M241" s="144" t="s">
        <v>1</v>
      </c>
      <c r="N241" s="145" t="s">
        <v>48</v>
      </c>
      <c r="P241" s="146">
        <f>O241*H241</f>
        <v>0</v>
      </c>
      <c r="Q241" s="146">
        <v>0</v>
      </c>
      <c r="R241" s="146">
        <f>Q241*H241</f>
        <v>0</v>
      </c>
      <c r="S241" s="146">
        <v>0</v>
      </c>
      <c r="T241" s="147">
        <f>S241*H241</f>
        <v>0</v>
      </c>
      <c r="AR241" s="148" t="s">
        <v>193</v>
      </c>
      <c r="AT241" s="148" t="s">
        <v>188</v>
      </c>
      <c r="AU241" s="148" t="s">
        <v>93</v>
      </c>
      <c r="AY241" s="17" t="s">
        <v>186</v>
      </c>
      <c r="BE241" s="149">
        <f>IF(N241="základní",J241,0)</f>
        <v>0</v>
      </c>
      <c r="BF241" s="149">
        <f>IF(N241="snížená",J241,0)</f>
        <v>0</v>
      </c>
      <c r="BG241" s="149">
        <f>IF(N241="zákl. přenesená",J241,0)</f>
        <v>0</v>
      </c>
      <c r="BH241" s="149">
        <f>IF(N241="sníž. přenesená",J241,0)</f>
        <v>0</v>
      </c>
      <c r="BI241" s="149">
        <f>IF(N241="nulová",J241,0)</f>
        <v>0</v>
      </c>
      <c r="BJ241" s="17" t="s">
        <v>91</v>
      </c>
      <c r="BK241" s="149">
        <f>ROUND(I241*H241,2)</f>
        <v>0</v>
      </c>
      <c r="BL241" s="17" t="s">
        <v>193</v>
      </c>
      <c r="BM241" s="148" t="s">
        <v>411</v>
      </c>
    </row>
    <row r="242" spans="2:65" s="1" customFormat="1" ht="16.5" customHeight="1">
      <c r="B242" s="33"/>
      <c r="C242" s="137" t="s">
        <v>412</v>
      </c>
      <c r="D242" s="137" t="s">
        <v>188</v>
      </c>
      <c r="E242" s="138" t="s">
        <v>413</v>
      </c>
      <c r="F242" s="139" t="s">
        <v>414</v>
      </c>
      <c r="G242" s="140" t="s">
        <v>239</v>
      </c>
      <c r="H242" s="141">
        <v>8.76</v>
      </c>
      <c r="I242" s="142"/>
      <c r="J242" s="143">
        <f>ROUND(I242*H242,2)</f>
        <v>0</v>
      </c>
      <c r="K242" s="139" t="s">
        <v>192</v>
      </c>
      <c r="L242" s="33"/>
      <c r="M242" s="144" t="s">
        <v>1</v>
      </c>
      <c r="N242" s="145" t="s">
        <v>48</v>
      </c>
      <c r="P242" s="146">
        <f>O242*H242</f>
        <v>0</v>
      </c>
      <c r="Q242" s="146">
        <v>1.0601700000000001</v>
      </c>
      <c r="R242" s="146">
        <f>Q242*H242</f>
        <v>9.2870892000000005</v>
      </c>
      <c r="S242" s="146">
        <v>0</v>
      </c>
      <c r="T242" s="147">
        <f>S242*H242</f>
        <v>0</v>
      </c>
      <c r="AR242" s="148" t="s">
        <v>193</v>
      </c>
      <c r="AT242" s="148" t="s">
        <v>188</v>
      </c>
      <c r="AU242" s="148" t="s">
        <v>93</v>
      </c>
      <c r="AY242" s="17" t="s">
        <v>186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7" t="s">
        <v>91</v>
      </c>
      <c r="BK242" s="149">
        <f>ROUND(I242*H242,2)</f>
        <v>0</v>
      </c>
      <c r="BL242" s="17" t="s">
        <v>193</v>
      </c>
      <c r="BM242" s="148" t="s">
        <v>415</v>
      </c>
    </row>
    <row r="243" spans="2:65" s="12" customFormat="1" ht="11.25">
      <c r="B243" s="150"/>
      <c r="D243" s="151" t="s">
        <v>209</v>
      </c>
      <c r="E243" s="157" t="s">
        <v>1</v>
      </c>
      <c r="F243" s="152" t="s">
        <v>416</v>
      </c>
      <c r="H243" s="153">
        <v>7.3</v>
      </c>
      <c r="I243" s="154"/>
      <c r="L243" s="150"/>
      <c r="M243" s="155"/>
      <c r="T243" s="156"/>
      <c r="AT243" s="157" t="s">
        <v>209</v>
      </c>
      <c r="AU243" s="157" t="s">
        <v>93</v>
      </c>
      <c r="AV243" s="12" t="s">
        <v>93</v>
      </c>
      <c r="AW243" s="12" t="s">
        <v>38</v>
      </c>
      <c r="AX243" s="12" t="s">
        <v>83</v>
      </c>
      <c r="AY243" s="157" t="s">
        <v>186</v>
      </c>
    </row>
    <row r="244" spans="2:65" s="15" customFormat="1" ht="11.25">
      <c r="B244" s="189"/>
      <c r="D244" s="151" t="s">
        <v>209</v>
      </c>
      <c r="E244" s="190" t="s">
        <v>1</v>
      </c>
      <c r="F244" s="191" t="s">
        <v>376</v>
      </c>
      <c r="H244" s="192">
        <v>7.3</v>
      </c>
      <c r="I244" s="193"/>
      <c r="L244" s="189"/>
      <c r="M244" s="194"/>
      <c r="T244" s="195"/>
      <c r="AT244" s="190" t="s">
        <v>209</v>
      </c>
      <c r="AU244" s="190" t="s">
        <v>93</v>
      </c>
      <c r="AV244" s="15" t="s">
        <v>106</v>
      </c>
      <c r="AW244" s="15" t="s">
        <v>38</v>
      </c>
      <c r="AX244" s="15" t="s">
        <v>83</v>
      </c>
      <c r="AY244" s="190" t="s">
        <v>186</v>
      </c>
    </row>
    <row r="245" spans="2:65" s="12" customFormat="1" ht="11.25">
      <c r="B245" s="150"/>
      <c r="D245" s="151" t="s">
        <v>209</v>
      </c>
      <c r="E245" s="157" t="s">
        <v>1</v>
      </c>
      <c r="F245" s="152" t="s">
        <v>417</v>
      </c>
      <c r="H245" s="153">
        <v>1.46</v>
      </c>
      <c r="I245" s="154"/>
      <c r="L245" s="150"/>
      <c r="M245" s="155"/>
      <c r="T245" s="156"/>
      <c r="AT245" s="157" t="s">
        <v>209</v>
      </c>
      <c r="AU245" s="157" t="s">
        <v>93</v>
      </c>
      <c r="AV245" s="12" t="s">
        <v>93</v>
      </c>
      <c r="AW245" s="12" t="s">
        <v>38</v>
      </c>
      <c r="AX245" s="12" t="s">
        <v>83</v>
      </c>
      <c r="AY245" s="157" t="s">
        <v>186</v>
      </c>
    </row>
    <row r="246" spans="2:65" s="13" customFormat="1" ht="11.25">
      <c r="B246" s="166"/>
      <c r="D246" s="151" t="s">
        <v>209</v>
      </c>
      <c r="E246" s="167" t="s">
        <v>1</v>
      </c>
      <c r="F246" s="168" t="s">
        <v>291</v>
      </c>
      <c r="H246" s="169">
        <v>8.76</v>
      </c>
      <c r="I246" s="170"/>
      <c r="L246" s="166"/>
      <c r="M246" s="171"/>
      <c r="T246" s="172"/>
      <c r="AT246" s="167" t="s">
        <v>209</v>
      </c>
      <c r="AU246" s="167" t="s">
        <v>93</v>
      </c>
      <c r="AV246" s="13" t="s">
        <v>193</v>
      </c>
      <c r="AW246" s="13" t="s">
        <v>38</v>
      </c>
      <c r="AX246" s="13" t="s">
        <v>91</v>
      </c>
      <c r="AY246" s="167" t="s">
        <v>186</v>
      </c>
    </row>
    <row r="247" spans="2:65" s="1" customFormat="1" ht="16.5" customHeight="1">
      <c r="B247" s="33"/>
      <c r="C247" s="137" t="s">
        <v>418</v>
      </c>
      <c r="D247" s="137" t="s">
        <v>188</v>
      </c>
      <c r="E247" s="138" t="s">
        <v>419</v>
      </c>
      <c r="F247" s="139" t="s">
        <v>420</v>
      </c>
      <c r="G247" s="140" t="s">
        <v>225</v>
      </c>
      <c r="H247" s="141">
        <v>23.56</v>
      </c>
      <c r="I247" s="142"/>
      <c r="J247" s="143">
        <f>ROUND(I247*H247,2)</f>
        <v>0</v>
      </c>
      <c r="K247" s="139" t="s">
        <v>240</v>
      </c>
      <c r="L247" s="33"/>
      <c r="M247" s="144" t="s">
        <v>1</v>
      </c>
      <c r="N247" s="145" t="s">
        <v>48</v>
      </c>
      <c r="P247" s="146">
        <f>O247*H247</f>
        <v>0</v>
      </c>
      <c r="Q247" s="146">
        <v>0</v>
      </c>
      <c r="R247" s="146">
        <f>Q247*H247</f>
        <v>0</v>
      </c>
      <c r="S247" s="146">
        <v>0</v>
      </c>
      <c r="T247" s="147">
        <f>S247*H247</f>
        <v>0</v>
      </c>
      <c r="AR247" s="148" t="s">
        <v>193</v>
      </c>
      <c r="AT247" s="148" t="s">
        <v>188</v>
      </c>
      <c r="AU247" s="148" t="s">
        <v>93</v>
      </c>
      <c r="AY247" s="17" t="s">
        <v>186</v>
      </c>
      <c r="BE247" s="149">
        <f>IF(N247="základní",J247,0)</f>
        <v>0</v>
      </c>
      <c r="BF247" s="149">
        <f>IF(N247="snížená",J247,0)</f>
        <v>0</v>
      </c>
      <c r="BG247" s="149">
        <f>IF(N247="zákl. přenesená",J247,0)</f>
        <v>0</v>
      </c>
      <c r="BH247" s="149">
        <f>IF(N247="sníž. přenesená",J247,0)</f>
        <v>0</v>
      </c>
      <c r="BI247" s="149">
        <f>IF(N247="nulová",J247,0)</f>
        <v>0</v>
      </c>
      <c r="BJ247" s="17" t="s">
        <v>91</v>
      </c>
      <c r="BK247" s="149">
        <f>ROUND(I247*H247,2)</f>
        <v>0</v>
      </c>
      <c r="BL247" s="17" t="s">
        <v>193</v>
      </c>
      <c r="BM247" s="148" t="s">
        <v>421</v>
      </c>
    </row>
    <row r="248" spans="2:65" s="1" customFormat="1" ht="29.25">
      <c r="B248" s="33"/>
      <c r="D248" s="151" t="s">
        <v>242</v>
      </c>
      <c r="F248" s="158" t="s">
        <v>422</v>
      </c>
      <c r="I248" s="159"/>
      <c r="L248" s="33"/>
      <c r="M248" s="160"/>
      <c r="T248" s="57"/>
      <c r="AT248" s="17" t="s">
        <v>242</v>
      </c>
      <c r="AU248" s="17" t="s">
        <v>93</v>
      </c>
    </row>
    <row r="249" spans="2:65" s="12" customFormat="1" ht="11.25">
      <c r="B249" s="150"/>
      <c r="D249" s="151" t="s">
        <v>209</v>
      </c>
      <c r="E249" s="157" t="s">
        <v>1</v>
      </c>
      <c r="F249" s="152" t="s">
        <v>423</v>
      </c>
      <c r="H249" s="153">
        <v>23.56</v>
      </c>
      <c r="I249" s="154"/>
      <c r="L249" s="150"/>
      <c r="M249" s="155"/>
      <c r="T249" s="156"/>
      <c r="AT249" s="157" t="s">
        <v>209</v>
      </c>
      <c r="AU249" s="157" t="s">
        <v>93</v>
      </c>
      <c r="AV249" s="12" t="s">
        <v>93</v>
      </c>
      <c r="AW249" s="12" t="s">
        <v>38</v>
      </c>
      <c r="AX249" s="12" t="s">
        <v>83</v>
      </c>
      <c r="AY249" s="157" t="s">
        <v>186</v>
      </c>
    </row>
    <row r="250" spans="2:65" s="13" customFormat="1" ht="11.25">
      <c r="B250" s="166"/>
      <c r="D250" s="151" t="s">
        <v>209</v>
      </c>
      <c r="E250" s="167" t="s">
        <v>1</v>
      </c>
      <c r="F250" s="168" t="s">
        <v>291</v>
      </c>
      <c r="H250" s="169">
        <v>23.56</v>
      </c>
      <c r="I250" s="170"/>
      <c r="L250" s="166"/>
      <c r="M250" s="171"/>
      <c r="T250" s="172"/>
      <c r="AT250" s="167" t="s">
        <v>209</v>
      </c>
      <c r="AU250" s="167" t="s">
        <v>93</v>
      </c>
      <c r="AV250" s="13" t="s">
        <v>193</v>
      </c>
      <c r="AW250" s="13" t="s">
        <v>38</v>
      </c>
      <c r="AX250" s="13" t="s">
        <v>91</v>
      </c>
      <c r="AY250" s="167" t="s">
        <v>186</v>
      </c>
    </row>
    <row r="251" spans="2:65" s="11" customFormat="1" ht="22.9" customHeight="1">
      <c r="B251" s="125"/>
      <c r="D251" s="126" t="s">
        <v>82</v>
      </c>
      <c r="E251" s="135" t="s">
        <v>106</v>
      </c>
      <c r="F251" s="135" t="s">
        <v>424</v>
      </c>
      <c r="I251" s="128"/>
      <c r="J251" s="136">
        <f>BK251</f>
        <v>0</v>
      </c>
      <c r="L251" s="125"/>
      <c r="M251" s="130"/>
      <c r="P251" s="131">
        <f>SUM(P252:P313)</f>
        <v>0</v>
      </c>
      <c r="R251" s="131">
        <f>SUM(R252:R313)</f>
        <v>633.29408195999986</v>
      </c>
      <c r="T251" s="132">
        <f>SUM(T252:T313)</f>
        <v>0</v>
      </c>
      <c r="AR251" s="126" t="s">
        <v>91</v>
      </c>
      <c r="AT251" s="133" t="s">
        <v>82</v>
      </c>
      <c r="AU251" s="133" t="s">
        <v>91</v>
      </c>
      <c r="AY251" s="126" t="s">
        <v>186</v>
      </c>
      <c r="BK251" s="134">
        <f>SUM(BK252:BK313)</f>
        <v>0</v>
      </c>
    </row>
    <row r="252" spans="2:65" s="1" customFormat="1" ht="21.75" customHeight="1">
      <c r="B252" s="33"/>
      <c r="C252" s="137" t="s">
        <v>425</v>
      </c>
      <c r="D252" s="137" t="s">
        <v>188</v>
      </c>
      <c r="E252" s="138" t="s">
        <v>426</v>
      </c>
      <c r="F252" s="139" t="s">
        <v>427</v>
      </c>
      <c r="G252" s="140" t="s">
        <v>191</v>
      </c>
      <c r="H252" s="141">
        <v>69.290000000000006</v>
      </c>
      <c r="I252" s="142"/>
      <c r="J252" s="143">
        <f>ROUND(I252*H252,2)</f>
        <v>0</v>
      </c>
      <c r="K252" s="139" t="s">
        <v>192</v>
      </c>
      <c r="L252" s="33"/>
      <c r="M252" s="144" t="s">
        <v>1</v>
      </c>
      <c r="N252" s="145" t="s">
        <v>48</v>
      </c>
      <c r="P252" s="146">
        <f>O252*H252</f>
        <v>0</v>
      </c>
      <c r="Q252" s="146">
        <v>0.71545999999999998</v>
      </c>
      <c r="R252" s="146">
        <f>Q252*H252</f>
        <v>49.574223400000001</v>
      </c>
      <c r="S252" s="146">
        <v>0</v>
      </c>
      <c r="T252" s="147">
        <f>S252*H252</f>
        <v>0</v>
      </c>
      <c r="AR252" s="148" t="s">
        <v>193</v>
      </c>
      <c r="AT252" s="148" t="s">
        <v>188</v>
      </c>
      <c r="AU252" s="148" t="s">
        <v>93</v>
      </c>
      <c r="AY252" s="17" t="s">
        <v>186</v>
      </c>
      <c r="BE252" s="149">
        <f>IF(N252="základní",J252,0)</f>
        <v>0</v>
      </c>
      <c r="BF252" s="149">
        <f>IF(N252="snížená",J252,0)</f>
        <v>0</v>
      </c>
      <c r="BG252" s="149">
        <f>IF(N252="zákl. přenesená",J252,0)</f>
        <v>0</v>
      </c>
      <c r="BH252" s="149">
        <f>IF(N252="sníž. přenesená",J252,0)</f>
        <v>0</v>
      </c>
      <c r="BI252" s="149">
        <f>IF(N252="nulová",J252,0)</f>
        <v>0</v>
      </c>
      <c r="BJ252" s="17" t="s">
        <v>91</v>
      </c>
      <c r="BK252" s="149">
        <f>ROUND(I252*H252,2)</f>
        <v>0</v>
      </c>
      <c r="BL252" s="17" t="s">
        <v>193</v>
      </c>
      <c r="BM252" s="148" t="s">
        <v>428</v>
      </c>
    </row>
    <row r="253" spans="2:65" s="1" customFormat="1" ht="16.5" customHeight="1">
      <c r="B253" s="33"/>
      <c r="C253" s="137" t="s">
        <v>429</v>
      </c>
      <c r="D253" s="137" t="s">
        <v>188</v>
      </c>
      <c r="E253" s="138" t="s">
        <v>430</v>
      </c>
      <c r="F253" s="139" t="s">
        <v>431</v>
      </c>
      <c r="G253" s="140" t="s">
        <v>191</v>
      </c>
      <c r="H253" s="141">
        <v>115.66500000000001</v>
      </c>
      <c r="I253" s="142"/>
      <c r="J253" s="143">
        <f>ROUND(I253*H253,2)</f>
        <v>0</v>
      </c>
      <c r="K253" s="139" t="s">
        <v>192</v>
      </c>
      <c r="L253" s="33"/>
      <c r="M253" s="144" t="s">
        <v>1</v>
      </c>
      <c r="N253" s="145" t="s">
        <v>48</v>
      </c>
      <c r="P253" s="146">
        <f>O253*H253</f>
        <v>0</v>
      </c>
      <c r="Q253" s="146">
        <v>0.14560999999999999</v>
      </c>
      <c r="R253" s="146">
        <f>Q253*H253</f>
        <v>16.84198065</v>
      </c>
      <c r="S253" s="146">
        <v>0</v>
      </c>
      <c r="T253" s="147">
        <f>S253*H253</f>
        <v>0</v>
      </c>
      <c r="AR253" s="148" t="s">
        <v>193</v>
      </c>
      <c r="AT253" s="148" t="s">
        <v>188</v>
      </c>
      <c r="AU253" s="148" t="s">
        <v>93</v>
      </c>
      <c r="AY253" s="17" t="s">
        <v>186</v>
      </c>
      <c r="BE253" s="149">
        <f>IF(N253="základní",J253,0)</f>
        <v>0</v>
      </c>
      <c r="BF253" s="149">
        <f>IF(N253="snížená",J253,0)</f>
        <v>0</v>
      </c>
      <c r="BG253" s="149">
        <f>IF(N253="zákl. přenesená",J253,0)</f>
        <v>0</v>
      </c>
      <c r="BH253" s="149">
        <f>IF(N253="sníž. přenesená",J253,0)</f>
        <v>0</v>
      </c>
      <c r="BI253" s="149">
        <f>IF(N253="nulová",J253,0)</f>
        <v>0</v>
      </c>
      <c r="BJ253" s="17" t="s">
        <v>91</v>
      </c>
      <c r="BK253" s="149">
        <f>ROUND(I253*H253,2)</f>
        <v>0</v>
      </c>
      <c r="BL253" s="17" t="s">
        <v>193</v>
      </c>
      <c r="BM253" s="148" t="s">
        <v>432</v>
      </c>
    </row>
    <row r="254" spans="2:65" s="14" customFormat="1" ht="11.25">
      <c r="B254" s="173"/>
      <c r="D254" s="151" t="s">
        <v>209</v>
      </c>
      <c r="E254" s="174" t="s">
        <v>1</v>
      </c>
      <c r="F254" s="175" t="s">
        <v>433</v>
      </c>
      <c r="H254" s="174" t="s">
        <v>1</v>
      </c>
      <c r="I254" s="176"/>
      <c r="L254" s="173"/>
      <c r="M254" s="177"/>
      <c r="T254" s="178"/>
      <c r="AT254" s="174" t="s">
        <v>209</v>
      </c>
      <c r="AU254" s="174" t="s">
        <v>93</v>
      </c>
      <c r="AV254" s="14" t="s">
        <v>91</v>
      </c>
      <c r="AW254" s="14" t="s">
        <v>38</v>
      </c>
      <c r="AX254" s="14" t="s">
        <v>83</v>
      </c>
      <c r="AY254" s="174" t="s">
        <v>186</v>
      </c>
    </row>
    <row r="255" spans="2:65" s="12" customFormat="1" ht="11.25">
      <c r="B255" s="150"/>
      <c r="D255" s="151" t="s">
        <v>209</v>
      </c>
      <c r="E255" s="157" t="s">
        <v>1</v>
      </c>
      <c r="F255" s="152" t="s">
        <v>434</v>
      </c>
      <c r="H255" s="153">
        <v>115.66500000000001</v>
      </c>
      <c r="I255" s="154"/>
      <c r="L255" s="150"/>
      <c r="M255" s="155"/>
      <c r="T255" s="156"/>
      <c r="AT255" s="157" t="s">
        <v>209</v>
      </c>
      <c r="AU255" s="157" t="s">
        <v>93</v>
      </c>
      <c r="AV255" s="12" t="s">
        <v>93</v>
      </c>
      <c r="AW255" s="12" t="s">
        <v>38</v>
      </c>
      <c r="AX255" s="12" t="s">
        <v>83</v>
      </c>
      <c r="AY255" s="157" t="s">
        <v>186</v>
      </c>
    </row>
    <row r="256" spans="2:65" s="13" customFormat="1" ht="11.25">
      <c r="B256" s="166"/>
      <c r="D256" s="151" t="s">
        <v>209</v>
      </c>
      <c r="E256" s="167" t="s">
        <v>1</v>
      </c>
      <c r="F256" s="168" t="s">
        <v>291</v>
      </c>
      <c r="H256" s="169">
        <v>115.66500000000001</v>
      </c>
      <c r="I256" s="170"/>
      <c r="L256" s="166"/>
      <c r="M256" s="171"/>
      <c r="T256" s="172"/>
      <c r="AT256" s="167" t="s">
        <v>209</v>
      </c>
      <c r="AU256" s="167" t="s">
        <v>93</v>
      </c>
      <c r="AV256" s="13" t="s">
        <v>193</v>
      </c>
      <c r="AW256" s="13" t="s">
        <v>38</v>
      </c>
      <c r="AX256" s="13" t="s">
        <v>91</v>
      </c>
      <c r="AY256" s="167" t="s">
        <v>186</v>
      </c>
    </row>
    <row r="257" spans="2:65" s="1" customFormat="1" ht="16.5" customHeight="1">
      <c r="B257" s="33"/>
      <c r="C257" s="137" t="s">
        <v>435</v>
      </c>
      <c r="D257" s="137" t="s">
        <v>188</v>
      </c>
      <c r="E257" s="138" t="s">
        <v>436</v>
      </c>
      <c r="F257" s="139" t="s">
        <v>437</v>
      </c>
      <c r="G257" s="140" t="s">
        <v>191</v>
      </c>
      <c r="H257" s="141">
        <v>216</v>
      </c>
      <c r="I257" s="142"/>
      <c r="J257" s="143">
        <f>ROUND(I257*H257,2)</f>
        <v>0</v>
      </c>
      <c r="K257" s="139" t="s">
        <v>192</v>
      </c>
      <c r="L257" s="33"/>
      <c r="M257" s="144" t="s">
        <v>1</v>
      </c>
      <c r="N257" s="145" t="s">
        <v>48</v>
      </c>
      <c r="P257" s="146">
        <f>O257*H257</f>
        <v>0</v>
      </c>
      <c r="Q257" s="146">
        <v>0.22158</v>
      </c>
      <c r="R257" s="146">
        <f>Q257*H257</f>
        <v>47.861280000000001</v>
      </c>
      <c r="S257" s="146">
        <v>0</v>
      </c>
      <c r="T257" s="147">
        <f>S257*H257</f>
        <v>0</v>
      </c>
      <c r="AR257" s="148" t="s">
        <v>193</v>
      </c>
      <c r="AT257" s="148" t="s">
        <v>188</v>
      </c>
      <c r="AU257" s="148" t="s">
        <v>93</v>
      </c>
      <c r="AY257" s="17" t="s">
        <v>186</v>
      </c>
      <c r="BE257" s="149">
        <f>IF(N257="základní",J257,0)</f>
        <v>0</v>
      </c>
      <c r="BF257" s="149">
        <f>IF(N257="snížená",J257,0)</f>
        <v>0</v>
      </c>
      <c r="BG257" s="149">
        <f>IF(N257="zákl. přenesená",J257,0)</f>
        <v>0</v>
      </c>
      <c r="BH257" s="149">
        <f>IF(N257="sníž. přenesená",J257,0)</f>
        <v>0</v>
      </c>
      <c r="BI257" s="149">
        <f>IF(N257="nulová",J257,0)</f>
        <v>0</v>
      </c>
      <c r="BJ257" s="17" t="s">
        <v>91</v>
      </c>
      <c r="BK257" s="149">
        <f>ROUND(I257*H257,2)</f>
        <v>0</v>
      </c>
      <c r="BL257" s="17" t="s">
        <v>193</v>
      </c>
      <c r="BM257" s="148" t="s">
        <v>438</v>
      </c>
    </row>
    <row r="258" spans="2:65" s="1" customFormat="1" ht="19.5">
      <c r="B258" s="33"/>
      <c r="D258" s="151" t="s">
        <v>242</v>
      </c>
      <c r="F258" s="158" t="s">
        <v>439</v>
      </c>
      <c r="I258" s="159"/>
      <c r="L258" s="33"/>
      <c r="M258" s="160"/>
      <c r="T258" s="57"/>
      <c r="AT258" s="17" t="s">
        <v>242</v>
      </c>
      <c r="AU258" s="17" t="s">
        <v>93</v>
      </c>
    </row>
    <row r="259" spans="2:65" s="1" customFormat="1" ht="16.5" customHeight="1">
      <c r="B259" s="33"/>
      <c r="C259" s="137" t="s">
        <v>440</v>
      </c>
      <c r="D259" s="137" t="s">
        <v>188</v>
      </c>
      <c r="E259" s="138" t="s">
        <v>441</v>
      </c>
      <c r="F259" s="139" t="s">
        <v>442</v>
      </c>
      <c r="G259" s="140" t="s">
        <v>191</v>
      </c>
      <c r="H259" s="141">
        <v>53.954999999999998</v>
      </c>
      <c r="I259" s="142"/>
      <c r="J259" s="143">
        <f>ROUND(I259*H259,2)</f>
        <v>0</v>
      </c>
      <c r="K259" s="139" t="s">
        <v>192</v>
      </c>
      <c r="L259" s="33"/>
      <c r="M259" s="144" t="s">
        <v>1</v>
      </c>
      <c r="N259" s="145" t="s">
        <v>48</v>
      </c>
      <c r="P259" s="146">
        <f>O259*H259</f>
        <v>0</v>
      </c>
      <c r="Q259" s="146">
        <v>0.18085000000000001</v>
      </c>
      <c r="R259" s="146">
        <f>Q259*H259</f>
        <v>9.7577617500000002</v>
      </c>
      <c r="S259" s="146">
        <v>0</v>
      </c>
      <c r="T259" s="147">
        <f>S259*H259</f>
        <v>0</v>
      </c>
      <c r="AR259" s="148" t="s">
        <v>193</v>
      </c>
      <c r="AT259" s="148" t="s">
        <v>188</v>
      </c>
      <c r="AU259" s="148" t="s">
        <v>93</v>
      </c>
      <c r="AY259" s="17" t="s">
        <v>186</v>
      </c>
      <c r="BE259" s="149">
        <f>IF(N259="základní",J259,0)</f>
        <v>0</v>
      </c>
      <c r="BF259" s="149">
        <f>IF(N259="snížená",J259,0)</f>
        <v>0</v>
      </c>
      <c r="BG259" s="149">
        <f>IF(N259="zákl. přenesená",J259,0)</f>
        <v>0</v>
      </c>
      <c r="BH259" s="149">
        <f>IF(N259="sníž. přenesená",J259,0)</f>
        <v>0</v>
      </c>
      <c r="BI259" s="149">
        <f>IF(N259="nulová",J259,0)</f>
        <v>0</v>
      </c>
      <c r="BJ259" s="17" t="s">
        <v>91</v>
      </c>
      <c r="BK259" s="149">
        <f>ROUND(I259*H259,2)</f>
        <v>0</v>
      </c>
      <c r="BL259" s="17" t="s">
        <v>193</v>
      </c>
      <c r="BM259" s="148" t="s">
        <v>443</v>
      </c>
    </row>
    <row r="260" spans="2:65" s="14" customFormat="1" ht="11.25">
      <c r="B260" s="173"/>
      <c r="D260" s="151" t="s">
        <v>209</v>
      </c>
      <c r="E260" s="174" t="s">
        <v>1</v>
      </c>
      <c r="F260" s="175" t="s">
        <v>433</v>
      </c>
      <c r="H260" s="174" t="s">
        <v>1</v>
      </c>
      <c r="I260" s="176"/>
      <c r="L260" s="173"/>
      <c r="M260" s="177"/>
      <c r="T260" s="178"/>
      <c r="AT260" s="174" t="s">
        <v>209</v>
      </c>
      <c r="AU260" s="174" t="s">
        <v>93</v>
      </c>
      <c r="AV260" s="14" t="s">
        <v>91</v>
      </c>
      <c r="AW260" s="14" t="s">
        <v>38</v>
      </c>
      <c r="AX260" s="14" t="s">
        <v>83</v>
      </c>
      <c r="AY260" s="174" t="s">
        <v>186</v>
      </c>
    </row>
    <row r="261" spans="2:65" s="12" customFormat="1" ht="11.25">
      <c r="B261" s="150"/>
      <c r="D261" s="151" t="s">
        <v>209</v>
      </c>
      <c r="E261" s="157" t="s">
        <v>1</v>
      </c>
      <c r="F261" s="152" t="s">
        <v>444</v>
      </c>
      <c r="H261" s="153">
        <v>53.954999999999998</v>
      </c>
      <c r="I261" s="154"/>
      <c r="L261" s="150"/>
      <c r="M261" s="155"/>
      <c r="T261" s="156"/>
      <c r="AT261" s="157" t="s">
        <v>209</v>
      </c>
      <c r="AU261" s="157" t="s">
        <v>93</v>
      </c>
      <c r="AV261" s="12" t="s">
        <v>93</v>
      </c>
      <c r="AW261" s="12" t="s">
        <v>38</v>
      </c>
      <c r="AX261" s="12" t="s">
        <v>83</v>
      </c>
      <c r="AY261" s="157" t="s">
        <v>186</v>
      </c>
    </row>
    <row r="262" spans="2:65" s="13" customFormat="1" ht="11.25">
      <c r="B262" s="166"/>
      <c r="D262" s="151" t="s">
        <v>209</v>
      </c>
      <c r="E262" s="167" t="s">
        <v>1</v>
      </c>
      <c r="F262" s="168" t="s">
        <v>291</v>
      </c>
      <c r="H262" s="169">
        <v>53.954999999999998</v>
      </c>
      <c r="I262" s="170"/>
      <c r="L262" s="166"/>
      <c r="M262" s="171"/>
      <c r="T262" s="172"/>
      <c r="AT262" s="167" t="s">
        <v>209</v>
      </c>
      <c r="AU262" s="167" t="s">
        <v>93</v>
      </c>
      <c r="AV262" s="13" t="s">
        <v>193</v>
      </c>
      <c r="AW262" s="13" t="s">
        <v>38</v>
      </c>
      <c r="AX262" s="13" t="s">
        <v>91</v>
      </c>
      <c r="AY262" s="167" t="s">
        <v>186</v>
      </c>
    </row>
    <row r="263" spans="2:65" s="1" customFormat="1" ht="16.5" customHeight="1">
      <c r="B263" s="33"/>
      <c r="C263" s="137" t="s">
        <v>445</v>
      </c>
      <c r="D263" s="137" t="s">
        <v>188</v>
      </c>
      <c r="E263" s="138" t="s">
        <v>446</v>
      </c>
      <c r="F263" s="139" t="s">
        <v>447</v>
      </c>
      <c r="G263" s="140" t="s">
        <v>191</v>
      </c>
      <c r="H263" s="141">
        <v>781.85500000000002</v>
      </c>
      <c r="I263" s="142"/>
      <c r="J263" s="143">
        <f>ROUND(I263*H263,2)</f>
        <v>0</v>
      </c>
      <c r="K263" s="139" t="s">
        <v>192</v>
      </c>
      <c r="L263" s="33"/>
      <c r="M263" s="144" t="s">
        <v>1</v>
      </c>
      <c r="N263" s="145" t="s">
        <v>48</v>
      </c>
      <c r="P263" s="146">
        <f>O263*H263</f>
        <v>0</v>
      </c>
      <c r="Q263" s="146">
        <v>0.26032</v>
      </c>
      <c r="R263" s="146">
        <f>Q263*H263</f>
        <v>203.53249360000001</v>
      </c>
      <c r="S263" s="146">
        <v>0</v>
      </c>
      <c r="T263" s="147">
        <f>S263*H263</f>
        <v>0</v>
      </c>
      <c r="AR263" s="148" t="s">
        <v>193</v>
      </c>
      <c r="AT263" s="148" t="s">
        <v>188</v>
      </c>
      <c r="AU263" s="148" t="s">
        <v>93</v>
      </c>
      <c r="AY263" s="17" t="s">
        <v>186</v>
      </c>
      <c r="BE263" s="149">
        <f>IF(N263="základní",J263,0)</f>
        <v>0</v>
      </c>
      <c r="BF263" s="149">
        <f>IF(N263="snížená",J263,0)</f>
        <v>0</v>
      </c>
      <c r="BG263" s="149">
        <f>IF(N263="zákl. přenesená",J263,0)</f>
        <v>0</v>
      </c>
      <c r="BH263" s="149">
        <f>IF(N263="sníž. přenesená",J263,0)</f>
        <v>0</v>
      </c>
      <c r="BI263" s="149">
        <f>IF(N263="nulová",J263,0)</f>
        <v>0</v>
      </c>
      <c r="BJ263" s="17" t="s">
        <v>91</v>
      </c>
      <c r="BK263" s="149">
        <f>ROUND(I263*H263,2)</f>
        <v>0</v>
      </c>
      <c r="BL263" s="17" t="s">
        <v>193</v>
      </c>
      <c r="BM263" s="148" t="s">
        <v>448</v>
      </c>
    </row>
    <row r="264" spans="2:65" s="14" customFormat="1" ht="11.25">
      <c r="B264" s="173"/>
      <c r="D264" s="151" t="s">
        <v>209</v>
      </c>
      <c r="E264" s="174" t="s">
        <v>1</v>
      </c>
      <c r="F264" s="175" t="s">
        <v>433</v>
      </c>
      <c r="H264" s="174" t="s">
        <v>1</v>
      </c>
      <c r="I264" s="176"/>
      <c r="L264" s="173"/>
      <c r="M264" s="177"/>
      <c r="T264" s="178"/>
      <c r="AT264" s="174" t="s">
        <v>209</v>
      </c>
      <c r="AU264" s="174" t="s">
        <v>93</v>
      </c>
      <c r="AV264" s="14" t="s">
        <v>91</v>
      </c>
      <c r="AW264" s="14" t="s">
        <v>38</v>
      </c>
      <c r="AX264" s="14" t="s">
        <v>83</v>
      </c>
      <c r="AY264" s="174" t="s">
        <v>186</v>
      </c>
    </row>
    <row r="265" spans="2:65" s="12" customFormat="1" ht="11.25">
      <c r="B265" s="150"/>
      <c r="D265" s="151" t="s">
        <v>209</v>
      </c>
      <c r="E265" s="157" t="s">
        <v>1</v>
      </c>
      <c r="F265" s="152" t="s">
        <v>449</v>
      </c>
      <c r="H265" s="153">
        <v>104.47</v>
      </c>
      <c r="I265" s="154"/>
      <c r="L265" s="150"/>
      <c r="M265" s="155"/>
      <c r="T265" s="156"/>
      <c r="AT265" s="157" t="s">
        <v>209</v>
      </c>
      <c r="AU265" s="157" t="s">
        <v>93</v>
      </c>
      <c r="AV265" s="12" t="s">
        <v>93</v>
      </c>
      <c r="AW265" s="12" t="s">
        <v>38</v>
      </c>
      <c r="AX265" s="12" t="s">
        <v>83</v>
      </c>
      <c r="AY265" s="157" t="s">
        <v>186</v>
      </c>
    </row>
    <row r="266" spans="2:65" s="12" customFormat="1" ht="11.25">
      <c r="B266" s="150"/>
      <c r="D266" s="151" t="s">
        <v>209</v>
      </c>
      <c r="E266" s="157" t="s">
        <v>1</v>
      </c>
      <c r="F266" s="152" t="s">
        <v>450</v>
      </c>
      <c r="H266" s="153">
        <v>677.38499999999999</v>
      </c>
      <c r="I266" s="154"/>
      <c r="L266" s="150"/>
      <c r="M266" s="155"/>
      <c r="T266" s="156"/>
      <c r="AT266" s="157" t="s">
        <v>209</v>
      </c>
      <c r="AU266" s="157" t="s">
        <v>93</v>
      </c>
      <c r="AV266" s="12" t="s">
        <v>93</v>
      </c>
      <c r="AW266" s="12" t="s">
        <v>38</v>
      </c>
      <c r="AX266" s="12" t="s">
        <v>83</v>
      </c>
      <c r="AY266" s="157" t="s">
        <v>186</v>
      </c>
    </row>
    <row r="267" spans="2:65" s="13" customFormat="1" ht="11.25">
      <c r="B267" s="166"/>
      <c r="D267" s="151" t="s">
        <v>209</v>
      </c>
      <c r="E267" s="167" t="s">
        <v>1</v>
      </c>
      <c r="F267" s="168" t="s">
        <v>291</v>
      </c>
      <c r="H267" s="169">
        <v>781.85500000000002</v>
      </c>
      <c r="I267" s="170"/>
      <c r="L267" s="166"/>
      <c r="M267" s="171"/>
      <c r="T267" s="172"/>
      <c r="AT267" s="167" t="s">
        <v>209</v>
      </c>
      <c r="AU267" s="167" t="s">
        <v>93</v>
      </c>
      <c r="AV267" s="13" t="s">
        <v>193</v>
      </c>
      <c r="AW267" s="13" t="s">
        <v>38</v>
      </c>
      <c r="AX267" s="13" t="s">
        <v>91</v>
      </c>
      <c r="AY267" s="167" t="s">
        <v>186</v>
      </c>
    </row>
    <row r="268" spans="2:65" s="1" customFormat="1" ht="16.5" customHeight="1">
      <c r="B268" s="33"/>
      <c r="C268" s="137" t="s">
        <v>451</v>
      </c>
      <c r="D268" s="137" t="s">
        <v>188</v>
      </c>
      <c r="E268" s="138" t="s">
        <v>452</v>
      </c>
      <c r="F268" s="139" t="s">
        <v>453</v>
      </c>
      <c r="G268" s="140" t="s">
        <v>191</v>
      </c>
      <c r="H268" s="141">
        <v>667.05</v>
      </c>
      <c r="I268" s="142"/>
      <c r="J268" s="143">
        <f>ROUND(I268*H268,2)</f>
        <v>0</v>
      </c>
      <c r="K268" s="139" t="s">
        <v>192</v>
      </c>
      <c r="L268" s="33"/>
      <c r="M268" s="144" t="s">
        <v>1</v>
      </c>
      <c r="N268" s="145" t="s">
        <v>48</v>
      </c>
      <c r="P268" s="146">
        <f>O268*H268</f>
        <v>0</v>
      </c>
      <c r="Q268" s="146">
        <v>0.29268</v>
      </c>
      <c r="R268" s="146">
        <f>Q268*H268</f>
        <v>195.23219399999999</v>
      </c>
      <c r="S268" s="146">
        <v>0</v>
      </c>
      <c r="T268" s="147">
        <f>S268*H268</f>
        <v>0</v>
      </c>
      <c r="AR268" s="148" t="s">
        <v>193</v>
      </c>
      <c r="AT268" s="148" t="s">
        <v>188</v>
      </c>
      <c r="AU268" s="148" t="s">
        <v>93</v>
      </c>
      <c r="AY268" s="17" t="s">
        <v>186</v>
      </c>
      <c r="BE268" s="149">
        <f>IF(N268="základní",J268,0)</f>
        <v>0</v>
      </c>
      <c r="BF268" s="149">
        <f>IF(N268="snížená",J268,0)</f>
        <v>0</v>
      </c>
      <c r="BG268" s="149">
        <f>IF(N268="zákl. přenesená",J268,0)</f>
        <v>0</v>
      </c>
      <c r="BH268" s="149">
        <f>IF(N268="sníž. přenesená",J268,0)</f>
        <v>0</v>
      </c>
      <c r="BI268" s="149">
        <f>IF(N268="nulová",J268,0)</f>
        <v>0</v>
      </c>
      <c r="BJ268" s="17" t="s">
        <v>91</v>
      </c>
      <c r="BK268" s="149">
        <f>ROUND(I268*H268,2)</f>
        <v>0</v>
      </c>
      <c r="BL268" s="17" t="s">
        <v>193</v>
      </c>
      <c r="BM268" s="148" t="s">
        <v>454</v>
      </c>
    </row>
    <row r="269" spans="2:65" s="14" customFormat="1" ht="11.25">
      <c r="B269" s="173"/>
      <c r="D269" s="151" t="s">
        <v>209</v>
      </c>
      <c r="E269" s="174" t="s">
        <v>1</v>
      </c>
      <c r="F269" s="175" t="s">
        <v>433</v>
      </c>
      <c r="H269" s="174" t="s">
        <v>1</v>
      </c>
      <c r="I269" s="176"/>
      <c r="L269" s="173"/>
      <c r="M269" s="177"/>
      <c r="T269" s="178"/>
      <c r="AT269" s="174" t="s">
        <v>209</v>
      </c>
      <c r="AU269" s="174" t="s">
        <v>93</v>
      </c>
      <c r="AV269" s="14" t="s">
        <v>91</v>
      </c>
      <c r="AW269" s="14" t="s">
        <v>38</v>
      </c>
      <c r="AX269" s="14" t="s">
        <v>83</v>
      </c>
      <c r="AY269" s="174" t="s">
        <v>186</v>
      </c>
    </row>
    <row r="270" spans="2:65" s="12" customFormat="1" ht="11.25">
      <c r="B270" s="150"/>
      <c r="D270" s="151" t="s">
        <v>209</v>
      </c>
      <c r="E270" s="157" t="s">
        <v>1</v>
      </c>
      <c r="F270" s="152" t="s">
        <v>455</v>
      </c>
      <c r="H270" s="153">
        <v>218.95500000000001</v>
      </c>
      <c r="I270" s="154"/>
      <c r="L270" s="150"/>
      <c r="M270" s="155"/>
      <c r="T270" s="156"/>
      <c r="AT270" s="157" t="s">
        <v>209</v>
      </c>
      <c r="AU270" s="157" t="s">
        <v>93</v>
      </c>
      <c r="AV270" s="12" t="s">
        <v>93</v>
      </c>
      <c r="AW270" s="12" t="s">
        <v>38</v>
      </c>
      <c r="AX270" s="12" t="s">
        <v>83</v>
      </c>
      <c r="AY270" s="157" t="s">
        <v>186</v>
      </c>
    </row>
    <row r="271" spans="2:65" s="12" customFormat="1" ht="11.25">
      <c r="B271" s="150"/>
      <c r="D271" s="151" t="s">
        <v>209</v>
      </c>
      <c r="E271" s="157" t="s">
        <v>1</v>
      </c>
      <c r="F271" s="152" t="s">
        <v>456</v>
      </c>
      <c r="H271" s="153">
        <v>448.09500000000003</v>
      </c>
      <c r="I271" s="154"/>
      <c r="L271" s="150"/>
      <c r="M271" s="155"/>
      <c r="T271" s="156"/>
      <c r="AT271" s="157" t="s">
        <v>209</v>
      </c>
      <c r="AU271" s="157" t="s">
        <v>93</v>
      </c>
      <c r="AV271" s="12" t="s">
        <v>93</v>
      </c>
      <c r="AW271" s="12" t="s">
        <v>38</v>
      </c>
      <c r="AX271" s="12" t="s">
        <v>83</v>
      </c>
      <c r="AY271" s="157" t="s">
        <v>186</v>
      </c>
    </row>
    <row r="272" spans="2:65" s="13" customFormat="1" ht="11.25">
      <c r="B272" s="166"/>
      <c r="D272" s="151" t="s">
        <v>209</v>
      </c>
      <c r="E272" s="167" t="s">
        <v>1</v>
      </c>
      <c r="F272" s="168" t="s">
        <v>291</v>
      </c>
      <c r="H272" s="169">
        <v>667.05</v>
      </c>
      <c r="I272" s="170"/>
      <c r="L272" s="166"/>
      <c r="M272" s="171"/>
      <c r="T272" s="172"/>
      <c r="AT272" s="167" t="s">
        <v>209</v>
      </c>
      <c r="AU272" s="167" t="s">
        <v>93</v>
      </c>
      <c r="AV272" s="13" t="s">
        <v>193</v>
      </c>
      <c r="AW272" s="13" t="s">
        <v>38</v>
      </c>
      <c r="AX272" s="13" t="s">
        <v>91</v>
      </c>
      <c r="AY272" s="167" t="s">
        <v>186</v>
      </c>
    </row>
    <row r="273" spans="2:65" s="1" customFormat="1" ht="16.5" customHeight="1">
      <c r="B273" s="33"/>
      <c r="C273" s="137" t="s">
        <v>457</v>
      </c>
      <c r="D273" s="137" t="s">
        <v>188</v>
      </c>
      <c r="E273" s="138" t="s">
        <v>458</v>
      </c>
      <c r="F273" s="139" t="s">
        <v>459</v>
      </c>
      <c r="G273" s="140" t="s">
        <v>220</v>
      </c>
      <c r="H273" s="141">
        <v>10</v>
      </c>
      <c r="I273" s="142"/>
      <c r="J273" s="143">
        <f t="shared" ref="J273:J288" si="0">ROUND(I273*H273,2)</f>
        <v>0</v>
      </c>
      <c r="K273" s="139" t="s">
        <v>192</v>
      </c>
      <c r="L273" s="33"/>
      <c r="M273" s="144" t="s">
        <v>1</v>
      </c>
      <c r="N273" s="145" t="s">
        <v>48</v>
      </c>
      <c r="P273" s="146">
        <f t="shared" ref="P273:P288" si="1">O273*H273</f>
        <v>0</v>
      </c>
      <c r="Q273" s="146">
        <v>3.3360000000000001E-2</v>
      </c>
      <c r="R273" s="146">
        <f t="shared" ref="R273:R288" si="2">Q273*H273</f>
        <v>0.33360000000000001</v>
      </c>
      <c r="S273" s="146">
        <v>0</v>
      </c>
      <c r="T273" s="147">
        <f t="shared" ref="T273:T288" si="3">S273*H273</f>
        <v>0</v>
      </c>
      <c r="AR273" s="148" t="s">
        <v>193</v>
      </c>
      <c r="AT273" s="148" t="s">
        <v>188</v>
      </c>
      <c r="AU273" s="148" t="s">
        <v>93</v>
      </c>
      <c r="AY273" s="17" t="s">
        <v>186</v>
      </c>
      <c r="BE273" s="149">
        <f t="shared" ref="BE273:BE288" si="4">IF(N273="základní",J273,0)</f>
        <v>0</v>
      </c>
      <c r="BF273" s="149">
        <f t="shared" ref="BF273:BF288" si="5">IF(N273="snížená",J273,0)</f>
        <v>0</v>
      </c>
      <c r="BG273" s="149">
        <f t="shared" ref="BG273:BG288" si="6">IF(N273="zákl. přenesená",J273,0)</f>
        <v>0</v>
      </c>
      <c r="BH273" s="149">
        <f t="shared" ref="BH273:BH288" si="7">IF(N273="sníž. přenesená",J273,0)</f>
        <v>0</v>
      </c>
      <c r="BI273" s="149">
        <f t="shared" ref="BI273:BI288" si="8">IF(N273="nulová",J273,0)</f>
        <v>0</v>
      </c>
      <c r="BJ273" s="17" t="s">
        <v>91</v>
      </c>
      <c r="BK273" s="149">
        <f t="shared" ref="BK273:BK288" si="9">ROUND(I273*H273,2)</f>
        <v>0</v>
      </c>
      <c r="BL273" s="17" t="s">
        <v>193</v>
      </c>
      <c r="BM273" s="148" t="s">
        <v>460</v>
      </c>
    </row>
    <row r="274" spans="2:65" s="1" customFormat="1" ht="16.5" customHeight="1">
      <c r="B274" s="33"/>
      <c r="C274" s="137" t="s">
        <v>461</v>
      </c>
      <c r="D274" s="137" t="s">
        <v>188</v>
      </c>
      <c r="E274" s="138" t="s">
        <v>462</v>
      </c>
      <c r="F274" s="139" t="s">
        <v>463</v>
      </c>
      <c r="G274" s="140" t="s">
        <v>220</v>
      </c>
      <c r="H274" s="141">
        <v>14</v>
      </c>
      <c r="I274" s="142"/>
      <c r="J274" s="143">
        <f t="shared" si="0"/>
        <v>0</v>
      </c>
      <c r="K274" s="139" t="s">
        <v>192</v>
      </c>
      <c r="L274" s="33"/>
      <c r="M274" s="144" t="s">
        <v>1</v>
      </c>
      <c r="N274" s="145" t="s">
        <v>48</v>
      </c>
      <c r="P274" s="146">
        <f t="shared" si="1"/>
        <v>0</v>
      </c>
      <c r="Q274" s="146">
        <v>4.9680000000000002E-2</v>
      </c>
      <c r="R274" s="146">
        <f t="shared" si="2"/>
        <v>0.69552000000000003</v>
      </c>
      <c r="S274" s="146">
        <v>0</v>
      </c>
      <c r="T274" s="147">
        <f t="shared" si="3"/>
        <v>0</v>
      </c>
      <c r="AR274" s="148" t="s">
        <v>193</v>
      </c>
      <c r="AT274" s="148" t="s">
        <v>188</v>
      </c>
      <c r="AU274" s="148" t="s">
        <v>93</v>
      </c>
      <c r="AY274" s="17" t="s">
        <v>186</v>
      </c>
      <c r="BE274" s="149">
        <f t="shared" si="4"/>
        <v>0</v>
      </c>
      <c r="BF274" s="149">
        <f t="shared" si="5"/>
        <v>0</v>
      </c>
      <c r="BG274" s="149">
        <f t="shared" si="6"/>
        <v>0</v>
      </c>
      <c r="BH274" s="149">
        <f t="shared" si="7"/>
        <v>0</v>
      </c>
      <c r="BI274" s="149">
        <f t="shared" si="8"/>
        <v>0</v>
      </c>
      <c r="BJ274" s="17" t="s">
        <v>91</v>
      </c>
      <c r="BK274" s="149">
        <f t="shared" si="9"/>
        <v>0</v>
      </c>
      <c r="BL274" s="17" t="s">
        <v>193</v>
      </c>
      <c r="BM274" s="148" t="s">
        <v>464</v>
      </c>
    </row>
    <row r="275" spans="2:65" s="1" customFormat="1" ht="16.5" customHeight="1">
      <c r="B275" s="33"/>
      <c r="C275" s="137" t="s">
        <v>465</v>
      </c>
      <c r="D275" s="137" t="s">
        <v>188</v>
      </c>
      <c r="E275" s="138" t="s">
        <v>466</v>
      </c>
      <c r="F275" s="139" t="s">
        <v>467</v>
      </c>
      <c r="G275" s="140" t="s">
        <v>220</v>
      </c>
      <c r="H275" s="141">
        <v>1</v>
      </c>
      <c r="I275" s="142"/>
      <c r="J275" s="143">
        <f t="shared" si="0"/>
        <v>0</v>
      </c>
      <c r="K275" s="139" t="s">
        <v>192</v>
      </c>
      <c r="L275" s="33"/>
      <c r="M275" s="144" t="s">
        <v>1</v>
      </c>
      <c r="N275" s="145" t="s">
        <v>48</v>
      </c>
      <c r="P275" s="146">
        <f t="shared" si="1"/>
        <v>0</v>
      </c>
      <c r="Q275" s="146">
        <v>3.2349999999999997E-2</v>
      </c>
      <c r="R275" s="146">
        <f t="shared" si="2"/>
        <v>3.2349999999999997E-2</v>
      </c>
      <c r="S275" s="146">
        <v>0</v>
      </c>
      <c r="T275" s="147">
        <f t="shared" si="3"/>
        <v>0</v>
      </c>
      <c r="AR275" s="148" t="s">
        <v>193</v>
      </c>
      <c r="AT275" s="148" t="s">
        <v>188</v>
      </c>
      <c r="AU275" s="148" t="s">
        <v>93</v>
      </c>
      <c r="AY275" s="17" t="s">
        <v>186</v>
      </c>
      <c r="BE275" s="149">
        <f t="shared" si="4"/>
        <v>0</v>
      </c>
      <c r="BF275" s="149">
        <f t="shared" si="5"/>
        <v>0</v>
      </c>
      <c r="BG275" s="149">
        <f t="shared" si="6"/>
        <v>0</v>
      </c>
      <c r="BH275" s="149">
        <f t="shared" si="7"/>
        <v>0</v>
      </c>
      <c r="BI275" s="149">
        <f t="shared" si="8"/>
        <v>0</v>
      </c>
      <c r="BJ275" s="17" t="s">
        <v>91</v>
      </c>
      <c r="BK275" s="149">
        <f t="shared" si="9"/>
        <v>0</v>
      </c>
      <c r="BL275" s="17" t="s">
        <v>193</v>
      </c>
      <c r="BM275" s="148" t="s">
        <v>468</v>
      </c>
    </row>
    <row r="276" spans="2:65" s="1" customFormat="1" ht="16.5" customHeight="1">
      <c r="B276" s="33"/>
      <c r="C276" s="137" t="s">
        <v>469</v>
      </c>
      <c r="D276" s="137" t="s">
        <v>188</v>
      </c>
      <c r="E276" s="138" t="s">
        <v>470</v>
      </c>
      <c r="F276" s="139" t="s">
        <v>471</v>
      </c>
      <c r="G276" s="140" t="s">
        <v>220</v>
      </c>
      <c r="H276" s="141">
        <v>6</v>
      </c>
      <c r="I276" s="142"/>
      <c r="J276" s="143">
        <f t="shared" si="0"/>
        <v>0</v>
      </c>
      <c r="K276" s="139" t="s">
        <v>192</v>
      </c>
      <c r="L276" s="33"/>
      <c r="M276" s="144" t="s">
        <v>1</v>
      </c>
      <c r="N276" s="145" t="s">
        <v>48</v>
      </c>
      <c r="P276" s="146">
        <f t="shared" si="1"/>
        <v>0</v>
      </c>
      <c r="Q276" s="146">
        <v>1.7940000000000001E-2</v>
      </c>
      <c r="R276" s="146">
        <f t="shared" si="2"/>
        <v>0.10764000000000001</v>
      </c>
      <c r="S276" s="146">
        <v>0</v>
      </c>
      <c r="T276" s="147">
        <f t="shared" si="3"/>
        <v>0</v>
      </c>
      <c r="AR276" s="148" t="s">
        <v>193</v>
      </c>
      <c r="AT276" s="148" t="s">
        <v>188</v>
      </c>
      <c r="AU276" s="148" t="s">
        <v>93</v>
      </c>
      <c r="AY276" s="17" t="s">
        <v>186</v>
      </c>
      <c r="BE276" s="149">
        <f t="shared" si="4"/>
        <v>0</v>
      </c>
      <c r="BF276" s="149">
        <f t="shared" si="5"/>
        <v>0</v>
      </c>
      <c r="BG276" s="149">
        <f t="shared" si="6"/>
        <v>0</v>
      </c>
      <c r="BH276" s="149">
        <f t="shared" si="7"/>
        <v>0</v>
      </c>
      <c r="BI276" s="149">
        <f t="shared" si="8"/>
        <v>0</v>
      </c>
      <c r="BJ276" s="17" t="s">
        <v>91</v>
      </c>
      <c r="BK276" s="149">
        <f t="shared" si="9"/>
        <v>0</v>
      </c>
      <c r="BL276" s="17" t="s">
        <v>193</v>
      </c>
      <c r="BM276" s="148" t="s">
        <v>472</v>
      </c>
    </row>
    <row r="277" spans="2:65" s="1" customFormat="1" ht="16.5" customHeight="1">
      <c r="B277" s="33"/>
      <c r="C277" s="137" t="s">
        <v>473</v>
      </c>
      <c r="D277" s="137" t="s">
        <v>188</v>
      </c>
      <c r="E277" s="138" t="s">
        <v>474</v>
      </c>
      <c r="F277" s="139" t="s">
        <v>475</v>
      </c>
      <c r="G277" s="140" t="s">
        <v>220</v>
      </c>
      <c r="H277" s="141">
        <v>5</v>
      </c>
      <c r="I277" s="142"/>
      <c r="J277" s="143">
        <f t="shared" si="0"/>
        <v>0</v>
      </c>
      <c r="K277" s="139" t="s">
        <v>192</v>
      </c>
      <c r="L277" s="33"/>
      <c r="M277" s="144" t="s">
        <v>1</v>
      </c>
      <c r="N277" s="145" t="s">
        <v>48</v>
      </c>
      <c r="P277" s="146">
        <f t="shared" si="1"/>
        <v>0</v>
      </c>
      <c r="Q277" s="146">
        <v>2.2780000000000002E-2</v>
      </c>
      <c r="R277" s="146">
        <f t="shared" si="2"/>
        <v>0.1139</v>
      </c>
      <c r="S277" s="146">
        <v>0</v>
      </c>
      <c r="T277" s="147">
        <f t="shared" si="3"/>
        <v>0</v>
      </c>
      <c r="AR277" s="148" t="s">
        <v>193</v>
      </c>
      <c r="AT277" s="148" t="s">
        <v>188</v>
      </c>
      <c r="AU277" s="148" t="s">
        <v>93</v>
      </c>
      <c r="AY277" s="17" t="s">
        <v>186</v>
      </c>
      <c r="BE277" s="149">
        <f t="shared" si="4"/>
        <v>0</v>
      </c>
      <c r="BF277" s="149">
        <f t="shared" si="5"/>
        <v>0</v>
      </c>
      <c r="BG277" s="149">
        <f t="shared" si="6"/>
        <v>0</v>
      </c>
      <c r="BH277" s="149">
        <f t="shared" si="7"/>
        <v>0</v>
      </c>
      <c r="BI277" s="149">
        <f t="shared" si="8"/>
        <v>0</v>
      </c>
      <c r="BJ277" s="17" t="s">
        <v>91</v>
      </c>
      <c r="BK277" s="149">
        <f t="shared" si="9"/>
        <v>0</v>
      </c>
      <c r="BL277" s="17" t="s">
        <v>193</v>
      </c>
      <c r="BM277" s="148" t="s">
        <v>476</v>
      </c>
    </row>
    <row r="278" spans="2:65" s="1" customFormat="1" ht="16.5" customHeight="1">
      <c r="B278" s="33"/>
      <c r="C278" s="137" t="s">
        <v>477</v>
      </c>
      <c r="D278" s="137" t="s">
        <v>188</v>
      </c>
      <c r="E278" s="138" t="s">
        <v>478</v>
      </c>
      <c r="F278" s="139" t="s">
        <v>479</v>
      </c>
      <c r="G278" s="140" t="s">
        <v>220</v>
      </c>
      <c r="H278" s="141">
        <v>2</v>
      </c>
      <c r="I278" s="142"/>
      <c r="J278" s="143">
        <f t="shared" si="0"/>
        <v>0</v>
      </c>
      <c r="K278" s="139" t="s">
        <v>192</v>
      </c>
      <c r="L278" s="33"/>
      <c r="M278" s="144" t="s">
        <v>1</v>
      </c>
      <c r="N278" s="145" t="s">
        <v>48</v>
      </c>
      <c r="P278" s="146">
        <f t="shared" si="1"/>
        <v>0</v>
      </c>
      <c r="Q278" s="146">
        <v>3.5639999999999998E-2</v>
      </c>
      <c r="R278" s="146">
        <f t="shared" si="2"/>
        <v>7.1279999999999996E-2</v>
      </c>
      <c r="S278" s="146">
        <v>0</v>
      </c>
      <c r="T278" s="147">
        <f t="shared" si="3"/>
        <v>0</v>
      </c>
      <c r="AR278" s="148" t="s">
        <v>193</v>
      </c>
      <c r="AT278" s="148" t="s">
        <v>188</v>
      </c>
      <c r="AU278" s="148" t="s">
        <v>93</v>
      </c>
      <c r="AY278" s="17" t="s">
        <v>186</v>
      </c>
      <c r="BE278" s="149">
        <f t="shared" si="4"/>
        <v>0</v>
      </c>
      <c r="BF278" s="149">
        <f t="shared" si="5"/>
        <v>0</v>
      </c>
      <c r="BG278" s="149">
        <f t="shared" si="6"/>
        <v>0</v>
      </c>
      <c r="BH278" s="149">
        <f t="shared" si="7"/>
        <v>0</v>
      </c>
      <c r="BI278" s="149">
        <f t="shared" si="8"/>
        <v>0</v>
      </c>
      <c r="BJ278" s="17" t="s">
        <v>91</v>
      </c>
      <c r="BK278" s="149">
        <f t="shared" si="9"/>
        <v>0</v>
      </c>
      <c r="BL278" s="17" t="s">
        <v>193</v>
      </c>
      <c r="BM278" s="148" t="s">
        <v>480</v>
      </c>
    </row>
    <row r="279" spans="2:65" s="1" customFormat="1" ht="16.5" customHeight="1">
      <c r="B279" s="33"/>
      <c r="C279" s="137" t="s">
        <v>481</v>
      </c>
      <c r="D279" s="137" t="s">
        <v>188</v>
      </c>
      <c r="E279" s="138" t="s">
        <v>482</v>
      </c>
      <c r="F279" s="139" t="s">
        <v>483</v>
      </c>
      <c r="G279" s="140" t="s">
        <v>220</v>
      </c>
      <c r="H279" s="141">
        <v>10</v>
      </c>
      <c r="I279" s="142"/>
      <c r="J279" s="143">
        <f t="shared" si="0"/>
        <v>0</v>
      </c>
      <c r="K279" s="139" t="s">
        <v>192</v>
      </c>
      <c r="L279" s="33"/>
      <c r="M279" s="144" t="s">
        <v>1</v>
      </c>
      <c r="N279" s="145" t="s">
        <v>48</v>
      </c>
      <c r="P279" s="146">
        <f t="shared" si="1"/>
        <v>0</v>
      </c>
      <c r="Q279" s="146">
        <v>2.6929999999999999E-2</v>
      </c>
      <c r="R279" s="146">
        <f t="shared" si="2"/>
        <v>0.26929999999999998</v>
      </c>
      <c r="S279" s="146">
        <v>0</v>
      </c>
      <c r="T279" s="147">
        <f t="shared" si="3"/>
        <v>0</v>
      </c>
      <c r="AR279" s="148" t="s">
        <v>193</v>
      </c>
      <c r="AT279" s="148" t="s">
        <v>188</v>
      </c>
      <c r="AU279" s="148" t="s">
        <v>93</v>
      </c>
      <c r="AY279" s="17" t="s">
        <v>186</v>
      </c>
      <c r="BE279" s="149">
        <f t="shared" si="4"/>
        <v>0</v>
      </c>
      <c r="BF279" s="149">
        <f t="shared" si="5"/>
        <v>0</v>
      </c>
      <c r="BG279" s="149">
        <f t="shared" si="6"/>
        <v>0</v>
      </c>
      <c r="BH279" s="149">
        <f t="shared" si="7"/>
        <v>0</v>
      </c>
      <c r="BI279" s="149">
        <f t="shared" si="8"/>
        <v>0</v>
      </c>
      <c r="BJ279" s="17" t="s">
        <v>91</v>
      </c>
      <c r="BK279" s="149">
        <f t="shared" si="9"/>
        <v>0</v>
      </c>
      <c r="BL279" s="17" t="s">
        <v>193</v>
      </c>
      <c r="BM279" s="148" t="s">
        <v>484</v>
      </c>
    </row>
    <row r="280" spans="2:65" s="1" customFormat="1" ht="16.5" customHeight="1">
      <c r="B280" s="33"/>
      <c r="C280" s="137" t="s">
        <v>485</v>
      </c>
      <c r="D280" s="137" t="s">
        <v>188</v>
      </c>
      <c r="E280" s="138" t="s">
        <v>486</v>
      </c>
      <c r="F280" s="139" t="s">
        <v>487</v>
      </c>
      <c r="G280" s="140" t="s">
        <v>220</v>
      </c>
      <c r="H280" s="141">
        <v>1</v>
      </c>
      <c r="I280" s="142"/>
      <c r="J280" s="143">
        <f t="shared" si="0"/>
        <v>0</v>
      </c>
      <c r="K280" s="139" t="s">
        <v>192</v>
      </c>
      <c r="L280" s="33"/>
      <c r="M280" s="144" t="s">
        <v>1</v>
      </c>
      <c r="N280" s="145" t="s">
        <v>48</v>
      </c>
      <c r="P280" s="146">
        <f t="shared" si="1"/>
        <v>0</v>
      </c>
      <c r="Q280" s="146">
        <v>4.2000000000000003E-2</v>
      </c>
      <c r="R280" s="146">
        <f t="shared" si="2"/>
        <v>4.2000000000000003E-2</v>
      </c>
      <c r="S280" s="146">
        <v>0</v>
      </c>
      <c r="T280" s="147">
        <f t="shared" si="3"/>
        <v>0</v>
      </c>
      <c r="AR280" s="148" t="s">
        <v>193</v>
      </c>
      <c r="AT280" s="148" t="s">
        <v>188</v>
      </c>
      <c r="AU280" s="148" t="s">
        <v>93</v>
      </c>
      <c r="AY280" s="17" t="s">
        <v>186</v>
      </c>
      <c r="BE280" s="149">
        <f t="shared" si="4"/>
        <v>0</v>
      </c>
      <c r="BF280" s="149">
        <f t="shared" si="5"/>
        <v>0</v>
      </c>
      <c r="BG280" s="149">
        <f t="shared" si="6"/>
        <v>0</v>
      </c>
      <c r="BH280" s="149">
        <f t="shared" si="7"/>
        <v>0</v>
      </c>
      <c r="BI280" s="149">
        <f t="shared" si="8"/>
        <v>0</v>
      </c>
      <c r="BJ280" s="17" t="s">
        <v>91</v>
      </c>
      <c r="BK280" s="149">
        <f t="shared" si="9"/>
        <v>0</v>
      </c>
      <c r="BL280" s="17" t="s">
        <v>193</v>
      </c>
      <c r="BM280" s="148" t="s">
        <v>488</v>
      </c>
    </row>
    <row r="281" spans="2:65" s="1" customFormat="1" ht="16.5" customHeight="1">
      <c r="B281" s="33"/>
      <c r="C281" s="137" t="s">
        <v>489</v>
      </c>
      <c r="D281" s="137" t="s">
        <v>188</v>
      </c>
      <c r="E281" s="138" t="s">
        <v>490</v>
      </c>
      <c r="F281" s="139" t="s">
        <v>491</v>
      </c>
      <c r="G281" s="140" t="s">
        <v>220</v>
      </c>
      <c r="H281" s="141">
        <v>40</v>
      </c>
      <c r="I281" s="142"/>
      <c r="J281" s="143">
        <f t="shared" si="0"/>
        <v>0</v>
      </c>
      <c r="K281" s="139" t="s">
        <v>192</v>
      </c>
      <c r="L281" s="33"/>
      <c r="M281" s="144" t="s">
        <v>1</v>
      </c>
      <c r="N281" s="145" t="s">
        <v>48</v>
      </c>
      <c r="P281" s="146">
        <f t="shared" si="1"/>
        <v>0</v>
      </c>
      <c r="Q281" s="146">
        <v>3.6549999999999999E-2</v>
      </c>
      <c r="R281" s="146">
        <f t="shared" si="2"/>
        <v>1.462</v>
      </c>
      <c r="S281" s="146">
        <v>0</v>
      </c>
      <c r="T281" s="147">
        <f t="shared" si="3"/>
        <v>0</v>
      </c>
      <c r="AR281" s="148" t="s">
        <v>193</v>
      </c>
      <c r="AT281" s="148" t="s">
        <v>188</v>
      </c>
      <c r="AU281" s="148" t="s">
        <v>93</v>
      </c>
      <c r="AY281" s="17" t="s">
        <v>186</v>
      </c>
      <c r="BE281" s="149">
        <f t="shared" si="4"/>
        <v>0</v>
      </c>
      <c r="BF281" s="149">
        <f t="shared" si="5"/>
        <v>0</v>
      </c>
      <c r="BG281" s="149">
        <f t="shared" si="6"/>
        <v>0</v>
      </c>
      <c r="BH281" s="149">
        <f t="shared" si="7"/>
        <v>0</v>
      </c>
      <c r="BI281" s="149">
        <f t="shared" si="8"/>
        <v>0</v>
      </c>
      <c r="BJ281" s="17" t="s">
        <v>91</v>
      </c>
      <c r="BK281" s="149">
        <f t="shared" si="9"/>
        <v>0</v>
      </c>
      <c r="BL281" s="17" t="s">
        <v>193</v>
      </c>
      <c r="BM281" s="148" t="s">
        <v>492</v>
      </c>
    </row>
    <row r="282" spans="2:65" s="1" customFormat="1" ht="16.5" customHeight="1">
      <c r="B282" s="33"/>
      <c r="C282" s="137" t="s">
        <v>493</v>
      </c>
      <c r="D282" s="137" t="s">
        <v>188</v>
      </c>
      <c r="E282" s="138" t="s">
        <v>494</v>
      </c>
      <c r="F282" s="139" t="s">
        <v>495</v>
      </c>
      <c r="G282" s="140" t="s">
        <v>220</v>
      </c>
      <c r="H282" s="141">
        <v>28</v>
      </c>
      <c r="I282" s="142"/>
      <c r="J282" s="143">
        <f t="shared" si="0"/>
        <v>0</v>
      </c>
      <c r="K282" s="139" t="s">
        <v>192</v>
      </c>
      <c r="L282" s="33"/>
      <c r="M282" s="144" t="s">
        <v>1</v>
      </c>
      <c r="N282" s="145" t="s">
        <v>48</v>
      </c>
      <c r="P282" s="146">
        <f t="shared" si="1"/>
        <v>0</v>
      </c>
      <c r="Q282" s="146">
        <v>4.555E-2</v>
      </c>
      <c r="R282" s="146">
        <f t="shared" si="2"/>
        <v>1.2754000000000001</v>
      </c>
      <c r="S282" s="146">
        <v>0</v>
      </c>
      <c r="T282" s="147">
        <f t="shared" si="3"/>
        <v>0</v>
      </c>
      <c r="AR282" s="148" t="s">
        <v>193</v>
      </c>
      <c r="AT282" s="148" t="s">
        <v>188</v>
      </c>
      <c r="AU282" s="148" t="s">
        <v>93</v>
      </c>
      <c r="AY282" s="17" t="s">
        <v>186</v>
      </c>
      <c r="BE282" s="149">
        <f t="shared" si="4"/>
        <v>0</v>
      </c>
      <c r="BF282" s="149">
        <f t="shared" si="5"/>
        <v>0</v>
      </c>
      <c r="BG282" s="149">
        <f t="shared" si="6"/>
        <v>0</v>
      </c>
      <c r="BH282" s="149">
        <f t="shared" si="7"/>
        <v>0</v>
      </c>
      <c r="BI282" s="149">
        <f t="shared" si="8"/>
        <v>0</v>
      </c>
      <c r="BJ282" s="17" t="s">
        <v>91</v>
      </c>
      <c r="BK282" s="149">
        <f t="shared" si="9"/>
        <v>0</v>
      </c>
      <c r="BL282" s="17" t="s">
        <v>193</v>
      </c>
      <c r="BM282" s="148" t="s">
        <v>496</v>
      </c>
    </row>
    <row r="283" spans="2:65" s="1" customFormat="1" ht="16.5" customHeight="1">
      <c r="B283" s="33"/>
      <c r="C283" s="137" t="s">
        <v>497</v>
      </c>
      <c r="D283" s="137" t="s">
        <v>188</v>
      </c>
      <c r="E283" s="138" t="s">
        <v>498</v>
      </c>
      <c r="F283" s="139" t="s">
        <v>499</v>
      </c>
      <c r="G283" s="140" t="s">
        <v>220</v>
      </c>
      <c r="H283" s="141">
        <v>56</v>
      </c>
      <c r="I283" s="142"/>
      <c r="J283" s="143">
        <f t="shared" si="0"/>
        <v>0</v>
      </c>
      <c r="K283" s="139" t="s">
        <v>192</v>
      </c>
      <c r="L283" s="33"/>
      <c r="M283" s="144" t="s">
        <v>1</v>
      </c>
      <c r="N283" s="145" t="s">
        <v>48</v>
      </c>
      <c r="P283" s="146">
        <f t="shared" si="1"/>
        <v>0</v>
      </c>
      <c r="Q283" s="146">
        <v>5.4550000000000001E-2</v>
      </c>
      <c r="R283" s="146">
        <f t="shared" si="2"/>
        <v>3.0548000000000002</v>
      </c>
      <c r="S283" s="146">
        <v>0</v>
      </c>
      <c r="T283" s="147">
        <f t="shared" si="3"/>
        <v>0</v>
      </c>
      <c r="AR283" s="148" t="s">
        <v>193</v>
      </c>
      <c r="AT283" s="148" t="s">
        <v>188</v>
      </c>
      <c r="AU283" s="148" t="s">
        <v>93</v>
      </c>
      <c r="AY283" s="17" t="s">
        <v>186</v>
      </c>
      <c r="BE283" s="149">
        <f t="shared" si="4"/>
        <v>0</v>
      </c>
      <c r="BF283" s="149">
        <f t="shared" si="5"/>
        <v>0</v>
      </c>
      <c r="BG283" s="149">
        <f t="shared" si="6"/>
        <v>0</v>
      </c>
      <c r="BH283" s="149">
        <f t="shared" si="7"/>
        <v>0</v>
      </c>
      <c r="BI283" s="149">
        <f t="shared" si="8"/>
        <v>0</v>
      </c>
      <c r="BJ283" s="17" t="s">
        <v>91</v>
      </c>
      <c r="BK283" s="149">
        <f t="shared" si="9"/>
        <v>0</v>
      </c>
      <c r="BL283" s="17" t="s">
        <v>193</v>
      </c>
      <c r="BM283" s="148" t="s">
        <v>500</v>
      </c>
    </row>
    <row r="284" spans="2:65" s="1" customFormat="1" ht="16.5" customHeight="1">
      <c r="B284" s="33"/>
      <c r="C284" s="137" t="s">
        <v>501</v>
      </c>
      <c r="D284" s="137" t="s">
        <v>188</v>
      </c>
      <c r="E284" s="138" t="s">
        <v>502</v>
      </c>
      <c r="F284" s="139" t="s">
        <v>503</v>
      </c>
      <c r="G284" s="140" t="s">
        <v>220</v>
      </c>
      <c r="H284" s="141">
        <v>4</v>
      </c>
      <c r="I284" s="142"/>
      <c r="J284" s="143">
        <f t="shared" si="0"/>
        <v>0</v>
      </c>
      <c r="K284" s="139" t="s">
        <v>192</v>
      </c>
      <c r="L284" s="33"/>
      <c r="M284" s="144" t="s">
        <v>1</v>
      </c>
      <c r="N284" s="145" t="s">
        <v>48</v>
      </c>
      <c r="P284" s="146">
        <f t="shared" si="1"/>
        <v>0</v>
      </c>
      <c r="Q284" s="146">
        <v>6.3549999999999995E-2</v>
      </c>
      <c r="R284" s="146">
        <f t="shared" si="2"/>
        <v>0.25419999999999998</v>
      </c>
      <c r="S284" s="146">
        <v>0</v>
      </c>
      <c r="T284" s="147">
        <f t="shared" si="3"/>
        <v>0</v>
      </c>
      <c r="AR284" s="148" t="s">
        <v>193</v>
      </c>
      <c r="AT284" s="148" t="s">
        <v>188</v>
      </c>
      <c r="AU284" s="148" t="s">
        <v>93</v>
      </c>
      <c r="AY284" s="17" t="s">
        <v>186</v>
      </c>
      <c r="BE284" s="149">
        <f t="shared" si="4"/>
        <v>0</v>
      </c>
      <c r="BF284" s="149">
        <f t="shared" si="5"/>
        <v>0</v>
      </c>
      <c r="BG284" s="149">
        <f t="shared" si="6"/>
        <v>0</v>
      </c>
      <c r="BH284" s="149">
        <f t="shared" si="7"/>
        <v>0</v>
      </c>
      <c r="BI284" s="149">
        <f t="shared" si="8"/>
        <v>0</v>
      </c>
      <c r="BJ284" s="17" t="s">
        <v>91</v>
      </c>
      <c r="BK284" s="149">
        <f t="shared" si="9"/>
        <v>0</v>
      </c>
      <c r="BL284" s="17" t="s">
        <v>193</v>
      </c>
      <c r="BM284" s="148" t="s">
        <v>504</v>
      </c>
    </row>
    <row r="285" spans="2:65" s="1" customFormat="1" ht="16.5" customHeight="1">
      <c r="B285" s="33"/>
      <c r="C285" s="137" t="s">
        <v>505</v>
      </c>
      <c r="D285" s="137" t="s">
        <v>188</v>
      </c>
      <c r="E285" s="138" t="s">
        <v>506</v>
      </c>
      <c r="F285" s="139" t="s">
        <v>507</v>
      </c>
      <c r="G285" s="140" t="s">
        <v>220</v>
      </c>
      <c r="H285" s="141">
        <v>28</v>
      </c>
      <c r="I285" s="142"/>
      <c r="J285" s="143">
        <f t="shared" si="0"/>
        <v>0</v>
      </c>
      <c r="K285" s="139" t="s">
        <v>192</v>
      </c>
      <c r="L285" s="33"/>
      <c r="M285" s="144" t="s">
        <v>1</v>
      </c>
      <c r="N285" s="145" t="s">
        <v>48</v>
      </c>
      <c r="P285" s="146">
        <f t="shared" si="1"/>
        <v>0</v>
      </c>
      <c r="Q285" s="146">
        <v>7.2849999999999998E-2</v>
      </c>
      <c r="R285" s="146">
        <f t="shared" si="2"/>
        <v>2.0398000000000001</v>
      </c>
      <c r="S285" s="146">
        <v>0</v>
      </c>
      <c r="T285" s="147">
        <f t="shared" si="3"/>
        <v>0</v>
      </c>
      <c r="AR285" s="148" t="s">
        <v>193</v>
      </c>
      <c r="AT285" s="148" t="s">
        <v>188</v>
      </c>
      <c r="AU285" s="148" t="s">
        <v>93</v>
      </c>
      <c r="AY285" s="17" t="s">
        <v>186</v>
      </c>
      <c r="BE285" s="149">
        <f t="shared" si="4"/>
        <v>0</v>
      </c>
      <c r="BF285" s="149">
        <f t="shared" si="5"/>
        <v>0</v>
      </c>
      <c r="BG285" s="149">
        <f t="shared" si="6"/>
        <v>0</v>
      </c>
      <c r="BH285" s="149">
        <f t="shared" si="7"/>
        <v>0</v>
      </c>
      <c r="BI285" s="149">
        <f t="shared" si="8"/>
        <v>0</v>
      </c>
      <c r="BJ285" s="17" t="s">
        <v>91</v>
      </c>
      <c r="BK285" s="149">
        <f t="shared" si="9"/>
        <v>0</v>
      </c>
      <c r="BL285" s="17" t="s">
        <v>193</v>
      </c>
      <c r="BM285" s="148" t="s">
        <v>508</v>
      </c>
    </row>
    <row r="286" spans="2:65" s="1" customFormat="1" ht="16.5" customHeight="1">
      <c r="B286" s="33"/>
      <c r="C286" s="137" t="s">
        <v>509</v>
      </c>
      <c r="D286" s="137" t="s">
        <v>188</v>
      </c>
      <c r="E286" s="138" t="s">
        <v>510</v>
      </c>
      <c r="F286" s="139" t="s">
        <v>511</v>
      </c>
      <c r="G286" s="140" t="s">
        <v>220</v>
      </c>
      <c r="H286" s="141">
        <v>4</v>
      </c>
      <c r="I286" s="142"/>
      <c r="J286" s="143">
        <f t="shared" si="0"/>
        <v>0</v>
      </c>
      <c r="K286" s="139" t="s">
        <v>192</v>
      </c>
      <c r="L286" s="33"/>
      <c r="M286" s="144" t="s">
        <v>1</v>
      </c>
      <c r="N286" s="145" t="s">
        <v>48</v>
      </c>
      <c r="P286" s="146">
        <f t="shared" si="1"/>
        <v>0</v>
      </c>
      <c r="Q286" s="146">
        <v>8.1850000000000006E-2</v>
      </c>
      <c r="R286" s="146">
        <f t="shared" si="2"/>
        <v>0.32740000000000002</v>
      </c>
      <c r="S286" s="146">
        <v>0</v>
      </c>
      <c r="T286" s="147">
        <f t="shared" si="3"/>
        <v>0</v>
      </c>
      <c r="AR286" s="148" t="s">
        <v>193</v>
      </c>
      <c r="AT286" s="148" t="s">
        <v>188</v>
      </c>
      <c r="AU286" s="148" t="s">
        <v>93</v>
      </c>
      <c r="AY286" s="17" t="s">
        <v>186</v>
      </c>
      <c r="BE286" s="149">
        <f t="shared" si="4"/>
        <v>0</v>
      </c>
      <c r="BF286" s="149">
        <f t="shared" si="5"/>
        <v>0</v>
      </c>
      <c r="BG286" s="149">
        <f t="shared" si="6"/>
        <v>0</v>
      </c>
      <c r="BH286" s="149">
        <f t="shared" si="7"/>
        <v>0</v>
      </c>
      <c r="BI286" s="149">
        <f t="shared" si="8"/>
        <v>0</v>
      </c>
      <c r="BJ286" s="17" t="s">
        <v>91</v>
      </c>
      <c r="BK286" s="149">
        <f t="shared" si="9"/>
        <v>0</v>
      </c>
      <c r="BL286" s="17" t="s">
        <v>193</v>
      </c>
      <c r="BM286" s="148" t="s">
        <v>512</v>
      </c>
    </row>
    <row r="287" spans="2:65" s="1" customFormat="1" ht="16.5" customHeight="1">
      <c r="B287" s="33"/>
      <c r="C287" s="137" t="s">
        <v>513</v>
      </c>
      <c r="D287" s="137" t="s">
        <v>188</v>
      </c>
      <c r="E287" s="138" t="s">
        <v>514</v>
      </c>
      <c r="F287" s="139" t="s">
        <v>515</v>
      </c>
      <c r="G287" s="140" t="s">
        <v>220</v>
      </c>
      <c r="H287" s="141">
        <v>16</v>
      </c>
      <c r="I287" s="142"/>
      <c r="J287" s="143">
        <f t="shared" si="0"/>
        <v>0</v>
      </c>
      <c r="K287" s="139" t="s">
        <v>192</v>
      </c>
      <c r="L287" s="33"/>
      <c r="M287" s="144" t="s">
        <v>1</v>
      </c>
      <c r="N287" s="145" t="s">
        <v>48</v>
      </c>
      <c r="P287" s="146">
        <f t="shared" si="1"/>
        <v>0</v>
      </c>
      <c r="Q287" s="146">
        <v>0.10904999999999999</v>
      </c>
      <c r="R287" s="146">
        <f t="shared" si="2"/>
        <v>1.7447999999999999</v>
      </c>
      <c r="S287" s="146">
        <v>0</v>
      </c>
      <c r="T287" s="147">
        <f t="shared" si="3"/>
        <v>0</v>
      </c>
      <c r="AR287" s="148" t="s">
        <v>193</v>
      </c>
      <c r="AT287" s="148" t="s">
        <v>188</v>
      </c>
      <c r="AU287" s="148" t="s">
        <v>93</v>
      </c>
      <c r="AY287" s="17" t="s">
        <v>186</v>
      </c>
      <c r="BE287" s="149">
        <f t="shared" si="4"/>
        <v>0</v>
      </c>
      <c r="BF287" s="149">
        <f t="shared" si="5"/>
        <v>0</v>
      </c>
      <c r="BG287" s="149">
        <f t="shared" si="6"/>
        <v>0</v>
      </c>
      <c r="BH287" s="149">
        <f t="shared" si="7"/>
        <v>0</v>
      </c>
      <c r="BI287" s="149">
        <f t="shared" si="8"/>
        <v>0</v>
      </c>
      <c r="BJ287" s="17" t="s">
        <v>91</v>
      </c>
      <c r="BK287" s="149">
        <f t="shared" si="9"/>
        <v>0</v>
      </c>
      <c r="BL287" s="17" t="s">
        <v>193</v>
      </c>
      <c r="BM287" s="148" t="s">
        <v>516</v>
      </c>
    </row>
    <row r="288" spans="2:65" s="1" customFormat="1" ht="16.5" customHeight="1">
      <c r="B288" s="33"/>
      <c r="C288" s="137" t="s">
        <v>517</v>
      </c>
      <c r="D288" s="137" t="s">
        <v>188</v>
      </c>
      <c r="E288" s="138" t="s">
        <v>518</v>
      </c>
      <c r="F288" s="139" t="s">
        <v>519</v>
      </c>
      <c r="G288" s="140" t="s">
        <v>200</v>
      </c>
      <c r="H288" s="141">
        <v>17.225000000000001</v>
      </c>
      <c r="I288" s="142"/>
      <c r="J288" s="143">
        <f t="shared" si="0"/>
        <v>0</v>
      </c>
      <c r="K288" s="139" t="s">
        <v>192</v>
      </c>
      <c r="L288" s="33"/>
      <c r="M288" s="144" t="s">
        <v>1</v>
      </c>
      <c r="N288" s="145" t="s">
        <v>48</v>
      </c>
      <c r="P288" s="146">
        <f t="shared" si="1"/>
        <v>0</v>
      </c>
      <c r="Q288" s="146">
        <v>2.4705699999999999</v>
      </c>
      <c r="R288" s="146">
        <f t="shared" si="2"/>
        <v>42.55556825</v>
      </c>
      <c r="S288" s="146">
        <v>0</v>
      </c>
      <c r="T288" s="147">
        <f t="shared" si="3"/>
        <v>0</v>
      </c>
      <c r="AR288" s="148" t="s">
        <v>193</v>
      </c>
      <c r="AT288" s="148" t="s">
        <v>188</v>
      </c>
      <c r="AU288" s="148" t="s">
        <v>93</v>
      </c>
      <c r="AY288" s="17" t="s">
        <v>186</v>
      </c>
      <c r="BE288" s="149">
        <f t="shared" si="4"/>
        <v>0</v>
      </c>
      <c r="BF288" s="149">
        <f t="shared" si="5"/>
        <v>0</v>
      </c>
      <c r="BG288" s="149">
        <f t="shared" si="6"/>
        <v>0</v>
      </c>
      <c r="BH288" s="149">
        <f t="shared" si="7"/>
        <v>0</v>
      </c>
      <c r="BI288" s="149">
        <f t="shared" si="8"/>
        <v>0</v>
      </c>
      <c r="BJ288" s="17" t="s">
        <v>91</v>
      </c>
      <c r="BK288" s="149">
        <f t="shared" si="9"/>
        <v>0</v>
      </c>
      <c r="BL288" s="17" t="s">
        <v>193</v>
      </c>
      <c r="BM288" s="148" t="s">
        <v>520</v>
      </c>
    </row>
    <row r="289" spans="2:65" s="14" customFormat="1" ht="11.25">
      <c r="B289" s="173"/>
      <c r="D289" s="151" t="s">
        <v>209</v>
      </c>
      <c r="E289" s="174" t="s">
        <v>1</v>
      </c>
      <c r="F289" s="175" t="s">
        <v>382</v>
      </c>
      <c r="H289" s="174" t="s">
        <v>1</v>
      </c>
      <c r="I289" s="176"/>
      <c r="L289" s="173"/>
      <c r="M289" s="177"/>
      <c r="T289" s="178"/>
      <c r="AT289" s="174" t="s">
        <v>209</v>
      </c>
      <c r="AU289" s="174" t="s">
        <v>93</v>
      </c>
      <c r="AV289" s="14" t="s">
        <v>91</v>
      </c>
      <c r="AW289" s="14" t="s">
        <v>38</v>
      </c>
      <c r="AX289" s="14" t="s">
        <v>83</v>
      </c>
      <c r="AY289" s="174" t="s">
        <v>186</v>
      </c>
    </row>
    <row r="290" spans="2:65" s="12" customFormat="1" ht="11.25">
      <c r="B290" s="150"/>
      <c r="D290" s="151" t="s">
        <v>209</v>
      </c>
      <c r="E290" s="157" t="s">
        <v>1</v>
      </c>
      <c r="F290" s="152" t="s">
        <v>521</v>
      </c>
      <c r="H290" s="153">
        <v>17.225000000000001</v>
      </c>
      <c r="I290" s="154"/>
      <c r="L290" s="150"/>
      <c r="M290" s="155"/>
      <c r="T290" s="156"/>
      <c r="AT290" s="157" t="s">
        <v>209</v>
      </c>
      <c r="AU290" s="157" t="s">
        <v>93</v>
      </c>
      <c r="AV290" s="12" t="s">
        <v>93</v>
      </c>
      <c r="AW290" s="12" t="s">
        <v>38</v>
      </c>
      <c r="AX290" s="12" t="s">
        <v>83</v>
      </c>
      <c r="AY290" s="157" t="s">
        <v>186</v>
      </c>
    </row>
    <row r="291" spans="2:65" s="13" customFormat="1" ht="11.25">
      <c r="B291" s="166"/>
      <c r="D291" s="151" t="s">
        <v>209</v>
      </c>
      <c r="E291" s="167" t="s">
        <v>1</v>
      </c>
      <c r="F291" s="168" t="s">
        <v>291</v>
      </c>
      <c r="H291" s="169">
        <v>17.225000000000001</v>
      </c>
      <c r="I291" s="170"/>
      <c r="L291" s="166"/>
      <c r="M291" s="171"/>
      <c r="T291" s="172"/>
      <c r="AT291" s="167" t="s">
        <v>209</v>
      </c>
      <c r="AU291" s="167" t="s">
        <v>93</v>
      </c>
      <c r="AV291" s="13" t="s">
        <v>193</v>
      </c>
      <c r="AW291" s="13" t="s">
        <v>38</v>
      </c>
      <c r="AX291" s="13" t="s">
        <v>91</v>
      </c>
      <c r="AY291" s="167" t="s">
        <v>186</v>
      </c>
    </row>
    <row r="292" spans="2:65" s="1" customFormat="1" ht="16.5" customHeight="1">
      <c r="B292" s="33"/>
      <c r="C292" s="137" t="s">
        <v>522</v>
      </c>
      <c r="D292" s="137" t="s">
        <v>188</v>
      </c>
      <c r="E292" s="138" t="s">
        <v>523</v>
      </c>
      <c r="F292" s="139" t="s">
        <v>524</v>
      </c>
      <c r="G292" s="140" t="s">
        <v>191</v>
      </c>
      <c r="H292" s="141">
        <v>139.1</v>
      </c>
      <c r="I292" s="142"/>
      <c r="J292" s="143">
        <f>ROUND(I292*H292,2)</f>
        <v>0</v>
      </c>
      <c r="K292" s="139" t="s">
        <v>192</v>
      </c>
      <c r="L292" s="33"/>
      <c r="M292" s="144" t="s">
        <v>1</v>
      </c>
      <c r="N292" s="145" t="s">
        <v>48</v>
      </c>
      <c r="P292" s="146">
        <f>O292*H292</f>
        <v>0</v>
      </c>
      <c r="Q292" s="146">
        <v>2.5190000000000001E-2</v>
      </c>
      <c r="R292" s="146">
        <f>Q292*H292</f>
        <v>3.5039289999999998</v>
      </c>
      <c r="S292" s="146">
        <v>0</v>
      </c>
      <c r="T292" s="147">
        <f>S292*H292</f>
        <v>0</v>
      </c>
      <c r="AR292" s="148" t="s">
        <v>193</v>
      </c>
      <c r="AT292" s="148" t="s">
        <v>188</v>
      </c>
      <c r="AU292" s="148" t="s">
        <v>93</v>
      </c>
      <c r="AY292" s="17" t="s">
        <v>186</v>
      </c>
      <c r="BE292" s="149">
        <f>IF(N292="základní",J292,0)</f>
        <v>0</v>
      </c>
      <c r="BF292" s="149">
        <f>IF(N292="snížená",J292,0)</f>
        <v>0</v>
      </c>
      <c r="BG292" s="149">
        <f>IF(N292="zákl. přenesená",J292,0)</f>
        <v>0</v>
      </c>
      <c r="BH292" s="149">
        <f>IF(N292="sníž. přenesená",J292,0)</f>
        <v>0</v>
      </c>
      <c r="BI292" s="149">
        <f>IF(N292="nulová",J292,0)</f>
        <v>0</v>
      </c>
      <c r="BJ292" s="17" t="s">
        <v>91</v>
      </c>
      <c r="BK292" s="149">
        <f>ROUND(I292*H292,2)</f>
        <v>0</v>
      </c>
      <c r="BL292" s="17" t="s">
        <v>193</v>
      </c>
      <c r="BM292" s="148" t="s">
        <v>525</v>
      </c>
    </row>
    <row r="293" spans="2:65" s="14" customFormat="1" ht="11.25">
      <c r="B293" s="173"/>
      <c r="D293" s="151" t="s">
        <v>209</v>
      </c>
      <c r="E293" s="174" t="s">
        <v>1</v>
      </c>
      <c r="F293" s="175" t="s">
        <v>382</v>
      </c>
      <c r="H293" s="174" t="s">
        <v>1</v>
      </c>
      <c r="I293" s="176"/>
      <c r="L293" s="173"/>
      <c r="M293" s="177"/>
      <c r="T293" s="178"/>
      <c r="AT293" s="174" t="s">
        <v>209</v>
      </c>
      <c r="AU293" s="174" t="s">
        <v>93</v>
      </c>
      <c r="AV293" s="14" t="s">
        <v>91</v>
      </c>
      <c r="AW293" s="14" t="s">
        <v>38</v>
      </c>
      <c r="AX293" s="14" t="s">
        <v>83</v>
      </c>
      <c r="AY293" s="174" t="s">
        <v>186</v>
      </c>
    </row>
    <row r="294" spans="2:65" s="12" customFormat="1" ht="11.25">
      <c r="B294" s="150"/>
      <c r="D294" s="151" t="s">
        <v>209</v>
      </c>
      <c r="E294" s="157" t="s">
        <v>1</v>
      </c>
      <c r="F294" s="152" t="s">
        <v>526</v>
      </c>
      <c r="H294" s="153">
        <v>139.1</v>
      </c>
      <c r="I294" s="154"/>
      <c r="L294" s="150"/>
      <c r="M294" s="155"/>
      <c r="T294" s="156"/>
      <c r="AT294" s="157" t="s">
        <v>209</v>
      </c>
      <c r="AU294" s="157" t="s">
        <v>93</v>
      </c>
      <c r="AV294" s="12" t="s">
        <v>93</v>
      </c>
      <c r="AW294" s="12" t="s">
        <v>38</v>
      </c>
      <c r="AX294" s="12" t="s">
        <v>83</v>
      </c>
      <c r="AY294" s="157" t="s">
        <v>186</v>
      </c>
    </row>
    <row r="295" spans="2:65" s="13" customFormat="1" ht="11.25">
      <c r="B295" s="166"/>
      <c r="D295" s="151" t="s">
        <v>209</v>
      </c>
      <c r="E295" s="167" t="s">
        <v>1</v>
      </c>
      <c r="F295" s="168" t="s">
        <v>291</v>
      </c>
      <c r="H295" s="169">
        <v>139.1</v>
      </c>
      <c r="I295" s="170"/>
      <c r="L295" s="166"/>
      <c r="M295" s="171"/>
      <c r="T295" s="172"/>
      <c r="AT295" s="167" t="s">
        <v>209</v>
      </c>
      <c r="AU295" s="167" t="s">
        <v>93</v>
      </c>
      <c r="AV295" s="13" t="s">
        <v>193</v>
      </c>
      <c r="AW295" s="13" t="s">
        <v>38</v>
      </c>
      <c r="AX295" s="13" t="s">
        <v>91</v>
      </c>
      <c r="AY295" s="167" t="s">
        <v>186</v>
      </c>
    </row>
    <row r="296" spans="2:65" s="1" customFormat="1" ht="16.5" customHeight="1">
      <c r="B296" s="33"/>
      <c r="C296" s="137" t="s">
        <v>527</v>
      </c>
      <c r="D296" s="137" t="s">
        <v>188</v>
      </c>
      <c r="E296" s="138" t="s">
        <v>528</v>
      </c>
      <c r="F296" s="139" t="s">
        <v>529</v>
      </c>
      <c r="G296" s="140" t="s">
        <v>191</v>
      </c>
      <c r="H296" s="141">
        <v>139.1</v>
      </c>
      <c r="I296" s="142"/>
      <c r="J296" s="143">
        <f>ROUND(I296*H296,2)</f>
        <v>0</v>
      </c>
      <c r="K296" s="139" t="s">
        <v>192</v>
      </c>
      <c r="L296" s="33"/>
      <c r="M296" s="144" t="s">
        <v>1</v>
      </c>
      <c r="N296" s="145" t="s">
        <v>48</v>
      </c>
      <c r="P296" s="146">
        <f>O296*H296</f>
        <v>0</v>
      </c>
      <c r="Q296" s="146">
        <v>0</v>
      </c>
      <c r="R296" s="146">
        <f>Q296*H296</f>
        <v>0</v>
      </c>
      <c r="S296" s="146">
        <v>0</v>
      </c>
      <c r="T296" s="147">
        <f>S296*H296</f>
        <v>0</v>
      </c>
      <c r="AR296" s="148" t="s">
        <v>193</v>
      </c>
      <c r="AT296" s="148" t="s">
        <v>188</v>
      </c>
      <c r="AU296" s="148" t="s">
        <v>93</v>
      </c>
      <c r="AY296" s="17" t="s">
        <v>186</v>
      </c>
      <c r="BE296" s="149">
        <f>IF(N296="základní",J296,0)</f>
        <v>0</v>
      </c>
      <c r="BF296" s="149">
        <f>IF(N296="snížená",J296,0)</f>
        <v>0</v>
      </c>
      <c r="BG296" s="149">
        <f>IF(N296="zákl. přenesená",J296,0)</f>
        <v>0</v>
      </c>
      <c r="BH296" s="149">
        <f>IF(N296="sníž. přenesená",J296,0)</f>
        <v>0</v>
      </c>
      <c r="BI296" s="149">
        <f>IF(N296="nulová",J296,0)</f>
        <v>0</v>
      </c>
      <c r="BJ296" s="17" t="s">
        <v>91</v>
      </c>
      <c r="BK296" s="149">
        <f>ROUND(I296*H296,2)</f>
        <v>0</v>
      </c>
      <c r="BL296" s="17" t="s">
        <v>193</v>
      </c>
      <c r="BM296" s="148" t="s">
        <v>530</v>
      </c>
    </row>
    <row r="297" spans="2:65" s="1" customFormat="1" ht="16.5" customHeight="1">
      <c r="B297" s="33"/>
      <c r="C297" s="137" t="s">
        <v>531</v>
      </c>
      <c r="D297" s="137" t="s">
        <v>188</v>
      </c>
      <c r="E297" s="138" t="s">
        <v>532</v>
      </c>
      <c r="F297" s="139" t="s">
        <v>533</v>
      </c>
      <c r="G297" s="140" t="s">
        <v>239</v>
      </c>
      <c r="H297" s="141">
        <v>7.4999999999999997E-2</v>
      </c>
      <c r="I297" s="142"/>
      <c r="J297" s="143">
        <f>ROUND(I297*H297,2)</f>
        <v>0</v>
      </c>
      <c r="K297" s="139" t="s">
        <v>192</v>
      </c>
      <c r="L297" s="33"/>
      <c r="M297" s="144" t="s">
        <v>1</v>
      </c>
      <c r="N297" s="145" t="s">
        <v>48</v>
      </c>
      <c r="P297" s="146">
        <f>O297*H297</f>
        <v>0</v>
      </c>
      <c r="Q297" s="146">
        <v>1.0900000000000001</v>
      </c>
      <c r="R297" s="146">
        <f>Q297*H297</f>
        <v>8.1750000000000003E-2</v>
      </c>
      <c r="S297" s="146">
        <v>0</v>
      </c>
      <c r="T297" s="147">
        <f>S297*H297</f>
        <v>0</v>
      </c>
      <c r="AR297" s="148" t="s">
        <v>193</v>
      </c>
      <c r="AT297" s="148" t="s">
        <v>188</v>
      </c>
      <c r="AU297" s="148" t="s">
        <v>93</v>
      </c>
      <c r="AY297" s="17" t="s">
        <v>186</v>
      </c>
      <c r="BE297" s="149">
        <f>IF(N297="základní",J297,0)</f>
        <v>0</v>
      </c>
      <c r="BF297" s="149">
        <f>IF(N297="snížená",J297,0)</f>
        <v>0</v>
      </c>
      <c r="BG297" s="149">
        <f>IF(N297="zákl. přenesená",J297,0)</f>
        <v>0</v>
      </c>
      <c r="BH297" s="149">
        <f>IF(N297="sníž. přenesená",J297,0)</f>
        <v>0</v>
      </c>
      <c r="BI297" s="149">
        <f>IF(N297="nulová",J297,0)</f>
        <v>0</v>
      </c>
      <c r="BJ297" s="17" t="s">
        <v>91</v>
      </c>
      <c r="BK297" s="149">
        <f>ROUND(I297*H297,2)</f>
        <v>0</v>
      </c>
      <c r="BL297" s="17" t="s">
        <v>193</v>
      </c>
      <c r="BM297" s="148" t="s">
        <v>534</v>
      </c>
    </row>
    <row r="298" spans="2:65" s="1" customFormat="1" ht="16.5" customHeight="1">
      <c r="B298" s="33"/>
      <c r="C298" s="137" t="s">
        <v>535</v>
      </c>
      <c r="D298" s="137" t="s">
        <v>188</v>
      </c>
      <c r="E298" s="138" t="s">
        <v>536</v>
      </c>
      <c r="F298" s="139" t="s">
        <v>537</v>
      </c>
      <c r="G298" s="140" t="s">
        <v>239</v>
      </c>
      <c r="H298" s="141">
        <v>2.0390000000000001</v>
      </c>
      <c r="I298" s="142"/>
      <c r="J298" s="143">
        <f>ROUND(I298*H298,2)</f>
        <v>0</v>
      </c>
      <c r="K298" s="139" t="s">
        <v>192</v>
      </c>
      <c r="L298" s="33"/>
      <c r="M298" s="144" t="s">
        <v>1</v>
      </c>
      <c r="N298" s="145" t="s">
        <v>48</v>
      </c>
      <c r="P298" s="146">
        <f>O298*H298</f>
        <v>0</v>
      </c>
      <c r="Q298" s="146">
        <v>1.0463199999999999</v>
      </c>
      <c r="R298" s="146">
        <f>Q298*H298</f>
        <v>2.1334464799999999</v>
      </c>
      <c r="S298" s="146">
        <v>0</v>
      </c>
      <c r="T298" s="147">
        <f>S298*H298</f>
        <v>0</v>
      </c>
      <c r="AR298" s="148" t="s">
        <v>193</v>
      </c>
      <c r="AT298" s="148" t="s">
        <v>188</v>
      </c>
      <c r="AU298" s="148" t="s">
        <v>93</v>
      </c>
      <c r="AY298" s="17" t="s">
        <v>186</v>
      </c>
      <c r="BE298" s="149">
        <f>IF(N298="základní",J298,0)</f>
        <v>0</v>
      </c>
      <c r="BF298" s="149">
        <f>IF(N298="snížená",J298,0)</f>
        <v>0</v>
      </c>
      <c r="BG298" s="149">
        <f>IF(N298="zákl. přenesená",J298,0)</f>
        <v>0</v>
      </c>
      <c r="BH298" s="149">
        <f>IF(N298="sníž. přenesená",J298,0)</f>
        <v>0</v>
      </c>
      <c r="BI298" s="149">
        <f>IF(N298="nulová",J298,0)</f>
        <v>0</v>
      </c>
      <c r="BJ298" s="17" t="s">
        <v>91</v>
      </c>
      <c r="BK298" s="149">
        <f>ROUND(I298*H298,2)</f>
        <v>0</v>
      </c>
      <c r="BL298" s="17" t="s">
        <v>193</v>
      </c>
      <c r="BM298" s="148" t="s">
        <v>538</v>
      </c>
    </row>
    <row r="299" spans="2:65" s="1" customFormat="1" ht="16.5" customHeight="1">
      <c r="B299" s="33"/>
      <c r="C299" s="137" t="s">
        <v>539</v>
      </c>
      <c r="D299" s="137" t="s">
        <v>188</v>
      </c>
      <c r="E299" s="138" t="s">
        <v>540</v>
      </c>
      <c r="F299" s="139" t="s">
        <v>541</v>
      </c>
      <c r="G299" s="140" t="s">
        <v>191</v>
      </c>
      <c r="H299" s="141">
        <v>71.945999999999998</v>
      </c>
      <c r="I299" s="142"/>
      <c r="J299" s="143">
        <f>ROUND(I299*H299,2)</f>
        <v>0</v>
      </c>
      <c r="K299" s="139" t="s">
        <v>192</v>
      </c>
      <c r="L299" s="33"/>
      <c r="M299" s="144" t="s">
        <v>1</v>
      </c>
      <c r="N299" s="145" t="s">
        <v>48</v>
      </c>
      <c r="P299" s="146">
        <f>O299*H299</f>
        <v>0</v>
      </c>
      <c r="Q299" s="146">
        <v>6.8430000000000005E-2</v>
      </c>
      <c r="R299" s="146">
        <f>Q299*H299</f>
        <v>4.9232647800000002</v>
      </c>
      <c r="S299" s="146">
        <v>0</v>
      </c>
      <c r="T299" s="147">
        <f>S299*H299</f>
        <v>0</v>
      </c>
      <c r="AR299" s="148" t="s">
        <v>193</v>
      </c>
      <c r="AT299" s="148" t="s">
        <v>188</v>
      </c>
      <c r="AU299" s="148" t="s">
        <v>93</v>
      </c>
      <c r="AY299" s="17" t="s">
        <v>186</v>
      </c>
      <c r="BE299" s="149">
        <f>IF(N299="základní",J299,0)</f>
        <v>0</v>
      </c>
      <c r="BF299" s="149">
        <f>IF(N299="snížená",J299,0)</f>
        <v>0</v>
      </c>
      <c r="BG299" s="149">
        <f>IF(N299="zákl. přenesená",J299,0)</f>
        <v>0</v>
      </c>
      <c r="BH299" s="149">
        <f>IF(N299="sníž. přenesená",J299,0)</f>
        <v>0</v>
      </c>
      <c r="BI299" s="149">
        <f>IF(N299="nulová",J299,0)</f>
        <v>0</v>
      </c>
      <c r="BJ299" s="17" t="s">
        <v>91</v>
      </c>
      <c r="BK299" s="149">
        <f>ROUND(I299*H299,2)</f>
        <v>0</v>
      </c>
      <c r="BL299" s="17" t="s">
        <v>193</v>
      </c>
      <c r="BM299" s="148" t="s">
        <v>542</v>
      </c>
    </row>
    <row r="300" spans="2:65" s="14" customFormat="1" ht="11.25">
      <c r="B300" s="173"/>
      <c r="D300" s="151" t="s">
        <v>209</v>
      </c>
      <c r="E300" s="174" t="s">
        <v>1</v>
      </c>
      <c r="F300" s="175" t="s">
        <v>433</v>
      </c>
      <c r="H300" s="174" t="s">
        <v>1</v>
      </c>
      <c r="I300" s="176"/>
      <c r="L300" s="173"/>
      <c r="M300" s="177"/>
      <c r="T300" s="178"/>
      <c r="AT300" s="174" t="s">
        <v>209</v>
      </c>
      <c r="AU300" s="174" t="s">
        <v>93</v>
      </c>
      <c r="AV300" s="14" t="s">
        <v>91</v>
      </c>
      <c r="AW300" s="14" t="s">
        <v>38</v>
      </c>
      <c r="AX300" s="14" t="s">
        <v>83</v>
      </c>
      <c r="AY300" s="174" t="s">
        <v>186</v>
      </c>
    </row>
    <row r="301" spans="2:65" s="12" customFormat="1" ht="11.25">
      <c r="B301" s="150"/>
      <c r="D301" s="151" t="s">
        <v>209</v>
      </c>
      <c r="E301" s="157" t="s">
        <v>1</v>
      </c>
      <c r="F301" s="152" t="s">
        <v>543</v>
      </c>
      <c r="H301" s="153">
        <v>71.945999999999998</v>
      </c>
      <c r="I301" s="154"/>
      <c r="L301" s="150"/>
      <c r="M301" s="155"/>
      <c r="T301" s="156"/>
      <c r="AT301" s="157" t="s">
        <v>209</v>
      </c>
      <c r="AU301" s="157" t="s">
        <v>93</v>
      </c>
      <c r="AV301" s="12" t="s">
        <v>93</v>
      </c>
      <c r="AW301" s="12" t="s">
        <v>38</v>
      </c>
      <c r="AX301" s="12" t="s">
        <v>83</v>
      </c>
      <c r="AY301" s="157" t="s">
        <v>186</v>
      </c>
    </row>
    <row r="302" spans="2:65" s="13" customFormat="1" ht="11.25">
      <c r="B302" s="166"/>
      <c r="D302" s="151" t="s">
        <v>209</v>
      </c>
      <c r="E302" s="167" t="s">
        <v>1</v>
      </c>
      <c r="F302" s="168" t="s">
        <v>291</v>
      </c>
      <c r="H302" s="169">
        <v>71.945999999999998</v>
      </c>
      <c r="I302" s="170"/>
      <c r="L302" s="166"/>
      <c r="M302" s="171"/>
      <c r="T302" s="172"/>
      <c r="AT302" s="167" t="s">
        <v>209</v>
      </c>
      <c r="AU302" s="167" t="s">
        <v>93</v>
      </c>
      <c r="AV302" s="13" t="s">
        <v>193</v>
      </c>
      <c r="AW302" s="13" t="s">
        <v>38</v>
      </c>
      <c r="AX302" s="13" t="s">
        <v>91</v>
      </c>
      <c r="AY302" s="167" t="s">
        <v>186</v>
      </c>
    </row>
    <row r="303" spans="2:65" s="1" customFormat="1" ht="16.5" customHeight="1">
      <c r="B303" s="33"/>
      <c r="C303" s="137" t="s">
        <v>544</v>
      </c>
      <c r="D303" s="137" t="s">
        <v>188</v>
      </c>
      <c r="E303" s="138" t="s">
        <v>545</v>
      </c>
      <c r="F303" s="139" t="s">
        <v>546</v>
      </c>
      <c r="G303" s="140" t="s">
        <v>191</v>
      </c>
      <c r="H303" s="141">
        <v>105.395</v>
      </c>
      <c r="I303" s="142"/>
      <c r="J303" s="143">
        <f>ROUND(I303*H303,2)</f>
        <v>0</v>
      </c>
      <c r="K303" s="139" t="s">
        <v>192</v>
      </c>
      <c r="L303" s="33"/>
      <c r="M303" s="144" t="s">
        <v>1</v>
      </c>
      <c r="N303" s="145" t="s">
        <v>48</v>
      </c>
      <c r="P303" s="146">
        <f>O303*H303</f>
        <v>0</v>
      </c>
      <c r="Q303" s="146">
        <v>8.7309999999999999E-2</v>
      </c>
      <c r="R303" s="146">
        <f>Q303*H303</f>
        <v>9.2020374499999988</v>
      </c>
      <c r="S303" s="146">
        <v>0</v>
      </c>
      <c r="T303" s="147">
        <f>S303*H303</f>
        <v>0</v>
      </c>
      <c r="AR303" s="148" t="s">
        <v>193</v>
      </c>
      <c r="AT303" s="148" t="s">
        <v>188</v>
      </c>
      <c r="AU303" s="148" t="s">
        <v>93</v>
      </c>
      <c r="AY303" s="17" t="s">
        <v>186</v>
      </c>
      <c r="BE303" s="149">
        <f>IF(N303="základní",J303,0)</f>
        <v>0</v>
      </c>
      <c r="BF303" s="149">
        <f>IF(N303="snížená",J303,0)</f>
        <v>0</v>
      </c>
      <c r="BG303" s="149">
        <f>IF(N303="zákl. přenesená",J303,0)</f>
        <v>0</v>
      </c>
      <c r="BH303" s="149">
        <f>IF(N303="sníž. přenesená",J303,0)</f>
        <v>0</v>
      </c>
      <c r="BI303" s="149">
        <f>IF(N303="nulová",J303,0)</f>
        <v>0</v>
      </c>
      <c r="BJ303" s="17" t="s">
        <v>91</v>
      </c>
      <c r="BK303" s="149">
        <f>ROUND(I303*H303,2)</f>
        <v>0</v>
      </c>
      <c r="BL303" s="17" t="s">
        <v>193</v>
      </c>
      <c r="BM303" s="148" t="s">
        <v>547</v>
      </c>
    </row>
    <row r="304" spans="2:65" s="14" customFormat="1" ht="11.25">
      <c r="B304" s="173"/>
      <c r="D304" s="151" t="s">
        <v>209</v>
      </c>
      <c r="E304" s="174" t="s">
        <v>1</v>
      </c>
      <c r="F304" s="175" t="s">
        <v>433</v>
      </c>
      <c r="H304" s="174" t="s">
        <v>1</v>
      </c>
      <c r="I304" s="176"/>
      <c r="L304" s="173"/>
      <c r="M304" s="177"/>
      <c r="T304" s="178"/>
      <c r="AT304" s="174" t="s">
        <v>209</v>
      </c>
      <c r="AU304" s="174" t="s">
        <v>93</v>
      </c>
      <c r="AV304" s="14" t="s">
        <v>91</v>
      </c>
      <c r="AW304" s="14" t="s">
        <v>38</v>
      </c>
      <c r="AX304" s="14" t="s">
        <v>83</v>
      </c>
      <c r="AY304" s="174" t="s">
        <v>186</v>
      </c>
    </row>
    <row r="305" spans="2:65" s="12" customFormat="1" ht="11.25">
      <c r="B305" s="150"/>
      <c r="D305" s="151" t="s">
        <v>209</v>
      </c>
      <c r="E305" s="157" t="s">
        <v>1</v>
      </c>
      <c r="F305" s="152" t="s">
        <v>548</v>
      </c>
      <c r="H305" s="153">
        <v>105.395</v>
      </c>
      <c r="I305" s="154"/>
      <c r="L305" s="150"/>
      <c r="M305" s="155"/>
      <c r="T305" s="156"/>
      <c r="AT305" s="157" t="s">
        <v>209</v>
      </c>
      <c r="AU305" s="157" t="s">
        <v>93</v>
      </c>
      <c r="AV305" s="12" t="s">
        <v>93</v>
      </c>
      <c r="AW305" s="12" t="s">
        <v>38</v>
      </c>
      <c r="AX305" s="12" t="s">
        <v>83</v>
      </c>
      <c r="AY305" s="157" t="s">
        <v>186</v>
      </c>
    </row>
    <row r="306" spans="2:65" s="13" customFormat="1" ht="11.25">
      <c r="B306" s="166"/>
      <c r="D306" s="151" t="s">
        <v>209</v>
      </c>
      <c r="E306" s="167" t="s">
        <v>1</v>
      </c>
      <c r="F306" s="168" t="s">
        <v>291</v>
      </c>
      <c r="H306" s="169">
        <v>105.395</v>
      </c>
      <c r="I306" s="170"/>
      <c r="L306" s="166"/>
      <c r="M306" s="171"/>
      <c r="T306" s="172"/>
      <c r="AT306" s="167" t="s">
        <v>209</v>
      </c>
      <c r="AU306" s="167" t="s">
        <v>93</v>
      </c>
      <c r="AV306" s="13" t="s">
        <v>193</v>
      </c>
      <c r="AW306" s="13" t="s">
        <v>38</v>
      </c>
      <c r="AX306" s="13" t="s">
        <v>91</v>
      </c>
      <c r="AY306" s="167" t="s">
        <v>186</v>
      </c>
    </row>
    <row r="307" spans="2:65" s="1" customFormat="1" ht="16.5" customHeight="1">
      <c r="B307" s="33"/>
      <c r="C307" s="137" t="s">
        <v>549</v>
      </c>
      <c r="D307" s="137" t="s">
        <v>188</v>
      </c>
      <c r="E307" s="138" t="s">
        <v>550</v>
      </c>
      <c r="F307" s="139" t="s">
        <v>551</v>
      </c>
      <c r="G307" s="140" t="s">
        <v>191</v>
      </c>
      <c r="H307" s="141">
        <v>346.96</v>
      </c>
      <c r="I307" s="142"/>
      <c r="J307" s="143">
        <f>ROUND(I307*H307,2)</f>
        <v>0</v>
      </c>
      <c r="K307" s="139" t="s">
        <v>192</v>
      </c>
      <c r="L307" s="33"/>
      <c r="M307" s="144" t="s">
        <v>1</v>
      </c>
      <c r="N307" s="145" t="s">
        <v>48</v>
      </c>
      <c r="P307" s="146">
        <f>O307*H307</f>
        <v>0</v>
      </c>
      <c r="Q307" s="146">
        <v>0.10445</v>
      </c>
      <c r="R307" s="146">
        <f>Q307*H307</f>
        <v>36.239972000000002</v>
      </c>
      <c r="S307" s="146">
        <v>0</v>
      </c>
      <c r="T307" s="147">
        <f>S307*H307</f>
        <v>0</v>
      </c>
      <c r="AR307" s="148" t="s">
        <v>193</v>
      </c>
      <c r="AT307" s="148" t="s">
        <v>188</v>
      </c>
      <c r="AU307" s="148" t="s">
        <v>93</v>
      </c>
      <c r="AY307" s="17" t="s">
        <v>186</v>
      </c>
      <c r="BE307" s="149">
        <f>IF(N307="základní",J307,0)</f>
        <v>0</v>
      </c>
      <c r="BF307" s="149">
        <f>IF(N307="snížená",J307,0)</f>
        <v>0</v>
      </c>
      <c r="BG307" s="149">
        <f>IF(N307="zákl. přenesená",J307,0)</f>
        <v>0</v>
      </c>
      <c r="BH307" s="149">
        <f>IF(N307="sníž. přenesená",J307,0)</f>
        <v>0</v>
      </c>
      <c r="BI307" s="149">
        <f>IF(N307="nulová",J307,0)</f>
        <v>0</v>
      </c>
      <c r="BJ307" s="17" t="s">
        <v>91</v>
      </c>
      <c r="BK307" s="149">
        <f>ROUND(I307*H307,2)</f>
        <v>0</v>
      </c>
      <c r="BL307" s="17" t="s">
        <v>193</v>
      </c>
      <c r="BM307" s="148" t="s">
        <v>552</v>
      </c>
    </row>
    <row r="308" spans="2:65" s="14" customFormat="1" ht="11.25">
      <c r="B308" s="173"/>
      <c r="D308" s="151" t="s">
        <v>209</v>
      </c>
      <c r="E308" s="174" t="s">
        <v>1</v>
      </c>
      <c r="F308" s="175" t="s">
        <v>433</v>
      </c>
      <c r="H308" s="174" t="s">
        <v>1</v>
      </c>
      <c r="I308" s="176"/>
      <c r="L308" s="173"/>
      <c r="M308" s="177"/>
      <c r="T308" s="178"/>
      <c r="AT308" s="174" t="s">
        <v>209</v>
      </c>
      <c r="AU308" s="174" t="s">
        <v>93</v>
      </c>
      <c r="AV308" s="14" t="s">
        <v>91</v>
      </c>
      <c r="AW308" s="14" t="s">
        <v>38</v>
      </c>
      <c r="AX308" s="14" t="s">
        <v>83</v>
      </c>
      <c r="AY308" s="174" t="s">
        <v>186</v>
      </c>
    </row>
    <row r="309" spans="2:65" s="12" customFormat="1" ht="11.25">
      <c r="B309" s="150"/>
      <c r="D309" s="151" t="s">
        <v>209</v>
      </c>
      <c r="E309" s="157" t="s">
        <v>1</v>
      </c>
      <c r="F309" s="152" t="s">
        <v>553</v>
      </c>
      <c r="H309" s="153">
        <v>346.96</v>
      </c>
      <c r="I309" s="154"/>
      <c r="L309" s="150"/>
      <c r="M309" s="155"/>
      <c r="T309" s="156"/>
      <c r="AT309" s="157" t="s">
        <v>209</v>
      </c>
      <c r="AU309" s="157" t="s">
        <v>93</v>
      </c>
      <c r="AV309" s="12" t="s">
        <v>93</v>
      </c>
      <c r="AW309" s="12" t="s">
        <v>38</v>
      </c>
      <c r="AX309" s="12" t="s">
        <v>83</v>
      </c>
      <c r="AY309" s="157" t="s">
        <v>186</v>
      </c>
    </row>
    <row r="310" spans="2:65" s="13" customFormat="1" ht="11.25">
      <c r="B310" s="166"/>
      <c r="D310" s="151" t="s">
        <v>209</v>
      </c>
      <c r="E310" s="167" t="s">
        <v>1</v>
      </c>
      <c r="F310" s="168" t="s">
        <v>291</v>
      </c>
      <c r="H310" s="169">
        <v>346.96</v>
      </c>
      <c r="I310" s="170"/>
      <c r="L310" s="166"/>
      <c r="M310" s="171"/>
      <c r="T310" s="172"/>
      <c r="AT310" s="167" t="s">
        <v>209</v>
      </c>
      <c r="AU310" s="167" t="s">
        <v>93</v>
      </c>
      <c r="AV310" s="13" t="s">
        <v>193</v>
      </c>
      <c r="AW310" s="13" t="s">
        <v>38</v>
      </c>
      <c r="AX310" s="13" t="s">
        <v>91</v>
      </c>
      <c r="AY310" s="167" t="s">
        <v>186</v>
      </c>
    </row>
    <row r="311" spans="2:65" s="1" customFormat="1" ht="16.5" customHeight="1">
      <c r="B311" s="33"/>
      <c r="C311" s="137" t="s">
        <v>554</v>
      </c>
      <c r="D311" s="137" t="s">
        <v>188</v>
      </c>
      <c r="E311" s="138" t="s">
        <v>555</v>
      </c>
      <c r="F311" s="139" t="s">
        <v>556</v>
      </c>
      <c r="G311" s="140" t="s">
        <v>225</v>
      </c>
      <c r="H311" s="141">
        <v>22.22</v>
      </c>
      <c r="I311" s="142"/>
      <c r="J311" s="143">
        <f>ROUND(I311*H311,2)</f>
        <v>0</v>
      </c>
      <c r="K311" s="139" t="s">
        <v>192</v>
      </c>
      <c r="L311" s="33"/>
      <c r="M311" s="144" t="s">
        <v>1</v>
      </c>
      <c r="N311" s="145" t="s">
        <v>48</v>
      </c>
      <c r="P311" s="146">
        <f>O311*H311</f>
        <v>0</v>
      </c>
      <c r="Q311" s="146">
        <v>8.0000000000000007E-5</v>
      </c>
      <c r="R311" s="146">
        <f>Q311*H311</f>
        <v>1.7776000000000001E-3</v>
      </c>
      <c r="S311" s="146">
        <v>0</v>
      </c>
      <c r="T311" s="147">
        <f>S311*H311</f>
        <v>0</v>
      </c>
      <c r="AR311" s="148" t="s">
        <v>193</v>
      </c>
      <c r="AT311" s="148" t="s">
        <v>188</v>
      </c>
      <c r="AU311" s="148" t="s">
        <v>93</v>
      </c>
      <c r="AY311" s="17" t="s">
        <v>186</v>
      </c>
      <c r="BE311" s="149">
        <f>IF(N311="základní",J311,0)</f>
        <v>0</v>
      </c>
      <c r="BF311" s="149">
        <f>IF(N311="snížená",J311,0)</f>
        <v>0</v>
      </c>
      <c r="BG311" s="149">
        <f>IF(N311="zákl. přenesená",J311,0)</f>
        <v>0</v>
      </c>
      <c r="BH311" s="149">
        <f>IF(N311="sníž. přenesená",J311,0)</f>
        <v>0</v>
      </c>
      <c r="BI311" s="149">
        <f>IF(N311="nulová",J311,0)</f>
        <v>0</v>
      </c>
      <c r="BJ311" s="17" t="s">
        <v>91</v>
      </c>
      <c r="BK311" s="149">
        <f>ROUND(I311*H311,2)</f>
        <v>0</v>
      </c>
      <c r="BL311" s="17" t="s">
        <v>193</v>
      </c>
      <c r="BM311" s="148" t="s">
        <v>557</v>
      </c>
    </row>
    <row r="312" spans="2:65" s="1" customFormat="1" ht="16.5" customHeight="1">
      <c r="B312" s="33"/>
      <c r="C312" s="137" t="s">
        <v>558</v>
      </c>
      <c r="D312" s="137" t="s">
        <v>188</v>
      </c>
      <c r="E312" s="138" t="s">
        <v>559</v>
      </c>
      <c r="F312" s="139" t="s">
        <v>560</v>
      </c>
      <c r="G312" s="140" t="s">
        <v>225</v>
      </c>
      <c r="H312" s="141">
        <v>140.25</v>
      </c>
      <c r="I312" s="142"/>
      <c r="J312" s="143">
        <f>ROUND(I312*H312,2)</f>
        <v>0</v>
      </c>
      <c r="K312" s="139" t="s">
        <v>192</v>
      </c>
      <c r="L312" s="33"/>
      <c r="M312" s="144" t="s">
        <v>1</v>
      </c>
      <c r="N312" s="145" t="s">
        <v>48</v>
      </c>
      <c r="P312" s="146">
        <f>O312*H312</f>
        <v>0</v>
      </c>
      <c r="Q312" s="146">
        <v>1.2E-4</v>
      </c>
      <c r="R312" s="146">
        <f>Q312*H312</f>
        <v>1.6830000000000001E-2</v>
      </c>
      <c r="S312" s="146">
        <v>0</v>
      </c>
      <c r="T312" s="147">
        <f>S312*H312</f>
        <v>0</v>
      </c>
      <c r="AR312" s="148" t="s">
        <v>193</v>
      </c>
      <c r="AT312" s="148" t="s">
        <v>188</v>
      </c>
      <c r="AU312" s="148" t="s">
        <v>93</v>
      </c>
      <c r="AY312" s="17" t="s">
        <v>186</v>
      </c>
      <c r="BE312" s="149">
        <f>IF(N312="základní",J312,0)</f>
        <v>0</v>
      </c>
      <c r="BF312" s="149">
        <f>IF(N312="snížená",J312,0)</f>
        <v>0</v>
      </c>
      <c r="BG312" s="149">
        <f>IF(N312="zákl. přenesená",J312,0)</f>
        <v>0</v>
      </c>
      <c r="BH312" s="149">
        <f>IF(N312="sníž. přenesená",J312,0)</f>
        <v>0</v>
      </c>
      <c r="BI312" s="149">
        <f>IF(N312="nulová",J312,0)</f>
        <v>0</v>
      </c>
      <c r="BJ312" s="17" t="s">
        <v>91</v>
      </c>
      <c r="BK312" s="149">
        <f>ROUND(I312*H312,2)</f>
        <v>0</v>
      </c>
      <c r="BL312" s="17" t="s">
        <v>193</v>
      </c>
      <c r="BM312" s="148" t="s">
        <v>561</v>
      </c>
    </row>
    <row r="313" spans="2:65" s="1" customFormat="1" ht="16.5" customHeight="1">
      <c r="B313" s="33"/>
      <c r="C313" s="137" t="s">
        <v>562</v>
      </c>
      <c r="D313" s="137" t="s">
        <v>188</v>
      </c>
      <c r="E313" s="138" t="s">
        <v>563</v>
      </c>
      <c r="F313" s="139" t="s">
        <v>564</v>
      </c>
      <c r="G313" s="140" t="s">
        <v>225</v>
      </c>
      <c r="H313" s="141">
        <v>89.1</v>
      </c>
      <c r="I313" s="142"/>
      <c r="J313" s="143">
        <f>ROUND(I313*H313,2)</f>
        <v>0</v>
      </c>
      <c r="K313" s="139" t="s">
        <v>192</v>
      </c>
      <c r="L313" s="33"/>
      <c r="M313" s="144" t="s">
        <v>1</v>
      </c>
      <c r="N313" s="145" t="s">
        <v>48</v>
      </c>
      <c r="P313" s="146">
        <f>O313*H313</f>
        <v>0</v>
      </c>
      <c r="Q313" s="146">
        <v>1.2999999999999999E-4</v>
      </c>
      <c r="R313" s="146">
        <f>Q313*H313</f>
        <v>1.1582999999999998E-2</v>
      </c>
      <c r="S313" s="146">
        <v>0</v>
      </c>
      <c r="T313" s="147">
        <f>S313*H313</f>
        <v>0</v>
      </c>
      <c r="AR313" s="148" t="s">
        <v>193</v>
      </c>
      <c r="AT313" s="148" t="s">
        <v>188</v>
      </c>
      <c r="AU313" s="148" t="s">
        <v>93</v>
      </c>
      <c r="AY313" s="17" t="s">
        <v>186</v>
      </c>
      <c r="BE313" s="149">
        <f>IF(N313="základní",J313,0)</f>
        <v>0</v>
      </c>
      <c r="BF313" s="149">
        <f>IF(N313="snížená",J313,0)</f>
        <v>0</v>
      </c>
      <c r="BG313" s="149">
        <f>IF(N313="zákl. přenesená",J313,0)</f>
        <v>0</v>
      </c>
      <c r="BH313" s="149">
        <f>IF(N313="sníž. přenesená",J313,0)</f>
        <v>0</v>
      </c>
      <c r="BI313" s="149">
        <f>IF(N313="nulová",J313,0)</f>
        <v>0</v>
      </c>
      <c r="BJ313" s="17" t="s">
        <v>91</v>
      </c>
      <c r="BK313" s="149">
        <f>ROUND(I313*H313,2)</f>
        <v>0</v>
      </c>
      <c r="BL313" s="17" t="s">
        <v>193</v>
      </c>
      <c r="BM313" s="148" t="s">
        <v>565</v>
      </c>
    </row>
    <row r="314" spans="2:65" s="11" customFormat="1" ht="22.9" customHeight="1">
      <c r="B314" s="125"/>
      <c r="D314" s="126" t="s">
        <v>82</v>
      </c>
      <c r="E314" s="135" t="s">
        <v>193</v>
      </c>
      <c r="F314" s="135" t="s">
        <v>566</v>
      </c>
      <c r="I314" s="128"/>
      <c r="J314" s="136">
        <f>BK314</f>
        <v>0</v>
      </c>
      <c r="L314" s="125"/>
      <c r="M314" s="130"/>
      <c r="P314" s="131">
        <f>SUM(P315:P408)</f>
        <v>0</v>
      </c>
      <c r="R314" s="131">
        <f>SUM(R315:R408)</f>
        <v>513.34258299999988</v>
      </c>
      <c r="T314" s="132">
        <f>SUM(T315:T408)</f>
        <v>0</v>
      </c>
      <c r="AR314" s="126" t="s">
        <v>91</v>
      </c>
      <c r="AT314" s="133" t="s">
        <v>82</v>
      </c>
      <c r="AU314" s="133" t="s">
        <v>91</v>
      </c>
      <c r="AY314" s="126" t="s">
        <v>186</v>
      </c>
      <c r="BK314" s="134">
        <f>SUM(BK315:BK408)</f>
        <v>0</v>
      </c>
    </row>
    <row r="315" spans="2:65" s="1" customFormat="1" ht="16.5" customHeight="1">
      <c r="B315" s="33"/>
      <c r="C315" s="137" t="s">
        <v>567</v>
      </c>
      <c r="D315" s="137" t="s">
        <v>188</v>
      </c>
      <c r="E315" s="138" t="s">
        <v>568</v>
      </c>
      <c r="F315" s="139" t="s">
        <v>569</v>
      </c>
      <c r="G315" s="140" t="s">
        <v>200</v>
      </c>
      <c r="H315" s="141">
        <v>131.44499999999999</v>
      </c>
      <c r="I315" s="142"/>
      <c r="J315" s="143">
        <f>ROUND(I315*H315,2)</f>
        <v>0</v>
      </c>
      <c r="K315" s="139" t="s">
        <v>192</v>
      </c>
      <c r="L315" s="33"/>
      <c r="M315" s="144" t="s">
        <v>1</v>
      </c>
      <c r="N315" s="145" t="s">
        <v>48</v>
      </c>
      <c r="P315" s="146">
        <f>O315*H315</f>
        <v>0</v>
      </c>
      <c r="Q315" s="146">
        <v>2.45343</v>
      </c>
      <c r="R315" s="146">
        <f>Q315*H315</f>
        <v>322.49110635</v>
      </c>
      <c r="S315" s="146">
        <v>0</v>
      </c>
      <c r="T315" s="147">
        <f>S315*H315</f>
        <v>0</v>
      </c>
      <c r="AR315" s="148" t="s">
        <v>193</v>
      </c>
      <c r="AT315" s="148" t="s">
        <v>188</v>
      </c>
      <c r="AU315" s="148" t="s">
        <v>93</v>
      </c>
      <c r="AY315" s="17" t="s">
        <v>186</v>
      </c>
      <c r="BE315" s="149">
        <f>IF(N315="základní",J315,0)</f>
        <v>0</v>
      </c>
      <c r="BF315" s="149">
        <f>IF(N315="snížená",J315,0)</f>
        <v>0</v>
      </c>
      <c r="BG315" s="149">
        <f>IF(N315="zákl. přenesená",J315,0)</f>
        <v>0</v>
      </c>
      <c r="BH315" s="149">
        <f>IF(N315="sníž. přenesená",J315,0)</f>
        <v>0</v>
      </c>
      <c r="BI315" s="149">
        <f>IF(N315="nulová",J315,0)</f>
        <v>0</v>
      </c>
      <c r="BJ315" s="17" t="s">
        <v>91</v>
      </c>
      <c r="BK315" s="149">
        <f>ROUND(I315*H315,2)</f>
        <v>0</v>
      </c>
      <c r="BL315" s="17" t="s">
        <v>193</v>
      </c>
      <c r="BM315" s="148" t="s">
        <v>570</v>
      </c>
    </row>
    <row r="316" spans="2:65" s="12" customFormat="1" ht="11.25">
      <c r="B316" s="150"/>
      <c r="D316" s="151" t="s">
        <v>209</v>
      </c>
      <c r="E316" s="157" t="s">
        <v>1</v>
      </c>
      <c r="F316" s="152" t="s">
        <v>571</v>
      </c>
      <c r="H316" s="153">
        <v>48.831000000000003</v>
      </c>
      <c r="I316" s="154"/>
      <c r="L316" s="150"/>
      <c r="M316" s="155"/>
      <c r="T316" s="156"/>
      <c r="AT316" s="157" t="s">
        <v>209</v>
      </c>
      <c r="AU316" s="157" t="s">
        <v>93</v>
      </c>
      <c r="AV316" s="12" t="s">
        <v>93</v>
      </c>
      <c r="AW316" s="12" t="s">
        <v>38</v>
      </c>
      <c r="AX316" s="12" t="s">
        <v>83</v>
      </c>
      <c r="AY316" s="157" t="s">
        <v>186</v>
      </c>
    </row>
    <row r="317" spans="2:65" s="12" customFormat="1" ht="11.25">
      <c r="B317" s="150"/>
      <c r="D317" s="151" t="s">
        <v>209</v>
      </c>
      <c r="E317" s="157" t="s">
        <v>1</v>
      </c>
      <c r="F317" s="152" t="s">
        <v>572</v>
      </c>
      <c r="H317" s="153">
        <v>48.831000000000003</v>
      </c>
      <c r="I317" s="154"/>
      <c r="L317" s="150"/>
      <c r="M317" s="155"/>
      <c r="T317" s="156"/>
      <c r="AT317" s="157" t="s">
        <v>209</v>
      </c>
      <c r="AU317" s="157" t="s">
        <v>93</v>
      </c>
      <c r="AV317" s="12" t="s">
        <v>93</v>
      </c>
      <c r="AW317" s="12" t="s">
        <v>38</v>
      </c>
      <c r="AX317" s="12" t="s">
        <v>83</v>
      </c>
      <c r="AY317" s="157" t="s">
        <v>186</v>
      </c>
    </row>
    <row r="318" spans="2:65" s="12" customFormat="1" ht="11.25">
      <c r="B318" s="150"/>
      <c r="D318" s="151" t="s">
        <v>209</v>
      </c>
      <c r="E318" s="157" t="s">
        <v>1</v>
      </c>
      <c r="F318" s="152" t="s">
        <v>573</v>
      </c>
      <c r="H318" s="153">
        <v>33.783000000000001</v>
      </c>
      <c r="I318" s="154"/>
      <c r="L318" s="150"/>
      <c r="M318" s="155"/>
      <c r="T318" s="156"/>
      <c r="AT318" s="157" t="s">
        <v>209</v>
      </c>
      <c r="AU318" s="157" t="s">
        <v>93</v>
      </c>
      <c r="AV318" s="12" t="s">
        <v>93</v>
      </c>
      <c r="AW318" s="12" t="s">
        <v>38</v>
      </c>
      <c r="AX318" s="12" t="s">
        <v>83</v>
      </c>
      <c r="AY318" s="157" t="s">
        <v>186</v>
      </c>
    </row>
    <row r="319" spans="2:65" s="13" customFormat="1" ht="11.25">
      <c r="B319" s="166"/>
      <c r="D319" s="151" t="s">
        <v>209</v>
      </c>
      <c r="E319" s="167" t="s">
        <v>1</v>
      </c>
      <c r="F319" s="168" t="s">
        <v>291</v>
      </c>
      <c r="H319" s="169">
        <v>131.44499999999999</v>
      </c>
      <c r="I319" s="170"/>
      <c r="L319" s="166"/>
      <c r="M319" s="171"/>
      <c r="T319" s="172"/>
      <c r="AT319" s="167" t="s">
        <v>209</v>
      </c>
      <c r="AU319" s="167" t="s">
        <v>93</v>
      </c>
      <c r="AV319" s="13" t="s">
        <v>193</v>
      </c>
      <c r="AW319" s="13" t="s">
        <v>38</v>
      </c>
      <c r="AX319" s="13" t="s">
        <v>91</v>
      </c>
      <c r="AY319" s="167" t="s">
        <v>186</v>
      </c>
    </row>
    <row r="320" spans="2:65" s="1" customFormat="1" ht="16.5" customHeight="1">
      <c r="B320" s="33"/>
      <c r="C320" s="137" t="s">
        <v>574</v>
      </c>
      <c r="D320" s="137" t="s">
        <v>188</v>
      </c>
      <c r="E320" s="138" t="s">
        <v>575</v>
      </c>
      <c r="F320" s="139" t="s">
        <v>576</v>
      </c>
      <c r="G320" s="140" t="s">
        <v>191</v>
      </c>
      <c r="H320" s="141">
        <v>773.45299999999997</v>
      </c>
      <c r="I320" s="142"/>
      <c r="J320" s="143">
        <f>ROUND(I320*H320,2)</f>
        <v>0</v>
      </c>
      <c r="K320" s="139" t="s">
        <v>192</v>
      </c>
      <c r="L320" s="33"/>
      <c r="M320" s="144" t="s">
        <v>1</v>
      </c>
      <c r="N320" s="145" t="s">
        <v>48</v>
      </c>
      <c r="P320" s="146">
        <f>O320*H320</f>
        <v>0</v>
      </c>
      <c r="Q320" s="146">
        <v>5.3299999999999997E-3</v>
      </c>
      <c r="R320" s="146">
        <f>Q320*H320</f>
        <v>4.1225044899999999</v>
      </c>
      <c r="S320" s="146">
        <v>0</v>
      </c>
      <c r="T320" s="147">
        <f>S320*H320</f>
        <v>0</v>
      </c>
      <c r="AR320" s="148" t="s">
        <v>193</v>
      </c>
      <c r="AT320" s="148" t="s">
        <v>188</v>
      </c>
      <c r="AU320" s="148" t="s">
        <v>93</v>
      </c>
      <c r="AY320" s="17" t="s">
        <v>186</v>
      </c>
      <c r="BE320" s="149">
        <f>IF(N320="základní",J320,0)</f>
        <v>0</v>
      </c>
      <c r="BF320" s="149">
        <f>IF(N320="snížená",J320,0)</f>
        <v>0</v>
      </c>
      <c r="BG320" s="149">
        <f>IF(N320="zákl. přenesená",J320,0)</f>
        <v>0</v>
      </c>
      <c r="BH320" s="149">
        <f>IF(N320="sníž. přenesená",J320,0)</f>
        <v>0</v>
      </c>
      <c r="BI320" s="149">
        <f>IF(N320="nulová",J320,0)</f>
        <v>0</v>
      </c>
      <c r="BJ320" s="17" t="s">
        <v>91</v>
      </c>
      <c r="BK320" s="149">
        <f>ROUND(I320*H320,2)</f>
        <v>0</v>
      </c>
      <c r="BL320" s="17" t="s">
        <v>193</v>
      </c>
      <c r="BM320" s="148" t="s">
        <v>577</v>
      </c>
    </row>
    <row r="321" spans="2:65" s="12" customFormat="1" ht="11.25">
      <c r="B321" s="150"/>
      <c r="D321" s="151" t="s">
        <v>209</v>
      </c>
      <c r="E321" s="157" t="s">
        <v>1</v>
      </c>
      <c r="F321" s="152" t="s">
        <v>578</v>
      </c>
      <c r="H321" s="153">
        <v>244.15600000000001</v>
      </c>
      <c r="I321" s="154"/>
      <c r="L321" s="150"/>
      <c r="M321" s="155"/>
      <c r="T321" s="156"/>
      <c r="AT321" s="157" t="s">
        <v>209</v>
      </c>
      <c r="AU321" s="157" t="s">
        <v>93</v>
      </c>
      <c r="AV321" s="12" t="s">
        <v>93</v>
      </c>
      <c r="AW321" s="12" t="s">
        <v>38</v>
      </c>
      <c r="AX321" s="12" t="s">
        <v>83</v>
      </c>
      <c r="AY321" s="157" t="s">
        <v>186</v>
      </c>
    </row>
    <row r="322" spans="2:65" s="12" customFormat="1" ht="11.25">
      <c r="B322" s="150"/>
      <c r="D322" s="151" t="s">
        <v>209</v>
      </c>
      <c r="E322" s="157" t="s">
        <v>1</v>
      </c>
      <c r="F322" s="152" t="s">
        <v>579</v>
      </c>
      <c r="H322" s="153">
        <v>244.15600000000001</v>
      </c>
      <c r="I322" s="154"/>
      <c r="L322" s="150"/>
      <c r="M322" s="155"/>
      <c r="T322" s="156"/>
      <c r="AT322" s="157" t="s">
        <v>209</v>
      </c>
      <c r="AU322" s="157" t="s">
        <v>93</v>
      </c>
      <c r="AV322" s="12" t="s">
        <v>93</v>
      </c>
      <c r="AW322" s="12" t="s">
        <v>38</v>
      </c>
      <c r="AX322" s="12" t="s">
        <v>83</v>
      </c>
      <c r="AY322" s="157" t="s">
        <v>186</v>
      </c>
    </row>
    <row r="323" spans="2:65" s="12" customFormat="1" ht="11.25">
      <c r="B323" s="150"/>
      <c r="D323" s="151" t="s">
        <v>209</v>
      </c>
      <c r="E323" s="157" t="s">
        <v>1</v>
      </c>
      <c r="F323" s="152" t="s">
        <v>580</v>
      </c>
      <c r="H323" s="153">
        <v>225.21799999999999</v>
      </c>
      <c r="I323" s="154"/>
      <c r="L323" s="150"/>
      <c r="M323" s="155"/>
      <c r="T323" s="156"/>
      <c r="AT323" s="157" t="s">
        <v>209</v>
      </c>
      <c r="AU323" s="157" t="s">
        <v>93</v>
      </c>
      <c r="AV323" s="12" t="s">
        <v>93</v>
      </c>
      <c r="AW323" s="12" t="s">
        <v>38</v>
      </c>
      <c r="AX323" s="12" t="s">
        <v>83</v>
      </c>
      <c r="AY323" s="157" t="s">
        <v>186</v>
      </c>
    </row>
    <row r="324" spans="2:65" s="12" customFormat="1" ht="11.25">
      <c r="B324" s="150"/>
      <c r="D324" s="151" t="s">
        <v>209</v>
      </c>
      <c r="E324" s="157" t="s">
        <v>1</v>
      </c>
      <c r="F324" s="152" t="s">
        <v>581</v>
      </c>
      <c r="H324" s="153">
        <v>59.923000000000002</v>
      </c>
      <c r="I324" s="154"/>
      <c r="L324" s="150"/>
      <c r="M324" s="155"/>
      <c r="T324" s="156"/>
      <c r="AT324" s="157" t="s">
        <v>209</v>
      </c>
      <c r="AU324" s="157" t="s">
        <v>93</v>
      </c>
      <c r="AV324" s="12" t="s">
        <v>93</v>
      </c>
      <c r="AW324" s="12" t="s">
        <v>38</v>
      </c>
      <c r="AX324" s="12" t="s">
        <v>83</v>
      </c>
      <c r="AY324" s="157" t="s">
        <v>186</v>
      </c>
    </row>
    <row r="325" spans="2:65" s="13" customFormat="1" ht="11.25">
      <c r="B325" s="166"/>
      <c r="D325" s="151" t="s">
        <v>209</v>
      </c>
      <c r="E325" s="167" t="s">
        <v>1</v>
      </c>
      <c r="F325" s="168" t="s">
        <v>291</v>
      </c>
      <c r="H325" s="169">
        <v>773.45299999999997</v>
      </c>
      <c r="I325" s="170"/>
      <c r="L325" s="166"/>
      <c r="M325" s="171"/>
      <c r="T325" s="172"/>
      <c r="AT325" s="167" t="s">
        <v>209</v>
      </c>
      <c r="AU325" s="167" t="s">
        <v>93</v>
      </c>
      <c r="AV325" s="13" t="s">
        <v>193</v>
      </c>
      <c r="AW325" s="13" t="s">
        <v>38</v>
      </c>
      <c r="AX325" s="13" t="s">
        <v>91</v>
      </c>
      <c r="AY325" s="167" t="s">
        <v>186</v>
      </c>
    </row>
    <row r="326" spans="2:65" s="1" customFormat="1" ht="16.5" customHeight="1">
      <c r="B326" s="33"/>
      <c r="C326" s="137" t="s">
        <v>582</v>
      </c>
      <c r="D326" s="137" t="s">
        <v>188</v>
      </c>
      <c r="E326" s="138" t="s">
        <v>583</v>
      </c>
      <c r="F326" s="139" t="s">
        <v>584</v>
      </c>
      <c r="G326" s="140" t="s">
        <v>191</v>
      </c>
      <c r="H326" s="141">
        <v>773.45299999999997</v>
      </c>
      <c r="I326" s="142"/>
      <c r="J326" s="143">
        <f>ROUND(I326*H326,2)</f>
        <v>0</v>
      </c>
      <c r="K326" s="139" t="s">
        <v>192</v>
      </c>
      <c r="L326" s="33"/>
      <c r="M326" s="144" t="s">
        <v>1</v>
      </c>
      <c r="N326" s="145" t="s">
        <v>48</v>
      </c>
      <c r="P326" s="146">
        <f>O326*H326</f>
        <v>0</v>
      </c>
      <c r="Q326" s="146">
        <v>0</v>
      </c>
      <c r="R326" s="146">
        <f>Q326*H326</f>
        <v>0</v>
      </c>
      <c r="S326" s="146">
        <v>0</v>
      </c>
      <c r="T326" s="147">
        <f>S326*H326</f>
        <v>0</v>
      </c>
      <c r="AR326" s="148" t="s">
        <v>193</v>
      </c>
      <c r="AT326" s="148" t="s">
        <v>188</v>
      </c>
      <c r="AU326" s="148" t="s">
        <v>93</v>
      </c>
      <c r="AY326" s="17" t="s">
        <v>186</v>
      </c>
      <c r="BE326" s="149">
        <f>IF(N326="základní",J326,0)</f>
        <v>0</v>
      </c>
      <c r="BF326" s="149">
        <f>IF(N326="snížená",J326,0)</f>
        <v>0</v>
      </c>
      <c r="BG326" s="149">
        <f>IF(N326="zákl. přenesená",J326,0)</f>
        <v>0</v>
      </c>
      <c r="BH326" s="149">
        <f>IF(N326="sníž. přenesená",J326,0)</f>
        <v>0</v>
      </c>
      <c r="BI326" s="149">
        <f>IF(N326="nulová",J326,0)</f>
        <v>0</v>
      </c>
      <c r="BJ326" s="17" t="s">
        <v>91</v>
      </c>
      <c r="BK326" s="149">
        <f>ROUND(I326*H326,2)</f>
        <v>0</v>
      </c>
      <c r="BL326" s="17" t="s">
        <v>193</v>
      </c>
      <c r="BM326" s="148" t="s">
        <v>585</v>
      </c>
    </row>
    <row r="327" spans="2:65" s="1" customFormat="1" ht="16.5" customHeight="1">
      <c r="B327" s="33"/>
      <c r="C327" s="137" t="s">
        <v>586</v>
      </c>
      <c r="D327" s="137" t="s">
        <v>188</v>
      </c>
      <c r="E327" s="138" t="s">
        <v>587</v>
      </c>
      <c r="F327" s="139" t="s">
        <v>588</v>
      </c>
      <c r="G327" s="140" t="s">
        <v>191</v>
      </c>
      <c r="H327" s="141">
        <v>713.53</v>
      </c>
      <c r="I327" s="142"/>
      <c r="J327" s="143">
        <f>ROUND(I327*H327,2)</f>
        <v>0</v>
      </c>
      <c r="K327" s="139" t="s">
        <v>192</v>
      </c>
      <c r="L327" s="33"/>
      <c r="M327" s="144" t="s">
        <v>1</v>
      </c>
      <c r="N327" s="145" t="s">
        <v>48</v>
      </c>
      <c r="P327" s="146">
        <f>O327*H327</f>
        <v>0</v>
      </c>
      <c r="Q327" s="146">
        <v>9.2000000000000003E-4</v>
      </c>
      <c r="R327" s="146">
        <f>Q327*H327</f>
        <v>0.65644760000000002</v>
      </c>
      <c r="S327" s="146">
        <v>0</v>
      </c>
      <c r="T327" s="147">
        <f>S327*H327</f>
        <v>0</v>
      </c>
      <c r="AR327" s="148" t="s">
        <v>193</v>
      </c>
      <c r="AT327" s="148" t="s">
        <v>188</v>
      </c>
      <c r="AU327" s="148" t="s">
        <v>93</v>
      </c>
      <c r="AY327" s="17" t="s">
        <v>186</v>
      </c>
      <c r="BE327" s="149">
        <f>IF(N327="základní",J327,0)</f>
        <v>0</v>
      </c>
      <c r="BF327" s="149">
        <f>IF(N327="snížená",J327,0)</f>
        <v>0</v>
      </c>
      <c r="BG327" s="149">
        <f>IF(N327="zákl. přenesená",J327,0)</f>
        <v>0</v>
      </c>
      <c r="BH327" s="149">
        <f>IF(N327="sníž. přenesená",J327,0)</f>
        <v>0</v>
      </c>
      <c r="BI327" s="149">
        <f>IF(N327="nulová",J327,0)</f>
        <v>0</v>
      </c>
      <c r="BJ327" s="17" t="s">
        <v>91</v>
      </c>
      <c r="BK327" s="149">
        <f>ROUND(I327*H327,2)</f>
        <v>0</v>
      </c>
      <c r="BL327" s="17" t="s">
        <v>193</v>
      </c>
      <c r="BM327" s="148" t="s">
        <v>589</v>
      </c>
    </row>
    <row r="328" spans="2:65" s="12" customFormat="1" ht="11.25">
      <c r="B328" s="150"/>
      <c r="D328" s="151" t="s">
        <v>209</v>
      </c>
      <c r="E328" s="157" t="s">
        <v>1</v>
      </c>
      <c r="F328" s="152" t="s">
        <v>578</v>
      </c>
      <c r="H328" s="153">
        <v>244.15600000000001</v>
      </c>
      <c r="I328" s="154"/>
      <c r="L328" s="150"/>
      <c r="M328" s="155"/>
      <c r="T328" s="156"/>
      <c r="AT328" s="157" t="s">
        <v>209</v>
      </c>
      <c r="AU328" s="157" t="s">
        <v>93</v>
      </c>
      <c r="AV328" s="12" t="s">
        <v>93</v>
      </c>
      <c r="AW328" s="12" t="s">
        <v>38</v>
      </c>
      <c r="AX328" s="12" t="s">
        <v>83</v>
      </c>
      <c r="AY328" s="157" t="s">
        <v>186</v>
      </c>
    </row>
    <row r="329" spans="2:65" s="12" customFormat="1" ht="11.25">
      <c r="B329" s="150"/>
      <c r="D329" s="151" t="s">
        <v>209</v>
      </c>
      <c r="E329" s="157" t="s">
        <v>1</v>
      </c>
      <c r="F329" s="152" t="s">
        <v>579</v>
      </c>
      <c r="H329" s="153">
        <v>244.15600000000001</v>
      </c>
      <c r="I329" s="154"/>
      <c r="L329" s="150"/>
      <c r="M329" s="155"/>
      <c r="T329" s="156"/>
      <c r="AT329" s="157" t="s">
        <v>209</v>
      </c>
      <c r="AU329" s="157" t="s">
        <v>93</v>
      </c>
      <c r="AV329" s="12" t="s">
        <v>93</v>
      </c>
      <c r="AW329" s="12" t="s">
        <v>38</v>
      </c>
      <c r="AX329" s="12" t="s">
        <v>83</v>
      </c>
      <c r="AY329" s="157" t="s">
        <v>186</v>
      </c>
    </row>
    <row r="330" spans="2:65" s="12" customFormat="1" ht="11.25">
      <c r="B330" s="150"/>
      <c r="D330" s="151" t="s">
        <v>209</v>
      </c>
      <c r="E330" s="157" t="s">
        <v>1</v>
      </c>
      <c r="F330" s="152" t="s">
        <v>580</v>
      </c>
      <c r="H330" s="153">
        <v>225.21799999999999</v>
      </c>
      <c r="I330" s="154"/>
      <c r="L330" s="150"/>
      <c r="M330" s="155"/>
      <c r="T330" s="156"/>
      <c r="AT330" s="157" t="s">
        <v>209</v>
      </c>
      <c r="AU330" s="157" t="s">
        <v>93</v>
      </c>
      <c r="AV330" s="12" t="s">
        <v>93</v>
      </c>
      <c r="AW330" s="12" t="s">
        <v>38</v>
      </c>
      <c r="AX330" s="12" t="s">
        <v>83</v>
      </c>
      <c r="AY330" s="157" t="s">
        <v>186</v>
      </c>
    </row>
    <row r="331" spans="2:65" s="13" customFormat="1" ht="11.25">
      <c r="B331" s="166"/>
      <c r="D331" s="151" t="s">
        <v>209</v>
      </c>
      <c r="E331" s="167" t="s">
        <v>1</v>
      </c>
      <c r="F331" s="168" t="s">
        <v>291</v>
      </c>
      <c r="H331" s="169">
        <v>713.53</v>
      </c>
      <c r="I331" s="170"/>
      <c r="L331" s="166"/>
      <c r="M331" s="171"/>
      <c r="T331" s="172"/>
      <c r="AT331" s="167" t="s">
        <v>209</v>
      </c>
      <c r="AU331" s="167" t="s">
        <v>93</v>
      </c>
      <c r="AV331" s="13" t="s">
        <v>193</v>
      </c>
      <c r="AW331" s="13" t="s">
        <v>38</v>
      </c>
      <c r="AX331" s="13" t="s">
        <v>91</v>
      </c>
      <c r="AY331" s="167" t="s">
        <v>186</v>
      </c>
    </row>
    <row r="332" spans="2:65" s="1" customFormat="1" ht="16.5" customHeight="1">
      <c r="B332" s="33"/>
      <c r="C332" s="137" t="s">
        <v>590</v>
      </c>
      <c r="D332" s="137" t="s">
        <v>188</v>
      </c>
      <c r="E332" s="138" t="s">
        <v>591</v>
      </c>
      <c r="F332" s="139" t="s">
        <v>592</v>
      </c>
      <c r="G332" s="140" t="s">
        <v>191</v>
      </c>
      <c r="H332" s="141">
        <v>713.53</v>
      </c>
      <c r="I332" s="142"/>
      <c r="J332" s="143">
        <f>ROUND(I332*H332,2)</f>
        <v>0</v>
      </c>
      <c r="K332" s="139" t="s">
        <v>192</v>
      </c>
      <c r="L332" s="33"/>
      <c r="M332" s="144" t="s">
        <v>1</v>
      </c>
      <c r="N332" s="145" t="s">
        <v>48</v>
      </c>
      <c r="P332" s="146">
        <f>O332*H332</f>
        <v>0</v>
      </c>
      <c r="Q332" s="146">
        <v>0</v>
      </c>
      <c r="R332" s="146">
        <f>Q332*H332</f>
        <v>0</v>
      </c>
      <c r="S332" s="146">
        <v>0</v>
      </c>
      <c r="T332" s="147">
        <f>S332*H332</f>
        <v>0</v>
      </c>
      <c r="AR332" s="148" t="s">
        <v>193</v>
      </c>
      <c r="AT332" s="148" t="s">
        <v>188</v>
      </c>
      <c r="AU332" s="148" t="s">
        <v>93</v>
      </c>
      <c r="AY332" s="17" t="s">
        <v>186</v>
      </c>
      <c r="BE332" s="149">
        <f>IF(N332="základní",J332,0)</f>
        <v>0</v>
      </c>
      <c r="BF332" s="149">
        <f>IF(N332="snížená",J332,0)</f>
        <v>0</v>
      </c>
      <c r="BG332" s="149">
        <f>IF(N332="zákl. přenesená",J332,0)</f>
        <v>0</v>
      </c>
      <c r="BH332" s="149">
        <f>IF(N332="sníž. přenesená",J332,0)</f>
        <v>0</v>
      </c>
      <c r="BI332" s="149">
        <f>IF(N332="nulová",J332,0)</f>
        <v>0</v>
      </c>
      <c r="BJ332" s="17" t="s">
        <v>91</v>
      </c>
      <c r="BK332" s="149">
        <f>ROUND(I332*H332,2)</f>
        <v>0</v>
      </c>
      <c r="BL332" s="17" t="s">
        <v>193</v>
      </c>
      <c r="BM332" s="148" t="s">
        <v>593</v>
      </c>
    </row>
    <row r="333" spans="2:65" s="1" customFormat="1" ht="16.5" customHeight="1">
      <c r="B333" s="33"/>
      <c r="C333" s="137" t="s">
        <v>594</v>
      </c>
      <c r="D333" s="137" t="s">
        <v>188</v>
      </c>
      <c r="E333" s="138" t="s">
        <v>595</v>
      </c>
      <c r="F333" s="139" t="s">
        <v>596</v>
      </c>
      <c r="G333" s="140" t="s">
        <v>239</v>
      </c>
      <c r="H333" s="141">
        <v>6.78</v>
      </c>
      <c r="I333" s="142"/>
      <c r="J333" s="143">
        <f>ROUND(I333*H333,2)</f>
        <v>0</v>
      </c>
      <c r="K333" s="139" t="s">
        <v>192</v>
      </c>
      <c r="L333" s="33"/>
      <c r="M333" s="144" t="s">
        <v>1</v>
      </c>
      <c r="N333" s="145" t="s">
        <v>48</v>
      </c>
      <c r="P333" s="146">
        <f>O333*H333</f>
        <v>0</v>
      </c>
      <c r="Q333" s="146">
        <v>1.05555</v>
      </c>
      <c r="R333" s="146">
        <f>Q333*H333</f>
        <v>7.1566290000000006</v>
      </c>
      <c r="S333" s="146">
        <v>0</v>
      </c>
      <c r="T333" s="147">
        <f>S333*H333</f>
        <v>0</v>
      </c>
      <c r="AR333" s="148" t="s">
        <v>193</v>
      </c>
      <c r="AT333" s="148" t="s">
        <v>188</v>
      </c>
      <c r="AU333" s="148" t="s">
        <v>93</v>
      </c>
      <c r="AY333" s="17" t="s">
        <v>186</v>
      </c>
      <c r="BE333" s="149">
        <f>IF(N333="základní",J333,0)</f>
        <v>0</v>
      </c>
      <c r="BF333" s="149">
        <f>IF(N333="snížená",J333,0)</f>
        <v>0</v>
      </c>
      <c r="BG333" s="149">
        <f>IF(N333="zákl. přenesená",J333,0)</f>
        <v>0</v>
      </c>
      <c r="BH333" s="149">
        <f>IF(N333="sníž. přenesená",J333,0)</f>
        <v>0</v>
      </c>
      <c r="BI333" s="149">
        <f>IF(N333="nulová",J333,0)</f>
        <v>0</v>
      </c>
      <c r="BJ333" s="17" t="s">
        <v>91</v>
      </c>
      <c r="BK333" s="149">
        <f>ROUND(I333*H333,2)</f>
        <v>0</v>
      </c>
      <c r="BL333" s="17" t="s">
        <v>193</v>
      </c>
      <c r="BM333" s="148" t="s">
        <v>597</v>
      </c>
    </row>
    <row r="334" spans="2:65" s="12" customFormat="1" ht="11.25">
      <c r="B334" s="150"/>
      <c r="D334" s="151" t="s">
        <v>209</v>
      </c>
      <c r="E334" s="157" t="s">
        <v>1</v>
      </c>
      <c r="F334" s="152" t="s">
        <v>598</v>
      </c>
      <c r="H334" s="153">
        <v>5.65</v>
      </c>
      <c r="I334" s="154"/>
      <c r="L334" s="150"/>
      <c r="M334" s="155"/>
      <c r="T334" s="156"/>
      <c r="AT334" s="157" t="s">
        <v>209</v>
      </c>
      <c r="AU334" s="157" t="s">
        <v>93</v>
      </c>
      <c r="AV334" s="12" t="s">
        <v>93</v>
      </c>
      <c r="AW334" s="12" t="s">
        <v>38</v>
      </c>
      <c r="AX334" s="12" t="s">
        <v>83</v>
      </c>
      <c r="AY334" s="157" t="s">
        <v>186</v>
      </c>
    </row>
    <row r="335" spans="2:65" s="15" customFormat="1" ht="11.25">
      <c r="B335" s="189"/>
      <c r="D335" s="151" t="s">
        <v>209</v>
      </c>
      <c r="E335" s="190" t="s">
        <v>1</v>
      </c>
      <c r="F335" s="191" t="s">
        <v>376</v>
      </c>
      <c r="H335" s="192">
        <v>5.65</v>
      </c>
      <c r="I335" s="193"/>
      <c r="L335" s="189"/>
      <c r="M335" s="194"/>
      <c r="T335" s="195"/>
      <c r="AT335" s="190" t="s">
        <v>209</v>
      </c>
      <c r="AU335" s="190" t="s">
        <v>93</v>
      </c>
      <c r="AV335" s="15" t="s">
        <v>106</v>
      </c>
      <c r="AW335" s="15" t="s">
        <v>38</v>
      </c>
      <c r="AX335" s="15" t="s">
        <v>83</v>
      </c>
      <c r="AY335" s="190" t="s">
        <v>186</v>
      </c>
    </row>
    <row r="336" spans="2:65" s="12" customFormat="1" ht="11.25">
      <c r="B336" s="150"/>
      <c r="D336" s="151" t="s">
        <v>209</v>
      </c>
      <c r="E336" s="157" t="s">
        <v>1</v>
      </c>
      <c r="F336" s="152" t="s">
        <v>599</v>
      </c>
      <c r="H336" s="153">
        <v>1.1299999999999999</v>
      </c>
      <c r="I336" s="154"/>
      <c r="L336" s="150"/>
      <c r="M336" s="155"/>
      <c r="T336" s="156"/>
      <c r="AT336" s="157" t="s">
        <v>209</v>
      </c>
      <c r="AU336" s="157" t="s">
        <v>93</v>
      </c>
      <c r="AV336" s="12" t="s">
        <v>93</v>
      </c>
      <c r="AW336" s="12" t="s">
        <v>38</v>
      </c>
      <c r="AX336" s="12" t="s">
        <v>83</v>
      </c>
      <c r="AY336" s="157" t="s">
        <v>186</v>
      </c>
    </row>
    <row r="337" spans="2:65" s="13" customFormat="1" ht="11.25">
      <c r="B337" s="166"/>
      <c r="D337" s="151" t="s">
        <v>209</v>
      </c>
      <c r="E337" s="167" t="s">
        <v>1</v>
      </c>
      <c r="F337" s="168" t="s">
        <v>291</v>
      </c>
      <c r="H337" s="169">
        <v>6.78</v>
      </c>
      <c r="I337" s="170"/>
      <c r="L337" s="166"/>
      <c r="M337" s="171"/>
      <c r="T337" s="172"/>
      <c r="AT337" s="167" t="s">
        <v>209</v>
      </c>
      <c r="AU337" s="167" t="s">
        <v>93</v>
      </c>
      <c r="AV337" s="13" t="s">
        <v>193</v>
      </c>
      <c r="AW337" s="13" t="s">
        <v>38</v>
      </c>
      <c r="AX337" s="13" t="s">
        <v>91</v>
      </c>
      <c r="AY337" s="167" t="s">
        <v>186</v>
      </c>
    </row>
    <row r="338" spans="2:65" s="1" customFormat="1" ht="16.5" customHeight="1">
      <c r="B338" s="33"/>
      <c r="C338" s="137" t="s">
        <v>600</v>
      </c>
      <c r="D338" s="137" t="s">
        <v>188</v>
      </c>
      <c r="E338" s="138" t="s">
        <v>601</v>
      </c>
      <c r="F338" s="139" t="s">
        <v>602</v>
      </c>
      <c r="G338" s="140" t="s">
        <v>239</v>
      </c>
      <c r="H338" s="141">
        <v>1.3</v>
      </c>
      <c r="I338" s="142"/>
      <c r="J338" s="143">
        <f>ROUND(I338*H338,2)</f>
        <v>0</v>
      </c>
      <c r="K338" s="139" t="s">
        <v>192</v>
      </c>
      <c r="L338" s="33"/>
      <c r="M338" s="144" t="s">
        <v>1</v>
      </c>
      <c r="N338" s="145" t="s">
        <v>48</v>
      </c>
      <c r="P338" s="146">
        <f>O338*H338</f>
        <v>0</v>
      </c>
      <c r="Q338" s="146">
        <v>1.06277</v>
      </c>
      <c r="R338" s="146">
        <f>Q338*H338</f>
        <v>1.3816010000000001</v>
      </c>
      <c r="S338" s="146">
        <v>0</v>
      </c>
      <c r="T338" s="147">
        <f>S338*H338</f>
        <v>0</v>
      </c>
      <c r="AR338" s="148" t="s">
        <v>193</v>
      </c>
      <c r="AT338" s="148" t="s">
        <v>188</v>
      </c>
      <c r="AU338" s="148" t="s">
        <v>93</v>
      </c>
      <c r="AY338" s="17" t="s">
        <v>186</v>
      </c>
      <c r="BE338" s="149">
        <f>IF(N338="základní",J338,0)</f>
        <v>0</v>
      </c>
      <c r="BF338" s="149">
        <f>IF(N338="snížená",J338,0)</f>
        <v>0</v>
      </c>
      <c r="BG338" s="149">
        <f>IF(N338="zákl. přenesená",J338,0)</f>
        <v>0</v>
      </c>
      <c r="BH338" s="149">
        <f>IF(N338="sníž. přenesená",J338,0)</f>
        <v>0</v>
      </c>
      <c r="BI338" s="149">
        <f>IF(N338="nulová",J338,0)</f>
        <v>0</v>
      </c>
      <c r="BJ338" s="17" t="s">
        <v>91</v>
      </c>
      <c r="BK338" s="149">
        <f>ROUND(I338*H338,2)</f>
        <v>0</v>
      </c>
      <c r="BL338" s="17" t="s">
        <v>193</v>
      </c>
      <c r="BM338" s="148" t="s">
        <v>603</v>
      </c>
    </row>
    <row r="339" spans="2:65" s="12" customFormat="1" ht="11.25">
      <c r="B339" s="150"/>
      <c r="D339" s="151" t="s">
        <v>209</v>
      </c>
      <c r="E339" s="157" t="s">
        <v>1</v>
      </c>
      <c r="F339" s="152" t="s">
        <v>604</v>
      </c>
      <c r="H339" s="153">
        <v>1.083</v>
      </c>
      <c r="I339" s="154"/>
      <c r="L339" s="150"/>
      <c r="M339" s="155"/>
      <c r="T339" s="156"/>
      <c r="AT339" s="157" t="s">
        <v>209</v>
      </c>
      <c r="AU339" s="157" t="s">
        <v>93</v>
      </c>
      <c r="AV339" s="12" t="s">
        <v>93</v>
      </c>
      <c r="AW339" s="12" t="s">
        <v>38</v>
      </c>
      <c r="AX339" s="12" t="s">
        <v>83</v>
      </c>
      <c r="AY339" s="157" t="s">
        <v>186</v>
      </c>
    </row>
    <row r="340" spans="2:65" s="15" customFormat="1" ht="11.25">
      <c r="B340" s="189"/>
      <c r="D340" s="151" t="s">
        <v>209</v>
      </c>
      <c r="E340" s="190" t="s">
        <v>1</v>
      </c>
      <c r="F340" s="191" t="s">
        <v>376</v>
      </c>
      <c r="H340" s="192">
        <v>1.083</v>
      </c>
      <c r="I340" s="193"/>
      <c r="L340" s="189"/>
      <c r="M340" s="194"/>
      <c r="T340" s="195"/>
      <c r="AT340" s="190" t="s">
        <v>209</v>
      </c>
      <c r="AU340" s="190" t="s">
        <v>93</v>
      </c>
      <c r="AV340" s="15" t="s">
        <v>106</v>
      </c>
      <c r="AW340" s="15" t="s">
        <v>38</v>
      </c>
      <c r="AX340" s="15" t="s">
        <v>83</v>
      </c>
      <c r="AY340" s="190" t="s">
        <v>186</v>
      </c>
    </row>
    <row r="341" spans="2:65" s="12" customFormat="1" ht="11.25">
      <c r="B341" s="150"/>
      <c r="D341" s="151" t="s">
        <v>209</v>
      </c>
      <c r="E341" s="157" t="s">
        <v>1</v>
      </c>
      <c r="F341" s="152" t="s">
        <v>605</v>
      </c>
      <c r="H341" s="153">
        <v>0.217</v>
      </c>
      <c r="I341" s="154"/>
      <c r="L341" s="150"/>
      <c r="M341" s="155"/>
      <c r="T341" s="156"/>
      <c r="AT341" s="157" t="s">
        <v>209</v>
      </c>
      <c r="AU341" s="157" t="s">
        <v>93</v>
      </c>
      <c r="AV341" s="12" t="s">
        <v>93</v>
      </c>
      <c r="AW341" s="12" t="s">
        <v>38</v>
      </c>
      <c r="AX341" s="12" t="s">
        <v>83</v>
      </c>
      <c r="AY341" s="157" t="s">
        <v>186</v>
      </c>
    </row>
    <row r="342" spans="2:65" s="13" customFormat="1" ht="11.25">
      <c r="B342" s="166"/>
      <c r="D342" s="151" t="s">
        <v>209</v>
      </c>
      <c r="E342" s="167" t="s">
        <v>1</v>
      </c>
      <c r="F342" s="168" t="s">
        <v>291</v>
      </c>
      <c r="H342" s="169">
        <v>1.3</v>
      </c>
      <c r="I342" s="170"/>
      <c r="L342" s="166"/>
      <c r="M342" s="171"/>
      <c r="T342" s="172"/>
      <c r="AT342" s="167" t="s">
        <v>209</v>
      </c>
      <c r="AU342" s="167" t="s">
        <v>93</v>
      </c>
      <c r="AV342" s="13" t="s">
        <v>193</v>
      </c>
      <c r="AW342" s="13" t="s">
        <v>38</v>
      </c>
      <c r="AX342" s="13" t="s">
        <v>91</v>
      </c>
      <c r="AY342" s="167" t="s">
        <v>186</v>
      </c>
    </row>
    <row r="343" spans="2:65" s="1" customFormat="1" ht="16.5" customHeight="1">
      <c r="B343" s="33"/>
      <c r="C343" s="137" t="s">
        <v>606</v>
      </c>
      <c r="D343" s="137" t="s">
        <v>188</v>
      </c>
      <c r="E343" s="138" t="s">
        <v>607</v>
      </c>
      <c r="F343" s="139" t="s">
        <v>608</v>
      </c>
      <c r="G343" s="140" t="s">
        <v>200</v>
      </c>
      <c r="H343" s="141">
        <v>2.613</v>
      </c>
      <c r="I343" s="142"/>
      <c r="J343" s="143">
        <f>ROUND(I343*H343,2)</f>
        <v>0</v>
      </c>
      <c r="K343" s="139" t="s">
        <v>192</v>
      </c>
      <c r="L343" s="33"/>
      <c r="M343" s="144" t="s">
        <v>1</v>
      </c>
      <c r="N343" s="145" t="s">
        <v>48</v>
      </c>
      <c r="P343" s="146">
        <f>O343*H343</f>
        <v>0</v>
      </c>
      <c r="Q343" s="146">
        <v>2.45336</v>
      </c>
      <c r="R343" s="146">
        <f>Q343*H343</f>
        <v>6.4106296799999996</v>
      </c>
      <c r="S343" s="146">
        <v>0</v>
      </c>
      <c r="T343" s="147">
        <f>S343*H343</f>
        <v>0</v>
      </c>
      <c r="AR343" s="148" t="s">
        <v>193</v>
      </c>
      <c r="AT343" s="148" t="s">
        <v>188</v>
      </c>
      <c r="AU343" s="148" t="s">
        <v>93</v>
      </c>
      <c r="AY343" s="17" t="s">
        <v>186</v>
      </c>
      <c r="BE343" s="149">
        <f>IF(N343="základní",J343,0)</f>
        <v>0</v>
      </c>
      <c r="BF343" s="149">
        <f>IF(N343="snížená",J343,0)</f>
        <v>0</v>
      </c>
      <c r="BG343" s="149">
        <f>IF(N343="zákl. přenesená",J343,0)</f>
        <v>0</v>
      </c>
      <c r="BH343" s="149">
        <f>IF(N343="sníž. přenesená",J343,0)</f>
        <v>0</v>
      </c>
      <c r="BI343" s="149">
        <f>IF(N343="nulová",J343,0)</f>
        <v>0</v>
      </c>
      <c r="BJ343" s="17" t="s">
        <v>91</v>
      </c>
      <c r="BK343" s="149">
        <f>ROUND(I343*H343,2)</f>
        <v>0</v>
      </c>
      <c r="BL343" s="17" t="s">
        <v>193</v>
      </c>
      <c r="BM343" s="148" t="s">
        <v>609</v>
      </c>
    </row>
    <row r="344" spans="2:65" s="14" customFormat="1" ht="11.25">
      <c r="B344" s="173"/>
      <c r="D344" s="151" t="s">
        <v>209</v>
      </c>
      <c r="E344" s="174" t="s">
        <v>1</v>
      </c>
      <c r="F344" s="175" t="s">
        <v>610</v>
      </c>
      <c r="H344" s="174" t="s">
        <v>1</v>
      </c>
      <c r="I344" s="176"/>
      <c r="L344" s="173"/>
      <c r="M344" s="177"/>
      <c r="T344" s="178"/>
      <c r="AT344" s="174" t="s">
        <v>209</v>
      </c>
      <c r="AU344" s="174" t="s">
        <v>93</v>
      </c>
      <c r="AV344" s="14" t="s">
        <v>91</v>
      </c>
      <c r="AW344" s="14" t="s">
        <v>38</v>
      </c>
      <c r="AX344" s="14" t="s">
        <v>83</v>
      </c>
      <c r="AY344" s="174" t="s">
        <v>186</v>
      </c>
    </row>
    <row r="345" spans="2:65" s="12" customFormat="1" ht="11.25">
      <c r="B345" s="150"/>
      <c r="D345" s="151" t="s">
        <v>209</v>
      </c>
      <c r="E345" s="157" t="s">
        <v>1</v>
      </c>
      <c r="F345" s="152" t="s">
        <v>611</v>
      </c>
      <c r="H345" s="153">
        <v>1.6379999999999999</v>
      </c>
      <c r="I345" s="154"/>
      <c r="L345" s="150"/>
      <c r="M345" s="155"/>
      <c r="T345" s="156"/>
      <c r="AT345" s="157" t="s">
        <v>209</v>
      </c>
      <c r="AU345" s="157" t="s">
        <v>93</v>
      </c>
      <c r="AV345" s="12" t="s">
        <v>93</v>
      </c>
      <c r="AW345" s="12" t="s">
        <v>38</v>
      </c>
      <c r="AX345" s="12" t="s">
        <v>83</v>
      </c>
      <c r="AY345" s="157" t="s">
        <v>186</v>
      </c>
    </row>
    <row r="346" spans="2:65" s="12" customFormat="1" ht="11.25">
      <c r="B346" s="150"/>
      <c r="D346" s="151" t="s">
        <v>209</v>
      </c>
      <c r="E346" s="157" t="s">
        <v>1</v>
      </c>
      <c r="F346" s="152" t="s">
        <v>612</v>
      </c>
      <c r="H346" s="153">
        <v>0.97499999999999998</v>
      </c>
      <c r="I346" s="154"/>
      <c r="L346" s="150"/>
      <c r="M346" s="155"/>
      <c r="T346" s="156"/>
      <c r="AT346" s="157" t="s">
        <v>209</v>
      </c>
      <c r="AU346" s="157" t="s">
        <v>93</v>
      </c>
      <c r="AV346" s="12" t="s">
        <v>93</v>
      </c>
      <c r="AW346" s="12" t="s">
        <v>38</v>
      </c>
      <c r="AX346" s="12" t="s">
        <v>83</v>
      </c>
      <c r="AY346" s="157" t="s">
        <v>186</v>
      </c>
    </row>
    <row r="347" spans="2:65" s="13" customFormat="1" ht="11.25">
      <c r="B347" s="166"/>
      <c r="D347" s="151" t="s">
        <v>209</v>
      </c>
      <c r="E347" s="167" t="s">
        <v>1</v>
      </c>
      <c r="F347" s="168" t="s">
        <v>291</v>
      </c>
      <c r="H347" s="169">
        <v>2.613</v>
      </c>
      <c r="I347" s="170"/>
      <c r="L347" s="166"/>
      <c r="M347" s="171"/>
      <c r="T347" s="172"/>
      <c r="AT347" s="167" t="s">
        <v>209</v>
      </c>
      <c r="AU347" s="167" t="s">
        <v>93</v>
      </c>
      <c r="AV347" s="13" t="s">
        <v>193</v>
      </c>
      <c r="AW347" s="13" t="s">
        <v>38</v>
      </c>
      <c r="AX347" s="13" t="s">
        <v>91</v>
      </c>
      <c r="AY347" s="167" t="s">
        <v>186</v>
      </c>
    </row>
    <row r="348" spans="2:65" s="1" customFormat="1" ht="16.5" customHeight="1">
      <c r="B348" s="33"/>
      <c r="C348" s="137" t="s">
        <v>613</v>
      </c>
      <c r="D348" s="137" t="s">
        <v>188</v>
      </c>
      <c r="E348" s="138" t="s">
        <v>614</v>
      </c>
      <c r="F348" s="139" t="s">
        <v>615</v>
      </c>
      <c r="G348" s="140" t="s">
        <v>191</v>
      </c>
      <c r="H348" s="141">
        <v>17.420000000000002</v>
      </c>
      <c r="I348" s="142"/>
      <c r="J348" s="143">
        <f>ROUND(I348*H348,2)</f>
        <v>0</v>
      </c>
      <c r="K348" s="139" t="s">
        <v>192</v>
      </c>
      <c r="L348" s="33"/>
      <c r="M348" s="144" t="s">
        <v>1</v>
      </c>
      <c r="N348" s="145" t="s">
        <v>48</v>
      </c>
      <c r="P348" s="146">
        <f>O348*H348</f>
        <v>0</v>
      </c>
      <c r="Q348" s="146">
        <v>6.6299999999999996E-3</v>
      </c>
      <c r="R348" s="146">
        <f>Q348*H348</f>
        <v>0.1154946</v>
      </c>
      <c r="S348" s="146">
        <v>0</v>
      </c>
      <c r="T348" s="147">
        <f>S348*H348</f>
        <v>0</v>
      </c>
      <c r="AR348" s="148" t="s">
        <v>193</v>
      </c>
      <c r="AT348" s="148" t="s">
        <v>188</v>
      </c>
      <c r="AU348" s="148" t="s">
        <v>93</v>
      </c>
      <c r="AY348" s="17" t="s">
        <v>186</v>
      </c>
      <c r="BE348" s="149">
        <f>IF(N348="základní",J348,0)</f>
        <v>0</v>
      </c>
      <c r="BF348" s="149">
        <f>IF(N348="snížená",J348,0)</f>
        <v>0</v>
      </c>
      <c r="BG348" s="149">
        <f>IF(N348="zákl. přenesená",J348,0)</f>
        <v>0</v>
      </c>
      <c r="BH348" s="149">
        <f>IF(N348="sníž. přenesená",J348,0)</f>
        <v>0</v>
      </c>
      <c r="BI348" s="149">
        <f>IF(N348="nulová",J348,0)</f>
        <v>0</v>
      </c>
      <c r="BJ348" s="17" t="s">
        <v>91</v>
      </c>
      <c r="BK348" s="149">
        <f>ROUND(I348*H348,2)</f>
        <v>0</v>
      </c>
      <c r="BL348" s="17" t="s">
        <v>193</v>
      </c>
      <c r="BM348" s="148" t="s">
        <v>616</v>
      </c>
    </row>
    <row r="349" spans="2:65" s="14" customFormat="1" ht="11.25">
      <c r="B349" s="173"/>
      <c r="D349" s="151" t="s">
        <v>209</v>
      </c>
      <c r="E349" s="174" t="s">
        <v>1</v>
      </c>
      <c r="F349" s="175" t="s">
        <v>610</v>
      </c>
      <c r="H349" s="174" t="s">
        <v>1</v>
      </c>
      <c r="I349" s="176"/>
      <c r="L349" s="173"/>
      <c r="M349" s="177"/>
      <c r="T349" s="178"/>
      <c r="AT349" s="174" t="s">
        <v>209</v>
      </c>
      <c r="AU349" s="174" t="s">
        <v>93</v>
      </c>
      <c r="AV349" s="14" t="s">
        <v>91</v>
      </c>
      <c r="AW349" s="14" t="s">
        <v>38</v>
      </c>
      <c r="AX349" s="14" t="s">
        <v>83</v>
      </c>
      <c r="AY349" s="174" t="s">
        <v>186</v>
      </c>
    </row>
    <row r="350" spans="2:65" s="12" customFormat="1" ht="11.25">
      <c r="B350" s="150"/>
      <c r="D350" s="151" t="s">
        <v>209</v>
      </c>
      <c r="E350" s="157" t="s">
        <v>1</v>
      </c>
      <c r="F350" s="152" t="s">
        <v>617</v>
      </c>
      <c r="H350" s="153">
        <v>10.92</v>
      </c>
      <c r="I350" s="154"/>
      <c r="L350" s="150"/>
      <c r="M350" s="155"/>
      <c r="T350" s="156"/>
      <c r="AT350" s="157" t="s">
        <v>209</v>
      </c>
      <c r="AU350" s="157" t="s">
        <v>93</v>
      </c>
      <c r="AV350" s="12" t="s">
        <v>93</v>
      </c>
      <c r="AW350" s="12" t="s">
        <v>38</v>
      </c>
      <c r="AX350" s="12" t="s">
        <v>83</v>
      </c>
      <c r="AY350" s="157" t="s">
        <v>186</v>
      </c>
    </row>
    <row r="351" spans="2:65" s="12" customFormat="1" ht="11.25">
      <c r="B351" s="150"/>
      <c r="D351" s="151" t="s">
        <v>209</v>
      </c>
      <c r="E351" s="157" t="s">
        <v>1</v>
      </c>
      <c r="F351" s="152" t="s">
        <v>618</v>
      </c>
      <c r="H351" s="153">
        <v>6.5</v>
      </c>
      <c r="I351" s="154"/>
      <c r="L351" s="150"/>
      <c r="M351" s="155"/>
      <c r="T351" s="156"/>
      <c r="AT351" s="157" t="s">
        <v>209</v>
      </c>
      <c r="AU351" s="157" t="s">
        <v>93</v>
      </c>
      <c r="AV351" s="12" t="s">
        <v>93</v>
      </c>
      <c r="AW351" s="12" t="s">
        <v>38</v>
      </c>
      <c r="AX351" s="12" t="s">
        <v>83</v>
      </c>
      <c r="AY351" s="157" t="s">
        <v>186</v>
      </c>
    </row>
    <row r="352" spans="2:65" s="13" customFormat="1" ht="11.25">
      <c r="B352" s="166"/>
      <c r="D352" s="151" t="s">
        <v>209</v>
      </c>
      <c r="E352" s="167" t="s">
        <v>1</v>
      </c>
      <c r="F352" s="168" t="s">
        <v>291</v>
      </c>
      <c r="H352" s="169">
        <v>17.420000000000002</v>
      </c>
      <c r="I352" s="170"/>
      <c r="L352" s="166"/>
      <c r="M352" s="171"/>
      <c r="T352" s="172"/>
      <c r="AT352" s="167" t="s">
        <v>209</v>
      </c>
      <c r="AU352" s="167" t="s">
        <v>93</v>
      </c>
      <c r="AV352" s="13" t="s">
        <v>193</v>
      </c>
      <c r="AW352" s="13" t="s">
        <v>38</v>
      </c>
      <c r="AX352" s="13" t="s">
        <v>91</v>
      </c>
      <c r="AY352" s="167" t="s">
        <v>186</v>
      </c>
    </row>
    <row r="353" spans="2:65" s="1" customFormat="1" ht="16.5" customHeight="1">
      <c r="B353" s="33"/>
      <c r="C353" s="137" t="s">
        <v>619</v>
      </c>
      <c r="D353" s="137" t="s">
        <v>188</v>
      </c>
      <c r="E353" s="138" t="s">
        <v>620</v>
      </c>
      <c r="F353" s="139" t="s">
        <v>621</v>
      </c>
      <c r="G353" s="140" t="s">
        <v>191</v>
      </c>
      <c r="H353" s="141">
        <v>17.420000000000002</v>
      </c>
      <c r="I353" s="142"/>
      <c r="J353" s="143">
        <f>ROUND(I353*H353,2)</f>
        <v>0</v>
      </c>
      <c r="K353" s="139" t="s">
        <v>192</v>
      </c>
      <c r="L353" s="33"/>
      <c r="M353" s="144" t="s">
        <v>1</v>
      </c>
      <c r="N353" s="145" t="s">
        <v>48</v>
      </c>
      <c r="P353" s="146">
        <f>O353*H353</f>
        <v>0</v>
      </c>
      <c r="Q353" s="146">
        <v>0</v>
      </c>
      <c r="R353" s="146">
        <f>Q353*H353</f>
        <v>0</v>
      </c>
      <c r="S353" s="146">
        <v>0</v>
      </c>
      <c r="T353" s="147">
        <f>S353*H353</f>
        <v>0</v>
      </c>
      <c r="AR353" s="148" t="s">
        <v>193</v>
      </c>
      <c r="AT353" s="148" t="s">
        <v>188</v>
      </c>
      <c r="AU353" s="148" t="s">
        <v>93</v>
      </c>
      <c r="AY353" s="17" t="s">
        <v>186</v>
      </c>
      <c r="BE353" s="149">
        <f>IF(N353="základní",J353,0)</f>
        <v>0</v>
      </c>
      <c r="BF353" s="149">
        <f>IF(N353="snížená",J353,0)</f>
        <v>0</v>
      </c>
      <c r="BG353" s="149">
        <f>IF(N353="zákl. přenesená",J353,0)</f>
        <v>0</v>
      </c>
      <c r="BH353" s="149">
        <f>IF(N353="sníž. přenesená",J353,0)</f>
        <v>0</v>
      </c>
      <c r="BI353" s="149">
        <f>IF(N353="nulová",J353,0)</f>
        <v>0</v>
      </c>
      <c r="BJ353" s="17" t="s">
        <v>91</v>
      </c>
      <c r="BK353" s="149">
        <f>ROUND(I353*H353,2)</f>
        <v>0</v>
      </c>
      <c r="BL353" s="17" t="s">
        <v>193</v>
      </c>
      <c r="BM353" s="148" t="s">
        <v>622</v>
      </c>
    </row>
    <row r="354" spans="2:65" s="1" customFormat="1" ht="16.5" customHeight="1">
      <c r="B354" s="33"/>
      <c r="C354" s="137" t="s">
        <v>623</v>
      </c>
      <c r="D354" s="137" t="s">
        <v>188</v>
      </c>
      <c r="E354" s="138" t="s">
        <v>624</v>
      </c>
      <c r="F354" s="139" t="s">
        <v>625</v>
      </c>
      <c r="G354" s="140" t="s">
        <v>191</v>
      </c>
      <c r="H354" s="141">
        <v>3.84</v>
      </c>
      <c r="I354" s="142"/>
      <c r="J354" s="143">
        <f>ROUND(I354*H354,2)</f>
        <v>0</v>
      </c>
      <c r="K354" s="139" t="s">
        <v>192</v>
      </c>
      <c r="L354" s="33"/>
      <c r="M354" s="144" t="s">
        <v>1</v>
      </c>
      <c r="N354" s="145" t="s">
        <v>48</v>
      </c>
      <c r="P354" s="146">
        <f>O354*H354</f>
        <v>0</v>
      </c>
      <c r="Q354" s="146">
        <v>1.5E-3</v>
      </c>
      <c r="R354" s="146">
        <f>Q354*H354</f>
        <v>5.7599999999999995E-3</v>
      </c>
      <c r="S354" s="146">
        <v>0</v>
      </c>
      <c r="T354" s="147">
        <f>S354*H354</f>
        <v>0</v>
      </c>
      <c r="AR354" s="148" t="s">
        <v>193</v>
      </c>
      <c r="AT354" s="148" t="s">
        <v>188</v>
      </c>
      <c r="AU354" s="148" t="s">
        <v>93</v>
      </c>
      <c r="AY354" s="17" t="s">
        <v>186</v>
      </c>
      <c r="BE354" s="149">
        <f>IF(N354="základní",J354,0)</f>
        <v>0</v>
      </c>
      <c r="BF354" s="149">
        <f>IF(N354="snížená",J354,0)</f>
        <v>0</v>
      </c>
      <c r="BG354" s="149">
        <f>IF(N354="zákl. přenesená",J354,0)</f>
        <v>0</v>
      </c>
      <c r="BH354" s="149">
        <f>IF(N354="sníž. přenesená",J354,0)</f>
        <v>0</v>
      </c>
      <c r="BI354" s="149">
        <f>IF(N354="nulová",J354,0)</f>
        <v>0</v>
      </c>
      <c r="BJ354" s="17" t="s">
        <v>91</v>
      </c>
      <c r="BK354" s="149">
        <f>ROUND(I354*H354,2)</f>
        <v>0</v>
      </c>
      <c r="BL354" s="17" t="s">
        <v>193</v>
      </c>
      <c r="BM354" s="148" t="s">
        <v>626</v>
      </c>
    </row>
    <row r="355" spans="2:65" s="14" customFormat="1" ht="11.25">
      <c r="B355" s="173"/>
      <c r="D355" s="151" t="s">
        <v>209</v>
      </c>
      <c r="E355" s="174" t="s">
        <v>1</v>
      </c>
      <c r="F355" s="175" t="s">
        <v>610</v>
      </c>
      <c r="H355" s="174" t="s">
        <v>1</v>
      </c>
      <c r="I355" s="176"/>
      <c r="L355" s="173"/>
      <c r="M355" s="177"/>
      <c r="T355" s="178"/>
      <c r="AT355" s="174" t="s">
        <v>209</v>
      </c>
      <c r="AU355" s="174" t="s">
        <v>93</v>
      </c>
      <c r="AV355" s="14" t="s">
        <v>91</v>
      </c>
      <c r="AW355" s="14" t="s">
        <v>38</v>
      </c>
      <c r="AX355" s="14" t="s">
        <v>83</v>
      </c>
      <c r="AY355" s="174" t="s">
        <v>186</v>
      </c>
    </row>
    <row r="356" spans="2:65" s="12" customFormat="1" ht="11.25">
      <c r="B356" s="150"/>
      <c r="D356" s="151" t="s">
        <v>209</v>
      </c>
      <c r="E356" s="157" t="s">
        <v>1</v>
      </c>
      <c r="F356" s="152" t="s">
        <v>627</v>
      </c>
      <c r="H356" s="153">
        <v>2.34</v>
      </c>
      <c r="I356" s="154"/>
      <c r="L356" s="150"/>
      <c r="M356" s="155"/>
      <c r="T356" s="156"/>
      <c r="AT356" s="157" t="s">
        <v>209</v>
      </c>
      <c r="AU356" s="157" t="s">
        <v>93</v>
      </c>
      <c r="AV356" s="12" t="s">
        <v>93</v>
      </c>
      <c r="AW356" s="12" t="s">
        <v>38</v>
      </c>
      <c r="AX356" s="12" t="s">
        <v>83</v>
      </c>
      <c r="AY356" s="157" t="s">
        <v>186</v>
      </c>
    </row>
    <row r="357" spans="2:65" s="12" customFormat="1" ht="11.25">
      <c r="B357" s="150"/>
      <c r="D357" s="151" t="s">
        <v>209</v>
      </c>
      <c r="E357" s="157" t="s">
        <v>1</v>
      </c>
      <c r="F357" s="152" t="s">
        <v>628</v>
      </c>
      <c r="H357" s="153">
        <v>1.5</v>
      </c>
      <c r="I357" s="154"/>
      <c r="L357" s="150"/>
      <c r="M357" s="155"/>
      <c r="T357" s="156"/>
      <c r="AT357" s="157" t="s">
        <v>209</v>
      </c>
      <c r="AU357" s="157" t="s">
        <v>93</v>
      </c>
      <c r="AV357" s="12" t="s">
        <v>93</v>
      </c>
      <c r="AW357" s="12" t="s">
        <v>38</v>
      </c>
      <c r="AX357" s="12" t="s">
        <v>83</v>
      </c>
      <c r="AY357" s="157" t="s">
        <v>186</v>
      </c>
    </row>
    <row r="358" spans="2:65" s="13" customFormat="1" ht="11.25">
      <c r="B358" s="166"/>
      <c r="D358" s="151" t="s">
        <v>209</v>
      </c>
      <c r="E358" s="167" t="s">
        <v>1</v>
      </c>
      <c r="F358" s="168" t="s">
        <v>291</v>
      </c>
      <c r="H358" s="169">
        <v>3.84</v>
      </c>
      <c r="I358" s="170"/>
      <c r="L358" s="166"/>
      <c r="M358" s="171"/>
      <c r="T358" s="172"/>
      <c r="AT358" s="167" t="s">
        <v>209</v>
      </c>
      <c r="AU358" s="167" t="s">
        <v>93</v>
      </c>
      <c r="AV358" s="13" t="s">
        <v>193</v>
      </c>
      <c r="AW358" s="13" t="s">
        <v>38</v>
      </c>
      <c r="AX358" s="13" t="s">
        <v>91</v>
      </c>
      <c r="AY358" s="167" t="s">
        <v>186</v>
      </c>
    </row>
    <row r="359" spans="2:65" s="1" customFormat="1" ht="16.5" customHeight="1">
      <c r="B359" s="33"/>
      <c r="C359" s="137" t="s">
        <v>629</v>
      </c>
      <c r="D359" s="137" t="s">
        <v>188</v>
      </c>
      <c r="E359" s="138" t="s">
        <v>630</v>
      </c>
      <c r="F359" s="139" t="s">
        <v>631</v>
      </c>
      <c r="G359" s="140" t="s">
        <v>191</v>
      </c>
      <c r="H359" s="141">
        <v>3.84</v>
      </c>
      <c r="I359" s="142"/>
      <c r="J359" s="143">
        <f>ROUND(I359*H359,2)</f>
        <v>0</v>
      </c>
      <c r="K359" s="139" t="s">
        <v>192</v>
      </c>
      <c r="L359" s="33"/>
      <c r="M359" s="144" t="s">
        <v>1</v>
      </c>
      <c r="N359" s="145" t="s">
        <v>48</v>
      </c>
      <c r="P359" s="146">
        <f>O359*H359</f>
        <v>0</v>
      </c>
      <c r="Q359" s="146">
        <v>0</v>
      </c>
      <c r="R359" s="146">
        <f>Q359*H359</f>
        <v>0</v>
      </c>
      <c r="S359" s="146">
        <v>0</v>
      </c>
      <c r="T359" s="147">
        <f>S359*H359</f>
        <v>0</v>
      </c>
      <c r="AR359" s="148" t="s">
        <v>193</v>
      </c>
      <c r="AT359" s="148" t="s">
        <v>188</v>
      </c>
      <c r="AU359" s="148" t="s">
        <v>93</v>
      </c>
      <c r="AY359" s="17" t="s">
        <v>186</v>
      </c>
      <c r="BE359" s="149">
        <f>IF(N359="základní",J359,0)</f>
        <v>0</v>
      </c>
      <c r="BF359" s="149">
        <f>IF(N359="snížená",J359,0)</f>
        <v>0</v>
      </c>
      <c r="BG359" s="149">
        <f>IF(N359="zákl. přenesená",J359,0)</f>
        <v>0</v>
      </c>
      <c r="BH359" s="149">
        <f>IF(N359="sníž. přenesená",J359,0)</f>
        <v>0</v>
      </c>
      <c r="BI359" s="149">
        <f>IF(N359="nulová",J359,0)</f>
        <v>0</v>
      </c>
      <c r="BJ359" s="17" t="s">
        <v>91</v>
      </c>
      <c r="BK359" s="149">
        <f>ROUND(I359*H359,2)</f>
        <v>0</v>
      </c>
      <c r="BL359" s="17" t="s">
        <v>193</v>
      </c>
      <c r="BM359" s="148" t="s">
        <v>632</v>
      </c>
    </row>
    <row r="360" spans="2:65" s="1" customFormat="1" ht="16.5" customHeight="1">
      <c r="B360" s="33"/>
      <c r="C360" s="137" t="s">
        <v>633</v>
      </c>
      <c r="D360" s="137" t="s">
        <v>188</v>
      </c>
      <c r="E360" s="138" t="s">
        <v>634</v>
      </c>
      <c r="F360" s="139" t="s">
        <v>635</v>
      </c>
      <c r="G360" s="140" t="s">
        <v>239</v>
      </c>
      <c r="H360" s="141">
        <v>2.94</v>
      </c>
      <c r="I360" s="142"/>
      <c r="J360" s="143">
        <f>ROUND(I360*H360,2)</f>
        <v>0</v>
      </c>
      <c r="K360" s="139" t="s">
        <v>192</v>
      </c>
      <c r="L360" s="33"/>
      <c r="M360" s="144" t="s">
        <v>1</v>
      </c>
      <c r="N360" s="145" t="s">
        <v>48</v>
      </c>
      <c r="P360" s="146">
        <f>O360*H360</f>
        <v>0</v>
      </c>
      <c r="Q360" s="146">
        <v>1.05464</v>
      </c>
      <c r="R360" s="146">
        <f>Q360*H360</f>
        <v>3.1006415999999999</v>
      </c>
      <c r="S360" s="146">
        <v>0</v>
      </c>
      <c r="T360" s="147">
        <f>S360*H360</f>
        <v>0</v>
      </c>
      <c r="AR360" s="148" t="s">
        <v>193</v>
      </c>
      <c r="AT360" s="148" t="s">
        <v>188</v>
      </c>
      <c r="AU360" s="148" t="s">
        <v>93</v>
      </c>
      <c r="AY360" s="17" t="s">
        <v>186</v>
      </c>
      <c r="BE360" s="149">
        <f>IF(N360="základní",J360,0)</f>
        <v>0</v>
      </c>
      <c r="BF360" s="149">
        <f>IF(N360="snížená",J360,0)</f>
        <v>0</v>
      </c>
      <c r="BG360" s="149">
        <f>IF(N360="zákl. přenesená",J360,0)</f>
        <v>0</v>
      </c>
      <c r="BH360" s="149">
        <f>IF(N360="sníž. přenesená",J360,0)</f>
        <v>0</v>
      </c>
      <c r="BI360" s="149">
        <f>IF(N360="nulová",J360,0)</f>
        <v>0</v>
      </c>
      <c r="BJ360" s="17" t="s">
        <v>91</v>
      </c>
      <c r="BK360" s="149">
        <f>ROUND(I360*H360,2)</f>
        <v>0</v>
      </c>
      <c r="BL360" s="17" t="s">
        <v>193</v>
      </c>
      <c r="BM360" s="148" t="s">
        <v>636</v>
      </c>
    </row>
    <row r="361" spans="2:65" s="12" customFormat="1" ht="11.25">
      <c r="B361" s="150"/>
      <c r="D361" s="151" t="s">
        <v>209</v>
      </c>
      <c r="E361" s="157" t="s">
        <v>1</v>
      </c>
      <c r="F361" s="152" t="s">
        <v>637</v>
      </c>
      <c r="H361" s="153">
        <v>2.4500000000000002</v>
      </c>
      <c r="I361" s="154"/>
      <c r="L361" s="150"/>
      <c r="M361" s="155"/>
      <c r="T361" s="156"/>
      <c r="AT361" s="157" t="s">
        <v>209</v>
      </c>
      <c r="AU361" s="157" t="s">
        <v>93</v>
      </c>
      <c r="AV361" s="12" t="s">
        <v>93</v>
      </c>
      <c r="AW361" s="12" t="s">
        <v>38</v>
      </c>
      <c r="AX361" s="12" t="s">
        <v>83</v>
      </c>
      <c r="AY361" s="157" t="s">
        <v>186</v>
      </c>
    </row>
    <row r="362" spans="2:65" s="15" customFormat="1" ht="11.25">
      <c r="B362" s="189"/>
      <c r="D362" s="151" t="s">
        <v>209</v>
      </c>
      <c r="E362" s="190" t="s">
        <v>1</v>
      </c>
      <c r="F362" s="191" t="s">
        <v>376</v>
      </c>
      <c r="H362" s="192">
        <v>2.4500000000000002</v>
      </c>
      <c r="I362" s="193"/>
      <c r="L362" s="189"/>
      <c r="M362" s="194"/>
      <c r="T362" s="195"/>
      <c r="AT362" s="190" t="s">
        <v>209</v>
      </c>
      <c r="AU362" s="190" t="s">
        <v>93</v>
      </c>
      <c r="AV362" s="15" t="s">
        <v>106</v>
      </c>
      <c r="AW362" s="15" t="s">
        <v>38</v>
      </c>
      <c r="AX362" s="15" t="s">
        <v>83</v>
      </c>
      <c r="AY362" s="190" t="s">
        <v>186</v>
      </c>
    </row>
    <row r="363" spans="2:65" s="12" customFormat="1" ht="11.25">
      <c r="B363" s="150"/>
      <c r="D363" s="151" t="s">
        <v>209</v>
      </c>
      <c r="E363" s="157" t="s">
        <v>1</v>
      </c>
      <c r="F363" s="152" t="s">
        <v>638</v>
      </c>
      <c r="H363" s="153">
        <v>0.49</v>
      </c>
      <c r="I363" s="154"/>
      <c r="L363" s="150"/>
      <c r="M363" s="155"/>
      <c r="T363" s="156"/>
      <c r="AT363" s="157" t="s">
        <v>209</v>
      </c>
      <c r="AU363" s="157" t="s">
        <v>93</v>
      </c>
      <c r="AV363" s="12" t="s">
        <v>93</v>
      </c>
      <c r="AW363" s="12" t="s">
        <v>38</v>
      </c>
      <c r="AX363" s="12" t="s">
        <v>83</v>
      </c>
      <c r="AY363" s="157" t="s">
        <v>186</v>
      </c>
    </row>
    <row r="364" spans="2:65" s="13" customFormat="1" ht="11.25">
      <c r="B364" s="166"/>
      <c r="D364" s="151" t="s">
        <v>209</v>
      </c>
      <c r="E364" s="167" t="s">
        <v>1</v>
      </c>
      <c r="F364" s="168" t="s">
        <v>291</v>
      </c>
      <c r="H364" s="169">
        <v>2.94</v>
      </c>
      <c r="I364" s="170"/>
      <c r="L364" s="166"/>
      <c r="M364" s="171"/>
      <c r="T364" s="172"/>
      <c r="AT364" s="167" t="s">
        <v>209</v>
      </c>
      <c r="AU364" s="167" t="s">
        <v>93</v>
      </c>
      <c r="AV364" s="13" t="s">
        <v>193</v>
      </c>
      <c r="AW364" s="13" t="s">
        <v>38</v>
      </c>
      <c r="AX364" s="13" t="s">
        <v>91</v>
      </c>
      <c r="AY364" s="167" t="s">
        <v>186</v>
      </c>
    </row>
    <row r="365" spans="2:65" s="1" customFormat="1" ht="16.5" customHeight="1">
      <c r="B365" s="33"/>
      <c r="C365" s="137" t="s">
        <v>639</v>
      </c>
      <c r="D365" s="137" t="s">
        <v>188</v>
      </c>
      <c r="E365" s="138" t="s">
        <v>640</v>
      </c>
      <c r="F365" s="139" t="s">
        <v>641</v>
      </c>
      <c r="G365" s="140" t="s">
        <v>200</v>
      </c>
      <c r="H365" s="141">
        <v>23.378</v>
      </c>
      <c r="I365" s="142"/>
      <c r="J365" s="143">
        <f>ROUND(I365*H365,2)</f>
        <v>0</v>
      </c>
      <c r="K365" s="139" t="s">
        <v>192</v>
      </c>
      <c r="L365" s="33"/>
      <c r="M365" s="144" t="s">
        <v>1</v>
      </c>
      <c r="N365" s="145" t="s">
        <v>48</v>
      </c>
      <c r="P365" s="146">
        <f>O365*H365</f>
        <v>0</v>
      </c>
      <c r="Q365" s="146">
        <v>2.4533999999999998</v>
      </c>
      <c r="R365" s="146">
        <f>Q365*H365</f>
        <v>57.355585199999993</v>
      </c>
      <c r="S365" s="146">
        <v>0</v>
      </c>
      <c r="T365" s="147">
        <f>S365*H365</f>
        <v>0</v>
      </c>
      <c r="AR365" s="148" t="s">
        <v>193</v>
      </c>
      <c r="AT365" s="148" t="s">
        <v>188</v>
      </c>
      <c r="AU365" s="148" t="s">
        <v>93</v>
      </c>
      <c r="AY365" s="17" t="s">
        <v>186</v>
      </c>
      <c r="BE365" s="149">
        <f>IF(N365="základní",J365,0)</f>
        <v>0</v>
      </c>
      <c r="BF365" s="149">
        <f>IF(N365="snížená",J365,0)</f>
        <v>0</v>
      </c>
      <c r="BG365" s="149">
        <f>IF(N365="zákl. přenesená",J365,0)</f>
        <v>0</v>
      </c>
      <c r="BH365" s="149">
        <f>IF(N365="sníž. přenesená",J365,0)</f>
        <v>0</v>
      </c>
      <c r="BI365" s="149">
        <f>IF(N365="nulová",J365,0)</f>
        <v>0</v>
      </c>
      <c r="BJ365" s="17" t="s">
        <v>91</v>
      </c>
      <c r="BK365" s="149">
        <f>ROUND(I365*H365,2)</f>
        <v>0</v>
      </c>
      <c r="BL365" s="17" t="s">
        <v>193</v>
      </c>
      <c r="BM365" s="148" t="s">
        <v>642</v>
      </c>
    </row>
    <row r="366" spans="2:65" s="14" customFormat="1" ht="11.25">
      <c r="B366" s="173"/>
      <c r="D366" s="151" t="s">
        <v>209</v>
      </c>
      <c r="E366" s="174" t="s">
        <v>1</v>
      </c>
      <c r="F366" s="175" t="s">
        <v>610</v>
      </c>
      <c r="H366" s="174" t="s">
        <v>1</v>
      </c>
      <c r="I366" s="176"/>
      <c r="L366" s="173"/>
      <c r="M366" s="177"/>
      <c r="T366" s="178"/>
      <c r="AT366" s="174" t="s">
        <v>209</v>
      </c>
      <c r="AU366" s="174" t="s">
        <v>93</v>
      </c>
      <c r="AV366" s="14" t="s">
        <v>91</v>
      </c>
      <c r="AW366" s="14" t="s">
        <v>38</v>
      </c>
      <c r="AX366" s="14" t="s">
        <v>83</v>
      </c>
      <c r="AY366" s="174" t="s">
        <v>186</v>
      </c>
    </row>
    <row r="367" spans="2:65" s="12" customFormat="1" ht="11.25">
      <c r="B367" s="150"/>
      <c r="D367" s="151" t="s">
        <v>209</v>
      </c>
      <c r="E367" s="157" t="s">
        <v>1</v>
      </c>
      <c r="F367" s="152" t="s">
        <v>643</v>
      </c>
      <c r="H367" s="153">
        <v>19.027999999999999</v>
      </c>
      <c r="I367" s="154"/>
      <c r="L367" s="150"/>
      <c r="M367" s="155"/>
      <c r="T367" s="156"/>
      <c r="AT367" s="157" t="s">
        <v>209</v>
      </c>
      <c r="AU367" s="157" t="s">
        <v>93</v>
      </c>
      <c r="AV367" s="12" t="s">
        <v>93</v>
      </c>
      <c r="AW367" s="12" t="s">
        <v>38</v>
      </c>
      <c r="AX367" s="12" t="s">
        <v>83</v>
      </c>
      <c r="AY367" s="157" t="s">
        <v>186</v>
      </c>
    </row>
    <row r="368" spans="2:65" s="12" customFormat="1" ht="11.25">
      <c r="B368" s="150"/>
      <c r="D368" s="151" t="s">
        <v>209</v>
      </c>
      <c r="E368" s="157" t="s">
        <v>1</v>
      </c>
      <c r="F368" s="152" t="s">
        <v>644</v>
      </c>
      <c r="H368" s="153">
        <v>2.6549999999999998</v>
      </c>
      <c r="I368" s="154"/>
      <c r="L368" s="150"/>
      <c r="M368" s="155"/>
      <c r="T368" s="156"/>
      <c r="AT368" s="157" t="s">
        <v>209</v>
      </c>
      <c r="AU368" s="157" t="s">
        <v>93</v>
      </c>
      <c r="AV368" s="12" t="s">
        <v>93</v>
      </c>
      <c r="AW368" s="12" t="s">
        <v>38</v>
      </c>
      <c r="AX368" s="12" t="s">
        <v>83</v>
      </c>
      <c r="AY368" s="157" t="s">
        <v>186</v>
      </c>
    </row>
    <row r="369" spans="2:65" s="12" customFormat="1" ht="11.25">
      <c r="B369" s="150"/>
      <c r="D369" s="151" t="s">
        <v>209</v>
      </c>
      <c r="E369" s="157" t="s">
        <v>1</v>
      </c>
      <c r="F369" s="152" t="s">
        <v>645</v>
      </c>
      <c r="H369" s="153">
        <v>1.6950000000000001</v>
      </c>
      <c r="I369" s="154"/>
      <c r="L369" s="150"/>
      <c r="M369" s="155"/>
      <c r="T369" s="156"/>
      <c r="AT369" s="157" t="s">
        <v>209</v>
      </c>
      <c r="AU369" s="157" t="s">
        <v>93</v>
      </c>
      <c r="AV369" s="12" t="s">
        <v>93</v>
      </c>
      <c r="AW369" s="12" t="s">
        <v>38</v>
      </c>
      <c r="AX369" s="12" t="s">
        <v>83</v>
      </c>
      <c r="AY369" s="157" t="s">
        <v>186</v>
      </c>
    </row>
    <row r="370" spans="2:65" s="13" customFormat="1" ht="11.25">
      <c r="B370" s="166"/>
      <c r="D370" s="151" t="s">
        <v>209</v>
      </c>
      <c r="E370" s="167" t="s">
        <v>1</v>
      </c>
      <c r="F370" s="168" t="s">
        <v>291</v>
      </c>
      <c r="H370" s="169">
        <v>23.378</v>
      </c>
      <c r="I370" s="170"/>
      <c r="L370" s="166"/>
      <c r="M370" s="171"/>
      <c r="T370" s="172"/>
      <c r="AT370" s="167" t="s">
        <v>209</v>
      </c>
      <c r="AU370" s="167" t="s">
        <v>93</v>
      </c>
      <c r="AV370" s="13" t="s">
        <v>193</v>
      </c>
      <c r="AW370" s="13" t="s">
        <v>38</v>
      </c>
      <c r="AX370" s="13" t="s">
        <v>91</v>
      </c>
      <c r="AY370" s="167" t="s">
        <v>186</v>
      </c>
    </row>
    <row r="371" spans="2:65" s="1" customFormat="1" ht="16.5" customHeight="1">
      <c r="B371" s="33"/>
      <c r="C371" s="137" t="s">
        <v>646</v>
      </c>
      <c r="D371" s="137" t="s">
        <v>188</v>
      </c>
      <c r="E371" s="138" t="s">
        <v>647</v>
      </c>
      <c r="F371" s="139" t="s">
        <v>648</v>
      </c>
      <c r="G371" s="140" t="s">
        <v>191</v>
      </c>
      <c r="H371" s="141">
        <v>155.85</v>
      </c>
      <c r="I371" s="142"/>
      <c r="J371" s="143">
        <f>ROUND(I371*H371,2)</f>
        <v>0</v>
      </c>
      <c r="K371" s="139" t="s">
        <v>192</v>
      </c>
      <c r="L371" s="33"/>
      <c r="M371" s="144" t="s">
        <v>1</v>
      </c>
      <c r="N371" s="145" t="s">
        <v>48</v>
      </c>
      <c r="P371" s="146">
        <f>O371*H371</f>
        <v>0</v>
      </c>
      <c r="Q371" s="146">
        <v>5.7600000000000004E-3</v>
      </c>
      <c r="R371" s="146">
        <f>Q371*H371</f>
        <v>0.89769600000000005</v>
      </c>
      <c r="S371" s="146">
        <v>0</v>
      </c>
      <c r="T371" s="147">
        <f>S371*H371</f>
        <v>0</v>
      </c>
      <c r="AR371" s="148" t="s">
        <v>193</v>
      </c>
      <c r="AT371" s="148" t="s">
        <v>188</v>
      </c>
      <c r="AU371" s="148" t="s">
        <v>93</v>
      </c>
      <c r="AY371" s="17" t="s">
        <v>186</v>
      </c>
      <c r="BE371" s="149">
        <f>IF(N371="základní",J371,0)</f>
        <v>0</v>
      </c>
      <c r="BF371" s="149">
        <f>IF(N371="snížená",J371,0)</f>
        <v>0</v>
      </c>
      <c r="BG371" s="149">
        <f>IF(N371="zákl. přenesená",J371,0)</f>
        <v>0</v>
      </c>
      <c r="BH371" s="149">
        <f>IF(N371="sníž. přenesená",J371,0)</f>
        <v>0</v>
      </c>
      <c r="BI371" s="149">
        <f>IF(N371="nulová",J371,0)</f>
        <v>0</v>
      </c>
      <c r="BJ371" s="17" t="s">
        <v>91</v>
      </c>
      <c r="BK371" s="149">
        <f>ROUND(I371*H371,2)</f>
        <v>0</v>
      </c>
      <c r="BL371" s="17" t="s">
        <v>193</v>
      </c>
      <c r="BM371" s="148" t="s">
        <v>649</v>
      </c>
    </row>
    <row r="372" spans="2:65" s="14" customFormat="1" ht="11.25">
      <c r="B372" s="173"/>
      <c r="D372" s="151" t="s">
        <v>209</v>
      </c>
      <c r="E372" s="174" t="s">
        <v>1</v>
      </c>
      <c r="F372" s="175" t="s">
        <v>610</v>
      </c>
      <c r="H372" s="174" t="s">
        <v>1</v>
      </c>
      <c r="I372" s="176"/>
      <c r="L372" s="173"/>
      <c r="M372" s="177"/>
      <c r="T372" s="178"/>
      <c r="AT372" s="174" t="s">
        <v>209</v>
      </c>
      <c r="AU372" s="174" t="s">
        <v>93</v>
      </c>
      <c r="AV372" s="14" t="s">
        <v>91</v>
      </c>
      <c r="AW372" s="14" t="s">
        <v>38</v>
      </c>
      <c r="AX372" s="14" t="s">
        <v>83</v>
      </c>
      <c r="AY372" s="174" t="s">
        <v>186</v>
      </c>
    </row>
    <row r="373" spans="2:65" s="12" customFormat="1" ht="11.25">
      <c r="B373" s="150"/>
      <c r="D373" s="151" t="s">
        <v>209</v>
      </c>
      <c r="E373" s="157" t="s">
        <v>1</v>
      </c>
      <c r="F373" s="152" t="s">
        <v>650</v>
      </c>
      <c r="H373" s="153">
        <v>126.85</v>
      </c>
      <c r="I373" s="154"/>
      <c r="L373" s="150"/>
      <c r="M373" s="155"/>
      <c r="T373" s="156"/>
      <c r="AT373" s="157" t="s">
        <v>209</v>
      </c>
      <c r="AU373" s="157" t="s">
        <v>93</v>
      </c>
      <c r="AV373" s="12" t="s">
        <v>93</v>
      </c>
      <c r="AW373" s="12" t="s">
        <v>38</v>
      </c>
      <c r="AX373" s="12" t="s">
        <v>83</v>
      </c>
      <c r="AY373" s="157" t="s">
        <v>186</v>
      </c>
    </row>
    <row r="374" spans="2:65" s="12" customFormat="1" ht="11.25">
      <c r="B374" s="150"/>
      <c r="D374" s="151" t="s">
        <v>209</v>
      </c>
      <c r="E374" s="157" t="s">
        <v>1</v>
      </c>
      <c r="F374" s="152" t="s">
        <v>651</v>
      </c>
      <c r="H374" s="153">
        <v>17.7</v>
      </c>
      <c r="I374" s="154"/>
      <c r="L374" s="150"/>
      <c r="M374" s="155"/>
      <c r="T374" s="156"/>
      <c r="AT374" s="157" t="s">
        <v>209</v>
      </c>
      <c r="AU374" s="157" t="s">
        <v>93</v>
      </c>
      <c r="AV374" s="12" t="s">
        <v>93</v>
      </c>
      <c r="AW374" s="12" t="s">
        <v>38</v>
      </c>
      <c r="AX374" s="12" t="s">
        <v>83</v>
      </c>
      <c r="AY374" s="157" t="s">
        <v>186</v>
      </c>
    </row>
    <row r="375" spans="2:65" s="12" customFormat="1" ht="11.25">
      <c r="B375" s="150"/>
      <c r="D375" s="151" t="s">
        <v>209</v>
      </c>
      <c r="E375" s="157" t="s">
        <v>1</v>
      </c>
      <c r="F375" s="152" t="s">
        <v>652</v>
      </c>
      <c r="H375" s="153">
        <v>11.3</v>
      </c>
      <c r="I375" s="154"/>
      <c r="L375" s="150"/>
      <c r="M375" s="155"/>
      <c r="T375" s="156"/>
      <c r="AT375" s="157" t="s">
        <v>209</v>
      </c>
      <c r="AU375" s="157" t="s">
        <v>93</v>
      </c>
      <c r="AV375" s="12" t="s">
        <v>93</v>
      </c>
      <c r="AW375" s="12" t="s">
        <v>38</v>
      </c>
      <c r="AX375" s="12" t="s">
        <v>83</v>
      </c>
      <c r="AY375" s="157" t="s">
        <v>186</v>
      </c>
    </row>
    <row r="376" spans="2:65" s="13" customFormat="1" ht="11.25">
      <c r="B376" s="166"/>
      <c r="D376" s="151" t="s">
        <v>209</v>
      </c>
      <c r="E376" s="167" t="s">
        <v>1</v>
      </c>
      <c r="F376" s="168" t="s">
        <v>291</v>
      </c>
      <c r="H376" s="169">
        <v>155.85</v>
      </c>
      <c r="I376" s="170"/>
      <c r="L376" s="166"/>
      <c r="M376" s="171"/>
      <c r="T376" s="172"/>
      <c r="AT376" s="167" t="s">
        <v>209</v>
      </c>
      <c r="AU376" s="167" t="s">
        <v>93</v>
      </c>
      <c r="AV376" s="13" t="s">
        <v>193</v>
      </c>
      <c r="AW376" s="13" t="s">
        <v>38</v>
      </c>
      <c r="AX376" s="13" t="s">
        <v>91</v>
      </c>
      <c r="AY376" s="167" t="s">
        <v>186</v>
      </c>
    </row>
    <row r="377" spans="2:65" s="1" customFormat="1" ht="16.5" customHeight="1">
      <c r="B377" s="33"/>
      <c r="C377" s="137" t="s">
        <v>653</v>
      </c>
      <c r="D377" s="137" t="s">
        <v>188</v>
      </c>
      <c r="E377" s="138" t="s">
        <v>654</v>
      </c>
      <c r="F377" s="139" t="s">
        <v>655</v>
      </c>
      <c r="G377" s="140" t="s">
        <v>191</v>
      </c>
      <c r="H377" s="141">
        <v>155.85</v>
      </c>
      <c r="I377" s="142"/>
      <c r="J377" s="143">
        <f>ROUND(I377*H377,2)</f>
        <v>0</v>
      </c>
      <c r="K377" s="139" t="s">
        <v>192</v>
      </c>
      <c r="L377" s="33"/>
      <c r="M377" s="144" t="s">
        <v>1</v>
      </c>
      <c r="N377" s="145" t="s">
        <v>48</v>
      </c>
      <c r="P377" s="146">
        <f>O377*H377</f>
        <v>0</v>
      </c>
      <c r="Q377" s="146">
        <v>0</v>
      </c>
      <c r="R377" s="146">
        <f>Q377*H377</f>
        <v>0</v>
      </c>
      <c r="S377" s="146">
        <v>0</v>
      </c>
      <c r="T377" s="147">
        <f>S377*H377</f>
        <v>0</v>
      </c>
      <c r="AR377" s="148" t="s">
        <v>193</v>
      </c>
      <c r="AT377" s="148" t="s">
        <v>188</v>
      </c>
      <c r="AU377" s="148" t="s">
        <v>93</v>
      </c>
      <c r="AY377" s="17" t="s">
        <v>186</v>
      </c>
      <c r="BE377" s="149">
        <f>IF(N377="základní",J377,0)</f>
        <v>0</v>
      </c>
      <c r="BF377" s="149">
        <f>IF(N377="snížená",J377,0)</f>
        <v>0</v>
      </c>
      <c r="BG377" s="149">
        <f>IF(N377="zákl. přenesená",J377,0)</f>
        <v>0</v>
      </c>
      <c r="BH377" s="149">
        <f>IF(N377="sníž. přenesená",J377,0)</f>
        <v>0</v>
      </c>
      <c r="BI377" s="149">
        <f>IF(N377="nulová",J377,0)</f>
        <v>0</v>
      </c>
      <c r="BJ377" s="17" t="s">
        <v>91</v>
      </c>
      <c r="BK377" s="149">
        <f>ROUND(I377*H377,2)</f>
        <v>0</v>
      </c>
      <c r="BL377" s="17" t="s">
        <v>193</v>
      </c>
      <c r="BM377" s="148" t="s">
        <v>656</v>
      </c>
    </row>
    <row r="378" spans="2:65" s="1" customFormat="1" ht="16.5" customHeight="1">
      <c r="B378" s="33"/>
      <c r="C378" s="137" t="s">
        <v>657</v>
      </c>
      <c r="D378" s="137" t="s">
        <v>188</v>
      </c>
      <c r="E378" s="138" t="s">
        <v>658</v>
      </c>
      <c r="F378" s="139" t="s">
        <v>659</v>
      </c>
      <c r="G378" s="140" t="s">
        <v>200</v>
      </c>
      <c r="H378" s="141">
        <v>9.5039999999999996</v>
      </c>
      <c r="I378" s="142"/>
      <c r="J378" s="143">
        <f>ROUND(I378*H378,2)</f>
        <v>0</v>
      </c>
      <c r="K378" s="139" t="s">
        <v>192</v>
      </c>
      <c r="L378" s="33"/>
      <c r="M378" s="144" t="s">
        <v>1</v>
      </c>
      <c r="N378" s="145" t="s">
        <v>48</v>
      </c>
      <c r="P378" s="146">
        <f>O378*H378</f>
        <v>0</v>
      </c>
      <c r="Q378" s="146">
        <v>2.4533700000000001</v>
      </c>
      <c r="R378" s="146">
        <f>Q378*H378</f>
        <v>23.316828479999998</v>
      </c>
      <c r="S378" s="146">
        <v>0</v>
      </c>
      <c r="T378" s="147">
        <f>S378*H378</f>
        <v>0</v>
      </c>
      <c r="AR378" s="148" t="s">
        <v>193</v>
      </c>
      <c r="AT378" s="148" t="s">
        <v>188</v>
      </c>
      <c r="AU378" s="148" t="s">
        <v>93</v>
      </c>
      <c r="AY378" s="17" t="s">
        <v>186</v>
      </c>
      <c r="BE378" s="149">
        <f>IF(N378="základní",J378,0)</f>
        <v>0</v>
      </c>
      <c r="BF378" s="149">
        <f>IF(N378="snížená",J378,0)</f>
        <v>0</v>
      </c>
      <c r="BG378" s="149">
        <f>IF(N378="zákl. přenesená",J378,0)</f>
        <v>0</v>
      </c>
      <c r="BH378" s="149">
        <f>IF(N378="sníž. přenesená",J378,0)</f>
        <v>0</v>
      </c>
      <c r="BI378" s="149">
        <f>IF(N378="nulová",J378,0)</f>
        <v>0</v>
      </c>
      <c r="BJ378" s="17" t="s">
        <v>91</v>
      </c>
      <c r="BK378" s="149">
        <f>ROUND(I378*H378,2)</f>
        <v>0</v>
      </c>
      <c r="BL378" s="17" t="s">
        <v>193</v>
      </c>
      <c r="BM378" s="148" t="s">
        <v>660</v>
      </c>
    </row>
    <row r="379" spans="2:65" s="14" customFormat="1" ht="11.25">
      <c r="B379" s="173"/>
      <c r="D379" s="151" t="s">
        <v>209</v>
      </c>
      <c r="E379" s="174" t="s">
        <v>1</v>
      </c>
      <c r="F379" s="175" t="s">
        <v>661</v>
      </c>
      <c r="H379" s="174" t="s">
        <v>1</v>
      </c>
      <c r="I379" s="176"/>
      <c r="L379" s="173"/>
      <c r="M379" s="177"/>
      <c r="T379" s="178"/>
      <c r="AT379" s="174" t="s">
        <v>209</v>
      </c>
      <c r="AU379" s="174" t="s">
        <v>93</v>
      </c>
      <c r="AV379" s="14" t="s">
        <v>91</v>
      </c>
      <c r="AW379" s="14" t="s">
        <v>38</v>
      </c>
      <c r="AX379" s="14" t="s">
        <v>83</v>
      </c>
      <c r="AY379" s="174" t="s">
        <v>186</v>
      </c>
    </row>
    <row r="380" spans="2:65" s="12" customFormat="1" ht="11.25">
      <c r="B380" s="150"/>
      <c r="D380" s="151" t="s">
        <v>209</v>
      </c>
      <c r="E380" s="157" t="s">
        <v>1</v>
      </c>
      <c r="F380" s="152" t="s">
        <v>662</v>
      </c>
      <c r="H380" s="153">
        <v>5.3460000000000001</v>
      </c>
      <c r="I380" s="154"/>
      <c r="L380" s="150"/>
      <c r="M380" s="155"/>
      <c r="T380" s="156"/>
      <c r="AT380" s="157" t="s">
        <v>209</v>
      </c>
      <c r="AU380" s="157" t="s">
        <v>93</v>
      </c>
      <c r="AV380" s="12" t="s">
        <v>93</v>
      </c>
      <c r="AW380" s="12" t="s">
        <v>38</v>
      </c>
      <c r="AX380" s="12" t="s">
        <v>83</v>
      </c>
      <c r="AY380" s="157" t="s">
        <v>186</v>
      </c>
    </row>
    <row r="381" spans="2:65" s="12" customFormat="1" ht="11.25">
      <c r="B381" s="150"/>
      <c r="D381" s="151" t="s">
        <v>209</v>
      </c>
      <c r="E381" s="157" t="s">
        <v>1</v>
      </c>
      <c r="F381" s="152" t="s">
        <v>663</v>
      </c>
      <c r="H381" s="153">
        <v>2.0790000000000002</v>
      </c>
      <c r="I381" s="154"/>
      <c r="L381" s="150"/>
      <c r="M381" s="155"/>
      <c r="T381" s="156"/>
      <c r="AT381" s="157" t="s">
        <v>209</v>
      </c>
      <c r="AU381" s="157" t="s">
        <v>93</v>
      </c>
      <c r="AV381" s="12" t="s">
        <v>93</v>
      </c>
      <c r="AW381" s="12" t="s">
        <v>38</v>
      </c>
      <c r="AX381" s="12" t="s">
        <v>83</v>
      </c>
      <c r="AY381" s="157" t="s">
        <v>186</v>
      </c>
    </row>
    <row r="382" spans="2:65" s="12" customFormat="1" ht="11.25">
      <c r="B382" s="150"/>
      <c r="D382" s="151" t="s">
        <v>209</v>
      </c>
      <c r="E382" s="157" t="s">
        <v>1</v>
      </c>
      <c r="F382" s="152" t="s">
        <v>663</v>
      </c>
      <c r="H382" s="153">
        <v>2.0790000000000002</v>
      </c>
      <c r="I382" s="154"/>
      <c r="L382" s="150"/>
      <c r="M382" s="155"/>
      <c r="T382" s="156"/>
      <c r="AT382" s="157" t="s">
        <v>209</v>
      </c>
      <c r="AU382" s="157" t="s">
        <v>93</v>
      </c>
      <c r="AV382" s="12" t="s">
        <v>93</v>
      </c>
      <c r="AW382" s="12" t="s">
        <v>38</v>
      </c>
      <c r="AX382" s="12" t="s">
        <v>83</v>
      </c>
      <c r="AY382" s="157" t="s">
        <v>186</v>
      </c>
    </row>
    <row r="383" spans="2:65" s="13" customFormat="1" ht="11.25">
      <c r="B383" s="166"/>
      <c r="D383" s="151" t="s">
        <v>209</v>
      </c>
      <c r="E383" s="167" t="s">
        <v>1</v>
      </c>
      <c r="F383" s="168" t="s">
        <v>291</v>
      </c>
      <c r="H383" s="169">
        <v>9.5039999999999996</v>
      </c>
      <c r="I383" s="170"/>
      <c r="L383" s="166"/>
      <c r="M383" s="171"/>
      <c r="T383" s="172"/>
      <c r="AT383" s="167" t="s">
        <v>209</v>
      </c>
      <c r="AU383" s="167" t="s">
        <v>93</v>
      </c>
      <c r="AV383" s="13" t="s">
        <v>193</v>
      </c>
      <c r="AW383" s="13" t="s">
        <v>38</v>
      </c>
      <c r="AX383" s="13" t="s">
        <v>91</v>
      </c>
      <c r="AY383" s="167" t="s">
        <v>186</v>
      </c>
    </row>
    <row r="384" spans="2:65" s="1" customFormat="1" ht="16.5" customHeight="1">
      <c r="B384" s="33"/>
      <c r="C384" s="137" t="s">
        <v>664</v>
      </c>
      <c r="D384" s="137" t="s">
        <v>188</v>
      </c>
      <c r="E384" s="138" t="s">
        <v>665</v>
      </c>
      <c r="F384" s="139" t="s">
        <v>666</v>
      </c>
      <c r="G384" s="140" t="s">
        <v>239</v>
      </c>
      <c r="H384" s="141">
        <v>0.42</v>
      </c>
      <c r="I384" s="142"/>
      <c r="J384" s="143">
        <f>ROUND(I384*H384,2)</f>
        <v>0</v>
      </c>
      <c r="K384" s="139" t="s">
        <v>192</v>
      </c>
      <c r="L384" s="33"/>
      <c r="M384" s="144" t="s">
        <v>1</v>
      </c>
      <c r="N384" s="145" t="s">
        <v>48</v>
      </c>
      <c r="P384" s="146">
        <f>O384*H384</f>
        <v>0</v>
      </c>
      <c r="Q384" s="146">
        <v>1.0492699999999999</v>
      </c>
      <c r="R384" s="146">
        <f>Q384*H384</f>
        <v>0.44069339999999996</v>
      </c>
      <c r="S384" s="146">
        <v>0</v>
      </c>
      <c r="T384" s="147">
        <f>S384*H384</f>
        <v>0</v>
      </c>
      <c r="AR384" s="148" t="s">
        <v>193</v>
      </c>
      <c r="AT384" s="148" t="s">
        <v>188</v>
      </c>
      <c r="AU384" s="148" t="s">
        <v>93</v>
      </c>
      <c r="AY384" s="17" t="s">
        <v>186</v>
      </c>
      <c r="BE384" s="149">
        <f>IF(N384="základní",J384,0)</f>
        <v>0</v>
      </c>
      <c r="BF384" s="149">
        <f>IF(N384="snížená",J384,0)</f>
        <v>0</v>
      </c>
      <c r="BG384" s="149">
        <f>IF(N384="zákl. přenesená",J384,0)</f>
        <v>0</v>
      </c>
      <c r="BH384" s="149">
        <f>IF(N384="sníž. přenesená",J384,0)</f>
        <v>0</v>
      </c>
      <c r="BI384" s="149">
        <f>IF(N384="nulová",J384,0)</f>
        <v>0</v>
      </c>
      <c r="BJ384" s="17" t="s">
        <v>91</v>
      </c>
      <c r="BK384" s="149">
        <f>ROUND(I384*H384,2)</f>
        <v>0</v>
      </c>
      <c r="BL384" s="17" t="s">
        <v>193</v>
      </c>
      <c r="BM384" s="148" t="s">
        <v>667</v>
      </c>
    </row>
    <row r="385" spans="2:65" s="12" customFormat="1" ht="11.25">
      <c r="B385" s="150"/>
      <c r="D385" s="151" t="s">
        <v>209</v>
      </c>
      <c r="E385" s="157" t="s">
        <v>1</v>
      </c>
      <c r="F385" s="152" t="s">
        <v>668</v>
      </c>
      <c r="H385" s="153">
        <v>0.35</v>
      </c>
      <c r="I385" s="154"/>
      <c r="L385" s="150"/>
      <c r="M385" s="155"/>
      <c r="T385" s="156"/>
      <c r="AT385" s="157" t="s">
        <v>209</v>
      </c>
      <c r="AU385" s="157" t="s">
        <v>93</v>
      </c>
      <c r="AV385" s="12" t="s">
        <v>93</v>
      </c>
      <c r="AW385" s="12" t="s">
        <v>38</v>
      </c>
      <c r="AX385" s="12" t="s">
        <v>83</v>
      </c>
      <c r="AY385" s="157" t="s">
        <v>186</v>
      </c>
    </row>
    <row r="386" spans="2:65" s="15" customFormat="1" ht="11.25">
      <c r="B386" s="189"/>
      <c r="D386" s="151" t="s">
        <v>209</v>
      </c>
      <c r="E386" s="190" t="s">
        <v>1</v>
      </c>
      <c r="F386" s="191" t="s">
        <v>376</v>
      </c>
      <c r="H386" s="192">
        <v>0.35</v>
      </c>
      <c r="I386" s="193"/>
      <c r="L386" s="189"/>
      <c r="M386" s="194"/>
      <c r="T386" s="195"/>
      <c r="AT386" s="190" t="s">
        <v>209</v>
      </c>
      <c r="AU386" s="190" t="s">
        <v>93</v>
      </c>
      <c r="AV386" s="15" t="s">
        <v>106</v>
      </c>
      <c r="AW386" s="15" t="s">
        <v>38</v>
      </c>
      <c r="AX386" s="15" t="s">
        <v>83</v>
      </c>
      <c r="AY386" s="190" t="s">
        <v>186</v>
      </c>
    </row>
    <row r="387" spans="2:65" s="12" customFormat="1" ht="11.25">
      <c r="B387" s="150"/>
      <c r="D387" s="151" t="s">
        <v>209</v>
      </c>
      <c r="E387" s="157" t="s">
        <v>1</v>
      </c>
      <c r="F387" s="152" t="s">
        <v>669</v>
      </c>
      <c r="H387" s="153">
        <v>7.0000000000000007E-2</v>
      </c>
      <c r="I387" s="154"/>
      <c r="L387" s="150"/>
      <c r="M387" s="155"/>
      <c r="T387" s="156"/>
      <c r="AT387" s="157" t="s">
        <v>209</v>
      </c>
      <c r="AU387" s="157" t="s">
        <v>93</v>
      </c>
      <c r="AV387" s="12" t="s">
        <v>93</v>
      </c>
      <c r="AW387" s="12" t="s">
        <v>38</v>
      </c>
      <c r="AX387" s="12" t="s">
        <v>83</v>
      </c>
      <c r="AY387" s="157" t="s">
        <v>186</v>
      </c>
    </row>
    <row r="388" spans="2:65" s="13" customFormat="1" ht="11.25">
      <c r="B388" s="166"/>
      <c r="D388" s="151" t="s">
        <v>209</v>
      </c>
      <c r="E388" s="167" t="s">
        <v>1</v>
      </c>
      <c r="F388" s="168" t="s">
        <v>291</v>
      </c>
      <c r="H388" s="169">
        <v>0.42</v>
      </c>
      <c r="I388" s="170"/>
      <c r="L388" s="166"/>
      <c r="M388" s="171"/>
      <c r="T388" s="172"/>
      <c r="AT388" s="167" t="s">
        <v>209</v>
      </c>
      <c r="AU388" s="167" t="s">
        <v>93</v>
      </c>
      <c r="AV388" s="13" t="s">
        <v>193</v>
      </c>
      <c r="AW388" s="13" t="s">
        <v>38</v>
      </c>
      <c r="AX388" s="13" t="s">
        <v>91</v>
      </c>
      <c r="AY388" s="167" t="s">
        <v>186</v>
      </c>
    </row>
    <row r="389" spans="2:65" s="1" customFormat="1" ht="16.5" customHeight="1">
      <c r="B389" s="33"/>
      <c r="C389" s="137" t="s">
        <v>670</v>
      </c>
      <c r="D389" s="137" t="s">
        <v>188</v>
      </c>
      <c r="E389" s="138" t="s">
        <v>671</v>
      </c>
      <c r="F389" s="139" t="s">
        <v>672</v>
      </c>
      <c r="G389" s="140" t="s">
        <v>191</v>
      </c>
      <c r="H389" s="141">
        <v>25.56</v>
      </c>
      <c r="I389" s="142"/>
      <c r="J389" s="143">
        <f>ROUND(I389*H389,2)</f>
        <v>0</v>
      </c>
      <c r="K389" s="139" t="s">
        <v>192</v>
      </c>
      <c r="L389" s="33"/>
      <c r="M389" s="144" t="s">
        <v>1</v>
      </c>
      <c r="N389" s="145" t="s">
        <v>48</v>
      </c>
      <c r="P389" s="146">
        <f>O389*H389</f>
        <v>0</v>
      </c>
      <c r="Q389" s="146">
        <v>1.282E-2</v>
      </c>
      <c r="R389" s="146">
        <f>Q389*H389</f>
        <v>0.3276792</v>
      </c>
      <c r="S389" s="146">
        <v>0</v>
      </c>
      <c r="T389" s="147">
        <f>S389*H389</f>
        <v>0</v>
      </c>
      <c r="AR389" s="148" t="s">
        <v>193</v>
      </c>
      <c r="AT389" s="148" t="s">
        <v>188</v>
      </c>
      <c r="AU389" s="148" t="s">
        <v>93</v>
      </c>
      <c r="AY389" s="17" t="s">
        <v>186</v>
      </c>
      <c r="BE389" s="149">
        <f>IF(N389="základní",J389,0)</f>
        <v>0</v>
      </c>
      <c r="BF389" s="149">
        <f>IF(N389="snížená",J389,0)</f>
        <v>0</v>
      </c>
      <c r="BG389" s="149">
        <f>IF(N389="zákl. přenesená",J389,0)</f>
        <v>0</v>
      </c>
      <c r="BH389" s="149">
        <f>IF(N389="sníž. přenesená",J389,0)</f>
        <v>0</v>
      </c>
      <c r="BI389" s="149">
        <f>IF(N389="nulová",J389,0)</f>
        <v>0</v>
      </c>
      <c r="BJ389" s="17" t="s">
        <v>91</v>
      </c>
      <c r="BK389" s="149">
        <f>ROUND(I389*H389,2)</f>
        <v>0</v>
      </c>
      <c r="BL389" s="17" t="s">
        <v>193</v>
      </c>
      <c r="BM389" s="148" t="s">
        <v>673</v>
      </c>
    </row>
    <row r="390" spans="2:65" s="14" customFormat="1" ht="11.25">
      <c r="B390" s="173"/>
      <c r="D390" s="151" t="s">
        <v>209</v>
      </c>
      <c r="E390" s="174" t="s">
        <v>1</v>
      </c>
      <c r="F390" s="175" t="s">
        <v>661</v>
      </c>
      <c r="H390" s="174" t="s">
        <v>1</v>
      </c>
      <c r="I390" s="176"/>
      <c r="L390" s="173"/>
      <c r="M390" s="177"/>
      <c r="T390" s="178"/>
      <c r="AT390" s="174" t="s">
        <v>209</v>
      </c>
      <c r="AU390" s="174" t="s">
        <v>93</v>
      </c>
      <c r="AV390" s="14" t="s">
        <v>91</v>
      </c>
      <c r="AW390" s="14" t="s">
        <v>38</v>
      </c>
      <c r="AX390" s="14" t="s">
        <v>83</v>
      </c>
      <c r="AY390" s="174" t="s">
        <v>186</v>
      </c>
    </row>
    <row r="391" spans="2:65" s="12" customFormat="1" ht="11.25">
      <c r="B391" s="150"/>
      <c r="D391" s="151" t="s">
        <v>209</v>
      </c>
      <c r="E391" s="157" t="s">
        <v>1</v>
      </c>
      <c r="F391" s="152" t="s">
        <v>674</v>
      </c>
      <c r="H391" s="153">
        <v>25.56</v>
      </c>
      <c r="I391" s="154"/>
      <c r="L391" s="150"/>
      <c r="M391" s="155"/>
      <c r="T391" s="156"/>
      <c r="AT391" s="157" t="s">
        <v>209</v>
      </c>
      <c r="AU391" s="157" t="s">
        <v>93</v>
      </c>
      <c r="AV391" s="12" t="s">
        <v>93</v>
      </c>
      <c r="AW391" s="12" t="s">
        <v>38</v>
      </c>
      <c r="AX391" s="12" t="s">
        <v>83</v>
      </c>
      <c r="AY391" s="157" t="s">
        <v>186</v>
      </c>
    </row>
    <row r="392" spans="2:65" s="13" customFormat="1" ht="11.25">
      <c r="B392" s="166"/>
      <c r="D392" s="151" t="s">
        <v>209</v>
      </c>
      <c r="E392" s="167" t="s">
        <v>1</v>
      </c>
      <c r="F392" s="168" t="s">
        <v>291</v>
      </c>
      <c r="H392" s="169">
        <v>25.56</v>
      </c>
      <c r="I392" s="170"/>
      <c r="L392" s="166"/>
      <c r="M392" s="171"/>
      <c r="T392" s="172"/>
      <c r="AT392" s="167" t="s">
        <v>209</v>
      </c>
      <c r="AU392" s="167" t="s">
        <v>93</v>
      </c>
      <c r="AV392" s="13" t="s">
        <v>193</v>
      </c>
      <c r="AW392" s="13" t="s">
        <v>38</v>
      </c>
      <c r="AX392" s="13" t="s">
        <v>91</v>
      </c>
      <c r="AY392" s="167" t="s">
        <v>186</v>
      </c>
    </row>
    <row r="393" spans="2:65" s="1" customFormat="1" ht="16.5" customHeight="1">
      <c r="B393" s="33"/>
      <c r="C393" s="137" t="s">
        <v>675</v>
      </c>
      <c r="D393" s="137" t="s">
        <v>188</v>
      </c>
      <c r="E393" s="138" t="s">
        <v>676</v>
      </c>
      <c r="F393" s="139" t="s">
        <v>677</v>
      </c>
      <c r="G393" s="140" t="s">
        <v>191</v>
      </c>
      <c r="H393" s="141">
        <v>25.56</v>
      </c>
      <c r="I393" s="142"/>
      <c r="J393" s="143">
        <f>ROUND(I393*H393,2)</f>
        <v>0</v>
      </c>
      <c r="K393" s="139" t="s">
        <v>192</v>
      </c>
      <c r="L393" s="33"/>
      <c r="M393" s="144" t="s">
        <v>1</v>
      </c>
      <c r="N393" s="145" t="s">
        <v>48</v>
      </c>
      <c r="P393" s="146">
        <f>O393*H393</f>
        <v>0</v>
      </c>
      <c r="Q393" s="146">
        <v>0</v>
      </c>
      <c r="R393" s="146">
        <f>Q393*H393</f>
        <v>0</v>
      </c>
      <c r="S393" s="146">
        <v>0</v>
      </c>
      <c r="T393" s="147">
        <f>S393*H393</f>
        <v>0</v>
      </c>
      <c r="AR393" s="148" t="s">
        <v>193</v>
      </c>
      <c r="AT393" s="148" t="s">
        <v>188</v>
      </c>
      <c r="AU393" s="148" t="s">
        <v>93</v>
      </c>
      <c r="AY393" s="17" t="s">
        <v>186</v>
      </c>
      <c r="BE393" s="149">
        <f>IF(N393="základní",J393,0)</f>
        <v>0</v>
      </c>
      <c r="BF393" s="149">
        <f>IF(N393="snížená",J393,0)</f>
        <v>0</v>
      </c>
      <c r="BG393" s="149">
        <f>IF(N393="zákl. přenesená",J393,0)</f>
        <v>0</v>
      </c>
      <c r="BH393" s="149">
        <f>IF(N393="sníž. přenesená",J393,0)</f>
        <v>0</v>
      </c>
      <c r="BI393" s="149">
        <f>IF(N393="nulová",J393,0)</f>
        <v>0</v>
      </c>
      <c r="BJ393" s="17" t="s">
        <v>91</v>
      </c>
      <c r="BK393" s="149">
        <f>ROUND(I393*H393,2)</f>
        <v>0</v>
      </c>
      <c r="BL393" s="17" t="s">
        <v>193</v>
      </c>
      <c r="BM393" s="148" t="s">
        <v>678</v>
      </c>
    </row>
    <row r="394" spans="2:65" s="1" customFormat="1" ht="21.75" customHeight="1">
      <c r="B394" s="33"/>
      <c r="C394" s="137" t="s">
        <v>679</v>
      </c>
      <c r="D394" s="137" t="s">
        <v>188</v>
      </c>
      <c r="E394" s="138" t="s">
        <v>680</v>
      </c>
      <c r="F394" s="139" t="s">
        <v>681</v>
      </c>
      <c r="G394" s="140" t="s">
        <v>191</v>
      </c>
      <c r="H394" s="141">
        <v>25.56</v>
      </c>
      <c r="I394" s="142"/>
      <c r="J394" s="143">
        <f>ROUND(I394*H394,2)</f>
        <v>0</v>
      </c>
      <c r="K394" s="139" t="s">
        <v>192</v>
      </c>
      <c r="L394" s="33"/>
      <c r="M394" s="144" t="s">
        <v>1</v>
      </c>
      <c r="N394" s="145" t="s">
        <v>48</v>
      </c>
      <c r="P394" s="146">
        <f>O394*H394</f>
        <v>0</v>
      </c>
      <c r="Q394" s="146">
        <v>2.81E-3</v>
      </c>
      <c r="R394" s="146">
        <f>Q394*H394</f>
        <v>7.1823600000000001E-2</v>
      </c>
      <c r="S394" s="146">
        <v>0</v>
      </c>
      <c r="T394" s="147">
        <f>S394*H394</f>
        <v>0</v>
      </c>
      <c r="AR394" s="148" t="s">
        <v>193</v>
      </c>
      <c r="AT394" s="148" t="s">
        <v>188</v>
      </c>
      <c r="AU394" s="148" t="s">
        <v>93</v>
      </c>
      <c r="AY394" s="17" t="s">
        <v>186</v>
      </c>
      <c r="BE394" s="149">
        <f>IF(N394="základní",J394,0)</f>
        <v>0</v>
      </c>
      <c r="BF394" s="149">
        <f>IF(N394="snížená",J394,0)</f>
        <v>0</v>
      </c>
      <c r="BG394" s="149">
        <f>IF(N394="zákl. přenesená",J394,0)</f>
        <v>0</v>
      </c>
      <c r="BH394" s="149">
        <f>IF(N394="sníž. přenesená",J394,0)</f>
        <v>0</v>
      </c>
      <c r="BI394" s="149">
        <f>IF(N394="nulová",J394,0)</f>
        <v>0</v>
      </c>
      <c r="BJ394" s="17" t="s">
        <v>91</v>
      </c>
      <c r="BK394" s="149">
        <f>ROUND(I394*H394,2)</f>
        <v>0</v>
      </c>
      <c r="BL394" s="17" t="s">
        <v>193</v>
      </c>
      <c r="BM394" s="148" t="s">
        <v>682</v>
      </c>
    </row>
    <row r="395" spans="2:65" s="1" customFormat="1" ht="21.75" customHeight="1">
      <c r="B395" s="33"/>
      <c r="C395" s="137" t="s">
        <v>683</v>
      </c>
      <c r="D395" s="137" t="s">
        <v>188</v>
      </c>
      <c r="E395" s="138" t="s">
        <v>684</v>
      </c>
      <c r="F395" s="139" t="s">
        <v>685</v>
      </c>
      <c r="G395" s="140" t="s">
        <v>191</v>
      </c>
      <c r="H395" s="141">
        <v>25.56</v>
      </c>
      <c r="I395" s="142"/>
      <c r="J395" s="143">
        <f>ROUND(I395*H395,2)</f>
        <v>0</v>
      </c>
      <c r="K395" s="139" t="s">
        <v>192</v>
      </c>
      <c r="L395" s="33"/>
      <c r="M395" s="144" t="s">
        <v>1</v>
      </c>
      <c r="N395" s="145" t="s">
        <v>48</v>
      </c>
      <c r="P395" s="146">
        <f>O395*H395</f>
        <v>0</v>
      </c>
      <c r="Q395" s="146">
        <v>0</v>
      </c>
      <c r="R395" s="146">
        <f>Q395*H395</f>
        <v>0</v>
      </c>
      <c r="S395" s="146">
        <v>0</v>
      </c>
      <c r="T395" s="147">
        <f>S395*H395</f>
        <v>0</v>
      </c>
      <c r="AR395" s="148" t="s">
        <v>193</v>
      </c>
      <c r="AT395" s="148" t="s">
        <v>188</v>
      </c>
      <c r="AU395" s="148" t="s">
        <v>93</v>
      </c>
      <c r="AY395" s="17" t="s">
        <v>186</v>
      </c>
      <c r="BE395" s="149">
        <f>IF(N395="základní",J395,0)</f>
        <v>0</v>
      </c>
      <c r="BF395" s="149">
        <f>IF(N395="snížená",J395,0)</f>
        <v>0</v>
      </c>
      <c r="BG395" s="149">
        <f>IF(N395="zákl. přenesená",J395,0)</f>
        <v>0</v>
      </c>
      <c r="BH395" s="149">
        <f>IF(N395="sníž. přenesená",J395,0)</f>
        <v>0</v>
      </c>
      <c r="BI395" s="149">
        <f>IF(N395="nulová",J395,0)</f>
        <v>0</v>
      </c>
      <c r="BJ395" s="17" t="s">
        <v>91</v>
      </c>
      <c r="BK395" s="149">
        <f>ROUND(I395*H395,2)</f>
        <v>0</v>
      </c>
      <c r="BL395" s="17" t="s">
        <v>193</v>
      </c>
      <c r="BM395" s="148" t="s">
        <v>686</v>
      </c>
    </row>
    <row r="396" spans="2:65" s="1" customFormat="1" ht="16.5" customHeight="1">
      <c r="B396" s="33"/>
      <c r="C396" s="137" t="s">
        <v>687</v>
      </c>
      <c r="D396" s="137" t="s">
        <v>188</v>
      </c>
      <c r="E396" s="138" t="s">
        <v>688</v>
      </c>
      <c r="F396" s="139" t="s">
        <v>689</v>
      </c>
      <c r="G396" s="140" t="s">
        <v>191</v>
      </c>
      <c r="H396" s="141">
        <v>10.32</v>
      </c>
      <c r="I396" s="142"/>
      <c r="J396" s="143">
        <f>ROUND(I396*H396,2)</f>
        <v>0</v>
      </c>
      <c r="K396" s="139" t="s">
        <v>192</v>
      </c>
      <c r="L396" s="33"/>
      <c r="M396" s="144" t="s">
        <v>1</v>
      </c>
      <c r="N396" s="145" t="s">
        <v>48</v>
      </c>
      <c r="P396" s="146">
        <f>O396*H396</f>
        <v>0</v>
      </c>
      <c r="Q396" s="146">
        <v>6.5799999999999999E-3</v>
      </c>
      <c r="R396" s="146">
        <f>Q396*H396</f>
        <v>6.7905599999999997E-2</v>
      </c>
      <c r="S396" s="146">
        <v>0</v>
      </c>
      <c r="T396" s="147">
        <f>S396*H396</f>
        <v>0</v>
      </c>
      <c r="AR396" s="148" t="s">
        <v>193</v>
      </c>
      <c r="AT396" s="148" t="s">
        <v>188</v>
      </c>
      <c r="AU396" s="148" t="s">
        <v>93</v>
      </c>
      <c r="AY396" s="17" t="s">
        <v>186</v>
      </c>
      <c r="BE396" s="149">
        <f>IF(N396="základní",J396,0)</f>
        <v>0</v>
      </c>
      <c r="BF396" s="149">
        <f>IF(N396="snížená",J396,0)</f>
        <v>0</v>
      </c>
      <c r="BG396" s="149">
        <f>IF(N396="zákl. přenesená",J396,0)</f>
        <v>0</v>
      </c>
      <c r="BH396" s="149">
        <f>IF(N396="sníž. přenesená",J396,0)</f>
        <v>0</v>
      </c>
      <c r="BI396" s="149">
        <f>IF(N396="nulová",J396,0)</f>
        <v>0</v>
      </c>
      <c r="BJ396" s="17" t="s">
        <v>91</v>
      </c>
      <c r="BK396" s="149">
        <f>ROUND(I396*H396,2)</f>
        <v>0</v>
      </c>
      <c r="BL396" s="17" t="s">
        <v>193</v>
      </c>
      <c r="BM396" s="148" t="s">
        <v>690</v>
      </c>
    </row>
    <row r="397" spans="2:65" s="14" customFormat="1" ht="11.25">
      <c r="B397" s="173"/>
      <c r="D397" s="151" t="s">
        <v>209</v>
      </c>
      <c r="E397" s="174" t="s">
        <v>1</v>
      </c>
      <c r="F397" s="175" t="s">
        <v>661</v>
      </c>
      <c r="H397" s="174" t="s">
        <v>1</v>
      </c>
      <c r="I397" s="176"/>
      <c r="L397" s="173"/>
      <c r="M397" s="177"/>
      <c r="T397" s="178"/>
      <c r="AT397" s="174" t="s">
        <v>209</v>
      </c>
      <c r="AU397" s="174" t="s">
        <v>93</v>
      </c>
      <c r="AV397" s="14" t="s">
        <v>91</v>
      </c>
      <c r="AW397" s="14" t="s">
        <v>38</v>
      </c>
      <c r="AX397" s="14" t="s">
        <v>83</v>
      </c>
      <c r="AY397" s="174" t="s">
        <v>186</v>
      </c>
    </row>
    <row r="398" spans="2:65" s="12" customFormat="1" ht="11.25">
      <c r="B398" s="150"/>
      <c r="D398" s="151" t="s">
        <v>209</v>
      </c>
      <c r="E398" s="157" t="s">
        <v>1</v>
      </c>
      <c r="F398" s="152" t="s">
        <v>691</v>
      </c>
      <c r="H398" s="153">
        <v>10.32</v>
      </c>
      <c r="I398" s="154"/>
      <c r="L398" s="150"/>
      <c r="M398" s="155"/>
      <c r="T398" s="156"/>
      <c r="AT398" s="157" t="s">
        <v>209</v>
      </c>
      <c r="AU398" s="157" t="s">
        <v>93</v>
      </c>
      <c r="AV398" s="12" t="s">
        <v>93</v>
      </c>
      <c r="AW398" s="12" t="s">
        <v>38</v>
      </c>
      <c r="AX398" s="12" t="s">
        <v>83</v>
      </c>
      <c r="AY398" s="157" t="s">
        <v>186</v>
      </c>
    </row>
    <row r="399" spans="2:65" s="13" customFormat="1" ht="11.25">
      <c r="B399" s="166"/>
      <c r="D399" s="151" t="s">
        <v>209</v>
      </c>
      <c r="E399" s="167" t="s">
        <v>1</v>
      </c>
      <c r="F399" s="168" t="s">
        <v>291</v>
      </c>
      <c r="H399" s="169">
        <v>10.32</v>
      </c>
      <c r="I399" s="170"/>
      <c r="L399" s="166"/>
      <c r="M399" s="171"/>
      <c r="T399" s="172"/>
      <c r="AT399" s="167" t="s">
        <v>209</v>
      </c>
      <c r="AU399" s="167" t="s">
        <v>93</v>
      </c>
      <c r="AV399" s="13" t="s">
        <v>193</v>
      </c>
      <c r="AW399" s="13" t="s">
        <v>38</v>
      </c>
      <c r="AX399" s="13" t="s">
        <v>91</v>
      </c>
      <c r="AY399" s="167" t="s">
        <v>186</v>
      </c>
    </row>
    <row r="400" spans="2:65" s="1" customFormat="1" ht="16.5" customHeight="1">
      <c r="B400" s="33"/>
      <c r="C400" s="137" t="s">
        <v>692</v>
      </c>
      <c r="D400" s="137" t="s">
        <v>188</v>
      </c>
      <c r="E400" s="138" t="s">
        <v>693</v>
      </c>
      <c r="F400" s="139" t="s">
        <v>694</v>
      </c>
      <c r="G400" s="140" t="s">
        <v>191</v>
      </c>
      <c r="H400" s="141">
        <v>10.32</v>
      </c>
      <c r="I400" s="142"/>
      <c r="J400" s="143">
        <f>ROUND(I400*H400,2)</f>
        <v>0</v>
      </c>
      <c r="K400" s="139" t="s">
        <v>192</v>
      </c>
      <c r="L400" s="33"/>
      <c r="M400" s="144" t="s">
        <v>1</v>
      </c>
      <c r="N400" s="145" t="s">
        <v>48</v>
      </c>
      <c r="P400" s="146">
        <f>O400*H400</f>
        <v>0</v>
      </c>
      <c r="Q400" s="146">
        <v>0</v>
      </c>
      <c r="R400" s="146">
        <f>Q400*H400</f>
        <v>0</v>
      </c>
      <c r="S400" s="146">
        <v>0</v>
      </c>
      <c r="T400" s="147">
        <f>S400*H400</f>
        <v>0</v>
      </c>
      <c r="AR400" s="148" t="s">
        <v>193</v>
      </c>
      <c r="AT400" s="148" t="s">
        <v>188</v>
      </c>
      <c r="AU400" s="148" t="s">
        <v>93</v>
      </c>
      <c r="AY400" s="17" t="s">
        <v>186</v>
      </c>
      <c r="BE400" s="149">
        <f>IF(N400="základní",J400,0)</f>
        <v>0</v>
      </c>
      <c r="BF400" s="149">
        <f>IF(N400="snížená",J400,0)</f>
        <v>0</v>
      </c>
      <c r="BG400" s="149">
        <f>IF(N400="zákl. přenesená",J400,0)</f>
        <v>0</v>
      </c>
      <c r="BH400" s="149">
        <f>IF(N400="sníž. přenesená",J400,0)</f>
        <v>0</v>
      </c>
      <c r="BI400" s="149">
        <f>IF(N400="nulová",J400,0)</f>
        <v>0</v>
      </c>
      <c r="BJ400" s="17" t="s">
        <v>91</v>
      </c>
      <c r="BK400" s="149">
        <f>ROUND(I400*H400,2)</f>
        <v>0</v>
      </c>
      <c r="BL400" s="17" t="s">
        <v>193</v>
      </c>
      <c r="BM400" s="148" t="s">
        <v>695</v>
      </c>
    </row>
    <row r="401" spans="2:65" s="1" customFormat="1" ht="16.5" customHeight="1">
      <c r="B401" s="33"/>
      <c r="C401" s="137" t="s">
        <v>696</v>
      </c>
      <c r="D401" s="137" t="s">
        <v>188</v>
      </c>
      <c r="E401" s="138" t="s">
        <v>697</v>
      </c>
      <c r="F401" s="139" t="s">
        <v>698</v>
      </c>
      <c r="G401" s="140" t="s">
        <v>191</v>
      </c>
      <c r="H401" s="141">
        <v>280.44</v>
      </c>
      <c r="I401" s="142"/>
      <c r="J401" s="143">
        <f>ROUND(I401*H401,2)</f>
        <v>0</v>
      </c>
      <c r="K401" s="139" t="s">
        <v>192</v>
      </c>
      <c r="L401" s="33"/>
      <c r="M401" s="144" t="s">
        <v>1</v>
      </c>
      <c r="N401" s="145" t="s">
        <v>48</v>
      </c>
      <c r="P401" s="146">
        <f>O401*H401</f>
        <v>0</v>
      </c>
      <c r="Q401" s="146">
        <v>0.22797999999999999</v>
      </c>
      <c r="R401" s="146">
        <f>Q401*H401</f>
        <v>63.934711199999995</v>
      </c>
      <c r="S401" s="146">
        <v>0</v>
      </c>
      <c r="T401" s="147">
        <f>S401*H401</f>
        <v>0</v>
      </c>
      <c r="AR401" s="148" t="s">
        <v>193</v>
      </c>
      <c r="AT401" s="148" t="s">
        <v>188</v>
      </c>
      <c r="AU401" s="148" t="s">
        <v>93</v>
      </c>
      <c r="AY401" s="17" t="s">
        <v>186</v>
      </c>
      <c r="BE401" s="149">
        <f>IF(N401="základní",J401,0)</f>
        <v>0</v>
      </c>
      <c r="BF401" s="149">
        <f>IF(N401="snížená",J401,0)</f>
        <v>0</v>
      </c>
      <c r="BG401" s="149">
        <f>IF(N401="zákl. přenesená",J401,0)</f>
        <v>0</v>
      </c>
      <c r="BH401" s="149">
        <f>IF(N401="sníž. přenesená",J401,0)</f>
        <v>0</v>
      </c>
      <c r="BI401" s="149">
        <f>IF(N401="nulová",J401,0)</f>
        <v>0</v>
      </c>
      <c r="BJ401" s="17" t="s">
        <v>91</v>
      </c>
      <c r="BK401" s="149">
        <f>ROUND(I401*H401,2)</f>
        <v>0</v>
      </c>
      <c r="BL401" s="17" t="s">
        <v>193</v>
      </c>
      <c r="BM401" s="148" t="s">
        <v>699</v>
      </c>
    </row>
    <row r="402" spans="2:65" s="14" customFormat="1" ht="11.25">
      <c r="B402" s="173"/>
      <c r="D402" s="151" t="s">
        <v>209</v>
      </c>
      <c r="E402" s="174" t="s">
        <v>1</v>
      </c>
      <c r="F402" s="175" t="s">
        <v>700</v>
      </c>
      <c r="H402" s="174" t="s">
        <v>1</v>
      </c>
      <c r="I402" s="176"/>
      <c r="L402" s="173"/>
      <c r="M402" s="177"/>
      <c r="T402" s="178"/>
      <c r="AT402" s="174" t="s">
        <v>209</v>
      </c>
      <c r="AU402" s="174" t="s">
        <v>93</v>
      </c>
      <c r="AV402" s="14" t="s">
        <v>91</v>
      </c>
      <c r="AW402" s="14" t="s">
        <v>38</v>
      </c>
      <c r="AX402" s="14" t="s">
        <v>83</v>
      </c>
      <c r="AY402" s="174" t="s">
        <v>186</v>
      </c>
    </row>
    <row r="403" spans="2:65" s="12" customFormat="1" ht="11.25">
      <c r="B403" s="150"/>
      <c r="D403" s="151" t="s">
        <v>209</v>
      </c>
      <c r="E403" s="157" t="s">
        <v>1</v>
      </c>
      <c r="F403" s="152" t="s">
        <v>701</v>
      </c>
      <c r="H403" s="153">
        <v>280.44</v>
      </c>
      <c r="I403" s="154"/>
      <c r="L403" s="150"/>
      <c r="M403" s="155"/>
      <c r="T403" s="156"/>
      <c r="AT403" s="157" t="s">
        <v>209</v>
      </c>
      <c r="AU403" s="157" t="s">
        <v>93</v>
      </c>
      <c r="AV403" s="12" t="s">
        <v>93</v>
      </c>
      <c r="AW403" s="12" t="s">
        <v>38</v>
      </c>
      <c r="AX403" s="12" t="s">
        <v>83</v>
      </c>
      <c r="AY403" s="157" t="s">
        <v>186</v>
      </c>
    </row>
    <row r="404" spans="2:65" s="13" customFormat="1" ht="11.25">
      <c r="B404" s="166"/>
      <c r="D404" s="151" t="s">
        <v>209</v>
      </c>
      <c r="E404" s="167" t="s">
        <v>1</v>
      </c>
      <c r="F404" s="168" t="s">
        <v>291</v>
      </c>
      <c r="H404" s="169">
        <v>280.44</v>
      </c>
      <c r="I404" s="170"/>
      <c r="L404" s="166"/>
      <c r="M404" s="171"/>
      <c r="T404" s="172"/>
      <c r="AT404" s="167" t="s">
        <v>209</v>
      </c>
      <c r="AU404" s="167" t="s">
        <v>93</v>
      </c>
      <c r="AV404" s="13" t="s">
        <v>193</v>
      </c>
      <c r="AW404" s="13" t="s">
        <v>38</v>
      </c>
      <c r="AX404" s="13" t="s">
        <v>91</v>
      </c>
      <c r="AY404" s="167" t="s">
        <v>186</v>
      </c>
    </row>
    <row r="405" spans="2:65" s="1" customFormat="1" ht="16.5" customHeight="1">
      <c r="B405" s="33"/>
      <c r="C405" s="137" t="s">
        <v>702</v>
      </c>
      <c r="D405" s="137" t="s">
        <v>188</v>
      </c>
      <c r="E405" s="138" t="s">
        <v>703</v>
      </c>
      <c r="F405" s="139" t="s">
        <v>704</v>
      </c>
      <c r="G405" s="140" t="s">
        <v>200</v>
      </c>
      <c r="H405" s="141">
        <v>9.6189999999999998</v>
      </c>
      <c r="I405" s="142"/>
      <c r="J405" s="143">
        <f>ROUND(I405*H405,2)</f>
        <v>0</v>
      </c>
      <c r="K405" s="139" t="s">
        <v>192</v>
      </c>
      <c r="L405" s="33"/>
      <c r="M405" s="144" t="s">
        <v>1</v>
      </c>
      <c r="N405" s="145" t="s">
        <v>48</v>
      </c>
      <c r="P405" s="146">
        <f>O405*H405</f>
        <v>0</v>
      </c>
      <c r="Q405" s="146">
        <v>2.234</v>
      </c>
      <c r="R405" s="146">
        <f>Q405*H405</f>
        <v>21.488845999999999</v>
      </c>
      <c r="S405" s="146">
        <v>0</v>
      </c>
      <c r="T405" s="147">
        <f>S405*H405</f>
        <v>0</v>
      </c>
      <c r="AR405" s="148" t="s">
        <v>193</v>
      </c>
      <c r="AT405" s="148" t="s">
        <v>188</v>
      </c>
      <c r="AU405" s="148" t="s">
        <v>93</v>
      </c>
      <c r="AY405" s="17" t="s">
        <v>186</v>
      </c>
      <c r="BE405" s="149">
        <f>IF(N405="základní",J405,0)</f>
        <v>0</v>
      </c>
      <c r="BF405" s="149">
        <f>IF(N405="snížená",J405,0)</f>
        <v>0</v>
      </c>
      <c r="BG405" s="149">
        <f>IF(N405="zákl. přenesená",J405,0)</f>
        <v>0</v>
      </c>
      <c r="BH405" s="149">
        <f>IF(N405="sníž. přenesená",J405,0)</f>
        <v>0</v>
      </c>
      <c r="BI405" s="149">
        <f>IF(N405="nulová",J405,0)</f>
        <v>0</v>
      </c>
      <c r="BJ405" s="17" t="s">
        <v>91</v>
      </c>
      <c r="BK405" s="149">
        <f>ROUND(I405*H405,2)</f>
        <v>0</v>
      </c>
      <c r="BL405" s="17" t="s">
        <v>193</v>
      </c>
      <c r="BM405" s="148" t="s">
        <v>705</v>
      </c>
    </row>
    <row r="406" spans="2:65" s="14" customFormat="1" ht="11.25">
      <c r="B406" s="173"/>
      <c r="D406" s="151" t="s">
        <v>209</v>
      </c>
      <c r="E406" s="174" t="s">
        <v>1</v>
      </c>
      <c r="F406" s="175" t="s">
        <v>295</v>
      </c>
      <c r="H406" s="174" t="s">
        <v>1</v>
      </c>
      <c r="I406" s="176"/>
      <c r="L406" s="173"/>
      <c r="M406" s="177"/>
      <c r="T406" s="178"/>
      <c r="AT406" s="174" t="s">
        <v>209</v>
      </c>
      <c r="AU406" s="174" t="s">
        <v>93</v>
      </c>
      <c r="AV406" s="14" t="s">
        <v>91</v>
      </c>
      <c r="AW406" s="14" t="s">
        <v>38</v>
      </c>
      <c r="AX406" s="14" t="s">
        <v>83</v>
      </c>
      <c r="AY406" s="174" t="s">
        <v>186</v>
      </c>
    </row>
    <row r="407" spans="2:65" s="12" customFormat="1" ht="11.25">
      <c r="B407" s="150"/>
      <c r="D407" s="151" t="s">
        <v>209</v>
      </c>
      <c r="E407" s="157" t="s">
        <v>1</v>
      </c>
      <c r="F407" s="152" t="s">
        <v>706</v>
      </c>
      <c r="H407" s="153">
        <v>9.6189999999999998</v>
      </c>
      <c r="I407" s="154"/>
      <c r="L407" s="150"/>
      <c r="M407" s="155"/>
      <c r="T407" s="156"/>
      <c r="AT407" s="157" t="s">
        <v>209</v>
      </c>
      <c r="AU407" s="157" t="s">
        <v>93</v>
      </c>
      <c r="AV407" s="12" t="s">
        <v>93</v>
      </c>
      <c r="AW407" s="12" t="s">
        <v>38</v>
      </c>
      <c r="AX407" s="12" t="s">
        <v>83</v>
      </c>
      <c r="AY407" s="157" t="s">
        <v>186</v>
      </c>
    </row>
    <row r="408" spans="2:65" s="13" customFormat="1" ht="11.25">
      <c r="B408" s="166"/>
      <c r="D408" s="151" t="s">
        <v>209</v>
      </c>
      <c r="E408" s="167" t="s">
        <v>1</v>
      </c>
      <c r="F408" s="168" t="s">
        <v>291</v>
      </c>
      <c r="H408" s="169">
        <v>9.6189999999999998</v>
      </c>
      <c r="I408" s="170"/>
      <c r="L408" s="166"/>
      <c r="M408" s="171"/>
      <c r="T408" s="172"/>
      <c r="AT408" s="167" t="s">
        <v>209</v>
      </c>
      <c r="AU408" s="167" t="s">
        <v>93</v>
      </c>
      <c r="AV408" s="13" t="s">
        <v>193</v>
      </c>
      <c r="AW408" s="13" t="s">
        <v>38</v>
      </c>
      <c r="AX408" s="13" t="s">
        <v>91</v>
      </c>
      <c r="AY408" s="167" t="s">
        <v>186</v>
      </c>
    </row>
    <row r="409" spans="2:65" s="11" customFormat="1" ht="22.9" customHeight="1">
      <c r="B409" s="125"/>
      <c r="D409" s="126" t="s">
        <v>82</v>
      </c>
      <c r="E409" s="135" t="s">
        <v>213</v>
      </c>
      <c r="F409" s="135" t="s">
        <v>707</v>
      </c>
      <c r="I409" s="128"/>
      <c r="J409" s="136">
        <f>BK409</f>
        <v>0</v>
      </c>
      <c r="L409" s="125"/>
      <c r="M409" s="130"/>
      <c r="P409" s="131">
        <f>SUM(P410:P506)</f>
        <v>0</v>
      </c>
      <c r="R409" s="131">
        <f>SUM(R410:R506)</f>
        <v>439.72471536999996</v>
      </c>
      <c r="T409" s="132">
        <f>SUM(T410:T506)</f>
        <v>0</v>
      </c>
      <c r="AR409" s="126" t="s">
        <v>91</v>
      </c>
      <c r="AT409" s="133" t="s">
        <v>82</v>
      </c>
      <c r="AU409" s="133" t="s">
        <v>91</v>
      </c>
      <c r="AY409" s="126" t="s">
        <v>186</v>
      </c>
      <c r="BK409" s="134">
        <f>SUM(BK410:BK506)</f>
        <v>0</v>
      </c>
    </row>
    <row r="410" spans="2:65" s="1" customFormat="1" ht="16.5" customHeight="1">
      <c r="B410" s="33"/>
      <c r="C410" s="137" t="s">
        <v>708</v>
      </c>
      <c r="D410" s="137" t="s">
        <v>188</v>
      </c>
      <c r="E410" s="138" t="s">
        <v>709</v>
      </c>
      <c r="F410" s="139" t="s">
        <v>710</v>
      </c>
      <c r="G410" s="140" t="s">
        <v>191</v>
      </c>
      <c r="H410" s="141">
        <v>500.4</v>
      </c>
      <c r="I410" s="142"/>
      <c r="J410" s="143">
        <f>ROUND(I410*H410,2)</f>
        <v>0</v>
      </c>
      <c r="K410" s="139" t="s">
        <v>192</v>
      </c>
      <c r="L410" s="33"/>
      <c r="M410" s="144" t="s">
        <v>1</v>
      </c>
      <c r="N410" s="145" t="s">
        <v>48</v>
      </c>
      <c r="P410" s="146">
        <f>O410*H410</f>
        <v>0</v>
      </c>
      <c r="Q410" s="146">
        <v>7.3499999999999998E-3</v>
      </c>
      <c r="R410" s="146">
        <f>Q410*H410</f>
        <v>3.6779399999999995</v>
      </c>
      <c r="S410" s="146">
        <v>0</v>
      </c>
      <c r="T410" s="147">
        <f>S410*H410</f>
        <v>0</v>
      </c>
      <c r="AR410" s="148" t="s">
        <v>193</v>
      </c>
      <c r="AT410" s="148" t="s">
        <v>188</v>
      </c>
      <c r="AU410" s="148" t="s">
        <v>93</v>
      </c>
      <c r="AY410" s="17" t="s">
        <v>186</v>
      </c>
      <c r="BE410" s="149">
        <f>IF(N410="základní",J410,0)</f>
        <v>0</v>
      </c>
      <c r="BF410" s="149">
        <f>IF(N410="snížená",J410,0)</f>
        <v>0</v>
      </c>
      <c r="BG410" s="149">
        <f>IF(N410="zákl. přenesená",J410,0)</f>
        <v>0</v>
      </c>
      <c r="BH410" s="149">
        <f>IF(N410="sníž. přenesená",J410,0)</f>
        <v>0</v>
      </c>
      <c r="BI410" s="149">
        <f>IF(N410="nulová",J410,0)</f>
        <v>0</v>
      </c>
      <c r="BJ410" s="17" t="s">
        <v>91</v>
      </c>
      <c r="BK410" s="149">
        <f>ROUND(I410*H410,2)</f>
        <v>0</v>
      </c>
      <c r="BL410" s="17" t="s">
        <v>193</v>
      </c>
      <c r="BM410" s="148" t="s">
        <v>711</v>
      </c>
    </row>
    <row r="411" spans="2:65" s="14" customFormat="1" ht="11.25">
      <c r="B411" s="173"/>
      <c r="D411" s="151" t="s">
        <v>209</v>
      </c>
      <c r="E411" s="174" t="s">
        <v>1</v>
      </c>
      <c r="F411" s="175" t="s">
        <v>712</v>
      </c>
      <c r="H411" s="174" t="s">
        <v>1</v>
      </c>
      <c r="I411" s="176"/>
      <c r="L411" s="173"/>
      <c r="M411" s="177"/>
      <c r="T411" s="178"/>
      <c r="AT411" s="174" t="s">
        <v>209</v>
      </c>
      <c r="AU411" s="174" t="s">
        <v>93</v>
      </c>
      <c r="AV411" s="14" t="s">
        <v>91</v>
      </c>
      <c r="AW411" s="14" t="s">
        <v>38</v>
      </c>
      <c r="AX411" s="14" t="s">
        <v>83</v>
      </c>
      <c r="AY411" s="174" t="s">
        <v>186</v>
      </c>
    </row>
    <row r="412" spans="2:65" s="14" customFormat="1" ht="11.25">
      <c r="B412" s="173"/>
      <c r="D412" s="151" t="s">
        <v>209</v>
      </c>
      <c r="E412" s="174" t="s">
        <v>1</v>
      </c>
      <c r="F412" s="175" t="s">
        <v>713</v>
      </c>
      <c r="H412" s="174" t="s">
        <v>1</v>
      </c>
      <c r="I412" s="176"/>
      <c r="L412" s="173"/>
      <c r="M412" s="177"/>
      <c r="T412" s="178"/>
      <c r="AT412" s="174" t="s">
        <v>209</v>
      </c>
      <c r="AU412" s="174" t="s">
        <v>93</v>
      </c>
      <c r="AV412" s="14" t="s">
        <v>91</v>
      </c>
      <c r="AW412" s="14" t="s">
        <v>38</v>
      </c>
      <c r="AX412" s="14" t="s">
        <v>83</v>
      </c>
      <c r="AY412" s="174" t="s">
        <v>186</v>
      </c>
    </row>
    <row r="413" spans="2:65" s="12" customFormat="1" ht="11.25">
      <c r="B413" s="150"/>
      <c r="D413" s="151" t="s">
        <v>209</v>
      </c>
      <c r="E413" s="157" t="s">
        <v>1</v>
      </c>
      <c r="F413" s="152" t="s">
        <v>714</v>
      </c>
      <c r="H413" s="153">
        <v>277.8</v>
      </c>
      <c r="I413" s="154"/>
      <c r="L413" s="150"/>
      <c r="M413" s="155"/>
      <c r="T413" s="156"/>
      <c r="AT413" s="157" t="s">
        <v>209</v>
      </c>
      <c r="AU413" s="157" t="s">
        <v>93</v>
      </c>
      <c r="AV413" s="12" t="s">
        <v>93</v>
      </c>
      <c r="AW413" s="12" t="s">
        <v>38</v>
      </c>
      <c r="AX413" s="12" t="s">
        <v>83</v>
      </c>
      <c r="AY413" s="157" t="s">
        <v>186</v>
      </c>
    </row>
    <row r="414" spans="2:65" s="12" customFormat="1" ht="11.25">
      <c r="B414" s="150"/>
      <c r="D414" s="151" t="s">
        <v>209</v>
      </c>
      <c r="E414" s="157" t="s">
        <v>1</v>
      </c>
      <c r="F414" s="152" t="s">
        <v>715</v>
      </c>
      <c r="H414" s="153">
        <v>222.6</v>
      </c>
      <c r="I414" s="154"/>
      <c r="L414" s="150"/>
      <c r="M414" s="155"/>
      <c r="T414" s="156"/>
      <c r="AT414" s="157" t="s">
        <v>209</v>
      </c>
      <c r="AU414" s="157" t="s">
        <v>93</v>
      </c>
      <c r="AV414" s="12" t="s">
        <v>93</v>
      </c>
      <c r="AW414" s="12" t="s">
        <v>38</v>
      </c>
      <c r="AX414" s="12" t="s">
        <v>83</v>
      </c>
      <c r="AY414" s="157" t="s">
        <v>186</v>
      </c>
    </row>
    <row r="415" spans="2:65" s="13" customFormat="1" ht="11.25">
      <c r="B415" s="166"/>
      <c r="D415" s="151" t="s">
        <v>209</v>
      </c>
      <c r="E415" s="167" t="s">
        <v>1</v>
      </c>
      <c r="F415" s="168" t="s">
        <v>291</v>
      </c>
      <c r="H415" s="169">
        <v>500.4</v>
      </c>
      <c r="I415" s="170"/>
      <c r="L415" s="166"/>
      <c r="M415" s="171"/>
      <c r="T415" s="172"/>
      <c r="AT415" s="167" t="s">
        <v>209</v>
      </c>
      <c r="AU415" s="167" t="s">
        <v>93</v>
      </c>
      <c r="AV415" s="13" t="s">
        <v>193</v>
      </c>
      <c r="AW415" s="13" t="s">
        <v>38</v>
      </c>
      <c r="AX415" s="13" t="s">
        <v>91</v>
      </c>
      <c r="AY415" s="167" t="s">
        <v>186</v>
      </c>
    </row>
    <row r="416" spans="2:65" s="1" customFormat="1" ht="16.5" customHeight="1">
      <c r="B416" s="33"/>
      <c r="C416" s="137" t="s">
        <v>716</v>
      </c>
      <c r="D416" s="137" t="s">
        <v>188</v>
      </c>
      <c r="E416" s="138" t="s">
        <v>717</v>
      </c>
      <c r="F416" s="139" t="s">
        <v>718</v>
      </c>
      <c r="G416" s="140" t="s">
        <v>191</v>
      </c>
      <c r="H416" s="141">
        <v>500.4</v>
      </c>
      <c r="I416" s="142"/>
      <c r="J416" s="143">
        <f>ROUND(I416*H416,2)</f>
        <v>0</v>
      </c>
      <c r="K416" s="139" t="s">
        <v>192</v>
      </c>
      <c r="L416" s="33"/>
      <c r="M416" s="144" t="s">
        <v>1</v>
      </c>
      <c r="N416" s="145" t="s">
        <v>48</v>
      </c>
      <c r="P416" s="146">
        <f>O416*H416</f>
        <v>0</v>
      </c>
      <c r="Q416" s="146">
        <v>4.3800000000000002E-3</v>
      </c>
      <c r="R416" s="146">
        <f>Q416*H416</f>
        <v>2.1917520000000001</v>
      </c>
      <c r="S416" s="146">
        <v>0</v>
      </c>
      <c r="T416" s="147">
        <f>S416*H416</f>
        <v>0</v>
      </c>
      <c r="AR416" s="148" t="s">
        <v>193</v>
      </c>
      <c r="AT416" s="148" t="s">
        <v>188</v>
      </c>
      <c r="AU416" s="148" t="s">
        <v>93</v>
      </c>
      <c r="AY416" s="17" t="s">
        <v>186</v>
      </c>
      <c r="BE416" s="149">
        <f>IF(N416="základní",J416,0)</f>
        <v>0</v>
      </c>
      <c r="BF416" s="149">
        <f>IF(N416="snížená",J416,0)</f>
        <v>0</v>
      </c>
      <c r="BG416" s="149">
        <f>IF(N416="zákl. přenesená",J416,0)</f>
        <v>0</v>
      </c>
      <c r="BH416" s="149">
        <f>IF(N416="sníž. přenesená",J416,0)</f>
        <v>0</v>
      </c>
      <c r="BI416" s="149">
        <f>IF(N416="nulová",J416,0)</f>
        <v>0</v>
      </c>
      <c r="BJ416" s="17" t="s">
        <v>91</v>
      </c>
      <c r="BK416" s="149">
        <f>ROUND(I416*H416,2)</f>
        <v>0</v>
      </c>
      <c r="BL416" s="17" t="s">
        <v>193</v>
      </c>
      <c r="BM416" s="148" t="s">
        <v>719</v>
      </c>
    </row>
    <row r="417" spans="2:65" s="1" customFormat="1" ht="16.5" customHeight="1">
      <c r="B417" s="33"/>
      <c r="C417" s="137" t="s">
        <v>720</v>
      </c>
      <c r="D417" s="137" t="s">
        <v>188</v>
      </c>
      <c r="E417" s="138" t="s">
        <v>721</v>
      </c>
      <c r="F417" s="139" t="s">
        <v>722</v>
      </c>
      <c r="G417" s="140" t="s">
        <v>191</v>
      </c>
      <c r="H417" s="141">
        <v>500.4</v>
      </c>
      <c r="I417" s="142"/>
      <c r="J417" s="143">
        <f>ROUND(I417*H417,2)</f>
        <v>0</v>
      </c>
      <c r="K417" s="139" t="s">
        <v>192</v>
      </c>
      <c r="L417" s="33"/>
      <c r="M417" s="144" t="s">
        <v>1</v>
      </c>
      <c r="N417" s="145" t="s">
        <v>48</v>
      </c>
      <c r="P417" s="146">
        <f>O417*H417</f>
        <v>0</v>
      </c>
      <c r="Q417" s="146">
        <v>1.7330000000000002E-2</v>
      </c>
      <c r="R417" s="146">
        <f>Q417*H417</f>
        <v>8.671932</v>
      </c>
      <c r="S417" s="146">
        <v>0</v>
      </c>
      <c r="T417" s="147">
        <f>S417*H417</f>
        <v>0</v>
      </c>
      <c r="AR417" s="148" t="s">
        <v>193</v>
      </c>
      <c r="AT417" s="148" t="s">
        <v>188</v>
      </c>
      <c r="AU417" s="148" t="s">
        <v>93</v>
      </c>
      <c r="AY417" s="17" t="s">
        <v>186</v>
      </c>
      <c r="BE417" s="149">
        <f>IF(N417="základní",J417,0)</f>
        <v>0</v>
      </c>
      <c r="BF417" s="149">
        <f>IF(N417="snížená",J417,0)</f>
        <v>0</v>
      </c>
      <c r="BG417" s="149">
        <f>IF(N417="zákl. přenesená",J417,0)</f>
        <v>0</v>
      </c>
      <c r="BH417" s="149">
        <f>IF(N417="sníž. přenesená",J417,0)</f>
        <v>0</v>
      </c>
      <c r="BI417" s="149">
        <f>IF(N417="nulová",J417,0)</f>
        <v>0</v>
      </c>
      <c r="BJ417" s="17" t="s">
        <v>91</v>
      </c>
      <c r="BK417" s="149">
        <f>ROUND(I417*H417,2)</f>
        <v>0</v>
      </c>
      <c r="BL417" s="17" t="s">
        <v>193</v>
      </c>
      <c r="BM417" s="148" t="s">
        <v>723</v>
      </c>
    </row>
    <row r="418" spans="2:65" s="14" customFormat="1" ht="11.25">
      <c r="B418" s="173"/>
      <c r="D418" s="151" t="s">
        <v>209</v>
      </c>
      <c r="E418" s="174" t="s">
        <v>1</v>
      </c>
      <c r="F418" s="175" t="s">
        <v>712</v>
      </c>
      <c r="H418" s="174" t="s">
        <v>1</v>
      </c>
      <c r="I418" s="176"/>
      <c r="L418" s="173"/>
      <c r="M418" s="177"/>
      <c r="T418" s="178"/>
      <c r="AT418" s="174" t="s">
        <v>209</v>
      </c>
      <c r="AU418" s="174" t="s">
        <v>93</v>
      </c>
      <c r="AV418" s="14" t="s">
        <v>91</v>
      </c>
      <c r="AW418" s="14" t="s">
        <v>38</v>
      </c>
      <c r="AX418" s="14" t="s">
        <v>83</v>
      </c>
      <c r="AY418" s="174" t="s">
        <v>186</v>
      </c>
    </row>
    <row r="419" spans="2:65" s="14" customFormat="1" ht="11.25">
      <c r="B419" s="173"/>
      <c r="D419" s="151" t="s">
        <v>209</v>
      </c>
      <c r="E419" s="174" t="s">
        <v>1</v>
      </c>
      <c r="F419" s="175" t="s">
        <v>713</v>
      </c>
      <c r="H419" s="174" t="s">
        <v>1</v>
      </c>
      <c r="I419" s="176"/>
      <c r="L419" s="173"/>
      <c r="M419" s="177"/>
      <c r="T419" s="178"/>
      <c r="AT419" s="174" t="s">
        <v>209</v>
      </c>
      <c r="AU419" s="174" t="s">
        <v>93</v>
      </c>
      <c r="AV419" s="14" t="s">
        <v>91</v>
      </c>
      <c r="AW419" s="14" t="s">
        <v>38</v>
      </c>
      <c r="AX419" s="14" t="s">
        <v>83</v>
      </c>
      <c r="AY419" s="174" t="s">
        <v>186</v>
      </c>
    </row>
    <row r="420" spans="2:65" s="12" customFormat="1" ht="11.25">
      <c r="B420" s="150"/>
      <c r="D420" s="151" t="s">
        <v>209</v>
      </c>
      <c r="E420" s="157" t="s">
        <v>1</v>
      </c>
      <c r="F420" s="152" t="s">
        <v>714</v>
      </c>
      <c r="H420" s="153">
        <v>277.8</v>
      </c>
      <c r="I420" s="154"/>
      <c r="L420" s="150"/>
      <c r="M420" s="155"/>
      <c r="T420" s="156"/>
      <c r="AT420" s="157" t="s">
        <v>209</v>
      </c>
      <c r="AU420" s="157" t="s">
        <v>93</v>
      </c>
      <c r="AV420" s="12" t="s">
        <v>93</v>
      </c>
      <c r="AW420" s="12" t="s">
        <v>38</v>
      </c>
      <c r="AX420" s="12" t="s">
        <v>83</v>
      </c>
      <c r="AY420" s="157" t="s">
        <v>186</v>
      </c>
    </row>
    <row r="421" spans="2:65" s="12" customFormat="1" ht="11.25">
      <c r="B421" s="150"/>
      <c r="D421" s="151" t="s">
        <v>209</v>
      </c>
      <c r="E421" s="157" t="s">
        <v>1</v>
      </c>
      <c r="F421" s="152" t="s">
        <v>715</v>
      </c>
      <c r="H421" s="153">
        <v>222.6</v>
      </c>
      <c r="I421" s="154"/>
      <c r="L421" s="150"/>
      <c r="M421" s="155"/>
      <c r="T421" s="156"/>
      <c r="AT421" s="157" t="s">
        <v>209</v>
      </c>
      <c r="AU421" s="157" t="s">
        <v>93</v>
      </c>
      <c r="AV421" s="12" t="s">
        <v>93</v>
      </c>
      <c r="AW421" s="12" t="s">
        <v>38</v>
      </c>
      <c r="AX421" s="12" t="s">
        <v>83</v>
      </c>
      <c r="AY421" s="157" t="s">
        <v>186</v>
      </c>
    </row>
    <row r="422" spans="2:65" s="13" customFormat="1" ht="11.25">
      <c r="B422" s="166"/>
      <c r="D422" s="151" t="s">
        <v>209</v>
      </c>
      <c r="E422" s="167" t="s">
        <v>1</v>
      </c>
      <c r="F422" s="168" t="s">
        <v>291</v>
      </c>
      <c r="H422" s="169">
        <v>500.4</v>
      </c>
      <c r="I422" s="170"/>
      <c r="L422" s="166"/>
      <c r="M422" s="171"/>
      <c r="T422" s="172"/>
      <c r="AT422" s="167" t="s">
        <v>209</v>
      </c>
      <c r="AU422" s="167" t="s">
        <v>93</v>
      </c>
      <c r="AV422" s="13" t="s">
        <v>193</v>
      </c>
      <c r="AW422" s="13" t="s">
        <v>38</v>
      </c>
      <c r="AX422" s="13" t="s">
        <v>91</v>
      </c>
      <c r="AY422" s="167" t="s">
        <v>186</v>
      </c>
    </row>
    <row r="423" spans="2:65" s="1" customFormat="1" ht="16.5" customHeight="1">
      <c r="B423" s="33"/>
      <c r="C423" s="137" t="s">
        <v>724</v>
      </c>
      <c r="D423" s="137" t="s">
        <v>188</v>
      </c>
      <c r="E423" s="138" t="s">
        <v>725</v>
      </c>
      <c r="F423" s="139" t="s">
        <v>726</v>
      </c>
      <c r="G423" s="140" t="s">
        <v>191</v>
      </c>
      <c r="H423" s="141">
        <v>500.4</v>
      </c>
      <c r="I423" s="142"/>
      <c r="J423" s="143">
        <f>ROUND(I423*H423,2)</f>
        <v>0</v>
      </c>
      <c r="K423" s="139" t="s">
        <v>192</v>
      </c>
      <c r="L423" s="33"/>
      <c r="M423" s="144" t="s">
        <v>1</v>
      </c>
      <c r="N423" s="145" t="s">
        <v>48</v>
      </c>
      <c r="P423" s="146">
        <f>O423*H423</f>
        <v>0</v>
      </c>
      <c r="Q423" s="146">
        <v>7.3499999999999998E-3</v>
      </c>
      <c r="R423" s="146">
        <f>Q423*H423</f>
        <v>3.6779399999999995</v>
      </c>
      <c r="S423" s="146">
        <v>0</v>
      </c>
      <c r="T423" s="147">
        <f>S423*H423</f>
        <v>0</v>
      </c>
      <c r="AR423" s="148" t="s">
        <v>193</v>
      </c>
      <c r="AT423" s="148" t="s">
        <v>188</v>
      </c>
      <c r="AU423" s="148" t="s">
        <v>93</v>
      </c>
      <c r="AY423" s="17" t="s">
        <v>186</v>
      </c>
      <c r="BE423" s="149">
        <f>IF(N423="základní",J423,0)</f>
        <v>0</v>
      </c>
      <c r="BF423" s="149">
        <f>IF(N423="snížená",J423,0)</f>
        <v>0</v>
      </c>
      <c r="BG423" s="149">
        <f>IF(N423="zákl. přenesená",J423,0)</f>
        <v>0</v>
      </c>
      <c r="BH423" s="149">
        <f>IF(N423="sníž. přenesená",J423,0)</f>
        <v>0</v>
      </c>
      <c r="BI423" s="149">
        <f>IF(N423="nulová",J423,0)</f>
        <v>0</v>
      </c>
      <c r="BJ423" s="17" t="s">
        <v>91</v>
      </c>
      <c r="BK423" s="149">
        <f>ROUND(I423*H423,2)</f>
        <v>0</v>
      </c>
      <c r="BL423" s="17" t="s">
        <v>193</v>
      </c>
      <c r="BM423" s="148" t="s">
        <v>727</v>
      </c>
    </row>
    <row r="424" spans="2:65" s="1" customFormat="1" ht="16.5" customHeight="1">
      <c r="B424" s="33"/>
      <c r="C424" s="137" t="s">
        <v>728</v>
      </c>
      <c r="D424" s="137" t="s">
        <v>188</v>
      </c>
      <c r="E424" s="138" t="s">
        <v>729</v>
      </c>
      <c r="F424" s="139" t="s">
        <v>730</v>
      </c>
      <c r="G424" s="140" t="s">
        <v>191</v>
      </c>
      <c r="H424" s="141">
        <v>3160.1669999999999</v>
      </c>
      <c r="I424" s="142"/>
      <c r="J424" s="143">
        <f>ROUND(I424*H424,2)</f>
        <v>0</v>
      </c>
      <c r="K424" s="139" t="s">
        <v>192</v>
      </c>
      <c r="L424" s="33"/>
      <c r="M424" s="144" t="s">
        <v>1</v>
      </c>
      <c r="N424" s="145" t="s">
        <v>48</v>
      </c>
      <c r="P424" s="146">
        <f>O424*H424</f>
        <v>0</v>
      </c>
      <c r="Q424" s="146">
        <v>7.3499999999999998E-3</v>
      </c>
      <c r="R424" s="146">
        <f>Q424*H424</f>
        <v>23.227227449999997</v>
      </c>
      <c r="S424" s="146">
        <v>0</v>
      </c>
      <c r="T424" s="147">
        <f>S424*H424</f>
        <v>0</v>
      </c>
      <c r="AR424" s="148" t="s">
        <v>193</v>
      </c>
      <c r="AT424" s="148" t="s">
        <v>188</v>
      </c>
      <c r="AU424" s="148" t="s">
        <v>93</v>
      </c>
      <c r="AY424" s="17" t="s">
        <v>186</v>
      </c>
      <c r="BE424" s="149">
        <f>IF(N424="základní",J424,0)</f>
        <v>0</v>
      </c>
      <c r="BF424" s="149">
        <f>IF(N424="snížená",J424,0)</f>
        <v>0</v>
      </c>
      <c r="BG424" s="149">
        <f>IF(N424="zákl. přenesená",J424,0)</f>
        <v>0</v>
      </c>
      <c r="BH424" s="149">
        <f>IF(N424="sníž. přenesená",J424,0)</f>
        <v>0</v>
      </c>
      <c r="BI424" s="149">
        <f>IF(N424="nulová",J424,0)</f>
        <v>0</v>
      </c>
      <c r="BJ424" s="17" t="s">
        <v>91</v>
      </c>
      <c r="BK424" s="149">
        <f>ROUND(I424*H424,2)</f>
        <v>0</v>
      </c>
      <c r="BL424" s="17" t="s">
        <v>193</v>
      </c>
      <c r="BM424" s="148" t="s">
        <v>731</v>
      </c>
    </row>
    <row r="425" spans="2:65" s="14" customFormat="1" ht="11.25">
      <c r="B425" s="173"/>
      <c r="D425" s="151" t="s">
        <v>209</v>
      </c>
      <c r="E425" s="174" t="s">
        <v>1</v>
      </c>
      <c r="F425" s="175" t="s">
        <v>433</v>
      </c>
      <c r="H425" s="174" t="s">
        <v>1</v>
      </c>
      <c r="I425" s="176"/>
      <c r="L425" s="173"/>
      <c r="M425" s="177"/>
      <c r="T425" s="178"/>
      <c r="AT425" s="174" t="s">
        <v>209</v>
      </c>
      <c r="AU425" s="174" t="s">
        <v>93</v>
      </c>
      <c r="AV425" s="14" t="s">
        <v>91</v>
      </c>
      <c r="AW425" s="14" t="s">
        <v>38</v>
      </c>
      <c r="AX425" s="14" t="s">
        <v>83</v>
      </c>
      <c r="AY425" s="174" t="s">
        <v>186</v>
      </c>
    </row>
    <row r="426" spans="2:65" s="14" customFormat="1" ht="11.25">
      <c r="B426" s="173"/>
      <c r="D426" s="151" t="s">
        <v>209</v>
      </c>
      <c r="E426" s="174" t="s">
        <v>1</v>
      </c>
      <c r="F426" s="175" t="s">
        <v>732</v>
      </c>
      <c r="H426" s="174" t="s">
        <v>1</v>
      </c>
      <c r="I426" s="176"/>
      <c r="L426" s="173"/>
      <c r="M426" s="177"/>
      <c r="T426" s="178"/>
      <c r="AT426" s="174" t="s">
        <v>209</v>
      </c>
      <c r="AU426" s="174" t="s">
        <v>93</v>
      </c>
      <c r="AV426" s="14" t="s">
        <v>91</v>
      </c>
      <c r="AW426" s="14" t="s">
        <v>38</v>
      </c>
      <c r="AX426" s="14" t="s">
        <v>83</v>
      </c>
      <c r="AY426" s="174" t="s">
        <v>186</v>
      </c>
    </row>
    <row r="427" spans="2:65" s="12" customFormat="1" ht="11.25">
      <c r="B427" s="150"/>
      <c r="D427" s="151" t="s">
        <v>209</v>
      </c>
      <c r="E427" s="157" t="s">
        <v>1</v>
      </c>
      <c r="F427" s="152" t="s">
        <v>733</v>
      </c>
      <c r="H427" s="153">
        <v>3160.1669999999999</v>
      </c>
      <c r="I427" s="154"/>
      <c r="L427" s="150"/>
      <c r="M427" s="155"/>
      <c r="T427" s="156"/>
      <c r="AT427" s="157" t="s">
        <v>209</v>
      </c>
      <c r="AU427" s="157" t="s">
        <v>93</v>
      </c>
      <c r="AV427" s="12" t="s">
        <v>93</v>
      </c>
      <c r="AW427" s="12" t="s">
        <v>38</v>
      </c>
      <c r="AX427" s="12" t="s">
        <v>83</v>
      </c>
      <c r="AY427" s="157" t="s">
        <v>186</v>
      </c>
    </row>
    <row r="428" spans="2:65" s="13" customFormat="1" ht="11.25">
      <c r="B428" s="166"/>
      <c r="D428" s="151" t="s">
        <v>209</v>
      </c>
      <c r="E428" s="167" t="s">
        <v>1</v>
      </c>
      <c r="F428" s="168" t="s">
        <v>291</v>
      </c>
      <c r="H428" s="169">
        <v>3160.1669999999999</v>
      </c>
      <c r="I428" s="170"/>
      <c r="L428" s="166"/>
      <c r="M428" s="171"/>
      <c r="T428" s="172"/>
      <c r="AT428" s="167" t="s">
        <v>209</v>
      </c>
      <c r="AU428" s="167" t="s">
        <v>93</v>
      </c>
      <c r="AV428" s="13" t="s">
        <v>193</v>
      </c>
      <c r="AW428" s="13" t="s">
        <v>38</v>
      </c>
      <c r="AX428" s="13" t="s">
        <v>91</v>
      </c>
      <c r="AY428" s="167" t="s">
        <v>186</v>
      </c>
    </row>
    <row r="429" spans="2:65" s="1" customFormat="1" ht="16.5" customHeight="1">
      <c r="B429" s="33"/>
      <c r="C429" s="137" t="s">
        <v>734</v>
      </c>
      <c r="D429" s="137" t="s">
        <v>188</v>
      </c>
      <c r="E429" s="138" t="s">
        <v>735</v>
      </c>
      <c r="F429" s="139" t="s">
        <v>736</v>
      </c>
      <c r="G429" s="140" t="s">
        <v>191</v>
      </c>
      <c r="H429" s="141">
        <v>158</v>
      </c>
      <c r="I429" s="142"/>
      <c r="J429" s="143">
        <f>ROUND(I429*H429,2)</f>
        <v>0</v>
      </c>
      <c r="K429" s="139" t="s">
        <v>192</v>
      </c>
      <c r="L429" s="33"/>
      <c r="M429" s="144" t="s">
        <v>1</v>
      </c>
      <c r="N429" s="145" t="s">
        <v>48</v>
      </c>
      <c r="P429" s="146">
        <f>O429*H429</f>
        <v>0</v>
      </c>
      <c r="Q429" s="146">
        <v>0.04</v>
      </c>
      <c r="R429" s="146">
        <f>Q429*H429</f>
        <v>6.32</v>
      </c>
      <c r="S429" s="146">
        <v>0</v>
      </c>
      <c r="T429" s="147">
        <f>S429*H429</f>
        <v>0</v>
      </c>
      <c r="AR429" s="148" t="s">
        <v>193</v>
      </c>
      <c r="AT429" s="148" t="s">
        <v>188</v>
      </c>
      <c r="AU429" s="148" t="s">
        <v>93</v>
      </c>
      <c r="AY429" s="17" t="s">
        <v>186</v>
      </c>
      <c r="BE429" s="149">
        <f>IF(N429="základní",J429,0)</f>
        <v>0</v>
      </c>
      <c r="BF429" s="149">
        <f>IF(N429="snížená",J429,0)</f>
        <v>0</v>
      </c>
      <c r="BG429" s="149">
        <f>IF(N429="zákl. přenesená",J429,0)</f>
        <v>0</v>
      </c>
      <c r="BH429" s="149">
        <f>IF(N429="sníž. přenesená",J429,0)</f>
        <v>0</v>
      </c>
      <c r="BI429" s="149">
        <f>IF(N429="nulová",J429,0)</f>
        <v>0</v>
      </c>
      <c r="BJ429" s="17" t="s">
        <v>91</v>
      </c>
      <c r="BK429" s="149">
        <f>ROUND(I429*H429,2)</f>
        <v>0</v>
      </c>
      <c r="BL429" s="17" t="s">
        <v>193</v>
      </c>
      <c r="BM429" s="148" t="s">
        <v>737</v>
      </c>
    </row>
    <row r="430" spans="2:65" s="1" customFormat="1" ht="16.5" customHeight="1">
      <c r="B430" s="33"/>
      <c r="C430" s="137" t="s">
        <v>738</v>
      </c>
      <c r="D430" s="137" t="s">
        <v>188</v>
      </c>
      <c r="E430" s="138" t="s">
        <v>739</v>
      </c>
      <c r="F430" s="139" t="s">
        <v>740</v>
      </c>
      <c r="G430" s="140" t="s">
        <v>191</v>
      </c>
      <c r="H430" s="141">
        <v>237</v>
      </c>
      <c r="I430" s="142"/>
      <c r="J430" s="143">
        <f>ROUND(I430*H430,2)</f>
        <v>0</v>
      </c>
      <c r="K430" s="139" t="s">
        <v>192</v>
      </c>
      <c r="L430" s="33"/>
      <c r="M430" s="144" t="s">
        <v>1</v>
      </c>
      <c r="N430" s="145" t="s">
        <v>48</v>
      </c>
      <c r="P430" s="146">
        <f>O430*H430</f>
        <v>0</v>
      </c>
      <c r="Q430" s="146">
        <v>4.3800000000000002E-3</v>
      </c>
      <c r="R430" s="146">
        <f>Q430*H430</f>
        <v>1.03806</v>
      </c>
      <c r="S430" s="146">
        <v>0</v>
      </c>
      <c r="T430" s="147">
        <f>S430*H430</f>
        <v>0</v>
      </c>
      <c r="AR430" s="148" t="s">
        <v>193</v>
      </c>
      <c r="AT430" s="148" t="s">
        <v>188</v>
      </c>
      <c r="AU430" s="148" t="s">
        <v>93</v>
      </c>
      <c r="AY430" s="17" t="s">
        <v>186</v>
      </c>
      <c r="BE430" s="149">
        <f>IF(N430="základní",J430,0)</f>
        <v>0</v>
      </c>
      <c r="BF430" s="149">
        <f>IF(N430="snížená",J430,0)</f>
        <v>0</v>
      </c>
      <c r="BG430" s="149">
        <f>IF(N430="zákl. přenesená",J430,0)</f>
        <v>0</v>
      </c>
      <c r="BH430" s="149">
        <f>IF(N430="sníž. přenesená",J430,0)</f>
        <v>0</v>
      </c>
      <c r="BI430" s="149">
        <f>IF(N430="nulová",J430,0)</f>
        <v>0</v>
      </c>
      <c r="BJ430" s="17" t="s">
        <v>91</v>
      </c>
      <c r="BK430" s="149">
        <f>ROUND(I430*H430,2)</f>
        <v>0</v>
      </c>
      <c r="BL430" s="17" t="s">
        <v>193</v>
      </c>
      <c r="BM430" s="148" t="s">
        <v>741</v>
      </c>
    </row>
    <row r="431" spans="2:65" s="12" customFormat="1" ht="11.25">
      <c r="B431" s="150"/>
      <c r="D431" s="151" t="s">
        <v>209</v>
      </c>
      <c r="F431" s="152" t="s">
        <v>742</v>
      </c>
      <c r="H431" s="153">
        <v>237</v>
      </c>
      <c r="I431" s="154"/>
      <c r="L431" s="150"/>
      <c r="M431" s="155"/>
      <c r="T431" s="156"/>
      <c r="AT431" s="157" t="s">
        <v>209</v>
      </c>
      <c r="AU431" s="157" t="s">
        <v>93</v>
      </c>
      <c r="AV431" s="12" t="s">
        <v>93</v>
      </c>
      <c r="AW431" s="12" t="s">
        <v>4</v>
      </c>
      <c r="AX431" s="12" t="s">
        <v>91</v>
      </c>
      <c r="AY431" s="157" t="s">
        <v>186</v>
      </c>
    </row>
    <row r="432" spans="2:65" s="1" customFormat="1" ht="16.5" customHeight="1">
      <c r="B432" s="33"/>
      <c r="C432" s="137" t="s">
        <v>743</v>
      </c>
      <c r="D432" s="137" t="s">
        <v>188</v>
      </c>
      <c r="E432" s="138" t="s">
        <v>744</v>
      </c>
      <c r="F432" s="139" t="s">
        <v>745</v>
      </c>
      <c r="G432" s="140" t="s">
        <v>191</v>
      </c>
      <c r="H432" s="141">
        <v>297.11</v>
      </c>
      <c r="I432" s="142"/>
      <c r="J432" s="143">
        <f>ROUND(I432*H432,2)</f>
        <v>0</v>
      </c>
      <c r="K432" s="139" t="s">
        <v>192</v>
      </c>
      <c r="L432" s="33"/>
      <c r="M432" s="144" t="s">
        <v>1</v>
      </c>
      <c r="N432" s="145" t="s">
        <v>48</v>
      </c>
      <c r="P432" s="146">
        <f>O432*H432</f>
        <v>0</v>
      </c>
      <c r="Q432" s="146">
        <v>1.47E-2</v>
      </c>
      <c r="R432" s="146">
        <f>Q432*H432</f>
        <v>4.3675170000000003</v>
      </c>
      <c r="S432" s="146">
        <v>0</v>
      </c>
      <c r="T432" s="147">
        <f>S432*H432</f>
        <v>0</v>
      </c>
      <c r="AR432" s="148" t="s">
        <v>193</v>
      </c>
      <c r="AT432" s="148" t="s">
        <v>188</v>
      </c>
      <c r="AU432" s="148" t="s">
        <v>93</v>
      </c>
      <c r="AY432" s="17" t="s">
        <v>186</v>
      </c>
      <c r="BE432" s="149">
        <f>IF(N432="základní",J432,0)</f>
        <v>0</v>
      </c>
      <c r="BF432" s="149">
        <f>IF(N432="snížená",J432,0)</f>
        <v>0</v>
      </c>
      <c r="BG432" s="149">
        <f>IF(N432="zákl. přenesená",J432,0)</f>
        <v>0</v>
      </c>
      <c r="BH432" s="149">
        <f>IF(N432="sníž. přenesená",J432,0)</f>
        <v>0</v>
      </c>
      <c r="BI432" s="149">
        <f>IF(N432="nulová",J432,0)</f>
        <v>0</v>
      </c>
      <c r="BJ432" s="17" t="s">
        <v>91</v>
      </c>
      <c r="BK432" s="149">
        <f>ROUND(I432*H432,2)</f>
        <v>0</v>
      </c>
      <c r="BL432" s="17" t="s">
        <v>193</v>
      </c>
      <c r="BM432" s="148" t="s">
        <v>746</v>
      </c>
    </row>
    <row r="433" spans="2:65" s="1" customFormat="1" ht="16.5" customHeight="1">
      <c r="B433" s="33"/>
      <c r="C433" s="137" t="s">
        <v>747</v>
      </c>
      <c r="D433" s="137" t="s">
        <v>188</v>
      </c>
      <c r="E433" s="138" t="s">
        <v>748</v>
      </c>
      <c r="F433" s="139" t="s">
        <v>749</v>
      </c>
      <c r="G433" s="140" t="s">
        <v>191</v>
      </c>
      <c r="H433" s="141">
        <v>2863.0569999999998</v>
      </c>
      <c r="I433" s="142"/>
      <c r="J433" s="143">
        <f>ROUND(I433*H433,2)</f>
        <v>0</v>
      </c>
      <c r="K433" s="139" t="s">
        <v>192</v>
      </c>
      <c r="L433" s="33"/>
      <c r="M433" s="144" t="s">
        <v>1</v>
      </c>
      <c r="N433" s="145" t="s">
        <v>48</v>
      </c>
      <c r="P433" s="146">
        <f>O433*H433</f>
        <v>0</v>
      </c>
      <c r="Q433" s="146">
        <v>1.7330000000000002E-2</v>
      </c>
      <c r="R433" s="146">
        <f>Q433*H433</f>
        <v>49.616777810000002</v>
      </c>
      <c r="S433" s="146">
        <v>0</v>
      </c>
      <c r="T433" s="147">
        <f>S433*H433</f>
        <v>0</v>
      </c>
      <c r="AR433" s="148" t="s">
        <v>193</v>
      </c>
      <c r="AT433" s="148" t="s">
        <v>188</v>
      </c>
      <c r="AU433" s="148" t="s">
        <v>93</v>
      </c>
      <c r="AY433" s="17" t="s">
        <v>186</v>
      </c>
      <c r="BE433" s="149">
        <f>IF(N433="základní",J433,0)</f>
        <v>0</v>
      </c>
      <c r="BF433" s="149">
        <f>IF(N433="snížená",J433,0)</f>
        <v>0</v>
      </c>
      <c r="BG433" s="149">
        <f>IF(N433="zákl. přenesená",J433,0)</f>
        <v>0</v>
      </c>
      <c r="BH433" s="149">
        <f>IF(N433="sníž. přenesená",J433,0)</f>
        <v>0</v>
      </c>
      <c r="BI433" s="149">
        <f>IF(N433="nulová",J433,0)</f>
        <v>0</v>
      </c>
      <c r="BJ433" s="17" t="s">
        <v>91</v>
      </c>
      <c r="BK433" s="149">
        <f>ROUND(I433*H433,2)</f>
        <v>0</v>
      </c>
      <c r="BL433" s="17" t="s">
        <v>193</v>
      </c>
      <c r="BM433" s="148" t="s">
        <v>750</v>
      </c>
    </row>
    <row r="434" spans="2:65" s="14" customFormat="1" ht="11.25">
      <c r="B434" s="173"/>
      <c r="D434" s="151" t="s">
        <v>209</v>
      </c>
      <c r="E434" s="174" t="s">
        <v>1</v>
      </c>
      <c r="F434" s="175" t="s">
        <v>433</v>
      </c>
      <c r="H434" s="174" t="s">
        <v>1</v>
      </c>
      <c r="I434" s="176"/>
      <c r="L434" s="173"/>
      <c r="M434" s="177"/>
      <c r="T434" s="178"/>
      <c r="AT434" s="174" t="s">
        <v>209</v>
      </c>
      <c r="AU434" s="174" t="s">
        <v>93</v>
      </c>
      <c r="AV434" s="14" t="s">
        <v>91</v>
      </c>
      <c r="AW434" s="14" t="s">
        <v>38</v>
      </c>
      <c r="AX434" s="14" t="s">
        <v>83</v>
      </c>
      <c r="AY434" s="174" t="s">
        <v>186</v>
      </c>
    </row>
    <row r="435" spans="2:65" s="14" customFormat="1" ht="11.25">
      <c r="B435" s="173"/>
      <c r="D435" s="151" t="s">
        <v>209</v>
      </c>
      <c r="E435" s="174" t="s">
        <v>1</v>
      </c>
      <c r="F435" s="175" t="s">
        <v>732</v>
      </c>
      <c r="H435" s="174" t="s">
        <v>1</v>
      </c>
      <c r="I435" s="176"/>
      <c r="L435" s="173"/>
      <c r="M435" s="177"/>
      <c r="T435" s="178"/>
      <c r="AT435" s="174" t="s">
        <v>209</v>
      </c>
      <c r="AU435" s="174" t="s">
        <v>93</v>
      </c>
      <c r="AV435" s="14" t="s">
        <v>91</v>
      </c>
      <c r="AW435" s="14" t="s">
        <v>38</v>
      </c>
      <c r="AX435" s="14" t="s">
        <v>83</v>
      </c>
      <c r="AY435" s="174" t="s">
        <v>186</v>
      </c>
    </row>
    <row r="436" spans="2:65" s="12" customFormat="1" ht="11.25">
      <c r="B436" s="150"/>
      <c r="D436" s="151" t="s">
        <v>209</v>
      </c>
      <c r="E436" s="157" t="s">
        <v>1</v>
      </c>
      <c r="F436" s="152" t="s">
        <v>751</v>
      </c>
      <c r="H436" s="153">
        <v>2863.0569999999998</v>
      </c>
      <c r="I436" s="154"/>
      <c r="L436" s="150"/>
      <c r="M436" s="155"/>
      <c r="T436" s="156"/>
      <c r="AT436" s="157" t="s">
        <v>209</v>
      </c>
      <c r="AU436" s="157" t="s">
        <v>93</v>
      </c>
      <c r="AV436" s="12" t="s">
        <v>93</v>
      </c>
      <c r="AW436" s="12" t="s">
        <v>38</v>
      </c>
      <c r="AX436" s="12" t="s">
        <v>83</v>
      </c>
      <c r="AY436" s="157" t="s">
        <v>186</v>
      </c>
    </row>
    <row r="437" spans="2:65" s="13" customFormat="1" ht="11.25">
      <c r="B437" s="166"/>
      <c r="D437" s="151" t="s">
        <v>209</v>
      </c>
      <c r="E437" s="167" t="s">
        <v>1</v>
      </c>
      <c r="F437" s="168" t="s">
        <v>291</v>
      </c>
      <c r="H437" s="169">
        <v>2863.0569999999998</v>
      </c>
      <c r="I437" s="170"/>
      <c r="L437" s="166"/>
      <c r="M437" s="171"/>
      <c r="T437" s="172"/>
      <c r="AT437" s="167" t="s">
        <v>209</v>
      </c>
      <c r="AU437" s="167" t="s">
        <v>93</v>
      </c>
      <c r="AV437" s="13" t="s">
        <v>193</v>
      </c>
      <c r="AW437" s="13" t="s">
        <v>38</v>
      </c>
      <c r="AX437" s="13" t="s">
        <v>91</v>
      </c>
      <c r="AY437" s="167" t="s">
        <v>186</v>
      </c>
    </row>
    <row r="438" spans="2:65" s="1" customFormat="1" ht="16.5" customHeight="1">
      <c r="B438" s="33"/>
      <c r="C438" s="137" t="s">
        <v>752</v>
      </c>
      <c r="D438" s="137" t="s">
        <v>188</v>
      </c>
      <c r="E438" s="138" t="s">
        <v>753</v>
      </c>
      <c r="F438" s="139" t="s">
        <v>754</v>
      </c>
      <c r="G438" s="140" t="s">
        <v>191</v>
      </c>
      <c r="H438" s="141">
        <v>2863.0569999999998</v>
      </c>
      <c r="I438" s="142"/>
      <c r="J438" s="143">
        <f>ROUND(I438*H438,2)</f>
        <v>0</v>
      </c>
      <c r="K438" s="139" t="s">
        <v>192</v>
      </c>
      <c r="L438" s="33"/>
      <c r="M438" s="144" t="s">
        <v>1</v>
      </c>
      <c r="N438" s="145" t="s">
        <v>48</v>
      </c>
      <c r="P438" s="146">
        <f>O438*H438</f>
        <v>0</v>
      </c>
      <c r="Q438" s="146">
        <v>7.3499999999999998E-3</v>
      </c>
      <c r="R438" s="146">
        <f>Q438*H438</f>
        <v>21.043468949999998</v>
      </c>
      <c r="S438" s="146">
        <v>0</v>
      </c>
      <c r="T438" s="147">
        <f>S438*H438</f>
        <v>0</v>
      </c>
      <c r="AR438" s="148" t="s">
        <v>193</v>
      </c>
      <c r="AT438" s="148" t="s">
        <v>188</v>
      </c>
      <c r="AU438" s="148" t="s">
        <v>93</v>
      </c>
      <c r="AY438" s="17" t="s">
        <v>186</v>
      </c>
      <c r="BE438" s="149">
        <f>IF(N438="základní",J438,0)</f>
        <v>0</v>
      </c>
      <c r="BF438" s="149">
        <f>IF(N438="snížená",J438,0)</f>
        <v>0</v>
      </c>
      <c r="BG438" s="149">
        <f>IF(N438="zákl. přenesená",J438,0)</f>
        <v>0</v>
      </c>
      <c r="BH438" s="149">
        <f>IF(N438="sníž. přenesená",J438,0)</f>
        <v>0</v>
      </c>
      <c r="BI438" s="149">
        <f>IF(N438="nulová",J438,0)</f>
        <v>0</v>
      </c>
      <c r="BJ438" s="17" t="s">
        <v>91</v>
      </c>
      <c r="BK438" s="149">
        <f>ROUND(I438*H438,2)</f>
        <v>0</v>
      </c>
      <c r="BL438" s="17" t="s">
        <v>193</v>
      </c>
      <c r="BM438" s="148" t="s">
        <v>755</v>
      </c>
    </row>
    <row r="439" spans="2:65" s="1" customFormat="1" ht="16.5" customHeight="1">
      <c r="B439" s="33"/>
      <c r="C439" s="137" t="s">
        <v>756</v>
      </c>
      <c r="D439" s="137" t="s">
        <v>188</v>
      </c>
      <c r="E439" s="138" t="s">
        <v>753</v>
      </c>
      <c r="F439" s="139" t="s">
        <v>754</v>
      </c>
      <c r="G439" s="140" t="s">
        <v>191</v>
      </c>
      <c r="H439" s="141">
        <v>297.11</v>
      </c>
      <c r="I439" s="142"/>
      <c r="J439" s="143">
        <f>ROUND(I439*H439,2)</f>
        <v>0</v>
      </c>
      <c r="K439" s="139" t="s">
        <v>192</v>
      </c>
      <c r="L439" s="33"/>
      <c r="M439" s="144" t="s">
        <v>1</v>
      </c>
      <c r="N439" s="145" t="s">
        <v>48</v>
      </c>
      <c r="P439" s="146">
        <f>O439*H439</f>
        <v>0</v>
      </c>
      <c r="Q439" s="146">
        <v>7.3499999999999998E-3</v>
      </c>
      <c r="R439" s="146">
        <f>Q439*H439</f>
        <v>2.1837585000000002</v>
      </c>
      <c r="S439" s="146">
        <v>0</v>
      </c>
      <c r="T439" s="147">
        <f>S439*H439</f>
        <v>0</v>
      </c>
      <c r="AR439" s="148" t="s">
        <v>193</v>
      </c>
      <c r="AT439" s="148" t="s">
        <v>188</v>
      </c>
      <c r="AU439" s="148" t="s">
        <v>93</v>
      </c>
      <c r="AY439" s="17" t="s">
        <v>186</v>
      </c>
      <c r="BE439" s="149">
        <f>IF(N439="základní",J439,0)</f>
        <v>0</v>
      </c>
      <c r="BF439" s="149">
        <f>IF(N439="snížená",J439,0)</f>
        <v>0</v>
      </c>
      <c r="BG439" s="149">
        <f>IF(N439="zákl. přenesená",J439,0)</f>
        <v>0</v>
      </c>
      <c r="BH439" s="149">
        <f>IF(N439="sníž. přenesená",J439,0)</f>
        <v>0</v>
      </c>
      <c r="BI439" s="149">
        <f>IF(N439="nulová",J439,0)</f>
        <v>0</v>
      </c>
      <c r="BJ439" s="17" t="s">
        <v>91</v>
      </c>
      <c r="BK439" s="149">
        <f>ROUND(I439*H439,2)</f>
        <v>0</v>
      </c>
      <c r="BL439" s="17" t="s">
        <v>193</v>
      </c>
      <c r="BM439" s="148" t="s">
        <v>757</v>
      </c>
    </row>
    <row r="440" spans="2:65" s="1" customFormat="1" ht="24.2" customHeight="1">
      <c r="B440" s="33"/>
      <c r="C440" s="137" t="s">
        <v>758</v>
      </c>
      <c r="D440" s="137" t="s">
        <v>188</v>
      </c>
      <c r="E440" s="138" t="s">
        <v>759</v>
      </c>
      <c r="F440" s="139" t="s">
        <v>760</v>
      </c>
      <c r="G440" s="140" t="s">
        <v>191</v>
      </c>
      <c r="H440" s="141">
        <v>2863.0569999999998</v>
      </c>
      <c r="I440" s="142"/>
      <c r="J440" s="143">
        <f>ROUND(I440*H440,2)</f>
        <v>0</v>
      </c>
      <c r="K440" s="139" t="s">
        <v>240</v>
      </c>
      <c r="L440" s="33"/>
      <c r="M440" s="144" t="s">
        <v>1</v>
      </c>
      <c r="N440" s="145" t="s">
        <v>48</v>
      </c>
      <c r="P440" s="146">
        <f>O440*H440</f>
        <v>0</v>
      </c>
      <c r="Q440" s="146">
        <v>0</v>
      </c>
      <c r="R440" s="146">
        <f>Q440*H440</f>
        <v>0</v>
      </c>
      <c r="S440" s="146">
        <v>0</v>
      </c>
      <c r="T440" s="147">
        <f>S440*H440</f>
        <v>0</v>
      </c>
      <c r="AR440" s="148" t="s">
        <v>193</v>
      </c>
      <c r="AT440" s="148" t="s">
        <v>188</v>
      </c>
      <c r="AU440" s="148" t="s">
        <v>93</v>
      </c>
      <c r="AY440" s="17" t="s">
        <v>186</v>
      </c>
      <c r="BE440" s="149">
        <f>IF(N440="základní",J440,0)</f>
        <v>0</v>
      </c>
      <c r="BF440" s="149">
        <f>IF(N440="snížená",J440,0)</f>
        <v>0</v>
      </c>
      <c r="BG440" s="149">
        <f>IF(N440="zákl. přenesená",J440,0)</f>
        <v>0</v>
      </c>
      <c r="BH440" s="149">
        <f>IF(N440="sníž. přenesená",J440,0)</f>
        <v>0</v>
      </c>
      <c r="BI440" s="149">
        <f>IF(N440="nulová",J440,0)</f>
        <v>0</v>
      </c>
      <c r="BJ440" s="17" t="s">
        <v>91</v>
      </c>
      <c r="BK440" s="149">
        <f>ROUND(I440*H440,2)</f>
        <v>0</v>
      </c>
      <c r="BL440" s="17" t="s">
        <v>193</v>
      </c>
      <c r="BM440" s="148" t="s">
        <v>761</v>
      </c>
    </row>
    <row r="441" spans="2:65" s="14" customFormat="1" ht="11.25">
      <c r="B441" s="173"/>
      <c r="D441" s="151" t="s">
        <v>209</v>
      </c>
      <c r="E441" s="174" t="s">
        <v>1</v>
      </c>
      <c r="F441" s="175" t="s">
        <v>762</v>
      </c>
      <c r="H441" s="174" t="s">
        <v>1</v>
      </c>
      <c r="I441" s="176"/>
      <c r="L441" s="173"/>
      <c r="M441" s="177"/>
      <c r="T441" s="178"/>
      <c r="AT441" s="174" t="s">
        <v>209</v>
      </c>
      <c r="AU441" s="174" t="s">
        <v>93</v>
      </c>
      <c r="AV441" s="14" t="s">
        <v>91</v>
      </c>
      <c r="AW441" s="14" t="s">
        <v>38</v>
      </c>
      <c r="AX441" s="14" t="s">
        <v>83</v>
      </c>
      <c r="AY441" s="174" t="s">
        <v>186</v>
      </c>
    </row>
    <row r="442" spans="2:65" s="12" customFormat="1" ht="11.25">
      <c r="B442" s="150"/>
      <c r="D442" s="151" t="s">
        <v>209</v>
      </c>
      <c r="E442" s="157" t="s">
        <v>1</v>
      </c>
      <c r="F442" s="152" t="s">
        <v>763</v>
      </c>
      <c r="H442" s="153">
        <v>2863.0569999999998</v>
      </c>
      <c r="I442" s="154"/>
      <c r="L442" s="150"/>
      <c r="M442" s="155"/>
      <c r="T442" s="156"/>
      <c r="AT442" s="157" t="s">
        <v>209</v>
      </c>
      <c r="AU442" s="157" t="s">
        <v>93</v>
      </c>
      <c r="AV442" s="12" t="s">
        <v>93</v>
      </c>
      <c r="AW442" s="12" t="s">
        <v>38</v>
      </c>
      <c r="AX442" s="12" t="s">
        <v>83</v>
      </c>
      <c r="AY442" s="157" t="s">
        <v>186</v>
      </c>
    </row>
    <row r="443" spans="2:65" s="13" customFormat="1" ht="11.25">
      <c r="B443" s="166"/>
      <c r="D443" s="151" t="s">
        <v>209</v>
      </c>
      <c r="E443" s="167" t="s">
        <v>1</v>
      </c>
      <c r="F443" s="168" t="s">
        <v>291</v>
      </c>
      <c r="H443" s="169">
        <v>2863.0569999999998</v>
      </c>
      <c r="I443" s="170"/>
      <c r="L443" s="166"/>
      <c r="M443" s="171"/>
      <c r="T443" s="172"/>
      <c r="AT443" s="167" t="s">
        <v>209</v>
      </c>
      <c r="AU443" s="167" t="s">
        <v>93</v>
      </c>
      <c r="AV443" s="13" t="s">
        <v>193</v>
      </c>
      <c r="AW443" s="13" t="s">
        <v>38</v>
      </c>
      <c r="AX443" s="13" t="s">
        <v>91</v>
      </c>
      <c r="AY443" s="167" t="s">
        <v>186</v>
      </c>
    </row>
    <row r="444" spans="2:65" s="1" customFormat="1" ht="16.5" customHeight="1">
      <c r="B444" s="33"/>
      <c r="C444" s="137" t="s">
        <v>764</v>
      </c>
      <c r="D444" s="137" t="s">
        <v>188</v>
      </c>
      <c r="E444" s="138" t="s">
        <v>765</v>
      </c>
      <c r="F444" s="139" t="s">
        <v>766</v>
      </c>
      <c r="G444" s="140" t="s">
        <v>191</v>
      </c>
      <c r="H444" s="141">
        <v>11.25</v>
      </c>
      <c r="I444" s="142"/>
      <c r="J444" s="143">
        <f>ROUND(I444*H444,2)</f>
        <v>0</v>
      </c>
      <c r="K444" s="139" t="s">
        <v>192</v>
      </c>
      <c r="L444" s="33"/>
      <c r="M444" s="144" t="s">
        <v>1</v>
      </c>
      <c r="N444" s="145" t="s">
        <v>48</v>
      </c>
      <c r="P444" s="146">
        <f>O444*H444</f>
        <v>0</v>
      </c>
      <c r="Q444" s="146">
        <v>8.4999999999999995E-4</v>
      </c>
      <c r="R444" s="146">
        <f>Q444*H444</f>
        <v>9.5624999999999998E-3</v>
      </c>
      <c r="S444" s="146">
        <v>0</v>
      </c>
      <c r="T444" s="147">
        <f>S444*H444</f>
        <v>0</v>
      </c>
      <c r="AR444" s="148" t="s">
        <v>193</v>
      </c>
      <c r="AT444" s="148" t="s">
        <v>188</v>
      </c>
      <c r="AU444" s="148" t="s">
        <v>93</v>
      </c>
      <c r="AY444" s="17" t="s">
        <v>186</v>
      </c>
      <c r="BE444" s="149">
        <f>IF(N444="základní",J444,0)</f>
        <v>0</v>
      </c>
      <c r="BF444" s="149">
        <f>IF(N444="snížená",J444,0)</f>
        <v>0</v>
      </c>
      <c r="BG444" s="149">
        <f>IF(N444="zákl. přenesená",J444,0)</f>
        <v>0</v>
      </c>
      <c r="BH444" s="149">
        <f>IF(N444="sníž. přenesená",J444,0)</f>
        <v>0</v>
      </c>
      <c r="BI444" s="149">
        <f>IF(N444="nulová",J444,0)</f>
        <v>0</v>
      </c>
      <c r="BJ444" s="17" t="s">
        <v>91</v>
      </c>
      <c r="BK444" s="149">
        <f>ROUND(I444*H444,2)</f>
        <v>0</v>
      </c>
      <c r="BL444" s="17" t="s">
        <v>193</v>
      </c>
      <c r="BM444" s="148" t="s">
        <v>767</v>
      </c>
    </row>
    <row r="445" spans="2:65" s="1" customFormat="1" ht="16.5" customHeight="1">
      <c r="B445" s="33"/>
      <c r="C445" s="137" t="s">
        <v>768</v>
      </c>
      <c r="D445" s="137" t="s">
        <v>188</v>
      </c>
      <c r="E445" s="138" t="s">
        <v>769</v>
      </c>
      <c r="F445" s="139" t="s">
        <v>770</v>
      </c>
      <c r="G445" s="140" t="s">
        <v>191</v>
      </c>
      <c r="H445" s="141">
        <v>591.029</v>
      </c>
      <c r="I445" s="142"/>
      <c r="J445" s="143">
        <f>ROUND(I445*H445,2)</f>
        <v>0</v>
      </c>
      <c r="K445" s="139" t="s">
        <v>192</v>
      </c>
      <c r="L445" s="33"/>
      <c r="M445" s="144" t="s">
        <v>1</v>
      </c>
      <c r="N445" s="145" t="s">
        <v>48</v>
      </c>
      <c r="P445" s="146">
        <f>O445*H445</f>
        <v>0</v>
      </c>
      <c r="Q445" s="146">
        <v>2.5000000000000001E-4</v>
      </c>
      <c r="R445" s="146">
        <f>Q445*H445</f>
        <v>0.14775725000000001</v>
      </c>
      <c r="S445" s="146">
        <v>0</v>
      </c>
      <c r="T445" s="147">
        <f>S445*H445</f>
        <v>0</v>
      </c>
      <c r="AR445" s="148" t="s">
        <v>193</v>
      </c>
      <c r="AT445" s="148" t="s">
        <v>188</v>
      </c>
      <c r="AU445" s="148" t="s">
        <v>93</v>
      </c>
      <c r="AY445" s="17" t="s">
        <v>186</v>
      </c>
      <c r="BE445" s="149">
        <f>IF(N445="základní",J445,0)</f>
        <v>0</v>
      </c>
      <c r="BF445" s="149">
        <f>IF(N445="snížená",J445,0)</f>
        <v>0</v>
      </c>
      <c r="BG445" s="149">
        <f>IF(N445="zákl. přenesená",J445,0)</f>
        <v>0</v>
      </c>
      <c r="BH445" s="149">
        <f>IF(N445="sníž. přenesená",J445,0)</f>
        <v>0</v>
      </c>
      <c r="BI445" s="149">
        <f>IF(N445="nulová",J445,0)</f>
        <v>0</v>
      </c>
      <c r="BJ445" s="17" t="s">
        <v>91</v>
      </c>
      <c r="BK445" s="149">
        <f>ROUND(I445*H445,2)</f>
        <v>0</v>
      </c>
      <c r="BL445" s="17" t="s">
        <v>193</v>
      </c>
      <c r="BM445" s="148" t="s">
        <v>771</v>
      </c>
    </row>
    <row r="446" spans="2:65" s="1" customFormat="1" ht="24.2" customHeight="1">
      <c r="B446" s="33"/>
      <c r="C446" s="137" t="s">
        <v>772</v>
      </c>
      <c r="D446" s="137" t="s">
        <v>188</v>
      </c>
      <c r="E446" s="138" t="s">
        <v>773</v>
      </c>
      <c r="F446" s="139" t="s">
        <v>774</v>
      </c>
      <c r="G446" s="140" t="s">
        <v>191</v>
      </c>
      <c r="H446" s="141">
        <v>554.40099999999995</v>
      </c>
      <c r="I446" s="142"/>
      <c r="J446" s="143">
        <f>ROUND(I446*H446,2)</f>
        <v>0</v>
      </c>
      <c r="K446" s="139" t="s">
        <v>192</v>
      </c>
      <c r="L446" s="33"/>
      <c r="M446" s="144" t="s">
        <v>1</v>
      </c>
      <c r="N446" s="145" t="s">
        <v>48</v>
      </c>
      <c r="P446" s="146">
        <f>O446*H446</f>
        <v>0</v>
      </c>
      <c r="Q446" s="146">
        <v>8.5199999999999998E-3</v>
      </c>
      <c r="R446" s="146">
        <f>Q446*H446</f>
        <v>4.7234965199999994</v>
      </c>
      <c r="S446" s="146">
        <v>0</v>
      </c>
      <c r="T446" s="147">
        <f>S446*H446</f>
        <v>0</v>
      </c>
      <c r="AR446" s="148" t="s">
        <v>193</v>
      </c>
      <c r="AT446" s="148" t="s">
        <v>188</v>
      </c>
      <c r="AU446" s="148" t="s">
        <v>93</v>
      </c>
      <c r="AY446" s="17" t="s">
        <v>186</v>
      </c>
      <c r="BE446" s="149">
        <f>IF(N446="základní",J446,0)</f>
        <v>0</v>
      </c>
      <c r="BF446" s="149">
        <f>IF(N446="snížená",J446,0)</f>
        <v>0</v>
      </c>
      <c r="BG446" s="149">
        <f>IF(N446="zákl. přenesená",J446,0)</f>
        <v>0</v>
      </c>
      <c r="BH446" s="149">
        <f>IF(N446="sníž. přenesená",J446,0)</f>
        <v>0</v>
      </c>
      <c r="BI446" s="149">
        <f>IF(N446="nulová",J446,0)</f>
        <v>0</v>
      </c>
      <c r="BJ446" s="17" t="s">
        <v>91</v>
      </c>
      <c r="BK446" s="149">
        <f>ROUND(I446*H446,2)</f>
        <v>0</v>
      </c>
      <c r="BL446" s="17" t="s">
        <v>193</v>
      </c>
      <c r="BM446" s="148" t="s">
        <v>775</v>
      </c>
    </row>
    <row r="447" spans="2:65" s="14" customFormat="1" ht="11.25">
      <c r="B447" s="173"/>
      <c r="D447" s="151" t="s">
        <v>209</v>
      </c>
      <c r="E447" s="174" t="s">
        <v>1</v>
      </c>
      <c r="F447" s="175" t="s">
        <v>776</v>
      </c>
      <c r="H447" s="174" t="s">
        <v>1</v>
      </c>
      <c r="I447" s="176"/>
      <c r="L447" s="173"/>
      <c r="M447" s="177"/>
      <c r="T447" s="178"/>
      <c r="AT447" s="174" t="s">
        <v>209</v>
      </c>
      <c r="AU447" s="174" t="s">
        <v>93</v>
      </c>
      <c r="AV447" s="14" t="s">
        <v>91</v>
      </c>
      <c r="AW447" s="14" t="s">
        <v>38</v>
      </c>
      <c r="AX447" s="14" t="s">
        <v>83</v>
      </c>
      <c r="AY447" s="174" t="s">
        <v>186</v>
      </c>
    </row>
    <row r="448" spans="2:65" s="12" customFormat="1" ht="11.25">
      <c r="B448" s="150"/>
      <c r="D448" s="151" t="s">
        <v>209</v>
      </c>
      <c r="E448" s="157" t="s">
        <v>1</v>
      </c>
      <c r="F448" s="152" t="s">
        <v>777</v>
      </c>
      <c r="H448" s="153">
        <v>554.40099999999995</v>
      </c>
      <c r="I448" s="154"/>
      <c r="L448" s="150"/>
      <c r="M448" s="155"/>
      <c r="T448" s="156"/>
      <c r="AT448" s="157" t="s">
        <v>209</v>
      </c>
      <c r="AU448" s="157" t="s">
        <v>93</v>
      </c>
      <c r="AV448" s="12" t="s">
        <v>93</v>
      </c>
      <c r="AW448" s="12" t="s">
        <v>38</v>
      </c>
      <c r="AX448" s="12" t="s">
        <v>83</v>
      </c>
      <c r="AY448" s="157" t="s">
        <v>186</v>
      </c>
    </row>
    <row r="449" spans="2:65" s="13" customFormat="1" ht="11.25">
      <c r="B449" s="166"/>
      <c r="D449" s="151" t="s">
        <v>209</v>
      </c>
      <c r="E449" s="167" t="s">
        <v>1</v>
      </c>
      <c r="F449" s="168" t="s">
        <v>291</v>
      </c>
      <c r="H449" s="169">
        <v>554.40099999999995</v>
      </c>
      <c r="I449" s="170"/>
      <c r="L449" s="166"/>
      <c r="M449" s="171"/>
      <c r="T449" s="172"/>
      <c r="AT449" s="167" t="s">
        <v>209</v>
      </c>
      <c r="AU449" s="167" t="s">
        <v>93</v>
      </c>
      <c r="AV449" s="13" t="s">
        <v>193</v>
      </c>
      <c r="AW449" s="13" t="s">
        <v>38</v>
      </c>
      <c r="AX449" s="13" t="s">
        <v>91</v>
      </c>
      <c r="AY449" s="167" t="s">
        <v>186</v>
      </c>
    </row>
    <row r="450" spans="2:65" s="1" customFormat="1" ht="16.5" customHeight="1">
      <c r="B450" s="33"/>
      <c r="C450" s="179" t="s">
        <v>778</v>
      </c>
      <c r="D450" s="179" t="s">
        <v>305</v>
      </c>
      <c r="E450" s="180" t="s">
        <v>779</v>
      </c>
      <c r="F450" s="181" t="s">
        <v>780</v>
      </c>
      <c r="G450" s="182" t="s">
        <v>191</v>
      </c>
      <c r="H450" s="183">
        <v>609.84100000000001</v>
      </c>
      <c r="I450" s="184"/>
      <c r="J450" s="185">
        <f>ROUND(I450*H450,2)</f>
        <v>0</v>
      </c>
      <c r="K450" s="181" t="s">
        <v>192</v>
      </c>
      <c r="L450" s="186"/>
      <c r="M450" s="187" t="s">
        <v>1</v>
      </c>
      <c r="N450" s="188" t="s">
        <v>48</v>
      </c>
      <c r="P450" s="146">
        <f>O450*H450</f>
        <v>0</v>
      </c>
      <c r="Q450" s="146">
        <v>2.0400000000000001E-3</v>
      </c>
      <c r="R450" s="146">
        <f>Q450*H450</f>
        <v>1.2440756400000001</v>
      </c>
      <c r="S450" s="146">
        <v>0</v>
      </c>
      <c r="T450" s="147">
        <f>S450*H450</f>
        <v>0</v>
      </c>
      <c r="AR450" s="148" t="s">
        <v>222</v>
      </c>
      <c r="AT450" s="148" t="s">
        <v>305</v>
      </c>
      <c r="AU450" s="148" t="s">
        <v>93</v>
      </c>
      <c r="AY450" s="17" t="s">
        <v>186</v>
      </c>
      <c r="BE450" s="149">
        <f>IF(N450="základní",J450,0)</f>
        <v>0</v>
      </c>
      <c r="BF450" s="149">
        <f>IF(N450="snížená",J450,0)</f>
        <v>0</v>
      </c>
      <c r="BG450" s="149">
        <f>IF(N450="zákl. přenesená",J450,0)</f>
        <v>0</v>
      </c>
      <c r="BH450" s="149">
        <f>IF(N450="sníž. přenesená",J450,0)</f>
        <v>0</v>
      </c>
      <c r="BI450" s="149">
        <f>IF(N450="nulová",J450,0)</f>
        <v>0</v>
      </c>
      <c r="BJ450" s="17" t="s">
        <v>91</v>
      </c>
      <c r="BK450" s="149">
        <f>ROUND(I450*H450,2)</f>
        <v>0</v>
      </c>
      <c r="BL450" s="17" t="s">
        <v>193</v>
      </c>
      <c r="BM450" s="148" t="s">
        <v>781</v>
      </c>
    </row>
    <row r="451" spans="2:65" s="12" customFormat="1" ht="11.25">
      <c r="B451" s="150"/>
      <c r="D451" s="151" t="s">
        <v>209</v>
      </c>
      <c r="F451" s="152" t="s">
        <v>782</v>
      </c>
      <c r="H451" s="153">
        <v>609.84100000000001</v>
      </c>
      <c r="I451" s="154"/>
      <c r="L451" s="150"/>
      <c r="M451" s="155"/>
      <c r="T451" s="156"/>
      <c r="AT451" s="157" t="s">
        <v>209</v>
      </c>
      <c r="AU451" s="157" t="s">
        <v>93</v>
      </c>
      <c r="AV451" s="12" t="s">
        <v>93</v>
      </c>
      <c r="AW451" s="12" t="s">
        <v>4</v>
      </c>
      <c r="AX451" s="12" t="s">
        <v>91</v>
      </c>
      <c r="AY451" s="157" t="s">
        <v>186</v>
      </c>
    </row>
    <row r="452" spans="2:65" s="1" customFormat="1" ht="24.2" customHeight="1">
      <c r="B452" s="33"/>
      <c r="C452" s="137" t="s">
        <v>783</v>
      </c>
      <c r="D452" s="137" t="s">
        <v>188</v>
      </c>
      <c r="E452" s="138" t="s">
        <v>784</v>
      </c>
      <c r="F452" s="139" t="s">
        <v>785</v>
      </c>
      <c r="G452" s="140" t="s">
        <v>225</v>
      </c>
      <c r="H452" s="141">
        <v>183.14</v>
      </c>
      <c r="I452" s="142"/>
      <c r="J452" s="143">
        <f>ROUND(I452*H452,2)</f>
        <v>0</v>
      </c>
      <c r="K452" s="139" t="s">
        <v>192</v>
      </c>
      <c r="L452" s="33"/>
      <c r="M452" s="144" t="s">
        <v>1</v>
      </c>
      <c r="N452" s="145" t="s">
        <v>48</v>
      </c>
      <c r="P452" s="146">
        <f>O452*H452</f>
        <v>0</v>
      </c>
      <c r="Q452" s="146">
        <v>1.7600000000000001E-3</v>
      </c>
      <c r="R452" s="146">
        <f>Q452*H452</f>
        <v>0.32232640000000001</v>
      </c>
      <c r="S452" s="146">
        <v>0</v>
      </c>
      <c r="T452" s="147">
        <f>S452*H452</f>
        <v>0</v>
      </c>
      <c r="AR452" s="148" t="s">
        <v>193</v>
      </c>
      <c r="AT452" s="148" t="s">
        <v>188</v>
      </c>
      <c r="AU452" s="148" t="s">
        <v>93</v>
      </c>
      <c r="AY452" s="17" t="s">
        <v>186</v>
      </c>
      <c r="BE452" s="149">
        <f>IF(N452="základní",J452,0)</f>
        <v>0</v>
      </c>
      <c r="BF452" s="149">
        <f>IF(N452="snížená",J452,0)</f>
        <v>0</v>
      </c>
      <c r="BG452" s="149">
        <f>IF(N452="zákl. přenesená",J452,0)</f>
        <v>0</v>
      </c>
      <c r="BH452" s="149">
        <f>IF(N452="sníž. přenesená",J452,0)</f>
        <v>0</v>
      </c>
      <c r="BI452" s="149">
        <f>IF(N452="nulová",J452,0)</f>
        <v>0</v>
      </c>
      <c r="BJ452" s="17" t="s">
        <v>91</v>
      </c>
      <c r="BK452" s="149">
        <f>ROUND(I452*H452,2)</f>
        <v>0</v>
      </c>
      <c r="BL452" s="17" t="s">
        <v>193</v>
      </c>
      <c r="BM452" s="148" t="s">
        <v>786</v>
      </c>
    </row>
    <row r="453" spans="2:65" s="1" customFormat="1" ht="16.5" customHeight="1">
      <c r="B453" s="33"/>
      <c r="C453" s="179" t="s">
        <v>787</v>
      </c>
      <c r="D453" s="179" t="s">
        <v>305</v>
      </c>
      <c r="E453" s="180" t="s">
        <v>788</v>
      </c>
      <c r="F453" s="181" t="s">
        <v>789</v>
      </c>
      <c r="G453" s="182" t="s">
        <v>191</v>
      </c>
      <c r="H453" s="183">
        <v>36.628</v>
      </c>
      <c r="I453" s="184"/>
      <c r="J453" s="185">
        <f>ROUND(I453*H453,2)</f>
        <v>0</v>
      </c>
      <c r="K453" s="181" t="s">
        <v>192</v>
      </c>
      <c r="L453" s="186"/>
      <c r="M453" s="187" t="s">
        <v>1</v>
      </c>
      <c r="N453" s="188" t="s">
        <v>48</v>
      </c>
      <c r="P453" s="146">
        <f>O453*H453</f>
        <v>0</v>
      </c>
      <c r="Q453" s="146">
        <v>6.8000000000000005E-4</v>
      </c>
      <c r="R453" s="146">
        <f>Q453*H453</f>
        <v>2.4907040000000002E-2</v>
      </c>
      <c r="S453" s="146">
        <v>0</v>
      </c>
      <c r="T453" s="147">
        <f>S453*H453</f>
        <v>0</v>
      </c>
      <c r="AR453" s="148" t="s">
        <v>222</v>
      </c>
      <c r="AT453" s="148" t="s">
        <v>305</v>
      </c>
      <c r="AU453" s="148" t="s">
        <v>93</v>
      </c>
      <c r="AY453" s="17" t="s">
        <v>186</v>
      </c>
      <c r="BE453" s="149">
        <f>IF(N453="základní",J453,0)</f>
        <v>0</v>
      </c>
      <c r="BF453" s="149">
        <f>IF(N453="snížená",J453,0)</f>
        <v>0</v>
      </c>
      <c r="BG453" s="149">
        <f>IF(N453="zákl. přenesená",J453,0)</f>
        <v>0</v>
      </c>
      <c r="BH453" s="149">
        <f>IF(N453="sníž. přenesená",J453,0)</f>
        <v>0</v>
      </c>
      <c r="BI453" s="149">
        <f>IF(N453="nulová",J453,0)</f>
        <v>0</v>
      </c>
      <c r="BJ453" s="17" t="s">
        <v>91</v>
      </c>
      <c r="BK453" s="149">
        <f>ROUND(I453*H453,2)</f>
        <v>0</v>
      </c>
      <c r="BL453" s="17" t="s">
        <v>193</v>
      </c>
      <c r="BM453" s="148" t="s">
        <v>790</v>
      </c>
    </row>
    <row r="454" spans="2:65" s="12" customFormat="1" ht="11.25">
      <c r="B454" s="150"/>
      <c r="D454" s="151" t="s">
        <v>209</v>
      </c>
      <c r="F454" s="152" t="s">
        <v>791</v>
      </c>
      <c r="H454" s="153">
        <v>36.628</v>
      </c>
      <c r="I454" s="154"/>
      <c r="L454" s="150"/>
      <c r="M454" s="155"/>
      <c r="T454" s="156"/>
      <c r="AT454" s="157" t="s">
        <v>209</v>
      </c>
      <c r="AU454" s="157" t="s">
        <v>93</v>
      </c>
      <c r="AV454" s="12" t="s">
        <v>93</v>
      </c>
      <c r="AW454" s="12" t="s">
        <v>4</v>
      </c>
      <c r="AX454" s="12" t="s">
        <v>91</v>
      </c>
      <c r="AY454" s="157" t="s">
        <v>186</v>
      </c>
    </row>
    <row r="455" spans="2:65" s="1" customFormat="1" ht="24.2" customHeight="1">
      <c r="B455" s="33"/>
      <c r="C455" s="137" t="s">
        <v>792</v>
      </c>
      <c r="D455" s="137" t="s">
        <v>188</v>
      </c>
      <c r="E455" s="138" t="s">
        <v>784</v>
      </c>
      <c r="F455" s="139" t="s">
        <v>785</v>
      </c>
      <c r="G455" s="140" t="s">
        <v>225</v>
      </c>
      <c r="H455" s="141">
        <v>41.52</v>
      </c>
      <c r="I455" s="142"/>
      <c r="J455" s="143">
        <f>ROUND(I455*H455,2)</f>
        <v>0</v>
      </c>
      <c r="K455" s="139" t="s">
        <v>192</v>
      </c>
      <c r="L455" s="33"/>
      <c r="M455" s="144" t="s">
        <v>1</v>
      </c>
      <c r="N455" s="145" t="s">
        <v>48</v>
      </c>
      <c r="P455" s="146">
        <f>O455*H455</f>
        <v>0</v>
      </c>
      <c r="Q455" s="146">
        <v>1.7600000000000001E-3</v>
      </c>
      <c r="R455" s="146">
        <f>Q455*H455</f>
        <v>7.3075200000000007E-2</v>
      </c>
      <c r="S455" s="146">
        <v>0</v>
      </c>
      <c r="T455" s="147">
        <f>S455*H455</f>
        <v>0</v>
      </c>
      <c r="AR455" s="148" t="s">
        <v>193</v>
      </c>
      <c r="AT455" s="148" t="s">
        <v>188</v>
      </c>
      <c r="AU455" s="148" t="s">
        <v>93</v>
      </c>
      <c r="AY455" s="17" t="s">
        <v>186</v>
      </c>
      <c r="BE455" s="149">
        <f>IF(N455="základní",J455,0)</f>
        <v>0</v>
      </c>
      <c r="BF455" s="149">
        <f>IF(N455="snížená",J455,0)</f>
        <v>0</v>
      </c>
      <c r="BG455" s="149">
        <f>IF(N455="zákl. přenesená",J455,0)</f>
        <v>0</v>
      </c>
      <c r="BH455" s="149">
        <f>IF(N455="sníž. přenesená",J455,0)</f>
        <v>0</v>
      </c>
      <c r="BI455" s="149">
        <f>IF(N455="nulová",J455,0)</f>
        <v>0</v>
      </c>
      <c r="BJ455" s="17" t="s">
        <v>91</v>
      </c>
      <c r="BK455" s="149">
        <f>ROUND(I455*H455,2)</f>
        <v>0</v>
      </c>
      <c r="BL455" s="17" t="s">
        <v>193</v>
      </c>
      <c r="BM455" s="148" t="s">
        <v>793</v>
      </c>
    </row>
    <row r="456" spans="2:65" s="12" customFormat="1" ht="11.25">
      <c r="B456" s="150"/>
      <c r="D456" s="151" t="s">
        <v>209</v>
      </c>
      <c r="E456" s="157" t="s">
        <v>1</v>
      </c>
      <c r="F456" s="152" t="s">
        <v>794</v>
      </c>
      <c r="H456" s="153">
        <v>41.52</v>
      </c>
      <c r="I456" s="154"/>
      <c r="L456" s="150"/>
      <c r="M456" s="155"/>
      <c r="T456" s="156"/>
      <c r="AT456" s="157" t="s">
        <v>209</v>
      </c>
      <c r="AU456" s="157" t="s">
        <v>93</v>
      </c>
      <c r="AV456" s="12" t="s">
        <v>93</v>
      </c>
      <c r="AW456" s="12" t="s">
        <v>38</v>
      </c>
      <c r="AX456" s="12" t="s">
        <v>83</v>
      </c>
      <c r="AY456" s="157" t="s">
        <v>186</v>
      </c>
    </row>
    <row r="457" spans="2:65" s="13" customFormat="1" ht="11.25">
      <c r="B457" s="166"/>
      <c r="D457" s="151" t="s">
        <v>209</v>
      </c>
      <c r="E457" s="167" t="s">
        <v>1</v>
      </c>
      <c r="F457" s="168" t="s">
        <v>291</v>
      </c>
      <c r="H457" s="169">
        <v>41.52</v>
      </c>
      <c r="I457" s="170"/>
      <c r="L457" s="166"/>
      <c r="M457" s="171"/>
      <c r="T457" s="172"/>
      <c r="AT457" s="167" t="s">
        <v>209</v>
      </c>
      <c r="AU457" s="167" t="s">
        <v>93</v>
      </c>
      <c r="AV457" s="13" t="s">
        <v>193</v>
      </c>
      <c r="AW457" s="13" t="s">
        <v>38</v>
      </c>
      <c r="AX457" s="13" t="s">
        <v>91</v>
      </c>
      <c r="AY457" s="167" t="s">
        <v>186</v>
      </c>
    </row>
    <row r="458" spans="2:65" s="1" customFormat="1" ht="16.5" customHeight="1">
      <c r="B458" s="33"/>
      <c r="C458" s="179" t="s">
        <v>795</v>
      </c>
      <c r="D458" s="179" t="s">
        <v>305</v>
      </c>
      <c r="E458" s="180" t="s">
        <v>796</v>
      </c>
      <c r="F458" s="181" t="s">
        <v>797</v>
      </c>
      <c r="G458" s="182" t="s">
        <v>191</v>
      </c>
      <c r="H458" s="183">
        <v>10.38</v>
      </c>
      <c r="I458" s="184"/>
      <c r="J458" s="185">
        <f>ROUND(I458*H458,2)</f>
        <v>0</v>
      </c>
      <c r="K458" s="181" t="s">
        <v>192</v>
      </c>
      <c r="L458" s="186"/>
      <c r="M458" s="187" t="s">
        <v>1</v>
      </c>
      <c r="N458" s="188" t="s">
        <v>48</v>
      </c>
      <c r="P458" s="146">
        <f>O458*H458</f>
        <v>0</v>
      </c>
      <c r="Q458" s="146">
        <v>1.1999999999999999E-3</v>
      </c>
      <c r="R458" s="146">
        <f>Q458*H458</f>
        <v>1.2456E-2</v>
      </c>
      <c r="S458" s="146">
        <v>0</v>
      </c>
      <c r="T458" s="147">
        <f>S458*H458</f>
        <v>0</v>
      </c>
      <c r="AR458" s="148" t="s">
        <v>222</v>
      </c>
      <c r="AT458" s="148" t="s">
        <v>305</v>
      </c>
      <c r="AU458" s="148" t="s">
        <v>93</v>
      </c>
      <c r="AY458" s="17" t="s">
        <v>186</v>
      </c>
      <c r="BE458" s="149">
        <f>IF(N458="základní",J458,0)</f>
        <v>0</v>
      </c>
      <c r="BF458" s="149">
        <f>IF(N458="snížená",J458,0)</f>
        <v>0</v>
      </c>
      <c r="BG458" s="149">
        <f>IF(N458="zákl. přenesená",J458,0)</f>
        <v>0</v>
      </c>
      <c r="BH458" s="149">
        <f>IF(N458="sníž. přenesená",J458,0)</f>
        <v>0</v>
      </c>
      <c r="BI458" s="149">
        <f>IF(N458="nulová",J458,0)</f>
        <v>0</v>
      </c>
      <c r="BJ458" s="17" t="s">
        <v>91</v>
      </c>
      <c r="BK458" s="149">
        <f>ROUND(I458*H458,2)</f>
        <v>0</v>
      </c>
      <c r="BL458" s="17" t="s">
        <v>193</v>
      </c>
      <c r="BM458" s="148" t="s">
        <v>798</v>
      </c>
    </row>
    <row r="459" spans="2:65" s="12" customFormat="1" ht="11.25">
      <c r="B459" s="150"/>
      <c r="D459" s="151" t="s">
        <v>209</v>
      </c>
      <c r="F459" s="152" t="s">
        <v>799</v>
      </c>
      <c r="H459" s="153">
        <v>10.38</v>
      </c>
      <c r="I459" s="154"/>
      <c r="L459" s="150"/>
      <c r="M459" s="155"/>
      <c r="T459" s="156"/>
      <c r="AT459" s="157" t="s">
        <v>209</v>
      </c>
      <c r="AU459" s="157" t="s">
        <v>93</v>
      </c>
      <c r="AV459" s="12" t="s">
        <v>93</v>
      </c>
      <c r="AW459" s="12" t="s">
        <v>4</v>
      </c>
      <c r="AX459" s="12" t="s">
        <v>91</v>
      </c>
      <c r="AY459" s="157" t="s">
        <v>186</v>
      </c>
    </row>
    <row r="460" spans="2:65" s="1" customFormat="1" ht="24.2" customHeight="1">
      <c r="B460" s="33"/>
      <c r="C460" s="137" t="s">
        <v>800</v>
      </c>
      <c r="D460" s="137" t="s">
        <v>188</v>
      </c>
      <c r="E460" s="138" t="s">
        <v>801</v>
      </c>
      <c r="F460" s="139" t="s">
        <v>802</v>
      </c>
      <c r="G460" s="140" t="s">
        <v>191</v>
      </c>
      <c r="H460" s="141">
        <v>696.85199999999998</v>
      </c>
      <c r="I460" s="142"/>
      <c r="J460" s="143">
        <f>ROUND(I460*H460,2)</f>
        <v>0</v>
      </c>
      <c r="K460" s="139" t="s">
        <v>192</v>
      </c>
      <c r="L460" s="33"/>
      <c r="M460" s="144" t="s">
        <v>1</v>
      </c>
      <c r="N460" s="145" t="s">
        <v>48</v>
      </c>
      <c r="P460" s="146">
        <f>O460*H460</f>
        <v>0</v>
      </c>
      <c r="Q460" s="146">
        <v>9.5200000000000007E-3</v>
      </c>
      <c r="R460" s="146">
        <f>Q460*H460</f>
        <v>6.63403104</v>
      </c>
      <c r="S460" s="146">
        <v>0</v>
      </c>
      <c r="T460" s="147">
        <f>S460*H460</f>
        <v>0</v>
      </c>
      <c r="AR460" s="148" t="s">
        <v>193</v>
      </c>
      <c r="AT460" s="148" t="s">
        <v>188</v>
      </c>
      <c r="AU460" s="148" t="s">
        <v>93</v>
      </c>
      <c r="AY460" s="17" t="s">
        <v>186</v>
      </c>
      <c r="BE460" s="149">
        <f>IF(N460="základní",J460,0)</f>
        <v>0</v>
      </c>
      <c r="BF460" s="149">
        <f>IF(N460="snížená",J460,0)</f>
        <v>0</v>
      </c>
      <c r="BG460" s="149">
        <f>IF(N460="zákl. přenesená",J460,0)</f>
        <v>0</v>
      </c>
      <c r="BH460" s="149">
        <f>IF(N460="sníž. přenesená",J460,0)</f>
        <v>0</v>
      </c>
      <c r="BI460" s="149">
        <f>IF(N460="nulová",J460,0)</f>
        <v>0</v>
      </c>
      <c r="BJ460" s="17" t="s">
        <v>91</v>
      </c>
      <c r="BK460" s="149">
        <f>ROUND(I460*H460,2)</f>
        <v>0</v>
      </c>
      <c r="BL460" s="17" t="s">
        <v>193</v>
      </c>
      <c r="BM460" s="148" t="s">
        <v>803</v>
      </c>
    </row>
    <row r="461" spans="2:65" s="14" customFormat="1" ht="11.25">
      <c r="B461" s="173"/>
      <c r="D461" s="151" t="s">
        <v>209</v>
      </c>
      <c r="E461" s="174" t="s">
        <v>1</v>
      </c>
      <c r="F461" s="175" t="s">
        <v>776</v>
      </c>
      <c r="H461" s="174" t="s">
        <v>1</v>
      </c>
      <c r="I461" s="176"/>
      <c r="L461" s="173"/>
      <c r="M461" s="177"/>
      <c r="T461" s="178"/>
      <c r="AT461" s="174" t="s">
        <v>209</v>
      </c>
      <c r="AU461" s="174" t="s">
        <v>93</v>
      </c>
      <c r="AV461" s="14" t="s">
        <v>91</v>
      </c>
      <c r="AW461" s="14" t="s">
        <v>38</v>
      </c>
      <c r="AX461" s="14" t="s">
        <v>83</v>
      </c>
      <c r="AY461" s="174" t="s">
        <v>186</v>
      </c>
    </row>
    <row r="462" spans="2:65" s="12" customFormat="1" ht="11.25">
      <c r="B462" s="150"/>
      <c r="D462" s="151" t="s">
        <v>209</v>
      </c>
      <c r="E462" s="157" t="s">
        <v>1</v>
      </c>
      <c r="F462" s="152" t="s">
        <v>804</v>
      </c>
      <c r="H462" s="153">
        <v>696.85199999999998</v>
      </c>
      <c r="I462" s="154"/>
      <c r="L462" s="150"/>
      <c r="M462" s="155"/>
      <c r="T462" s="156"/>
      <c r="AT462" s="157" t="s">
        <v>209</v>
      </c>
      <c r="AU462" s="157" t="s">
        <v>93</v>
      </c>
      <c r="AV462" s="12" t="s">
        <v>93</v>
      </c>
      <c r="AW462" s="12" t="s">
        <v>38</v>
      </c>
      <c r="AX462" s="12" t="s">
        <v>83</v>
      </c>
      <c r="AY462" s="157" t="s">
        <v>186</v>
      </c>
    </row>
    <row r="463" spans="2:65" s="13" customFormat="1" ht="11.25">
      <c r="B463" s="166"/>
      <c r="D463" s="151" t="s">
        <v>209</v>
      </c>
      <c r="E463" s="167" t="s">
        <v>1</v>
      </c>
      <c r="F463" s="168" t="s">
        <v>291</v>
      </c>
      <c r="H463" s="169">
        <v>696.85199999999998</v>
      </c>
      <c r="I463" s="170"/>
      <c r="L463" s="166"/>
      <c r="M463" s="171"/>
      <c r="T463" s="172"/>
      <c r="AT463" s="167" t="s">
        <v>209</v>
      </c>
      <c r="AU463" s="167" t="s">
        <v>93</v>
      </c>
      <c r="AV463" s="13" t="s">
        <v>193</v>
      </c>
      <c r="AW463" s="13" t="s">
        <v>38</v>
      </c>
      <c r="AX463" s="13" t="s">
        <v>91</v>
      </c>
      <c r="AY463" s="167" t="s">
        <v>186</v>
      </c>
    </row>
    <row r="464" spans="2:65" s="1" customFormat="1" ht="16.5" customHeight="1">
      <c r="B464" s="33"/>
      <c r="C464" s="179" t="s">
        <v>805</v>
      </c>
      <c r="D464" s="179" t="s">
        <v>305</v>
      </c>
      <c r="E464" s="180" t="s">
        <v>806</v>
      </c>
      <c r="F464" s="181" t="s">
        <v>807</v>
      </c>
      <c r="G464" s="182" t="s">
        <v>191</v>
      </c>
      <c r="H464" s="183">
        <v>731.69500000000005</v>
      </c>
      <c r="I464" s="184"/>
      <c r="J464" s="185">
        <f>ROUND(I464*H464,2)</f>
        <v>0</v>
      </c>
      <c r="K464" s="181" t="s">
        <v>192</v>
      </c>
      <c r="L464" s="186"/>
      <c r="M464" s="187" t="s">
        <v>1</v>
      </c>
      <c r="N464" s="188" t="s">
        <v>48</v>
      </c>
      <c r="P464" s="146">
        <f>O464*H464</f>
        <v>0</v>
      </c>
      <c r="Q464" s="146">
        <v>1.4999999999999999E-2</v>
      </c>
      <c r="R464" s="146">
        <f>Q464*H464</f>
        <v>10.975425</v>
      </c>
      <c r="S464" s="146">
        <v>0</v>
      </c>
      <c r="T464" s="147">
        <f>S464*H464</f>
        <v>0</v>
      </c>
      <c r="AR464" s="148" t="s">
        <v>222</v>
      </c>
      <c r="AT464" s="148" t="s">
        <v>305</v>
      </c>
      <c r="AU464" s="148" t="s">
        <v>93</v>
      </c>
      <c r="AY464" s="17" t="s">
        <v>186</v>
      </c>
      <c r="BE464" s="149">
        <f>IF(N464="základní",J464,0)</f>
        <v>0</v>
      </c>
      <c r="BF464" s="149">
        <f>IF(N464="snížená",J464,0)</f>
        <v>0</v>
      </c>
      <c r="BG464" s="149">
        <f>IF(N464="zákl. přenesená",J464,0)</f>
        <v>0</v>
      </c>
      <c r="BH464" s="149">
        <f>IF(N464="sníž. přenesená",J464,0)</f>
        <v>0</v>
      </c>
      <c r="BI464" s="149">
        <f>IF(N464="nulová",J464,0)</f>
        <v>0</v>
      </c>
      <c r="BJ464" s="17" t="s">
        <v>91</v>
      </c>
      <c r="BK464" s="149">
        <f>ROUND(I464*H464,2)</f>
        <v>0</v>
      </c>
      <c r="BL464" s="17" t="s">
        <v>193</v>
      </c>
      <c r="BM464" s="148" t="s">
        <v>808</v>
      </c>
    </row>
    <row r="465" spans="2:65" s="12" customFormat="1" ht="11.25">
      <c r="B465" s="150"/>
      <c r="D465" s="151" t="s">
        <v>209</v>
      </c>
      <c r="F465" s="152" t="s">
        <v>809</v>
      </c>
      <c r="H465" s="153">
        <v>731.69500000000005</v>
      </c>
      <c r="I465" s="154"/>
      <c r="L465" s="150"/>
      <c r="M465" s="155"/>
      <c r="T465" s="156"/>
      <c r="AT465" s="157" t="s">
        <v>209</v>
      </c>
      <c r="AU465" s="157" t="s">
        <v>93</v>
      </c>
      <c r="AV465" s="12" t="s">
        <v>93</v>
      </c>
      <c r="AW465" s="12" t="s">
        <v>4</v>
      </c>
      <c r="AX465" s="12" t="s">
        <v>91</v>
      </c>
      <c r="AY465" s="157" t="s">
        <v>186</v>
      </c>
    </row>
    <row r="466" spans="2:65" s="1" customFormat="1" ht="24.2" customHeight="1">
      <c r="B466" s="33"/>
      <c r="C466" s="137" t="s">
        <v>810</v>
      </c>
      <c r="D466" s="137" t="s">
        <v>188</v>
      </c>
      <c r="E466" s="138" t="s">
        <v>811</v>
      </c>
      <c r="F466" s="139" t="s">
        <v>812</v>
      </c>
      <c r="G466" s="140" t="s">
        <v>225</v>
      </c>
      <c r="H466" s="141">
        <v>52.4</v>
      </c>
      <c r="I466" s="142"/>
      <c r="J466" s="143">
        <f>ROUND(I466*H466,2)</f>
        <v>0</v>
      </c>
      <c r="K466" s="139" t="s">
        <v>192</v>
      </c>
      <c r="L466" s="33"/>
      <c r="M466" s="144" t="s">
        <v>1</v>
      </c>
      <c r="N466" s="145" t="s">
        <v>48</v>
      </c>
      <c r="P466" s="146">
        <f>O466*H466</f>
        <v>0</v>
      </c>
      <c r="Q466" s="146">
        <v>3.3899999999999998E-3</v>
      </c>
      <c r="R466" s="146">
        <f>Q466*H466</f>
        <v>0.17763599999999999</v>
      </c>
      <c r="S466" s="146">
        <v>0</v>
      </c>
      <c r="T466" s="147">
        <f>S466*H466</f>
        <v>0</v>
      </c>
      <c r="AR466" s="148" t="s">
        <v>193</v>
      </c>
      <c r="AT466" s="148" t="s">
        <v>188</v>
      </c>
      <c r="AU466" s="148" t="s">
        <v>93</v>
      </c>
      <c r="AY466" s="17" t="s">
        <v>186</v>
      </c>
      <c r="BE466" s="149">
        <f>IF(N466="základní",J466,0)</f>
        <v>0</v>
      </c>
      <c r="BF466" s="149">
        <f>IF(N466="snížená",J466,0)</f>
        <v>0</v>
      </c>
      <c r="BG466" s="149">
        <f>IF(N466="zákl. přenesená",J466,0)</f>
        <v>0</v>
      </c>
      <c r="BH466" s="149">
        <f>IF(N466="sníž. přenesená",J466,0)</f>
        <v>0</v>
      </c>
      <c r="BI466" s="149">
        <f>IF(N466="nulová",J466,0)</f>
        <v>0</v>
      </c>
      <c r="BJ466" s="17" t="s">
        <v>91</v>
      </c>
      <c r="BK466" s="149">
        <f>ROUND(I466*H466,2)</f>
        <v>0</v>
      </c>
      <c r="BL466" s="17" t="s">
        <v>193</v>
      </c>
      <c r="BM466" s="148" t="s">
        <v>813</v>
      </c>
    </row>
    <row r="467" spans="2:65" s="1" customFormat="1" ht="16.5" customHeight="1">
      <c r="B467" s="33"/>
      <c r="C467" s="179" t="s">
        <v>814</v>
      </c>
      <c r="D467" s="179" t="s">
        <v>305</v>
      </c>
      <c r="E467" s="180" t="s">
        <v>815</v>
      </c>
      <c r="F467" s="181" t="s">
        <v>816</v>
      </c>
      <c r="G467" s="182" t="s">
        <v>191</v>
      </c>
      <c r="H467" s="183">
        <v>15.72</v>
      </c>
      <c r="I467" s="184"/>
      <c r="J467" s="185">
        <f>ROUND(I467*H467,2)</f>
        <v>0</v>
      </c>
      <c r="K467" s="181" t="s">
        <v>192</v>
      </c>
      <c r="L467" s="186"/>
      <c r="M467" s="187" t="s">
        <v>1</v>
      </c>
      <c r="N467" s="188" t="s">
        <v>48</v>
      </c>
      <c r="P467" s="146">
        <f>O467*H467</f>
        <v>0</v>
      </c>
      <c r="Q467" s="146">
        <v>6.0000000000000001E-3</v>
      </c>
      <c r="R467" s="146">
        <f>Q467*H467</f>
        <v>9.4320000000000001E-2</v>
      </c>
      <c r="S467" s="146">
        <v>0</v>
      </c>
      <c r="T467" s="147">
        <f>S467*H467</f>
        <v>0</v>
      </c>
      <c r="AR467" s="148" t="s">
        <v>222</v>
      </c>
      <c r="AT467" s="148" t="s">
        <v>305</v>
      </c>
      <c r="AU467" s="148" t="s">
        <v>93</v>
      </c>
      <c r="AY467" s="17" t="s">
        <v>186</v>
      </c>
      <c r="BE467" s="149">
        <f>IF(N467="základní",J467,0)</f>
        <v>0</v>
      </c>
      <c r="BF467" s="149">
        <f>IF(N467="snížená",J467,0)</f>
        <v>0</v>
      </c>
      <c r="BG467" s="149">
        <f>IF(N467="zákl. přenesená",J467,0)</f>
        <v>0</v>
      </c>
      <c r="BH467" s="149">
        <f>IF(N467="sníž. přenesená",J467,0)</f>
        <v>0</v>
      </c>
      <c r="BI467" s="149">
        <f>IF(N467="nulová",J467,0)</f>
        <v>0</v>
      </c>
      <c r="BJ467" s="17" t="s">
        <v>91</v>
      </c>
      <c r="BK467" s="149">
        <f>ROUND(I467*H467,2)</f>
        <v>0</v>
      </c>
      <c r="BL467" s="17" t="s">
        <v>193</v>
      </c>
      <c r="BM467" s="148" t="s">
        <v>817</v>
      </c>
    </row>
    <row r="468" spans="2:65" s="12" customFormat="1" ht="11.25">
      <c r="B468" s="150"/>
      <c r="D468" s="151" t="s">
        <v>209</v>
      </c>
      <c r="F468" s="152" t="s">
        <v>818</v>
      </c>
      <c r="H468" s="153">
        <v>15.72</v>
      </c>
      <c r="I468" s="154"/>
      <c r="L468" s="150"/>
      <c r="M468" s="155"/>
      <c r="T468" s="156"/>
      <c r="AT468" s="157" t="s">
        <v>209</v>
      </c>
      <c r="AU468" s="157" t="s">
        <v>93</v>
      </c>
      <c r="AV468" s="12" t="s">
        <v>93</v>
      </c>
      <c r="AW468" s="12" t="s">
        <v>4</v>
      </c>
      <c r="AX468" s="12" t="s">
        <v>91</v>
      </c>
      <c r="AY468" s="157" t="s">
        <v>186</v>
      </c>
    </row>
    <row r="469" spans="2:65" s="1" customFormat="1" ht="24.2" customHeight="1">
      <c r="B469" s="33"/>
      <c r="C469" s="137" t="s">
        <v>819</v>
      </c>
      <c r="D469" s="137" t="s">
        <v>188</v>
      </c>
      <c r="E469" s="138" t="s">
        <v>820</v>
      </c>
      <c r="F469" s="139" t="s">
        <v>821</v>
      </c>
      <c r="G469" s="140" t="s">
        <v>191</v>
      </c>
      <c r="H469" s="141">
        <v>554.40099999999995</v>
      </c>
      <c r="I469" s="142"/>
      <c r="J469" s="143">
        <f>ROUND(I469*H469,2)</f>
        <v>0</v>
      </c>
      <c r="K469" s="139" t="s">
        <v>192</v>
      </c>
      <c r="L469" s="33"/>
      <c r="M469" s="144" t="s">
        <v>1</v>
      </c>
      <c r="N469" s="145" t="s">
        <v>48</v>
      </c>
      <c r="P469" s="146">
        <f>O469*H469</f>
        <v>0</v>
      </c>
      <c r="Q469" s="146">
        <v>6.0000000000000002E-5</v>
      </c>
      <c r="R469" s="146">
        <f>Q469*H469</f>
        <v>3.3264059999999998E-2</v>
      </c>
      <c r="S469" s="146">
        <v>0</v>
      </c>
      <c r="T469" s="147">
        <f>S469*H469</f>
        <v>0</v>
      </c>
      <c r="AR469" s="148" t="s">
        <v>193</v>
      </c>
      <c r="AT469" s="148" t="s">
        <v>188</v>
      </c>
      <c r="AU469" s="148" t="s">
        <v>93</v>
      </c>
      <c r="AY469" s="17" t="s">
        <v>186</v>
      </c>
      <c r="BE469" s="149">
        <f>IF(N469="základní",J469,0)</f>
        <v>0</v>
      </c>
      <c r="BF469" s="149">
        <f>IF(N469="snížená",J469,0)</f>
        <v>0</v>
      </c>
      <c r="BG469" s="149">
        <f>IF(N469="zákl. přenesená",J469,0)</f>
        <v>0</v>
      </c>
      <c r="BH469" s="149">
        <f>IF(N469="sníž. přenesená",J469,0)</f>
        <v>0</v>
      </c>
      <c r="BI469" s="149">
        <f>IF(N469="nulová",J469,0)</f>
        <v>0</v>
      </c>
      <c r="BJ469" s="17" t="s">
        <v>91</v>
      </c>
      <c r="BK469" s="149">
        <f>ROUND(I469*H469,2)</f>
        <v>0</v>
      </c>
      <c r="BL469" s="17" t="s">
        <v>193</v>
      </c>
      <c r="BM469" s="148" t="s">
        <v>822</v>
      </c>
    </row>
    <row r="470" spans="2:65" s="1" customFormat="1" ht="16.5" customHeight="1">
      <c r="B470" s="33"/>
      <c r="C470" s="137" t="s">
        <v>823</v>
      </c>
      <c r="D470" s="137" t="s">
        <v>188</v>
      </c>
      <c r="E470" s="138" t="s">
        <v>824</v>
      </c>
      <c r="F470" s="139" t="s">
        <v>825</v>
      </c>
      <c r="G470" s="140" t="s">
        <v>191</v>
      </c>
      <c r="H470" s="141">
        <v>696.85199999999998</v>
      </c>
      <c r="I470" s="142"/>
      <c r="J470" s="143">
        <f>ROUND(I470*H470,2)</f>
        <v>0</v>
      </c>
      <c r="K470" s="139" t="s">
        <v>192</v>
      </c>
      <c r="L470" s="33"/>
      <c r="M470" s="144" t="s">
        <v>1</v>
      </c>
      <c r="N470" s="145" t="s">
        <v>48</v>
      </c>
      <c r="P470" s="146">
        <f>O470*H470</f>
        <v>0</v>
      </c>
      <c r="Q470" s="146">
        <v>6.0000000000000002E-5</v>
      </c>
      <c r="R470" s="146">
        <f>Q470*H470</f>
        <v>4.181112E-2</v>
      </c>
      <c r="S470" s="146">
        <v>0</v>
      </c>
      <c r="T470" s="147">
        <f>S470*H470</f>
        <v>0</v>
      </c>
      <c r="AR470" s="148" t="s">
        <v>193</v>
      </c>
      <c r="AT470" s="148" t="s">
        <v>188</v>
      </c>
      <c r="AU470" s="148" t="s">
        <v>93</v>
      </c>
      <c r="AY470" s="17" t="s">
        <v>186</v>
      </c>
      <c r="BE470" s="149">
        <f>IF(N470="základní",J470,0)</f>
        <v>0</v>
      </c>
      <c r="BF470" s="149">
        <f>IF(N470="snížená",J470,0)</f>
        <v>0</v>
      </c>
      <c r="BG470" s="149">
        <f>IF(N470="zákl. přenesená",J470,0)</f>
        <v>0</v>
      </c>
      <c r="BH470" s="149">
        <f>IF(N470="sníž. přenesená",J470,0)</f>
        <v>0</v>
      </c>
      <c r="BI470" s="149">
        <f>IF(N470="nulová",J470,0)</f>
        <v>0</v>
      </c>
      <c r="BJ470" s="17" t="s">
        <v>91</v>
      </c>
      <c r="BK470" s="149">
        <f>ROUND(I470*H470,2)</f>
        <v>0</v>
      </c>
      <c r="BL470" s="17" t="s">
        <v>193</v>
      </c>
      <c r="BM470" s="148" t="s">
        <v>826</v>
      </c>
    </row>
    <row r="471" spans="2:65" s="1" customFormat="1" ht="16.5" customHeight="1">
      <c r="B471" s="33"/>
      <c r="C471" s="137" t="s">
        <v>827</v>
      </c>
      <c r="D471" s="137" t="s">
        <v>188</v>
      </c>
      <c r="E471" s="138" t="s">
        <v>828</v>
      </c>
      <c r="F471" s="139" t="s">
        <v>829</v>
      </c>
      <c r="G471" s="140" t="s">
        <v>191</v>
      </c>
      <c r="H471" s="141">
        <v>591.029</v>
      </c>
      <c r="I471" s="142"/>
      <c r="J471" s="143">
        <f>ROUND(I471*H471,2)</f>
        <v>0</v>
      </c>
      <c r="K471" s="139" t="s">
        <v>240</v>
      </c>
      <c r="L471" s="33"/>
      <c r="M471" s="144" t="s">
        <v>1</v>
      </c>
      <c r="N471" s="145" t="s">
        <v>48</v>
      </c>
      <c r="P471" s="146">
        <f>O471*H471</f>
        <v>0</v>
      </c>
      <c r="Q471" s="146">
        <v>0</v>
      </c>
      <c r="R471" s="146">
        <f>Q471*H471</f>
        <v>0</v>
      </c>
      <c r="S471" s="146">
        <v>0</v>
      </c>
      <c r="T471" s="147">
        <f>S471*H471</f>
        <v>0</v>
      </c>
      <c r="AR471" s="148" t="s">
        <v>193</v>
      </c>
      <c r="AT471" s="148" t="s">
        <v>188</v>
      </c>
      <c r="AU471" s="148" t="s">
        <v>93</v>
      </c>
      <c r="AY471" s="17" t="s">
        <v>186</v>
      </c>
      <c r="BE471" s="149">
        <f>IF(N471="základní",J471,0)</f>
        <v>0</v>
      </c>
      <c r="BF471" s="149">
        <f>IF(N471="snížená",J471,0)</f>
        <v>0</v>
      </c>
      <c r="BG471" s="149">
        <f>IF(N471="zákl. přenesená",J471,0)</f>
        <v>0</v>
      </c>
      <c r="BH471" s="149">
        <f>IF(N471="sníž. přenesená",J471,0)</f>
        <v>0</v>
      </c>
      <c r="BI471" s="149">
        <f>IF(N471="nulová",J471,0)</f>
        <v>0</v>
      </c>
      <c r="BJ471" s="17" t="s">
        <v>91</v>
      </c>
      <c r="BK471" s="149">
        <f>ROUND(I471*H471,2)</f>
        <v>0</v>
      </c>
      <c r="BL471" s="17" t="s">
        <v>193</v>
      </c>
      <c r="BM471" s="148" t="s">
        <v>830</v>
      </c>
    </row>
    <row r="472" spans="2:65" s="14" customFormat="1" ht="11.25">
      <c r="B472" s="173"/>
      <c r="D472" s="151" t="s">
        <v>209</v>
      </c>
      <c r="E472" s="174" t="s">
        <v>1</v>
      </c>
      <c r="F472" s="175" t="s">
        <v>831</v>
      </c>
      <c r="H472" s="174" t="s">
        <v>1</v>
      </c>
      <c r="I472" s="176"/>
      <c r="L472" s="173"/>
      <c r="M472" s="177"/>
      <c r="T472" s="178"/>
      <c r="AT472" s="174" t="s">
        <v>209</v>
      </c>
      <c r="AU472" s="174" t="s">
        <v>93</v>
      </c>
      <c r="AV472" s="14" t="s">
        <v>91</v>
      </c>
      <c r="AW472" s="14" t="s">
        <v>38</v>
      </c>
      <c r="AX472" s="14" t="s">
        <v>83</v>
      </c>
      <c r="AY472" s="174" t="s">
        <v>186</v>
      </c>
    </row>
    <row r="473" spans="2:65" s="14" customFormat="1" ht="11.25">
      <c r="B473" s="173"/>
      <c r="D473" s="151" t="s">
        <v>209</v>
      </c>
      <c r="E473" s="174" t="s">
        <v>1</v>
      </c>
      <c r="F473" s="175" t="s">
        <v>832</v>
      </c>
      <c r="H473" s="174" t="s">
        <v>1</v>
      </c>
      <c r="I473" s="176"/>
      <c r="L473" s="173"/>
      <c r="M473" s="177"/>
      <c r="T473" s="178"/>
      <c r="AT473" s="174" t="s">
        <v>209</v>
      </c>
      <c r="AU473" s="174" t="s">
        <v>93</v>
      </c>
      <c r="AV473" s="14" t="s">
        <v>91</v>
      </c>
      <c r="AW473" s="14" t="s">
        <v>38</v>
      </c>
      <c r="AX473" s="14" t="s">
        <v>83</v>
      </c>
      <c r="AY473" s="174" t="s">
        <v>186</v>
      </c>
    </row>
    <row r="474" spans="2:65" s="14" customFormat="1" ht="11.25">
      <c r="B474" s="173"/>
      <c r="D474" s="151" t="s">
        <v>209</v>
      </c>
      <c r="E474" s="174" t="s">
        <v>1</v>
      </c>
      <c r="F474" s="175" t="s">
        <v>833</v>
      </c>
      <c r="H474" s="174" t="s">
        <v>1</v>
      </c>
      <c r="I474" s="176"/>
      <c r="L474" s="173"/>
      <c r="M474" s="177"/>
      <c r="T474" s="178"/>
      <c r="AT474" s="174" t="s">
        <v>209</v>
      </c>
      <c r="AU474" s="174" t="s">
        <v>93</v>
      </c>
      <c r="AV474" s="14" t="s">
        <v>91</v>
      </c>
      <c r="AW474" s="14" t="s">
        <v>38</v>
      </c>
      <c r="AX474" s="14" t="s">
        <v>83</v>
      </c>
      <c r="AY474" s="174" t="s">
        <v>186</v>
      </c>
    </row>
    <row r="475" spans="2:65" s="14" customFormat="1" ht="11.25">
      <c r="B475" s="173"/>
      <c r="D475" s="151" t="s">
        <v>209</v>
      </c>
      <c r="E475" s="174" t="s">
        <v>1</v>
      </c>
      <c r="F475" s="175" t="s">
        <v>834</v>
      </c>
      <c r="H475" s="174" t="s">
        <v>1</v>
      </c>
      <c r="I475" s="176"/>
      <c r="L475" s="173"/>
      <c r="M475" s="177"/>
      <c r="T475" s="178"/>
      <c r="AT475" s="174" t="s">
        <v>209</v>
      </c>
      <c r="AU475" s="174" t="s">
        <v>93</v>
      </c>
      <c r="AV475" s="14" t="s">
        <v>91</v>
      </c>
      <c r="AW475" s="14" t="s">
        <v>38</v>
      </c>
      <c r="AX475" s="14" t="s">
        <v>83</v>
      </c>
      <c r="AY475" s="174" t="s">
        <v>186</v>
      </c>
    </row>
    <row r="476" spans="2:65" s="14" customFormat="1" ht="11.25">
      <c r="B476" s="173"/>
      <c r="D476" s="151" t="s">
        <v>209</v>
      </c>
      <c r="E476" s="174" t="s">
        <v>1</v>
      </c>
      <c r="F476" s="175" t="s">
        <v>776</v>
      </c>
      <c r="H476" s="174" t="s">
        <v>1</v>
      </c>
      <c r="I476" s="176"/>
      <c r="L476" s="173"/>
      <c r="M476" s="177"/>
      <c r="T476" s="178"/>
      <c r="AT476" s="174" t="s">
        <v>209</v>
      </c>
      <c r="AU476" s="174" t="s">
        <v>93</v>
      </c>
      <c r="AV476" s="14" t="s">
        <v>91</v>
      </c>
      <c r="AW476" s="14" t="s">
        <v>38</v>
      </c>
      <c r="AX476" s="14" t="s">
        <v>83</v>
      </c>
      <c r="AY476" s="174" t="s">
        <v>186</v>
      </c>
    </row>
    <row r="477" spans="2:65" s="12" customFormat="1" ht="11.25">
      <c r="B477" s="150"/>
      <c r="D477" s="151" t="s">
        <v>209</v>
      </c>
      <c r="E477" s="157" t="s">
        <v>1</v>
      </c>
      <c r="F477" s="152" t="s">
        <v>835</v>
      </c>
      <c r="H477" s="153">
        <v>591.029</v>
      </c>
      <c r="I477" s="154"/>
      <c r="L477" s="150"/>
      <c r="M477" s="155"/>
      <c r="T477" s="156"/>
      <c r="AT477" s="157" t="s">
        <v>209</v>
      </c>
      <c r="AU477" s="157" t="s">
        <v>93</v>
      </c>
      <c r="AV477" s="12" t="s">
        <v>93</v>
      </c>
      <c r="AW477" s="12" t="s">
        <v>38</v>
      </c>
      <c r="AX477" s="12" t="s">
        <v>83</v>
      </c>
      <c r="AY477" s="157" t="s">
        <v>186</v>
      </c>
    </row>
    <row r="478" spans="2:65" s="13" customFormat="1" ht="11.25">
      <c r="B478" s="166"/>
      <c r="D478" s="151" t="s">
        <v>209</v>
      </c>
      <c r="E478" s="167" t="s">
        <v>1</v>
      </c>
      <c r="F478" s="168" t="s">
        <v>291</v>
      </c>
      <c r="H478" s="169">
        <v>591.029</v>
      </c>
      <c r="I478" s="170"/>
      <c r="L478" s="166"/>
      <c r="M478" s="171"/>
      <c r="T478" s="172"/>
      <c r="AT478" s="167" t="s">
        <v>209</v>
      </c>
      <c r="AU478" s="167" t="s">
        <v>93</v>
      </c>
      <c r="AV478" s="13" t="s">
        <v>193</v>
      </c>
      <c r="AW478" s="13" t="s">
        <v>38</v>
      </c>
      <c r="AX478" s="13" t="s">
        <v>91</v>
      </c>
      <c r="AY478" s="167" t="s">
        <v>186</v>
      </c>
    </row>
    <row r="479" spans="2:65" s="1" customFormat="1" ht="16.5" customHeight="1">
      <c r="B479" s="33"/>
      <c r="C479" s="137" t="s">
        <v>836</v>
      </c>
      <c r="D479" s="137" t="s">
        <v>188</v>
      </c>
      <c r="E479" s="138" t="s">
        <v>837</v>
      </c>
      <c r="F479" s="139" t="s">
        <v>838</v>
      </c>
      <c r="G479" s="140" t="s">
        <v>191</v>
      </c>
      <c r="H479" s="141">
        <v>591.029</v>
      </c>
      <c r="I479" s="142"/>
      <c r="J479" s="143">
        <f>ROUND(I479*H479,2)</f>
        <v>0</v>
      </c>
      <c r="K479" s="139" t="s">
        <v>192</v>
      </c>
      <c r="L479" s="33"/>
      <c r="M479" s="144" t="s">
        <v>1</v>
      </c>
      <c r="N479" s="145" t="s">
        <v>48</v>
      </c>
      <c r="P479" s="146">
        <f>O479*H479</f>
        <v>0</v>
      </c>
      <c r="Q479" s="146">
        <v>3.3E-3</v>
      </c>
      <c r="R479" s="146">
        <f>Q479*H479</f>
        <v>1.9503957000000001</v>
      </c>
      <c r="S479" s="146">
        <v>0</v>
      </c>
      <c r="T479" s="147">
        <f>S479*H479</f>
        <v>0</v>
      </c>
      <c r="AR479" s="148" t="s">
        <v>193</v>
      </c>
      <c r="AT479" s="148" t="s">
        <v>188</v>
      </c>
      <c r="AU479" s="148" t="s">
        <v>93</v>
      </c>
      <c r="AY479" s="17" t="s">
        <v>186</v>
      </c>
      <c r="BE479" s="149">
        <f>IF(N479="základní",J479,0)</f>
        <v>0</v>
      </c>
      <c r="BF479" s="149">
        <f>IF(N479="snížená",J479,0)</f>
        <v>0</v>
      </c>
      <c r="BG479" s="149">
        <f>IF(N479="zákl. přenesená",J479,0)</f>
        <v>0</v>
      </c>
      <c r="BH479" s="149">
        <f>IF(N479="sníž. přenesená",J479,0)</f>
        <v>0</v>
      </c>
      <c r="BI479" s="149">
        <f>IF(N479="nulová",J479,0)</f>
        <v>0</v>
      </c>
      <c r="BJ479" s="17" t="s">
        <v>91</v>
      </c>
      <c r="BK479" s="149">
        <f>ROUND(I479*H479,2)</f>
        <v>0</v>
      </c>
      <c r="BL479" s="17" t="s">
        <v>193</v>
      </c>
      <c r="BM479" s="148" t="s">
        <v>839</v>
      </c>
    </row>
    <row r="480" spans="2:65" s="14" customFormat="1" ht="11.25">
      <c r="B480" s="173"/>
      <c r="D480" s="151" t="s">
        <v>209</v>
      </c>
      <c r="E480" s="174" t="s">
        <v>1</v>
      </c>
      <c r="F480" s="175" t="s">
        <v>776</v>
      </c>
      <c r="H480" s="174" t="s">
        <v>1</v>
      </c>
      <c r="I480" s="176"/>
      <c r="L480" s="173"/>
      <c r="M480" s="177"/>
      <c r="T480" s="178"/>
      <c r="AT480" s="174" t="s">
        <v>209</v>
      </c>
      <c r="AU480" s="174" t="s">
        <v>93</v>
      </c>
      <c r="AV480" s="14" t="s">
        <v>91</v>
      </c>
      <c r="AW480" s="14" t="s">
        <v>38</v>
      </c>
      <c r="AX480" s="14" t="s">
        <v>83</v>
      </c>
      <c r="AY480" s="174" t="s">
        <v>186</v>
      </c>
    </row>
    <row r="481" spans="2:65" s="12" customFormat="1" ht="11.25">
      <c r="B481" s="150"/>
      <c r="D481" s="151" t="s">
        <v>209</v>
      </c>
      <c r="E481" s="157" t="s">
        <v>1</v>
      </c>
      <c r="F481" s="152" t="s">
        <v>835</v>
      </c>
      <c r="H481" s="153">
        <v>591.029</v>
      </c>
      <c r="I481" s="154"/>
      <c r="L481" s="150"/>
      <c r="M481" s="155"/>
      <c r="T481" s="156"/>
      <c r="AT481" s="157" t="s">
        <v>209</v>
      </c>
      <c r="AU481" s="157" t="s">
        <v>93</v>
      </c>
      <c r="AV481" s="12" t="s">
        <v>93</v>
      </c>
      <c r="AW481" s="12" t="s">
        <v>38</v>
      </c>
      <c r="AX481" s="12" t="s">
        <v>83</v>
      </c>
      <c r="AY481" s="157" t="s">
        <v>186</v>
      </c>
    </row>
    <row r="482" spans="2:65" s="13" customFormat="1" ht="11.25">
      <c r="B482" s="166"/>
      <c r="D482" s="151" t="s">
        <v>209</v>
      </c>
      <c r="E482" s="167" t="s">
        <v>1</v>
      </c>
      <c r="F482" s="168" t="s">
        <v>291</v>
      </c>
      <c r="H482" s="169">
        <v>591.029</v>
      </c>
      <c r="I482" s="170"/>
      <c r="L482" s="166"/>
      <c r="M482" s="171"/>
      <c r="T482" s="172"/>
      <c r="AT482" s="167" t="s">
        <v>209</v>
      </c>
      <c r="AU482" s="167" t="s">
        <v>93</v>
      </c>
      <c r="AV482" s="13" t="s">
        <v>193</v>
      </c>
      <c r="AW482" s="13" t="s">
        <v>38</v>
      </c>
      <c r="AX482" s="13" t="s">
        <v>91</v>
      </c>
      <c r="AY482" s="167" t="s">
        <v>186</v>
      </c>
    </row>
    <row r="483" spans="2:65" s="1" customFormat="1" ht="16.5" customHeight="1">
      <c r="B483" s="33"/>
      <c r="C483" s="137" t="s">
        <v>840</v>
      </c>
      <c r="D483" s="137" t="s">
        <v>188</v>
      </c>
      <c r="E483" s="138" t="s">
        <v>841</v>
      </c>
      <c r="F483" s="139" t="s">
        <v>842</v>
      </c>
      <c r="G483" s="140" t="s">
        <v>191</v>
      </c>
      <c r="H483" s="141">
        <v>87.43</v>
      </c>
      <c r="I483" s="142"/>
      <c r="J483" s="143">
        <f>ROUND(I483*H483,2)</f>
        <v>0</v>
      </c>
      <c r="K483" s="139" t="s">
        <v>192</v>
      </c>
      <c r="L483" s="33"/>
      <c r="M483" s="144" t="s">
        <v>1</v>
      </c>
      <c r="N483" s="145" t="s">
        <v>48</v>
      </c>
      <c r="P483" s="146">
        <f>O483*H483</f>
        <v>0</v>
      </c>
      <c r="Q483" s="146">
        <v>0</v>
      </c>
      <c r="R483" s="146">
        <f>Q483*H483</f>
        <v>0</v>
      </c>
      <c r="S483" s="146">
        <v>0</v>
      </c>
      <c r="T483" s="147">
        <f>S483*H483</f>
        <v>0</v>
      </c>
      <c r="AR483" s="148" t="s">
        <v>193</v>
      </c>
      <c r="AT483" s="148" t="s">
        <v>188</v>
      </c>
      <c r="AU483" s="148" t="s">
        <v>93</v>
      </c>
      <c r="AY483" s="17" t="s">
        <v>186</v>
      </c>
      <c r="BE483" s="149">
        <f>IF(N483="základní",J483,0)</f>
        <v>0</v>
      </c>
      <c r="BF483" s="149">
        <f>IF(N483="snížená",J483,0)</f>
        <v>0</v>
      </c>
      <c r="BG483" s="149">
        <f>IF(N483="zákl. přenesená",J483,0)</f>
        <v>0</v>
      </c>
      <c r="BH483" s="149">
        <f>IF(N483="sníž. přenesená",J483,0)</f>
        <v>0</v>
      </c>
      <c r="BI483" s="149">
        <f>IF(N483="nulová",J483,0)</f>
        <v>0</v>
      </c>
      <c r="BJ483" s="17" t="s">
        <v>91</v>
      </c>
      <c r="BK483" s="149">
        <f>ROUND(I483*H483,2)</f>
        <v>0</v>
      </c>
      <c r="BL483" s="17" t="s">
        <v>193</v>
      </c>
      <c r="BM483" s="148" t="s">
        <v>843</v>
      </c>
    </row>
    <row r="484" spans="2:65" s="1" customFormat="1" ht="16.5" customHeight="1">
      <c r="B484" s="33"/>
      <c r="C484" s="137" t="s">
        <v>844</v>
      </c>
      <c r="D484" s="137" t="s">
        <v>188</v>
      </c>
      <c r="E484" s="138" t="s">
        <v>845</v>
      </c>
      <c r="F484" s="139" t="s">
        <v>846</v>
      </c>
      <c r="G484" s="140" t="s">
        <v>200</v>
      </c>
      <c r="H484" s="141">
        <v>79.733000000000004</v>
      </c>
      <c r="I484" s="142"/>
      <c r="J484" s="143">
        <f>ROUND(I484*H484,2)</f>
        <v>0</v>
      </c>
      <c r="K484" s="139" t="s">
        <v>192</v>
      </c>
      <c r="L484" s="33"/>
      <c r="M484" s="144" t="s">
        <v>1</v>
      </c>
      <c r="N484" s="145" t="s">
        <v>48</v>
      </c>
      <c r="P484" s="146">
        <f>O484*H484</f>
        <v>0</v>
      </c>
      <c r="Q484" s="146">
        <v>2.2563399999999998</v>
      </c>
      <c r="R484" s="146">
        <f>Q484*H484</f>
        <v>179.90475721999999</v>
      </c>
      <c r="S484" s="146">
        <v>0</v>
      </c>
      <c r="T484" s="147">
        <f>S484*H484</f>
        <v>0</v>
      </c>
      <c r="AR484" s="148" t="s">
        <v>193</v>
      </c>
      <c r="AT484" s="148" t="s">
        <v>188</v>
      </c>
      <c r="AU484" s="148" t="s">
        <v>93</v>
      </c>
      <c r="AY484" s="17" t="s">
        <v>186</v>
      </c>
      <c r="BE484" s="149">
        <f>IF(N484="základní",J484,0)</f>
        <v>0</v>
      </c>
      <c r="BF484" s="149">
        <f>IF(N484="snížená",J484,0)</f>
        <v>0</v>
      </c>
      <c r="BG484" s="149">
        <f>IF(N484="zákl. přenesená",J484,0)</f>
        <v>0</v>
      </c>
      <c r="BH484" s="149">
        <f>IF(N484="sníž. přenesená",J484,0)</f>
        <v>0</v>
      </c>
      <c r="BI484" s="149">
        <f>IF(N484="nulová",J484,0)</f>
        <v>0</v>
      </c>
      <c r="BJ484" s="17" t="s">
        <v>91</v>
      </c>
      <c r="BK484" s="149">
        <f>ROUND(I484*H484,2)</f>
        <v>0</v>
      </c>
      <c r="BL484" s="17" t="s">
        <v>193</v>
      </c>
      <c r="BM484" s="148" t="s">
        <v>847</v>
      </c>
    </row>
    <row r="485" spans="2:65" s="14" customFormat="1" ht="11.25">
      <c r="B485" s="173"/>
      <c r="D485" s="151" t="s">
        <v>209</v>
      </c>
      <c r="E485" s="174" t="s">
        <v>1</v>
      </c>
      <c r="F485" s="175" t="s">
        <v>295</v>
      </c>
      <c r="H485" s="174" t="s">
        <v>1</v>
      </c>
      <c r="I485" s="176"/>
      <c r="L485" s="173"/>
      <c r="M485" s="177"/>
      <c r="T485" s="178"/>
      <c r="AT485" s="174" t="s">
        <v>209</v>
      </c>
      <c r="AU485" s="174" t="s">
        <v>93</v>
      </c>
      <c r="AV485" s="14" t="s">
        <v>91</v>
      </c>
      <c r="AW485" s="14" t="s">
        <v>38</v>
      </c>
      <c r="AX485" s="14" t="s">
        <v>83</v>
      </c>
      <c r="AY485" s="174" t="s">
        <v>186</v>
      </c>
    </row>
    <row r="486" spans="2:65" s="12" customFormat="1" ht="11.25">
      <c r="B486" s="150"/>
      <c r="D486" s="151" t="s">
        <v>209</v>
      </c>
      <c r="E486" s="157" t="s">
        <v>1</v>
      </c>
      <c r="F486" s="152" t="s">
        <v>848</v>
      </c>
      <c r="H486" s="153">
        <v>79.733000000000004</v>
      </c>
      <c r="I486" s="154"/>
      <c r="L486" s="150"/>
      <c r="M486" s="155"/>
      <c r="T486" s="156"/>
      <c r="AT486" s="157" t="s">
        <v>209</v>
      </c>
      <c r="AU486" s="157" t="s">
        <v>93</v>
      </c>
      <c r="AV486" s="12" t="s">
        <v>93</v>
      </c>
      <c r="AW486" s="12" t="s">
        <v>38</v>
      </c>
      <c r="AX486" s="12" t="s">
        <v>83</v>
      </c>
      <c r="AY486" s="157" t="s">
        <v>186</v>
      </c>
    </row>
    <row r="487" spans="2:65" s="13" customFormat="1" ht="11.25">
      <c r="B487" s="166"/>
      <c r="D487" s="151" t="s">
        <v>209</v>
      </c>
      <c r="E487" s="167" t="s">
        <v>1</v>
      </c>
      <c r="F487" s="168" t="s">
        <v>291</v>
      </c>
      <c r="H487" s="169">
        <v>79.733000000000004</v>
      </c>
      <c r="I487" s="170"/>
      <c r="L487" s="166"/>
      <c r="M487" s="171"/>
      <c r="T487" s="172"/>
      <c r="AT487" s="167" t="s">
        <v>209</v>
      </c>
      <c r="AU487" s="167" t="s">
        <v>93</v>
      </c>
      <c r="AV487" s="13" t="s">
        <v>193</v>
      </c>
      <c r="AW487" s="13" t="s">
        <v>38</v>
      </c>
      <c r="AX487" s="13" t="s">
        <v>91</v>
      </c>
      <c r="AY487" s="167" t="s">
        <v>186</v>
      </c>
    </row>
    <row r="488" spans="2:65" s="1" customFormat="1" ht="16.5" customHeight="1">
      <c r="B488" s="33"/>
      <c r="C488" s="137" t="s">
        <v>849</v>
      </c>
      <c r="D488" s="137" t="s">
        <v>188</v>
      </c>
      <c r="E488" s="138" t="s">
        <v>845</v>
      </c>
      <c r="F488" s="139" t="s">
        <v>846</v>
      </c>
      <c r="G488" s="140" t="s">
        <v>200</v>
      </c>
      <c r="H488" s="141">
        <v>28.463999999999999</v>
      </c>
      <c r="I488" s="142"/>
      <c r="J488" s="143">
        <f>ROUND(I488*H488,2)</f>
        <v>0</v>
      </c>
      <c r="K488" s="139" t="s">
        <v>192</v>
      </c>
      <c r="L488" s="33"/>
      <c r="M488" s="144" t="s">
        <v>1</v>
      </c>
      <c r="N488" s="145" t="s">
        <v>48</v>
      </c>
      <c r="P488" s="146">
        <f>O488*H488</f>
        <v>0</v>
      </c>
      <c r="Q488" s="146">
        <v>2.2563399999999998</v>
      </c>
      <c r="R488" s="146">
        <f>Q488*H488</f>
        <v>64.224461759999997</v>
      </c>
      <c r="S488" s="146">
        <v>0</v>
      </c>
      <c r="T488" s="147">
        <f>S488*H488</f>
        <v>0</v>
      </c>
      <c r="AR488" s="148" t="s">
        <v>193</v>
      </c>
      <c r="AT488" s="148" t="s">
        <v>188</v>
      </c>
      <c r="AU488" s="148" t="s">
        <v>93</v>
      </c>
      <c r="AY488" s="17" t="s">
        <v>186</v>
      </c>
      <c r="BE488" s="149">
        <f>IF(N488="základní",J488,0)</f>
        <v>0</v>
      </c>
      <c r="BF488" s="149">
        <f>IF(N488="snížená",J488,0)</f>
        <v>0</v>
      </c>
      <c r="BG488" s="149">
        <f>IF(N488="zákl. přenesená",J488,0)</f>
        <v>0</v>
      </c>
      <c r="BH488" s="149">
        <f>IF(N488="sníž. přenesená",J488,0)</f>
        <v>0</v>
      </c>
      <c r="BI488" s="149">
        <f>IF(N488="nulová",J488,0)</f>
        <v>0</v>
      </c>
      <c r="BJ488" s="17" t="s">
        <v>91</v>
      </c>
      <c r="BK488" s="149">
        <f>ROUND(I488*H488,2)</f>
        <v>0</v>
      </c>
      <c r="BL488" s="17" t="s">
        <v>193</v>
      </c>
      <c r="BM488" s="148" t="s">
        <v>850</v>
      </c>
    </row>
    <row r="489" spans="2:65" s="14" customFormat="1" ht="11.25">
      <c r="B489" s="173"/>
      <c r="D489" s="151" t="s">
        <v>209</v>
      </c>
      <c r="E489" s="174" t="s">
        <v>1</v>
      </c>
      <c r="F489" s="175" t="s">
        <v>851</v>
      </c>
      <c r="H489" s="174" t="s">
        <v>1</v>
      </c>
      <c r="I489" s="176"/>
      <c r="L489" s="173"/>
      <c r="M489" s="177"/>
      <c r="T489" s="178"/>
      <c r="AT489" s="174" t="s">
        <v>209</v>
      </c>
      <c r="AU489" s="174" t="s">
        <v>93</v>
      </c>
      <c r="AV489" s="14" t="s">
        <v>91</v>
      </c>
      <c r="AW489" s="14" t="s">
        <v>38</v>
      </c>
      <c r="AX489" s="14" t="s">
        <v>83</v>
      </c>
      <c r="AY489" s="174" t="s">
        <v>186</v>
      </c>
    </row>
    <row r="490" spans="2:65" s="12" customFormat="1" ht="11.25">
      <c r="B490" s="150"/>
      <c r="D490" s="151" t="s">
        <v>209</v>
      </c>
      <c r="E490" s="157" t="s">
        <v>1</v>
      </c>
      <c r="F490" s="152" t="s">
        <v>852</v>
      </c>
      <c r="H490" s="153">
        <v>28.463999999999999</v>
      </c>
      <c r="I490" s="154"/>
      <c r="L490" s="150"/>
      <c r="M490" s="155"/>
      <c r="T490" s="156"/>
      <c r="AT490" s="157" t="s">
        <v>209</v>
      </c>
      <c r="AU490" s="157" t="s">
        <v>93</v>
      </c>
      <c r="AV490" s="12" t="s">
        <v>93</v>
      </c>
      <c r="AW490" s="12" t="s">
        <v>38</v>
      </c>
      <c r="AX490" s="12" t="s">
        <v>83</v>
      </c>
      <c r="AY490" s="157" t="s">
        <v>186</v>
      </c>
    </row>
    <row r="491" spans="2:65" s="13" customFormat="1" ht="11.25">
      <c r="B491" s="166"/>
      <c r="D491" s="151" t="s">
        <v>209</v>
      </c>
      <c r="E491" s="167" t="s">
        <v>1</v>
      </c>
      <c r="F491" s="168" t="s">
        <v>291</v>
      </c>
      <c r="H491" s="169">
        <v>28.463999999999999</v>
      </c>
      <c r="I491" s="170"/>
      <c r="L491" s="166"/>
      <c r="M491" s="171"/>
      <c r="T491" s="172"/>
      <c r="AT491" s="167" t="s">
        <v>209</v>
      </c>
      <c r="AU491" s="167" t="s">
        <v>93</v>
      </c>
      <c r="AV491" s="13" t="s">
        <v>193</v>
      </c>
      <c r="AW491" s="13" t="s">
        <v>38</v>
      </c>
      <c r="AX491" s="13" t="s">
        <v>91</v>
      </c>
      <c r="AY491" s="167" t="s">
        <v>186</v>
      </c>
    </row>
    <row r="492" spans="2:65" s="1" customFormat="1" ht="16.5" customHeight="1">
      <c r="B492" s="33"/>
      <c r="C492" s="137" t="s">
        <v>853</v>
      </c>
      <c r="D492" s="137" t="s">
        <v>188</v>
      </c>
      <c r="E492" s="138" t="s">
        <v>854</v>
      </c>
      <c r="F492" s="139" t="s">
        <v>855</v>
      </c>
      <c r="G492" s="140" t="s">
        <v>200</v>
      </c>
      <c r="H492" s="141">
        <v>28.463999999999999</v>
      </c>
      <c r="I492" s="142"/>
      <c r="J492" s="143">
        <f>ROUND(I492*H492,2)</f>
        <v>0</v>
      </c>
      <c r="K492" s="139" t="s">
        <v>192</v>
      </c>
      <c r="L492" s="33"/>
      <c r="M492" s="144" t="s">
        <v>1</v>
      </c>
      <c r="N492" s="145" t="s">
        <v>48</v>
      </c>
      <c r="P492" s="146">
        <f>O492*H492</f>
        <v>0</v>
      </c>
      <c r="Q492" s="146">
        <v>0</v>
      </c>
      <c r="R492" s="146">
        <f>Q492*H492</f>
        <v>0</v>
      </c>
      <c r="S492" s="146">
        <v>0</v>
      </c>
      <c r="T492" s="147">
        <f>S492*H492</f>
        <v>0</v>
      </c>
      <c r="AR492" s="148" t="s">
        <v>193</v>
      </c>
      <c r="AT492" s="148" t="s">
        <v>188</v>
      </c>
      <c r="AU492" s="148" t="s">
        <v>93</v>
      </c>
      <c r="AY492" s="17" t="s">
        <v>186</v>
      </c>
      <c r="BE492" s="149">
        <f>IF(N492="základní",J492,0)</f>
        <v>0</v>
      </c>
      <c r="BF492" s="149">
        <f>IF(N492="snížená",J492,0)</f>
        <v>0</v>
      </c>
      <c r="BG492" s="149">
        <f>IF(N492="zákl. přenesená",J492,0)</f>
        <v>0</v>
      </c>
      <c r="BH492" s="149">
        <f>IF(N492="sníž. přenesená",J492,0)</f>
        <v>0</v>
      </c>
      <c r="BI492" s="149">
        <f>IF(N492="nulová",J492,0)</f>
        <v>0</v>
      </c>
      <c r="BJ492" s="17" t="s">
        <v>91</v>
      </c>
      <c r="BK492" s="149">
        <f>ROUND(I492*H492,2)</f>
        <v>0</v>
      </c>
      <c r="BL492" s="17" t="s">
        <v>193</v>
      </c>
      <c r="BM492" s="148" t="s">
        <v>856</v>
      </c>
    </row>
    <row r="493" spans="2:65" s="1" customFormat="1" ht="16.5" customHeight="1">
      <c r="B493" s="33"/>
      <c r="C493" s="137" t="s">
        <v>857</v>
      </c>
      <c r="D493" s="137" t="s">
        <v>188</v>
      </c>
      <c r="E493" s="138" t="s">
        <v>858</v>
      </c>
      <c r="F493" s="139" t="s">
        <v>859</v>
      </c>
      <c r="G493" s="140" t="s">
        <v>239</v>
      </c>
      <c r="H493" s="141">
        <v>3.3730000000000002</v>
      </c>
      <c r="I493" s="142"/>
      <c r="J493" s="143">
        <f>ROUND(I493*H493,2)</f>
        <v>0</v>
      </c>
      <c r="K493" s="139" t="s">
        <v>192</v>
      </c>
      <c r="L493" s="33"/>
      <c r="M493" s="144" t="s">
        <v>1</v>
      </c>
      <c r="N493" s="145" t="s">
        <v>48</v>
      </c>
      <c r="P493" s="146">
        <f>O493*H493</f>
        <v>0</v>
      </c>
      <c r="Q493" s="146">
        <v>1.06277</v>
      </c>
      <c r="R493" s="146">
        <f>Q493*H493</f>
        <v>3.5847232100000004</v>
      </c>
      <c r="S493" s="146">
        <v>0</v>
      </c>
      <c r="T493" s="147">
        <f>S493*H493</f>
        <v>0</v>
      </c>
      <c r="AR493" s="148" t="s">
        <v>193</v>
      </c>
      <c r="AT493" s="148" t="s">
        <v>188</v>
      </c>
      <c r="AU493" s="148" t="s">
        <v>93</v>
      </c>
      <c r="AY493" s="17" t="s">
        <v>186</v>
      </c>
      <c r="BE493" s="149">
        <f>IF(N493="základní",J493,0)</f>
        <v>0</v>
      </c>
      <c r="BF493" s="149">
        <f>IF(N493="snížená",J493,0)</f>
        <v>0</v>
      </c>
      <c r="BG493" s="149">
        <f>IF(N493="zákl. přenesená",J493,0)</f>
        <v>0</v>
      </c>
      <c r="BH493" s="149">
        <f>IF(N493="sníž. přenesená",J493,0)</f>
        <v>0</v>
      </c>
      <c r="BI493" s="149">
        <f>IF(N493="nulová",J493,0)</f>
        <v>0</v>
      </c>
      <c r="BJ493" s="17" t="s">
        <v>91</v>
      </c>
      <c r="BK493" s="149">
        <f>ROUND(I493*H493,2)</f>
        <v>0</v>
      </c>
      <c r="BL493" s="17" t="s">
        <v>193</v>
      </c>
      <c r="BM493" s="148" t="s">
        <v>860</v>
      </c>
    </row>
    <row r="494" spans="2:65" s="14" customFormat="1" ht="11.25">
      <c r="B494" s="173"/>
      <c r="D494" s="151" t="s">
        <v>209</v>
      </c>
      <c r="E494" s="174" t="s">
        <v>1</v>
      </c>
      <c r="F494" s="175" t="s">
        <v>851</v>
      </c>
      <c r="H494" s="174" t="s">
        <v>1</v>
      </c>
      <c r="I494" s="176"/>
      <c r="L494" s="173"/>
      <c r="M494" s="177"/>
      <c r="T494" s="178"/>
      <c r="AT494" s="174" t="s">
        <v>209</v>
      </c>
      <c r="AU494" s="174" t="s">
        <v>93</v>
      </c>
      <c r="AV494" s="14" t="s">
        <v>91</v>
      </c>
      <c r="AW494" s="14" t="s">
        <v>38</v>
      </c>
      <c r="AX494" s="14" t="s">
        <v>83</v>
      </c>
      <c r="AY494" s="174" t="s">
        <v>186</v>
      </c>
    </row>
    <row r="495" spans="2:65" s="12" customFormat="1" ht="11.25">
      <c r="B495" s="150"/>
      <c r="D495" s="151" t="s">
        <v>209</v>
      </c>
      <c r="E495" s="157" t="s">
        <v>1</v>
      </c>
      <c r="F495" s="152" t="s">
        <v>861</v>
      </c>
      <c r="H495" s="153">
        <v>3.3730000000000002</v>
      </c>
      <c r="I495" s="154"/>
      <c r="L495" s="150"/>
      <c r="M495" s="155"/>
      <c r="T495" s="156"/>
      <c r="AT495" s="157" t="s">
        <v>209</v>
      </c>
      <c r="AU495" s="157" t="s">
        <v>93</v>
      </c>
      <c r="AV495" s="12" t="s">
        <v>93</v>
      </c>
      <c r="AW495" s="12" t="s">
        <v>38</v>
      </c>
      <c r="AX495" s="12" t="s">
        <v>83</v>
      </c>
      <c r="AY495" s="157" t="s">
        <v>186</v>
      </c>
    </row>
    <row r="496" spans="2:65" s="13" customFormat="1" ht="11.25">
      <c r="B496" s="166"/>
      <c r="D496" s="151" t="s">
        <v>209</v>
      </c>
      <c r="E496" s="167" t="s">
        <v>1</v>
      </c>
      <c r="F496" s="168" t="s">
        <v>291</v>
      </c>
      <c r="H496" s="169">
        <v>3.3730000000000002</v>
      </c>
      <c r="I496" s="170"/>
      <c r="L496" s="166"/>
      <c r="M496" s="171"/>
      <c r="T496" s="172"/>
      <c r="AT496" s="167" t="s">
        <v>209</v>
      </c>
      <c r="AU496" s="167" t="s">
        <v>93</v>
      </c>
      <c r="AV496" s="13" t="s">
        <v>193</v>
      </c>
      <c r="AW496" s="13" t="s">
        <v>38</v>
      </c>
      <c r="AX496" s="13" t="s">
        <v>91</v>
      </c>
      <c r="AY496" s="167" t="s">
        <v>186</v>
      </c>
    </row>
    <row r="497" spans="2:65" s="1" customFormat="1" ht="16.5" customHeight="1">
      <c r="B497" s="33"/>
      <c r="C497" s="137" t="s">
        <v>862</v>
      </c>
      <c r="D497" s="137" t="s">
        <v>188</v>
      </c>
      <c r="E497" s="138" t="s">
        <v>863</v>
      </c>
      <c r="F497" s="139" t="s">
        <v>864</v>
      </c>
      <c r="G497" s="140" t="s">
        <v>191</v>
      </c>
      <c r="H497" s="141">
        <v>355.8</v>
      </c>
      <c r="I497" s="142"/>
      <c r="J497" s="143">
        <f>ROUND(I497*H497,2)</f>
        <v>0</v>
      </c>
      <c r="K497" s="139" t="s">
        <v>192</v>
      </c>
      <c r="L497" s="33"/>
      <c r="M497" s="144" t="s">
        <v>1</v>
      </c>
      <c r="N497" s="145" t="s">
        <v>48</v>
      </c>
      <c r="P497" s="146">
        <f>O497*H497</f>
        <v>0</v>
      </c>
      <c r="Q497" s="146">
        <v>1.0200000000000001E-2</v>
      </c>
      <c r="R497" s="146">
        <f>Q497*H497</f>
        <v>3.6291600000000002</v>
      </c>
      <c r="S497" s="146">
        <v>0</v>
      </c>
      <c r="T497" s="147">
        <f>S497*H497</f>
        <v>0</v>
      </c>
      <c r="AR497" s="148" t="s">
        <v>193</v>
      </c>
      <c r="AT497" s="148" t="s">
        <v>188</v>
      </c>
      <c r="AU497" s="148" t="s">
        <v>93</v>
      </c>
      <c r="AY497" s="17" t="s">
        <v>186</v>
      </c>
      <c r="BE497" s="149">
        <f>IF(N497="základní",J497,0)</f>
        <v>0</v>
      </c>
      <c r="BF497" s="149">
        <f>IF(N497="snížená",J497,0)</f>
        <v>0</v>
      </c>
      <c r="BG497" s="149">
        <f>IF(N497="zákl. přenesená",J497,0)</f>
        <v>0</v>
      </c>
      <c r="BH497" s="149">
        <f>IF(N497="sníž. přenesená",J497,0)</f>
        <v>0</v>
      </c>
      <c r="BI497" s="149">
        <f>IF(N497="nulová",J497,0)</f>
        <v>0</v>
      </c>
      <c r="BJ497" s="17" t="s">
        <v>91</v>
      </c>
      <c r="BK497" s="149">
        <f>ROUND(I497*H497,2)</f>
        <v>0</v>
      </c>
      <c r="BL497" s="17" t="s">
        <v>193</v>
      </c>
      <c r="BM497" s="148" t="s">
        <v>865</v>
      </c>
    </row>
    <row r="498" spans="2:65" s="1" customFormat="1" ht="16.5" customHeight="1">
      <c r="B498" s="33"/>
      <c r="C498" s="137" t="s">
        <v>866</v>
      </c>
      <c r="D498" s="137" t="s">
        <v>188</v>
      </c>
      <c r="E498" s="138" t="s">
        <v>867</v>
      </c>
      <c r="F498" s="139" t="s">
        <v>868</v>
      </c>
      <c r="G498" s="140" t="s">
        <v>191</v>
      </c>
      <c r="H498" s="141">
        <v>296.7</v>
      </c>
      <c r="I498" s="142"/>
      <c r="J498" s="143">
        <f>ROUND(I498*H498,2)</f>
        <v>0</v>
      </c>
      <c r="K498" s="139" t="s">
        <v>192</v>
      </c>
      <c r="L498" s="33"/>
      <c r="M498" s="144" t="s">
        <v>1</v>
      </c>
      <c r="N498" s="145" t="s">
        <v>48</v>
      </c>
      <c r="P498" s="146">
        <f>O498*H498</f>
        <v>0</v>
      </c>
      <c r="Q498" s="146">
        <v>0.11</v>
      </c>
      <c r="R498" s="146">
        <f>Q498*H498</f>
        <v>32.637</v>
      </c>
      <c r="S498" s="146">
        <v>0</v>
      </c>
      <c r="T498" s="147">
        <f>S498*H498</f>
        <v>0</v>
      </c>
      <c r="AR498" s="148" t="s">
        <v>193</v>
      </c>
      <c r="AT498" s="148" t="s">
        <v>188</v>
      </c>
      <c r="AU498" s="148" t="s">
        <v>93</v>
      </c>
      <c r="AY498" s="17" t="s">
        <v>186</v>
      </c>
      <c r="BE498" s="149">
        <f>IF(N498="základní",J498,0)</f>
        <v>0</v>
      </c>
      <c r="BF498" s="149">
        <f>IF(N498="snížená",J498,0)</f>
        <v>0</v>
      </c>
      <c r="BG498" s="149">
        <f>IF(N498="zákl. přenesená",J498,0)</f>
        <v>0</v>
      </c>
      <c r="BH498" s="149">
        <f>IF(N498="sníž. přenesená",J498,0)</f>
        <v>0</v>
      </c>
      <c r="BI498" s="149">
        <f>IF(N498="nulová",J498,0)</f>
        <v>0</v>
      </c>
      <c r="BJ498" s="17" t="s">
        <v>91</v>
      </c>
      <c r="BK498" s="149">
        <f>ROUND(I498*H498,2)</f>
        <v>0</v>
      </c>
      <c r="BL498" s="17" t="s">
        <v>193</v>
      </c>
      <c r="BM498" s="148" t="s">
        <v>869</v>
      </c>
    </row>
    <row r="499" spans="2:65" s="14" customFormat="1" ht="11.25">
      <c r="B499" s="173"/>
      <c r="D499" s="151" t="s">
        <v>209</v>
      </c>
      <c r="E499" s="174" t="s">
        <v>1</v>
      </c>
      <c r="F499" s="175" t="s">
        <v>851</v>
      </c>
      <c r="H499" s="174" t="s">
        <v>1</v>
      </c>
      <c r="I499" s="176"/>
      <c r="L499" s="173"/>
      <c r="M499" s="177"/>
      <c r="T499" s="178"/>
      <c r="AT499" s="174" t="s">
        <v>209</v>
      </c>
      <c r="AU499" s="174" t="s">
        <v>93</v>
      </c>
      <c r="AV499" s="14" t="s">
        <v>91</v>
      </c>
      <c r="AW499" s="14" t="s">
        <v>38</v>
      </c>
      <c r="AX499" s="14" t="s">
        <v>83</v>
      </c>
      <c r="AY499" s="174" t="s">
        <v>186</v>
      </c>
    </row>
    <row r="500" spans="2:65" s="12" customFormat="1" ht="11.25">
      <c r="B500" s="150"/>
      <c r="D500" s="151" t="s">
        <v>209</v>
      </c>
      <c r="E500" s="157" t="s">
        <v>1</v>
      </c>
      <c r="F500" s="152" t="s">
        <v>870</v>
      </c>
      <c r="H500" s="153">
        <v>296.7</v>
      </c>
      <c r="I500" s="154"/>
      <c r="L500" s="150"/>
      <c r="M500" s="155"/>
      <c r="T500" s="156"/>
      <c r="AT500" s="157" t="s">
        <v>209</v>
      </c>
      <c r="AU500" s="157" t="s">
        <v>93</v>
      </c>
      <c r="AV500" s="12" t="s">
        <v>93</v>
      </c>
      <c r="AW500" s="12" t="s">
        <v>38</v>
      </c>
      <c r="AX500" s="12" t="s">
        <v>83</v>
      </c>
      <c r="AY500" s="157" t="s">
        <v>186</v>
      </c>
    </row>
    <row r="501" spans="2:65" s="13" customFormat="1" ht="11.25">
      <c r="B501" s="166"/>
      <c r="D501" s="151" t="s">
        <v>209</v>
      </c>
      <c r="E501" s="167" t="s">
        <v>1</v>
      </c>
      <c r="F501" s="168" t="s">
        <v>291</v>
      </c>
      <c r="H501" s="169">
        <v>296.7</v>
      </c>
      <c r="I501" s="170"/>
      <c r="L501" s="166"/>
      <c r="M501" s="171"/>
      <c r="T501" s="172"/>
      <c r="AT501" s="167" t="s">
        <v>209</v>
      </c>
      <c r="AU501" s="167" t="s">
        <v>93</v>
      </c>
      <c r="AV501" s="13" t="s">
        <v>193</v>
      </c>
      <c r="AW501" s="13" t="s">
        <v>38</v>
      </c>
      <c r="AX501" s="13" t="s">
        <v>91</v>
      </c>
      <c r="AY501" s="167" t="s">
        <v>186</v>
      </c>
    </row>
    <row r="502" spans="2:65" s="1" customFormat="1" ht="16.5" customHeight="1">
      <c r="B502" s="33"/>
      <c r="C502" s="137" t="s">
        <v>871</v>
      </c>
      <c r="D502" s="137" t="s">
        <v>188</v>
      </c>
      <c r="E502" s="138" t="s">
        <v>872</v>
      </c>
      <c r="F502" s="139" t="s">
        <v>873</v>
      </c>
      <c r="G502" s="140" t="s">
        <v>191</v>
      </c>
      <c r="H502" s="141">
        <v>296.7</v>
      </c>
      <c r="I502" s="142"/>
      <c r="J502" s="143">
        <f>ROUND(I502*H502,2)</f>
        <v>0</v>
      </c>
      <c r="K502" s="139" t="s">
        <v>192</v>
      </c>
      <c r="L502" s="33"/>
      <c r="M502" s="144" t="s">
        <v>1</v>
      </c>
      <c r="N502" s="145" t="s">
        <v>48</v>
      </c>
      <c r="P502" s="146">
        <f>O502*H502</f>
        <v>0</v>
      </c>
      <c r="Q502" s="146">
        <v>1.0999999999999999E-2</v>
      </c>
      <c r="R502" s="146">
        <f>Q502*H502</f>
        <v>3.2636999999999996</v>
      </c>
      <c r="S502" s="146">
        <v>0</v>
      </c>
      <c r="T502" s="147">
        <f>S502*H502</f>
        <v>0</v>
      </c>
      <c r="AR502" s="148" t="s">
        <v>193</v>
      </c>
      <c r="AT502" s="148" t="s">
        <v>188</v>
      </c>
      <c r="AU502" s="148" t="s">
        <v>93</v>
      </c>
      <c r="AY502" s="17" t="s">
        <v>186</v>
      </c>
      <c r="BE502" s="149">
        <f>IF(N502="základní",J502,0)</f>
        <v>0</v>
      </c>
      <c r="BF502" s="149">
        <f>IF(N502="snížená",J502,0)</f>
        <v>0</v>
      </c>
      <c r="BG502" s="149">
        <f>IF(N502="zákl. přenesená",J502,0)</f>
        <v>0</v>
      </c>
      <c r="BH502" s="149">
        <f>IF(N502="sníž. přenesená",J502,0)</f>
        <v>0</v>
      </c>
      <c r="BI502" s="149">
        <f>IF(N502="nulová",J502,0)</f>
        <v>0</v>
      </c>
      <c r="BJ502" s="17" t="s">
        <v>91</v>
      </c>
      <c r="BK502" s="149">
        <f>ROUND(I502*H502,2)</f>
        <v>0</v>
      </c>
      <c r="BL502" s="17" t="s">
        <v>193</v>
      </c>
      <c r="BM502" s="148" t="s">
        <v>874</v>
      </c>
    </row>
    <row r="503" spans="2:65" s="1" customFormat="1" ht="16.5" customHeight="1">
      <c r="B503" s="33"/>
      <c r="C503" s="137" t="s">
        <v>875</v>
      </c>
      <c r="D503" s="137" t="s">
        <v>188</v>
      </c>
      <c r="E503" s="138" t="s">
        <v>876</v>
      </c>
      <c r="F503" s="139" t="s">
        <v>877</v>
      </c>
      <c r="G503" s="140" t="s">
        <v>191</v>
      </c>
      <c r="H503" s="141">
        <v>652.5</v>
      </c>
      <c r="I503" s="142"/>
      <c r="J503" s="143">
        <f>ROUND(I503*H503,2)</f>
        <v>0</v>
      </c>
      <c r="K503" s="139" t="s">
        <v>192</v>
      </c>
      <c r="L503" s="33"/>
      <c r="M503" s="144" t="s">
        <v>1</v>
      </c>
      <c r="N503" s="145" t="s">
        <v>48</v>
      </c>
      <c r="P503" s="146">
        <f>O503*H503</f>
        <v>0</v>
      </c>
      <c r="Q503" s="146">
        <v>0</v>
      </c>
      <c r="R503" s="146">
        <f>Q503*H503</f>
        <v>0</v>
      </c>
      <c r="S503" s="146">
        <v>0</v>
      </c>
      <c r="T503" s="147">
        <f>S503*H503</f>
        <v>0</v>
      </c>
      <c r="AR503" s="148" t="s">
        <v>193</v>
      </c>
      <c r="AT503" s="148" t="s">
        <v>188</v>
      </c>
      <c r="AU503" s="148" t="s">
        <v>93</v>
      </c>
      <c r="AY503" s="17" t="s">
        <v>186</v>
      </c>
      <c r="BE503" s="149">
        <f>IF(N503="základní",J503,0)</f>
        <v>0</v>
      </c>
      <c r="BF503" s="149">
        <f>IF(N503="snížená",J503,0)</f>
        <v>0</v>
      </c>
      <c r="BG503" s="149">
        <f>IF(N503="zákl. přenesená",J503,0)</f>
        <v>0</v>
      </c>
      <c r="BH503" s="149">
        <f>IF(N503="sníž. přenesená",J503,0)</f>
        <v>0</v>
      </c>
      <c r="BI503" s="149">
        <f>IF(N503="nulová",J503,0)</f>
        <v>0</v>
      </c>
      <c r="BJ503" s="17" t="s">
        <v>91</v>
      </c>
      <c r="BK503" s="149">
        <f>ROUND(I503*H503,2)</f>
        <v>0</v>
      </c>
      <c r="BL503" s="17" t="s">
        <v>193</v>
      </c>
      <c r="BM503" s="148" t="s">
        <v>878</v>
      </c>
    </row>
    <row r="504" spans="2:65" s="12" customFormat="1" ht="11.25">
      <c r="B504" s="150"/>
      <c r="D504" s="151" t="s">
        <v>209</v>
      </c>
      <c r="E504" s="157" t="s">
        <v>1</v>
      </c>
      <c r="F504" s="152" t="s">
        <v>879</v>
      </c>
      <c r="H504" s="153">
        <v>355.8</v>
      </c>
      <c r="I504" s="154"/>
      <c r="L504" s="150"/>
      <c r="M504" s="155"/>
      <c r="T504" s="156"/>
      <c r="AT504" s="157" t="s">
        <v>209</v>
      </c>
      <c r="AU504" s="157" t="s">
        <v>93</v>
      </c>
      <c r="AV504" s="12" t="s">
        <v>93</v>
      </c>
      <c r="AW504" s="12" t="s">
        <v>38</v>
      </c>
      <c r="AX504" s="12" t="s">
        <v>83</v>
      </c>
      <c r="AY504" s="157" t="s">
        <v>186</v>
      </c>
    </row>
    <row r="505" spans="2:65" s="12" customFormat="1" ht="11.25">
      <c r="B505" s="150"/>
      <c r="D505" s="151" t="s">
        <v>209</v>
      </c>
      <c r="E505" s="157" t="s">
        <v>1</v>
      </c>
      <c r="F505" s="152" t="s">
        <v>870</v>
      </c>
      <c r="H505" s="153">
        <v>296.7</v>
      </c>
      <c r="I505" s="154"/>
      <c r="L505" s="150"/>
      <c r="M505" s="155"/>
      <c r="T505" s="156"/>
      <c r="AT505" s="157" t="s">
        <v>209</v>
      </c>
      <c r="AU505" s="157" t="s">
        <v>93</v>
      </c>
      <c r="AV505" s="12" t="s">
        <v>93</v>
      </c>
      <c r="AW505" s="12" t="s">
        <v>38</v>
      </c>
      <c r="AX505" s="12" t="s">
        <v>83</v>
      </c>
      <c r="AY505" s="157" t="s">
        <v>186</v>
      </c>
    </row>
    <row r="506" spans="2:65" s="13" customFormat="1" ht="11.25">
      <c r="B506" s="166"/>
      <c r="D506" s="151" t="s">
        <v>209</v>
      </c>
      <c r="E506" s="167" t="s">
        <v>1</v>
      </c>
      <c r="F506" s="168" t="s">
        <v>291</v>
      </c>
      <c r="H506" s="169">
        <v>652.5</v>
      </c>
      <c r="I506" s="170"/>
      <c r="L506" s="166"/>
      <c r="M506" s="171"/>
      <c r="T506" s="172"/>
      <c r="AT506" s="167" t="s">
        <v>209</v>
      </c>
      <c r="AU506" s="167" t="s">
        <v>93</v>
      </c>
      <c r="AV506" s="13" t="s">
        <v>193</v>
      </c>
      <c r="AW506" s="13" t="s">
        <v>38</v>
      </c>
      <c r="AX506" s="13" t="s">
        <v>91</v>
      </c>
      <c r="AY506" s="167" t="s">
        <v>186</v>
      </c>
    </row>
    <row r="507" spans="2:65" s="11" customFormat="1" ht="22.9" customHeight="1">
      <c r="B507" s="125"/>
      <c r="D507" s="126" t="s">
        <v>82</v>
      </c>
      <c r="E507" s="135" t="s">
        <v>211</v>
      </c>
      <c r="F507" s="135" t="s">
        <v>212</v>
      </c>
      <c r="I507" s="128"/>
      <c r="J507" s="136">
        <f>BK507</f>
        <v>0</v>
      </c>
      <c r="L507" s="125"/>
      <c r="M507" s="130"/>
      <c r="P507" s="131">
        <f>SUM(P508:P554)</f>
        <v>0</v>
      </c>
      <c r="R507" s="131">
        <f>SUM(R508:R554)</f>
        <v>0.48077399999999998</v>
      </c>
      <c r="T507" s="132">
        <f>SUM(T508:T554)</f>
        <v>0</v>
      </c>
      <c r="AR507" s="126" t="s">
        <v>91</v>
      </c>
      <c r="AT507" s="133" t="s">
        <v>82</v>
      </c>
      <c r="AU507" s="133" t="s">
        <v>91</v>
      </c>
      <c r="AY507" s="126" t="s">
        <v>186</v>
      </c>
      <c r="BK507" s="134">
        <f>SUM(BK508:BK554)</f>
        <v>0</v>
      </c>
    </row>
    <row r="508" spans="2:65" s="1" customFormat="1" ht="21.75" customHeight="1">
      <c r="B508" s="33"/>
      <c r="C508" s="137" t="s">
        <v>880</v>
      </c>
      <c r="D508" s="137" t="s">
        <v>188</v>
      </c>
      <c r="E508" s="138" t="s">
        <v>881</v>
      </c>
      <c r="F508" s="139" t="s">
        <v>882</v>
      </c>
      <c r="G508" s="140" t="s">
        <v>191</v>
      </c>
      <c r="H508" s="141">
        <v>1606.423</v>
      </c>
      <c r="I508" s="142"/>
      <c r="J508" s="143">
        <f>ROUND(I508*H508,2)</f>
        <v>0</v>
      </c>
      <c r="K508" s="139" t="s">
        <v>192</v>
      </c>
      <c r="L508" s="33"/>
      <c r="M508" s="144" t="s">
        <v>1</v>
      </c>
      <c r="N508" s="145" t="s">
        <v>48</v>
      </c>
      <c r="P508" s="146">
        <f>O508*H508</f>
        <v>0</v>
      </c>
      <c r="Q508" s="146">
        <v>0</v>
      </c>
      <c r="R508" s="146">
        <f>Q508*H508</f>
        <v>0</v>
      </c>
      <c r="S508" s="146">
        <v>0</v>
      </c>
      <c r="T508" s="147">
        <f>S508*H508</f>
        <v>0</v>
      </c>
      <c r="AR508" s="148" t="s">
        <v>193</v>
      </c>
      <c r="AT508" s="148" t="s">
        <v>188</v>
      </c>
      <c r="AU508" s="148" t="s">
        <v>93</v>
      </c>
      <c r="AY508" s="17" t="s">
        <v>186</v>
      </c>
      <c r="BE508" s="149">
        <f>IF(N508="základní",J508,0)</f>
        <v>0</v>
      </c>
      <c r="BF508" s="149">
        <f>IF(N508="snížená",J508,0)</f>
        <v>0</v>
      </c>
      <c r="BG508" s="149">
        <f>IF(N508="zákl. přenesená",J508,0)</f>
        <v>0</v>
      </c>
      <c r="BH508" s="149">
        <f>IF(N508="sníž. přenesená",J508,0)</f>
        <v>0</v>
      </c>
      <c r="BI508" s="149">
        <f>IF(N508="nulová",J508,0)</f>
        <v>0</v>
      </c>
      <c r="BJ508" s="17" t="s">
        <v>91</v>
      </c>
      <c r="BK508" s="149">
        <f>ROUND(I508*H508,2)</f>
        <v>0</v>
      </c>
      <c r="BL508" s="17" t="s">
        <v>193</v>
      </c>
      <c r="BM508" s="148" t="s">
        <v>883</v>
      </c>
    </row>
    <row r="509" spans="2:65" s="14" customFormat="1" ht="11.25">
      <c r="B509" s="173"/>
      <c r="D509" s="151" t="s">
        <v>209</v>
      </c>
      <c r="E509" s="174" t="s">
        <v>1</v>
      </c>
      <c r="F509" s="175" t="s">
        <v>776</v>
      </c>
      <c r="H509" s="174" t="s">
        <v>1</v>
      </c>
      <c r="I509" s="176"/>
      <c r="L509" s="173"/>
      <c r="M509" s="177"/>
      <c r="T509" s="178"/>
      <c r="AT509" s="174" t="s">
        <v>209</v>
      </c>
      <c r="AU509" s="174" t="s">
        <v>93</v>
      </c>
      <c r="AV509" s="14" t="s">
        <v>91</v>
      </c>
      <c r="AW509" s="14" t="s">
        <v>38</v>
      </c>
      <c r="AX509" s="14" t="s">
        <v>83</v>
      </c>
      <c r="AY509" s="174" t="s">
        <v>186</v>
      </c>
    </row>
    <row r="510" spans="2:65" s="14" customFormat="1" ht="11.25">
      <c r="B510" s="173"/>
      <c r="D510" s="151" t="s">
        <v>209</v>
      </c>
      <c r="E510" s="174" t="s">
        <v>1</v>
      </c>
      <c r="F510" s="175" t="s">
        <v>884</v>
      </c>
      <c r="H510" s="174" t="s">
        <v>1</v>
      </c>
      <c r="I510" s="176"/>
      <c r="L510" s="173"/>
      <c r="M510" s="177"/>
      <c r="T510" s="178"/>
      <c r="AT510" s="174" t="s">
        <v>209</v>
      </c>
      <c r="AU510" s="174" t="s">
        <v>93</v>
      </c>
      <c r="AV510" s="14" t="s">
        <v>91</v>
      </c>
      <c r="AW510" s="14" t="s">
        <v>38</v>
      </c>
      <c r="AX510" s="14" t="s">
        <v>83</v>
      </c>
      <c r="AY510" s="174" t="s">
        <v>186</v>
      </c>
    </row>
    <row r="511" spans="2:65" s="12" customFormat="1" ht="11.25">
      <c r="B511" s="150"/>
      <c r="D511" s="151" t="s">
        <v>209</v>
      </c>
      <c r="E511" s="157" t="s">
        <v>1</v>
      </c>
      <c r="F511" s="152" t="s">
        <v>885</v>
      </c>
      <c r="H511" s="153">
        <v>620.44100000000003</v>
      </c>
      <c r="I511" s="154"/>
      <c r="L511" s="150"/>
      <c r="M511" s="155"/>
      <c r="T511" s="156"/>
      <c r="AT511" s="157" t="s">
        <v>209</v>
      </c>
      <c r="AU511" s="157" t="s">
        <v>93</v>
      </c>
      <c r="AV511" s="12" t="s">
        <v>93</v>
      </c>
      <c r="AW511" s="12" t="s">
        <v>38</v>
      </c>
      <c r="AX511" s="12" t="s">
        <v>83</v>
      </c>
      <c r="AY511" s="157" t="s">
        <v>186</v>
      </c>
    </row>
    <row r="512" spans="2:65" s="12" customFormat="1" ht="11.25">
      <c r="B512" s="150"/>
      <c r="D512" s="151" t="s">
        <v>209</v>
      </c>
      <c r="E512" s="157" t="s">
        <v>1</v>
      </c>
      <c r="F512" s="152" t="s">
        <v>886</v>
      </c>
      <c r="H512" s="153">
        <v>718.24199999999996</v>
      </c>
      <c r="I512" s="154"/>
      <c r="L512" s="150"/>
      <c r="M512" s="155"/>
      <c r="T512" s="156"/>
      <c r="AT512" s="157" t="s">
        <v>209</v>
      </c>
      <c r="AU512" s="157" t="s">
        <v>93</v>
      </c>
      <c r="AV512" s="12" t="s">
        <v>93</v>
      </c>
      <c r="AW512" s="12" t="s">
        <v>38</v>
      </c>
      <c r="AX512" s="12" t="s">
        <v>83</v>
      </c>
      <c r="AY512" s="157" t="s">
        <v>186</v>
      </c>
    </row>
    <row r="513" spans="2:65" s="15" customFormat="1" ht="11.25">
      <c r="B513" s="189"/>
      <c r="D513" s="151" t="s">
        <v>209</v>
      </c>
      <c r="E513" s="190" t="s">
        <v>1</v>
      </c>
      <c r="F513" s="191" t="s">
        <v>376</v>
      </c>
      <c r="H513" s="192">
        <v>1338.683</v>
      </c>
      <c r="I513" s="193"/>
      <c r="L513" s="189"/>
      <c r="M513" s="194"/>
      <c r="T513" s="195"/>
      <c r="AT513" s="190" t="s">
        <v>209</v>
      </c>
      <c r="AU513" s="190" t="s">
        <v>93</v>
      </c>
      <c r="AV513" s="15" t="s">
        <v>106</v>
      </c>
      <c r="AW513" s="15" t="s">
        <v>38</v>
      </c>
      <c r="AX513" s="15" t="s">
        <v>83</v>
      </c>
      <c r="AY513" s="190" t="s">
        <v>186</v>
      </c>
    </row>
    <row r="514" spans="2:65" s="12" customFormat="1" ht="11.25">
      <c r="B514" s="150"/>
      <c r="D514" s="151" t="s">
        <v>209</v>
      </c>
      <c r="E514" s="157" t="s">
        <v>1</v>
      </c>
      <c r="F514" s="152" t="s">
        <v>887</v>
      </c>
      <c r="H514" s="153">
        <v>267.74</v>
      </c>
      <c r="I514" s="154"/>
      <c r="L514" s="150"/>
      <c r="M514" s="155"/>
      <c r="T514" s="156"/>
      <c r="AT514" s="157" t="s">
        <v>209</v>
      </c>
      <c r="AU514" s="157" t="s">
        <v>93</v>
      </c>
      <c r="AV514" s="12" t="s">
        <v>93</v>
      </c>
      <c r="AW514" s="12" t="s">
        <v>38</v>
      </c>
      <c r="AX514" s="12" t="s">
        <v>83</v>
      </c>
      <c r="AY514" s="157" t="s">
        <v>186</v>
      </c>
    </row>
    <row r="515" spans="2:65" s="13" customFormat="1" ht="11.25">
      <c r="B515" s="166"/>
      <c r="D515" s="151" t="s">
        <v>209</v>
      </c>
      <c r="E515" s="167" t="s">
        <v>1</v>
      </c>
      <c r="F515" s="168" t="s">
        <v>291</v>
      </c>
      <c r="H515" s="169">
        <v>1606.423</v>
      </c>
      <c r="I515" s="170"/>
      <c r="L515" s="166"/>
      <c r="M515" s="171"/>
      <c r="T515" s="172"/>
      <c r="AT515" s="167" t="s">
        <v>209</v>
      </c>
      <c r="AU515" s="167" t="s">
        <v>93</v>
      </c>
      <c r="AV515" s="13" t="s">
        <v>193</v>
      </c>
      <c r="AW515" s="13" t="s">
        <v>38</v>
      </c>
      <c r="AX515" s="13" t="s">
        <v>91</v>
      </c>
      <c r="AY515" s="167" t="s">
        <v>186</v>
      </c>
    </row>
    <row r="516" spans="2:65" s="1" customFormat="1" ht="21.75" customHeight="1">
      <c r="B516" s="33"/>
      <c r="C516" s="137" t="s">
        <v>888</v>
      </c>
      <c r="D516" s="137" t="s">
        <v>188</v>
      </c>
      <c r="E516" s="138" t="s">
        <v>889</v>
      </c>
      <c r="F516" s="139" t="s">
        <v>890</v>
      </c>
      <c r="G516" s="140" t="s">
        <v>191</v>
      </c>
      <c r="H516" s="141">
        <v>144578.07</v>
      </c>
      <c r="I516" s="142"/>
      <c r="J516" s="143">
        <f>ROUND(I516*H516,2)</f>
        <v>0</v>
      </c>
      <c r="K516" s="139" t="s">
        <v>192</v>
      </c>
      <c r="L516" s="33"/>
      <c r="M516" s="144" t="s">
        <v>1</v>
      </c>
      <c r="N516" s="145" t="s">
        <v>48</v>
      </c>
      <c r="P516" s="146">
        <f>O516*H516</f>
        <v>0</v>
      </c>
      <c r="Q516" s="146">
        <v>0</v>
      </c>
      <c r="R516" s="146">
        <f>Q516*H516</f>
        <v>0</v>
      </c>
      <c r="S516" s="146">
        <v>0</v>
      </c>
      <c r="T516" s="147">
        <f>S516*H516</f>
        <v>0</v>
      </c>
      <c r="AR516" s="148" t="s">
        <v>193</v>
      </c>
      <c r="AT516" s="148" t="s">
        <v>188</v>
      </c>
      <c r="AU516" s="148" t="s">
        <v>93</v>
      </c>
      <c r="AY516" s="17" t="s">
        <v>186</v>
      </c>
      <c r="BE516" s="149">
        <f>IF(N516="základní",J516,0)</f>
        <v>0</v>
      </c>
      <c r="BF516" s="149">
        <f>IF(N516="snížená",J516,0)</f>
        <v>0</v>
      </c>
      <c r="BG516" s="149">
        <f>IF(N516="zákl. přenesená",J516,0)</f>
        <v>0</v>
      </c>
      <c r="BH516" s="149">
        <f>IF(N516="sníž. přenesená",J516,0)</f>
        <v>0</v>
      </c>
      <c r="BI516" s="149">
        <f>IF(N516="nulová",J516,0)</f>
        <v>0</v>
      </c>
      <c r="BJ516" s="17" t="s">
        <v>91</v>
      </c>
      <c r="BK516" s="149">
        <f>ROUND(I516*H516,2)</f>
        <v>0</v>
      </c>
      <c r="BL516" s="17" t="s">
        <v>193</v>
      </c>
      <c r="BM516" s="148" t="s">
        <v>891</v>
      </c>
    </row>
    <row r="517" spans="2:65" s="12" customFormat="1" ht="11.25">
      <c r="B517" s="150"/>
      <c r="D517" s="151" t="s">
        <v>209</v>
      </c>
      <c r="F517" s="152" t="s">
        <v>892</v>
      </c>
      <c r="H517" s="153">
        <v>144578.07</v>
      </c>
      <c r="I517" s="154"/>
      <c r="L517" s="150"/>
      <c r="M517" s="155"/>
      <c r="T517" s="156"/>
      <c r="AT517" s="157" t="s">
        <v>209</v>
      </c>
      <c r="AU517" s="157" t="s">
        <v>93</v>
      </c>
      <c r="AV517" s="12" t="s">
        <v>93</v>
      </c>
      <c r="AW517" s="12" t="s">
        <v>4</v>
      </c>
      <c r="AX517" s="12" t="s">
        <v>91</v>
      </c>
      <c r="AY517" s="157" t="s">
        <v>186</v>
      </c>
    </row>
    <row r="518" spans="2:65" s="1" customFormat="1" ht="21.75" customHeight="1">
      <c r="B518" s="33"/>
      <c r="C518" s="137" t="s">
        <v>893</v>
      </c>
      <c r="D518" s="137" t="s">
        <v>188</v>
      </c>
      <c r="E518" s="138" t="s">
        <v>894</v>
      </c>
      <c r="F518" s="139" t="s">
        <v>895</v>
      </c>
      <c r="G518" s="140" t="s">
        <v>191</v>
      </c>
      <c r="H518" s="141">
        <v>1606.423</v>
      </c>
      <c r="I518" s="142"/>
      <c r="J518" s="143">
        <f>ROUND(I518*H518,2)</f>
        <v>0</v>
      </c>
      <c r="K518" s="139" t="s">
        <v>192</v>
      </c>
      <c r="L518" s="33"/>
      <c r="M518" s="144" t="s">
        <v>1</v>
      </c>
      <c r="N518" s="145" t="s">
        <v>48</v>
      </c>
      <c r="P518" s="146">
        <f>O518*H518</f>
        <v>0</v>
      </c>
      <c r="Q518" s="146">
        <v>0</v>
      </c>
      <c r="R518" s="146">
        <f>Q518*H518</f>
        <v>0</v>
      </c>
      <c r="S518" s="146">
        <v>0</v>
      </c>
      <c r="T518" s="147">
        <f>S518*H518</f>
        <v>0</v>
      </c>
      <c r="AR518" s="148" t="s">
        <v>193</v>
      </c>
      <c r="AT518" s="148" t="s">
        <v>188</v>
      </c>
      <c r="AU518" s="148" t="s">
        <v>93</v>
      </c>
      <c r="AY518" s="17" t="s">
        <v>186</v>
      </c>
      <c r="BE518" s="149">
        <f>IF(N518="základní",J518,0)</f>
        <v>0</v>
      </c>
      <c r="BF518" s="149">
        <f>IF(N518="snížená",J518,0)</f>
        <v>0</v>
      </c>
      <c r="BG518" s="149">
        <f>IF(N518="zákl. přenesená",J518,0)</f>
        <v>0</v>
      </c>
      <c r="BH518" s="149">
        <f>IF(N518="sníž. přenesená",J518,0)</f>
        <v>0</v>
      </c>
      <c r="BI518" s="149">
        <f>IF(N518="nulová",J518,0)</f>
        <v>0</v>
      </c>
      <c r="BJ518" s="17" t="s">
        <v>91</v>
      </c>
      <c r="BK518" s="149">
        <f>ROUND(I518*H518,2)</f>
        <v>0</v>
      </c>
      <c r="BL518" s="17" t="s">
        <v>193</v>
      </c>
      <c r="BM518" s="148" t="s">
        <v>896</v>
      </c>
    </row>
    <row r="519" spans="2:65" s="14" customFormat="1" ht="11.25">
      <c r="B519" s="173"/>
      <c r="D519" s="151" t="s">
        <v>209</v>
      </c>
      <c r="E519" s="174" t="s">
        <v>1</v>
      </c>
      <c r="F519" s="175" t="s">
        <v>776</v>
      </c>
      <c r="H519" s="174" t="s">
        <v>1</v>
      </c>
      <c r="I519" s="176"/>
      <c r="L519" s="173"/>
      <c r="M519" s="177"/>
      <c r="T519" s="178"/>
      <c r="AT519" s="174" t="s">
        <v>209</v>
      </c>
      <c r="AU519" s="174" t="s">
        <v>93</v>
      </c>
      <c r="AV519" s="14" t="s">
        <v>91</v>
      </c>
      <c r="AW519" s="14" t="s">
        <v>38</v>
      </c>
      <c r="AX519" s="14" t="s">
        <v>83</v>
      </c>
      <c r="AY519" s="174" t="s">
        <v>186</v>
      </c>
    </row>
    <row r="520" spans="2:65" s="14" customFormat="1" ht="11.25">
      <c r="B520" s="173"/>
      <c r="D520" s="151" t="s">
        <v>209</v>
      </c>
      <c r="E520" s="174" t="s">
        <v>1</v>
      </c>
      <c r="F520" s="175" t="s">
        <v>884</v>
      </c>
      <c r="H520" s="174" t="s">
        <v>1</v>
      </c>
      <c r="I520" s="176"/>
      <c r="L520" s="173"/>
      <c r="M520" s="177"/>
      <c r="T520" s="178"/>
      <c r="AT520" s="174" t="s">
        <v>209</v>
      </c>
      <c r="AU520" s="174" t="s">
        <v>93</v>
      </c>
      <c r="AV520" s="14" t="s">
        <v>91</v>
      </c>
      <c r="AW520" s="14" t="s">
        <v>38</v>
      </c>
      <c r="AX520" s="14" t="s">
        <v>83</v>
      </c>
      <c r="AY520" s="174" t="s">
        <v>186</v>
      </c>
    </row>
    <row r="521" spans="2:65" s="12" customFormat="1" ht="11.25">
      <c r="B521" s="150"/>
      <c r="D521" s="151" t="s">
        <v>209</v>
      </c>
      <c r="E521" s="157" t="s">
        <v>1</v>
      </c>
      <c r="F521" s="152" t="s">
        <v>885</v>
      </c>
      <c r="H521" s="153">
        <v>620.44100000000003</v>
      </c>
      <c r="I521" s="154"/>
      <c r="L521" s="150"/>
      <c r="M521" s="155"/>
      <c r="T521" s="156"/>
      <c r="AT521" s="157" t="s">
        <v>209</v>
      </c>
      <c r="AU521" s="157" t="s">
        <v>93</v>
      </c>
      <c r="AV521" s="12" t="s">
        <v>93</v>
      </c>
      <c r="AW521" s="12" t="s">
        <v>38</v>
      </c>
      <c r="AX521" s="12" t="s">
        <v>83</v>
      </c>
      <c r="AY521" s="157" t="s">
        <v>186</v>
      </c>
    </row>
    <row r="522" spans="2:65" s="12" customFormat="1" ht="11.25">
      <c r="B522" s="150"/>
      <c r="D522" s="151" t="s">
        <v>209</v>
      </c>
      <c r="E522" s="157" t="s">
        <v>1</v>
      </c>
      <c r="F522" s="152" t="s">
        <v>886</v>
      </c>
      <c r="H522" s="153">
        <v>718.24199999999996</v>
      </c>
      <c r="I522" s="154"/>
      <c r="L522" s="150"/>
      <c r="M522" s="155"/>
      <c r="T522" s="156"/>
      <c r="AT522" s="157" t="s">
        <v>209</v>
      </c>
      <c r="AU522" s="157" t="s">
        <v>93</v>
      </c>
      <c r="AV522" s="12" t="s">
        <v>93</v>
      </c>
      <c r="AW522" s="12" t="s">
        <v>38</v>
      </c>
      <c r="AX522" s="12" t="s">
        <v>83</v>
      </c>
      <c r="AY522" s="157" t="s">
        <v>186</v>
      </c>
    </row>
    <row r="523" spans="2:65" s="15" customFormat="1" ht="11.25">
      <c r="B523" s="189"/>
      <c r="D523" s="151" t="s">
        <v>209</v>
      </c>
      <c r="E523" s="190" t="s">
        <v>1</v>
      </c>
      <c r="F523" s="191" t="s">
        <v>376</v>
      </c>
      <c r="H523" s="192">
        <v>1338.683</v>
      </c>
      <c r="I523" s="193"/>
      <c r="L523" s="189"/>
      <c r="M523" s="194"/>
      <c r="T523" s="195"/>
      <c r="AT523" s="190" t="s">
        <v>209</v>
      </c>
      <c r="AU523" s="190" t="s">
        <v>93</v>
      </c>
      <c r="AV523" s="15" t="s">
        <v>106</v>
      </c>
      <c r="AW523" s="15" t="s">
        <v>38</v>
      </c>
      <c r="AX523" s="15" t="s">
        <v>83</v>
      </c>
      <c r="AY523" s="190" t="s">
        <v>186</v>
      </c>
    </row>
    <row r="524" spans="2:65" s="12" customFormat="1" ht="11.25">
      <c r="B524" s="150"/>
      <c r="D524" s="151" t="s">
        <v>209</v>
      </c>
      <c r="E524" s="157" t="s">
        <v>1</v>
      </c>
      <c r="F524" s="152" t="s">
        <v>887</v>
      </c>
      <c r="H524" s="153">
        <v>267.74</v>
      </c>
      <c r="I524" s="154"/>
      <c r="L524" s="150"/>
      <c r="M524" s="155"/>
      <c r="T524" s="156"/>
      <c r="AT524" s="157" t="s">
        <v>209</v>
      </c>
      <c r="AU524" s="157" t="s">
        <v>93</v>
      </c>
      <c r="AV524" s="12" t="s">
        <v>93</v>
      </c>
      <c r="AW524" s="12" t="s">
        <v>38</v>
      </c>
      <c r="AX524" s="12" t="s">
        <v>83</v>
      </c>
      <c r="AY524" s="157" t="s">
        <v>186</v>
      </c>
    </row>
    <row r="525" spans="2:65" s="13" customFormat="1" ht="11.25">
      <c r="B525" s="166"/>
      <c r="D525" s="151" t="s">
        <v>209</v>
      </c>
      <c r="E525" s="167" t="s">
        <v>1</v>
      </c>
      <c r="F525" s="168" t="s">
        <v>291</v>
      </c>
      <c r="H525" s="169">
        <v>1606.423</v>
      </c>
      <c r="I525" s="170"/>
      <c r="L525" s="166"/>
      <c r="M525" s="171"/>
      <c r="T525" s="172"/>
      <c r="AT525" s="167" t="s">
        <v>209</v>
      </c>
      <c r="AU525" s="167" t="s">
        <v>93</v>
      </c>
      <c r="AV525" s="13" t="s">
        <v>193</v>
      </c>
      <c r="AW525" s="13" t="s">
        <v>38</v>
      </c>
      <c r="AX525" s="13" t="s">
        <v>91</v>
      </c>
      <c r="AY525" s="167" t="s">
        <v>186</v>
      </c>
    </row>
    <row r="526" spans="2:65" s="1" customFormat="1" ht="16.5" customHeight="1">
      <c r="B526" s="33"/>
      <c r="C526" s="137" t="s">
        <v>897</v>
      </c>
      <c r="D526" s="137" t="s">
        <v>188</v>
      </c>
      <c r="E526" s="138" t="s">
        <v>898</v>
      </c>
      <c r="F526" s="139" t="s">
        <v>899</v>
      </c>
      <c r="G526" s="140" t="s">
        <v>191</v>
      </c>
      <c r="H526" s="141">
        <v>1606.423</v>
      </c>
      <c r="I526" s="142"/>
      <c r="J526" s="143">
        <f>ROUND(I526*H526,2)</f>
        <v>0</v>
      </c>
      <c r="K526" s="139" t="s">
        <v>192</v>
      </c>
      <c r="L526" s="33"/>
      <c r="M526" s="144" t="s">
        <v>1</v>
      </c>
      <c r="N526" s="145" t="s">
        <v>48</v>
      </c>
      <c r="P526" s="146">
        <f>O526*H526</f>
        <v>0</v>
      </c>
      <c r="Q526" s="146">
        <v>0</v>
      </c>
      <c r="R526" s="146">
        <f>Q526*H526</f>
        <v>0</v>
      </c>
      <c r="S526" s="146">
        <v>0</v>
      </c>
      <c r="T526" s="147">
        <f>S526*H526</f>
        <v>0</v>
      </c>
      <c r="AR526" s="148" t="s">
        <v>193</v>
      </c>
      <c r="AT526" s="148" t="s">
        <v>188</v>
      </c>
      <c r="AU526" s="148" t="s">
        <v>93</v>
      </c>
      <c r="AY526" s="17" t="s">
        <v>186</v>
      </c>
      <c r="BE526" s="149">
        <f>IF(N526="základní",J526,0)</f>
        <v>0</v>
      </c>
      <c r="BF526" s="149">
        <f>IF(N526="snížená",J526,0)</f>
        <v>0</v>
      </c>
      <c r="BG526" s="149">
        <f>IF(N526="zákl. přenesená",J526,0)</f>
        <v>0</v>
      </c>
      <c r="BH526" s="149">
        <f>IF(N526="sníž. přenesená",J526,0)</f>
        <v>0</v>
      </c>
      <c r="BI526" s="149">
        <f>IF(N526="nulová",J526,0)</f>
        <v>0</v>
      </c>
      <c r="BJ526" s="17" t="s">
        <v>91</v>
      </c>
      <c r="BK526" s="149">
        <f>ROUND(I526*H526,2)</f>
        <v>0</v>
      </c>
      <c r="BL526" s="17" t="s">
        <v>193</v>
      </c>
      <c r="BM526" s="148" t="s">
        <v>900</v>
      </c>
    </row>
    <row r="527" spans="2:65" s="14" customFormat="1" ht="11.25">
      <c r="B527" s="173"/>
      <c r="D527" s="151" t="s">
        <v>209</v>
      </c>
      <c r="E527" s="174" t="s">
        <v>1</v>
      </c>
      <c r="F527" s="175" t="s">
        <v>776</v>
      </c>
      <c r="H527" s="174" t="s">
        <v>1</v>
      </c>
      <c r="I527" s="176"/>
      <c r="L527" s="173"/>
      <c r="M527" s="177"/>
      <c r="T527" s="178"/>
      <c r="AT527" s="174" t="s">
        <v>209</v>
      </c>
      <c r="AU527" s="174" t="s">
        <v>93</v>
      </c>
      <c r="AV527" s="14" t="s">
        <v>91</v>
      </c>
      <c r="AW527" s="14" t="s">
        <v>38</v>
      </c>
      <c r="AX527" s="14" t="s">
        <v>83</v>
      </c>
      <c r="AY527" s="174" t="s">
        <v>186</v>
      </c>
    </row>
    <row r="528" spans="2:65" s="14" customFormat="1" ht="11.25">
      <c r="B528" s="173"/>
      <c r="D528" s="151" t="s">
        <v>209</v>
      </c>
      <c r="E528" s="174" t="s">
        <v>1</v>
      </c>
      <c r="F528" s="175" t="s">
        <v>884</v>
      </c>
      <c r="H528" s="174" t="s">
        <v>1</v>
      </c>
      <c r="I528" s="176"/>
      <c r="L528" s="173"/>
      <c r="M528" s="177"/>
      <c r="T528" s="178"/>
      <c r="AT528" s="174" t="s">
        <v>209</v>
      </c>
      <c r="AU528" s="174" t="s">
        <v>93</v>
      </c>
      <c r="AV528" s="14" t="s">
        <v>91</v>
      </c>
      <c r="AW528" s="14" t="s">
        <v>38</v>
      </c>
      <c r="AX528" s="14" t="s">
        <v>83</v>
      </c>
      <c r="AY528" s="174" t="s">
        <v>186</v>
      </c>
    </row>
    <row r="529" spans="2:65" s="12" customFormat="1" ht="11.25">
      <c r="B529" s="150"/>
      <c r="D529" s="151" t="s">
        <v>209</v>
      </c>
      <c r="E529" s="157" t="s">
        <v>1</v>
      </c>
      <c r="F529" s="152" t="s">
        <v>885</v>
      </c>
      <c r="H529" s="153">
        <v>620.44100000000003</v>
      </c>
      <c r="I529" s="154"/>
      <c r="L529" s="150"/>
      <c r="M529" s="155"/>
      <c r="T529" s="156"/>
      <c r="AT529" s="157" t="s">
        <v>209</v>
      </c>
      <c r="AU529" s="157" t="s">
        <v>93</v>
      </c>
      <c r="AV529" s="12" t="s">
        <v>93</v>
      </c>
      <c r="AW529" s="12" t="s">
        <v>38</v>
      </c>
      <c r="AX529" s="12" t="s">
        <v>83</v>
      </c>
      <c r="AY529" s="157" t="s">
        <v>186</v>
      </c>
    </row>
    <row r="530" spans="2:65" s="12" customFormat="1" ht="11.25">
      <c r="B530" s="150"/>
      <c r="D530" s="151" t="s">
        <v>209</v>
      </c>
      <c r="E530" s="157" t="s">
        <v>1</v>
      </c>
      <c r="F530" s="152" t="s">
        <v>886</v>
      </c>
      <c r="H530" s="153">
        <v>718.24199999999996</v>
      </c>
      <c r="I530" s="154"/>
      <c r="L530" s="150"/>
      <c r="M530" s="155"/>
      <c r="T530" s="156"/>
      <c r="AT530" s="157" t="s">
        <v>209</v>
      </c>
      <c r="AU530" s="157" t="s">
        <v>93</v>
      </c>
      <c r="AV530" s="12" t="s">
        <v>93</v>
      </c>
      <c r="AW530" s="12" t="s">
        <v>38</v>
      </c>
      <c r="AX530" s="12" t="s">
        <v>83</v>
      </c>
      <c r="AY530" s="157" t="s">
        <v>186</v>
      </c>
    </row>
    <row r="531" spans="2:65" s="15" customFormat="1" ht="11.25">
      <c r="B531" s="189"/>
      <c r="D531" s="151" t="s">
        <v>209</v>
      </c>
      <c r="E531" s="190" t="s">
        <v>1</v>
      </c>
      <c r="F531" s="191" t="s">
        <v>376</v>
      </c>
      <c r="H531" s="192">
        <v>1338.683</v>
      </c>
      <c r="I531" s="193"/>
      <c r="L531" s="189"/>
      <c r="M531" s="194"/>
      <c r="T531" s="195"/>
      <c r="AT531" s="190" t="s">
        <v>209</v>
      </c>
      <c r="AU531" s="190" t="s">
        <v>93</v>
      </c>
      <c r="AV531" s="15" t="s">
        <v>106</v>
      </c>
      <c r="AW531" s="15" t="s">
        <v>38</v>
      </c>
      <c r="AX531" s="15" t="s">
        <v>83</v>
      </c>
      <c r="AY531" s="190" t="s">
        <v>186</v>
      </c>
    </row>
    <row r="532" spans="2:65" s="12" customFormat="1" ht="11.25">
      <c r="B532" s="150"/>
      <c r="D532" s="151" t="s">
        <v>209</v>
      </c>
      <c r="E532" s="157" t="s">
        <v>1</v>
      </c>
      <c r="F532" s="152" t="s">
        <v>887</v>
      </c>
      <c r="H532" s="153">
        <v>267.74</v>
      </c>
      <c r="I532" s="154"/>
      <c r="L532" s="150"/>
      <c r="M532" s="155"/>
      <c r="T532" s="156"/>
      <c r="AT532" s="157" t="s">
        <v>209</v>
      </c>
      <c r="AU532" s="157" t="s">
        <v>93</v>
      </c>
      <c r="AV532" s="12" t="s">
        <v>93</v>
      </c>
      <c r="AW532" s="12" t="s">
        <v>38</v>
      </c>
      <c r="AX532" s="12" t="s">
        <v>83</v>
      </c>
      <c r="AY532" s="157" t="s">
        <v>186</v>
      </c>
    </row>
    <row r="533" spans="2:65" s="13" customFormat="1" ht="11.25">
      <c r="B533" s="166"/>
      <c r="D533" s="151" t="s">
        <v>209</v>
      </c>
      <c r="E533" s="167" t="s">
        <v>1</v>
      </c>
      <c r="F533" s="168" t="s">
        <v>291</v>
      </c>
      <c r="H533" s="169">
        <v>1606.423</v>
      </c>
      <c r="I533" s="170"/>
      <c r="L533" s="166"/>
      <c r="M533" s="171"/>
      <c r="T533" s="172"/>
      <c r="AT533" s="167" t="s">
        <v>209</v>
      </c>
      <c r="AU533" s="167" t="s">
        <v>93</v>
      </c>
      <c r="AV533" s="13" t="s">
        <v>193</v>
      </c>
      <c r="AW533" s="13" t="s">
        <v>38</v>
      </c>
      <c r="AX533" s="13" t="s">
        <v>91</v>
      </c>
      <c r="AY533" s="167" t="s">
        <v>186</v>
      </c>
    </row>
    <row r="534" spans="2:65" s="1" customFormat="1" ht="16.5" customHeight="1">
      <c r="B534" s="33"/>
      <c r="C534" s="137" t="s">
        <v>901</v>
      </c>
      <c r="D534" s="137" t="s">
        <v>188</v>
      </c>
      <c r="E534" s="138" t="s">
        <v>902</v>
      </c>
      <c r="F534" s="139" t="s">
        <v>903</v>
      </c>
      <c r="G534" s="140" t="s">
        <v>191</v>
      </c>
      <c r="H534" s="141">
        <v>144578.07</v>
      </c>
      <c r="I534" s="142"/>
      <c r="J534" s="143">
        <f>ROUND(I534*H534,2)</f>
        <v>0</v>
      </c>
      <c r="K534" s="139" t="s">
        <v>192</v>
      </c>
      <c r="L534" s="33"/>
      <c r="M534" s="144" t="s">
        <v>1</v>
      </c>
      <c r="N534" s="145" t="s">
        <v>48</v>
      </c>
      <c r="P534" s="146">
        <f>O534*H534</f>
        <v>0</v>
      </c>
      <c r="Q534" s="146">
        <v>0</v>
      </c>
      <c r="R534" s="146">
        <f>Q534*H534</f>
        <v>0</v>
      </c>
      <c r="S534" s="146">
        <v>0</v>
      </c>
      <c r="T534" s="147">
        <f>S534*H534</f>
        <v>0</v>
      </c>
      <c r="AR534" s="148" t="s">
        <v>193</v>
      </c>
      <c r="AT534" s="148" t="s">
        <v>188</v>
      </c>
      <c r="AU534" s="148" t="s">
        <v>93</v>
      </c>
      <c r="AY534" s="17" t="s">
        <v>186</v>
      </c>
      <c r="BE534" s="149">
        <f>IF(N534="základní",J534,0)</f>
        <v>0</v>
      </c>
      <c r="BF534" s="149">
        <f>IF(N534="snížená",J534,0)</f>
        <v>0</v>
      </c>
      <c r="BG534" s="149">
        <f>IF(N534="zákl. přenesená",J534,0)</f>
        <v>0</v>
      </c>
      <c r="BH534" s="149">
        <f>IF(N534="sníž. přenesená",J534,0)</f>
        <v>0</v>
      </c>
      <c r="BI534" s="149">
        <f>IF(N534="nulová",J534,0)</f>
        <v>0</v>
      </c>
      <c r="BJ534" s="17" t="s">
        <v>91</v>
      </c>
      <c r="BK534" s="149">
        <f>ROUND(I534*H534,2)</f>
        <v>0</v>
      </c>
      <c r="BL534" s="17" t="s">
        <v>193</v>
      </c>
      <c r="BM534" s="148" t="s">
        <v>904</v>
      </c>
    </row>
    <row r="535" spans="2:65" s="12" customFormat="1" ht="11.25">
      <c r="B535" s="150"/>
      <c r="D535" s="151" t="s">
        <v>209</v>
      </c>
      <c r="F535" s="152" t="s">
        <v>892</v>
      </c>
      <c r="H535" s="153">
        <v>144578.07</v>
      </c>
      <c r="I535" s="154"/>
      <c r="L535" s="150"/>
      <c r="M535" s="155"/>
      <c r="T535" s="156"/>
      <c r="AT535" s="157" t="s">
        <v>209</v>
      </c>
      <c r="AU535" s="157" t="s">
        <v>93</v>
      </c>
      <c r="AV535" s="12" t="s">
        <v>93</v>
      </c>
      <c r="AW535" s="12" t="s">
        <v>4</v>
      </c>
      <c r="AX535" s="12" t="s">
        <v>91</v>
      </c>
      <c r="AY535" s="157" t="s">
        <v>186</v>
      </c>
    </row>
    <row r="536" spans="2:65" s="1" customFormat="1" ht="16.5" customHeight="1">
      <c r="B536" s="33"/>
      <c r="C536" s="137" t="s">
        <v>905</v>
      </c>
      <c r="D536" s="137" t="s">
        <v>188</v>
      </c>
      <c r="E536" s="138" t="s">
        <v>906</v>
      </c>
      <c r="F536" s="139" t="s">
        <v>907</v>
      </c>
      <c r="G536" s="140" t="s">
        <v>191</v>
      </c>
      <c r="H536" s="141">
        <v>1606.423</v>
      </c>
      <c r="I536" s="142"/>
      <c r="J536" s="143">
        <f>ROUND(I536*H536,2)</f>
        <v>0</v>
      </c>
      <c r="K536" s="139" t="s">
        <v>192</v>
      </c>
      <c r="L536" s="33"/>
      <c r="M536" s="144" t="s">
        <v>1</v>
      </c>
      <c r="N536" s="145" t="s">
        <v>48</v>
      </c>
      <c r="P536" s="146">
        <f>O536*H536</f>
        <v>0</v>
      </c>
      <c r="Q536" s="146">
        <v>0</v>
      </c>
      <c r="R536" s="146">
        <f>Q536*H536</f>
        <v>0</v>
      </c>
      <c r="S536" s="146">
        <v>0</v>
      </c>
      <c r="T536" s="147">
        <f>S536*H536</f>
        <v>0</v>
      </c>
      <c r="AR536" s="148" t="s">
        <v>193</v>
      </c>
      <c r="AT536" s="148" t="s">
        <v>188</v>
      </c>
      <c r="AU536" s="148" t="s">
        <v>93</v>
      </c>
      <c r="AY536" s="17" t="s">
        <v>186</v>
      </c>
      <c r="BE536" s="149">
        <f>IF(N536="základní",J536,0)</f>
        <v>0</v>
      </c>
      <c r="BF536" s="149">
        <f>IF(N536="snížená",J536,0)</f>
        <v>0</v>
      </c>
      <c r="BG536" s="149">
        <f>IF(N536="zákl. přenesená",J536,0)</f>
        <v>0</v>
      </c>
      <c r="BH536" s="149">
        <f>IF(N536="sníž. přenesená",J536,0)</f>
        <v>0</v>
      </c>
      <c r="BI536" s="149">
        <f>IF(N536="nulová",J536,0)</f>
        <v>0</v>
      </c>
      <c r="BJ536" s="17" t="s">
        <v>91</v>
      </c>
      <c r="BK536" s="149">
        <f>ROUND(I536*H536,2)</f>
        <v>0</v>
      </c>
      <c r="BL536" s="17" t="s">
        <v>193</v>
      </c>
      <c r="BM536" s="148" t="s">
        <v>908</v>
      </c>
    </row>
    <row r="537" spans="2:65" s="14" customFormat="1" ht="11.25">
      <c r="B537" s="173"/>
      <c r="D537" s="151" t="s">
        <v>209</v>
      </c>
      <c r="E537" s="174" t="s">
        <v>1</v>
      </c>
      <c r="F537" s="175" t="s">
        <v>776</v>
      </c>
      <c r="H537" s="174" t="s">
        <v>1</v>
      </c>
      <c r="I537" s="176"/>
      <c r="L537" s="173"/>
      <c r="M537" s="177"/>
      <c r="T537" s="178"/>
      <c r="AT537" s="174" t="s">
        <v>209</v>
      </c>
      <c r="AU537" s="174" t="s">
        <v>93</v>
      </c>
      <c r="AV537" s="14" t="s">
        <v>91</v>
      </c>
      <c r="AW537" s="14" t="s">
        <v>38</v>
      </c>
      <c r="AX537" s="14" t="s">
        <v>83</v>
      </c>
      <c r="AY537" s="174" t="s">
        <v>186</v>
      </c>
    </row>
    <row r="538" spans="2:65" s="14" customFormat="1" ht="11.25">
      <c r="B538" s="173"/>
      <c r="D538" s="151" t="s">
        <v>209</v>
      </c>
      <c r="E538" s="174" t="s">
        <v>1</v>
      </c>
      <c r="F538" s="175" t="s">
        <v>884</v>
      </c>
      <c r="H538" s="174" t="s">
        <v>1</v>
      </c>
      <c r="I538" s="176"/>
      <c r="L538" s="173"/>
      <c r="M538" s="177"/>
      <c r="T538" s="178"/>
      <c r="AT538" s="174" t="s">
        <v>209</v>
      </c>
      <c r="AU538" s="174" t="s">
        <v>93</v>
      </c>
      <c r="AV538" s="14" t="s">
        <v>91</v>
      </c>
      <c r="AW538" s="14" t="s">
        <v>38</v>
      </c>
      <c r="AX538" s="14" t="s">
        <v>83</v>
      </c>
      <c r="AY538" s="174" t="s">
        <v>186</v>
      </c>
    </row>
    <row r="539" spans="2:65" s="12" customFormat="1" ht="11.25">
      <c r="B539" s="150"/>
      <c r="D539" s="151" t="s">
        <v>209</v>
      </c>
      <c r="E539" s="157" t="s">
        <v>1</v>
      </c>
      <c r="F539" s="152" t="s">
        <v>885</v>
      </c>
      <c r="H539" s="153">
        <v>620.44100000000003</v>
      </c>
      <c r="I539" s="154"/>
      <c r="L539" s="150"/>
      <c r="M539" s="155"/>
      <c r="T539" s="156"/>
      <c r="AT539" s="157" t="s">
        <v>209</v>
      </c>
      <c r="AU539" s="157" t="s">
        <v>93</v>
      </c>
      <c r="AV539" s="12" t="s">
        <v>93</v>
      </c>
      <c r="AW539" s="12" t="s">
        <v>38</v>
      </c>
      <c r="AX539" s="12" t="s">
        <v>83</v>
      </c>
      <c r="AY539" s="157" t="s">
        <v>186</v>
      </c>
    </row>
    <row r="540" spans="2:65" s="12" customFormat="1" ht="11.25">
      <c r="B540" s="150"/>
      <c r="D540" s="151" t="s">
        <v>209</v>
      </c>
      <c r="E540" s="157" t="s">
        <v>1</v>
      </c>
      <c r="F540" s="152" t="s">
        <v>886</v>
      </c>
      <c r="H540" s="153">
        <v>718.24199999999996</v>
      </c>
      <c r="I540" s="154"/>
      <c r="L540" s="150"/>
      <c r="M540" s="155"/>
      <c r="T540" s="156"/>
      <c r="AT540" s="157" t="s">
        <v>209</v>
      </c>
      <c r="AU540" s="157" t="s">
        <v>93</v>
      </c>
      <c r="AV540" s="12" t="s">
        <v>93</v>
      </c>
      <c r="AW540" s="12" t="s">
        <v>38</v>
      </c>
      <c r="AX540" s="12" t="s">
        <v>83</v>
      </c>
      <c r="AY540" s="157" t="s">
        <v>186</v>
      </c>
    </row>
    <row r="541" spans="2:65" s="15" customFormat="1" ht="11.25">
      <c r="B541" s="189"/>
      <c r="D541" s="151" t="s">
        <v>209</v>
      </c>
      <c r="E541" s="190" t="s">
        <v>1</v>
      </c>
      <c r="F541" s="191" t="s">
        <v>376</v>
      </c>
      <c r="H541" s="192">
        <v>1338.683</v>
      </c>
      <c r="I541" s="193"/>
      <c r="L541" s="189"/>
      <c r="M541" s="194"/>
      <c r="T541" s="195"/>
      <c r="AT541" s="190" t="s">
        <v>209</v>
      </c>
      <c r="AU541" s="190" t="s">
        <v>93</v>
      </c>
      <c r="AV541" s="15" t="s">
        <v>106</v>
      </c>
      <c r="AW541" s="15" t="s">
        <v>38</v>
      </c>
      <c r="AX541" s="15" t="s">
        <v>83</v>
      </c>
      <c r="AY541" s="190" t="s">
        <v>186</v>
      </c>
    </row>
    <row r="542" spans="2:65" s="12" customFormat="1" ht="11.25">
      <c r="B542" s="150"/>
      <c r="D542" s="151" t="s">
        <v>209</v>
      </c>
      <c r="E542" s="157" t="s">
        <v>1</v>
      </c>
      <c r="F542" s="152" t="s">
        <v>887</v>
      </c>
      <c r="H542" s="153">
        <v>267.74</v>
      </c>
      <c r="I542" s="154"/>
      <c r="L542" s="150"/>
      <c r="M542" s="155"/>
      <c r="T542" s="156"/>
      <c r="AT542" s="157" t="s">
        <v>209</v>
      </c>
      <c r="AU542" s="157" t="s">
        <v>93</v>
      </c>
      <c r="AV542" s="12" t="s">
        <v>93</v>
      </c>
      <c r="AW542" s="12" t="s">
        <v>38</v>
      </c>
      <c r="AX542" s="12" t="s">
        <v>83</v>
      </c>
      <c r="AY542" s="157" t="s">
        <v>186</v>
      </c>
    </row>
    <row r="543" spans="2:65" s="13" customFormat="1" ht="11.25">
      <c r="B543" s="166"/>
      <c r="D543" s="151" t="s">
        <v>209</v>
      </c>
      <c r="E543" s="167" t="s">
        <v>1</v>
      </c>
      <c r="F543" s="168" t="s">
        <v>291</v>
      </c>
      <c r="H543" s="169">
        <v>1606.423</v>
      </c>
      <c r="I543" s="170"/>
      <c r="L543" s="166"/>
      <c r="M543" s="171"/>
      <c r="T543" s="172"/>
      <c r="AT543" s="167" t="s">
        <v>209</v>
      </c>
      <c r="AU543" s="167" t="s">
        <v>93</v>
      </c>
      <c r="AV543" s="13" t="s">
        <v>193</v>
      </c>
      <c r="AW543" s="13" t="s">
        <v>38</v>
      </c>
      <c r="AX543" s="13" t="s">
        <v>91</v>
      </c>
      <c r="AY543" s="167" t="s">
        <v>186</v>
      </c>
    </row>
    <row r="544" spans="2:65" s="1" customFormat="1" ht="16.5" customHeight="1">
      <c r="B544" s="33"/>
      <c r="C544" s="137" t="s">
        <v>909</v>
      </c>
      <c r="D544" s="137" t="s">
        <v>188</v>
      </c>
      <c r="E544" s="138" t="s">
        <v>910</v>
      </c>
      <c r="F544" s="139" t="s">
        <v>911</v>
      </c>
      <c r="G544" s="140" t="s">
        <v>912</v>
      </c>
      <c r="H544" s="141">
        <v>1</v>
      </c>
      <c r="I544" s="142"/>
      <c r="J544" s="143">
        <f>ROUND(I544*H544,2)</f>
        <v>0</v>
      </c>
      <c r="K544" s="139" t="s">
        <v>240</v>
      </c>
      <c r="L544" s="33"/>
      <c r="M544" s="144" t="s">
        <v>1</v>
      </c>
      <c r="N544" s="145" t="s">
        <v>48</v>
      </c>
      <c r="P544" s="146">
        <f>O544*H544</f>
        <v>0</v>
      </c>
      <c r="Q544" s="146">
        <v>0</v>
      </c>
      <c r="R544" s="146">
        <f>Q544*H544</f>
        <v>0</v>
      </c>
      <c r="S544" s="146">
        <v>0</v>
      </c>
      <c r="T544" s="147">
        <f>S544*H544</f>
        <v>0</v>
      </c>
      <c r="AR544" s="148" t="s">
        <v>193</v>
      </c>
      <c r="AT544" s="148" t="s">
        <v>188</v>
      </c>
      <c r="AU544" s="148" t="s">
        <v>93</v>
      </c>
      <c r="AY544" s="17" t="s">
        <v>186</v>
      </c>
      <c r="BE544" s="149">
        <f>IF(N544="základní",J544,0)</f>
        <v>0</v>
      </c>
      <c r="BF544" s="149">
        <f>IF(N544="snížená",J544,0)</f>
        <v>0</v>
      </c>
      <c r="BG544" s="149">
        <f>IF(N544="zákl. přenesená",J544,0)</f>
        <v>0</v>
      </c>
      <c r="BH544" s="149">
        <f>IF(N544="sníž. přenesená",J544,0)</f>
        <v>0</v>
      </c>
      <c r="BI544" s="149">
        <f>IF(N544="nulová",J544,0)</f>
        <v>0</v>
      </c>
      <c r="BJ544" s="17" t="s">
        <v>91</v>
      </c>
      <c r="BK544" s="149">
        <f>ROUND(I544*H544,2)</f>
        <v>0</v>
      </c>
      <c r="BL544" s="17" t="s">
        <v>193</v>
      </c>
      <c r="BM544" s="148" t="s">
        <v>913</v>
      </c>
    </row>
    <row r="545" spans="2:65" s="1" customFormat="1" ht="29.25">
      <c r="B545" s="33"/>
      <c r="D545" s="151" t="s">
        <v>242</v>
      </c>
      <c r="F545" s="158" t="s">
        <v>914</v>
      </c>
      <c r="I545" s="159"/>
      <c r="L545" s="33"/>
      <c r="M545" s="160"/>
      <c r="T545" s="57"/>
      <c r="AT545" s="17" t="s">
        <v>242</v>
      </c>
      <c r="AU545" s="17" t="s">
        <v>93</v>
      </c>
    </row>
    <row r="546" spans="2:65" s="1" customFormat="1" ht="24.2" customHeight="1">
      <c r="B546" s="33"/>
      <c r="C546" s="137" t="s">
        <v>915</v>
      </c>
      <c r="D546" s="137" t="s">
        <v>188</v>
      </c>
      <c r="E546" s="138" t="s">
        <v>916</v>
      </c>
      <c r="F546" s="139" t="s">
        <v>917</v>
      </c>
      <c r="G546" s="140" t="s">
        <v>191</v>
      </c>
      <c r="H546" s="141">
        <v>652.5</v>
      </c>
      <c r="I546" s="142"/>
      <c r="J546" s="143">
        <f>ROUND(I546*H546,2)</f>
        <v>0</v>
      </c>
      <c r="K546" s="139" t="s">
        <v>192</v>
      </c>
      <c r="L546" s="33"/>
      <c r="M546" s="144" t="s">
        <v>1</v>
      </c>
      <c r="N546" s="145" t="s">
        <v>48</v>
      </c>
      <c r="P546" s="146">
        <f>O546*H546</f>
        <v>0</v>
      </c>
      <c r="Q546" s="146">
        <v>2.1000000000000001E-4</v>
      </c>
      <c r="R546" s="146">
        <f>Q546*H546</f>
        <v>0.13702500000000001</v>
      </c>
      <c r="S546" s="146">
        <v>0</v>
      </c>
      <c r="T546" s="147">
        <f>S546*H546</f>
        <v>0</v>
      </c>
      <c r="AR546" s="148" t="s">
        <v>193</v>
      </c>
      <c r="AT546" s="148" t="s">
        <v>188</v>
      </c>
      <c r="AU546" s="148" t="s">
        <v>93</v>
      </c>
      <c r="AY546" s="17" t="s">
        <v>186</v>
      </c>
      <c r="BE546" s="149">
        <f>IF(N546="základní",J546,0)</f>
        <v>0</v>
      </c>
      <c r="BF546" s="149">
        <f>IF(N546="snížená",J546,0)</f>
        <v>0</v>
      </c>
      <c r="BG546" s="149">
        <f>IF(N546="zákl. přenesená",J546,0)</f>
        <v>0</v>
      </c>
      <c r="BH546" s="149">
        <f>IF(N546="sníž. přenesená",J546,0)</f>
        <v>0</v>
      </c>
      <c r="BI546" s="149">
        <f>IF(N546="nulová",J546,0)</f>
        <v>0</v>
      </c>
      <c r="BJ546" s="17" t="s">
        <v>91</v>
      </c>
      <c r="BK546" s="149">
        <f>ROUND(I546*H546,2)</f>
        <v>0</v>
      </c>
      <c r="BL546" s="17" t="s">
        <v>193</v>
      </c>
      <c r="BM546" s="148" t="s">
        <v>918</v>
      </c>
    </row>
    <row r="547" spans="2:65" s="14" customFormat="1" ht="11.25">
      <c r="B547" s="173"/>
      <c r="D547" s="151" t="s">
        <v>209</v>
      </c>
      <c r="E547" s="174" t="s">
        <v>1</v>
      </c>
      <c r="F547" s="175" t="s">
        <v>712</v>
      </c>
      <c r="H547" s="174" t="s">
        <v>1</v>
      </c>
      <c r="I547" s="176"/>
      <c r="L547" s="173"/>
      <c r="M547" s="177"/>
      <c r="T547" s="178"/>
      <c r="AT547" s="174" t="s">
        <v>209</v>
      </c>
      <c r="AU547" s="174" t="s">
        <v>93</v>
      </c>
      <c r="AV547" s="14" t="s">
        <v>91</v>
      </c>
      <c r="AW547" s="14" t="s">
        <v>38</v>
      </c>
      <c r="AX547" s="14" t="s">
        <v>83</v>
      </c>
      <c r="AY547" s="174" t="s">
        <v>186</v>
      </c>
    </row>
    <row r="548" spans="2:65" s="14" customFormat="1" ht="11.25">
      <c r="B548" s="173"/>
      <c r="D548" s="151" t="s">
        <v>209</v>
      </c>
      <c r="E548" s="174" t="s">
        <v>1</v>
      </c>
      <c r="F548" s="175" t="s">
        <v>713</v>
      </c>
      <c r="H548" s="174" t="s">
        <v>1</v>
      </c>
      <c r="I548" s="176"/>
      <c r="L548" s="173"/>
      <c r="M548" s="177"/>
      <c r="T548" s="178"/>
      <c r="AT548" s="174" t="s">
        <v>209</v>
      </c>
      <c r="AU548" s="174" t="s">
        <v>93</v>
      </c>
      <c r="AV548" s="14" t="s">
        <v>91</v>
      </c>
      <c r="AW548" s="14" t="s">
        <v>38</v>
      </c>
      <c r="AX548" s="14" t="s">
        <v>83</v>
      </c>
      <c r="AY548" s="174" t="s">
        <v>186</v>
      </c>
    </row>
    <row r="549" spans="2:65" s="12" customFormat="1" ht="11.25">
      <c r="B549" s="150"/>
      <c r="D549" s="151" t="s">
        <v>209</v>
      </c>
      <c r="E549" s="157" t="s">
        <v>1</v>
      </c>
      <c r="F549" s="152" t="s">
        <v>919</v>
      </c>
      <c r="H549" s="153">
        <v>652.5</v>
      </c>
      <c r="I549" s="154"/>
      <c r="L549" s="150"/>
      <c r="M549" s="155"/>
      <c r="T549" s="156"/>
      <c r="AT549" s="157" t="s">
        <v>209</v>
      </c>
      <c r="AU549" s="157" t="s">
        <v>93</v>
      </c>
      <c r="AV549" s="12" t="s">
        <v>93</v>
      </c>
      <c r="AW549" s="12" t="s">
        <v>38</v>
      </c>
      <c r="AX549" s="12" t="s">
        <v>83</v>
      </c>
      <c r="AY549" s="157" t="s">
        <v>186</v>
      </c>
    </row>
    <row r="550" spans="2:65" s="13" customFormat="1" ht="11.25">
      <c r="B550" s="166"/>
      <c r="D550" s="151" t="s">
        <v>209</v>
      </c>
      <c r="E550" s="167" t="s">
        <v>1</v>
      </c>
      <c r="F550" s="168" t="s">
        <v>291</v>
      </c>
      <c r="H550" s="169">
        <v>652.5</v>
      </c>
      <c r="I550" s="170"/>
      <c r="L550" s="166"/>
      <c r="M550" s="171"/>
      <c r="T550" s="172"/>
      <c r="AT550" s="167" t="s">
        <v>209</v>
      </c>
      <c r="AU550" s="167" t="s">
        <v>93</v>
      </c>
      <c r="AV550" s="13" t="s">
        <v>193</v>
      </c>
      <c r="AW550" s="13" t="s">
        <v>38</v>
      </c>
      <c r="AX550" s="13" t="s">
        <v>91</v>
      </c>
      <c r="AY550" s="167" t="s">
        <v>186</v>
      </c>
    </row>
    <row r="551" spans="2:65" s="1" customFormat="1" ht="16.5" customHeight="1">
      <c r="B551" s="33"/>
      <c r="C551" s="137" t="s">
        <v>920</v>
      </c>
      <c r="D551" s="137" t="s">
        <v>188</v>
      </c>
      <c r="E551" s="138" t="s">
        <v>921</v>
      </c>
      <c r="F551" s="139" t="s">
        <v>922</v>
      </c>
      <c r="G551" s="140" t="s">
        <v>191</v>
      </c>
      <c r="H551" s="141">
        <v>1776.6</v>
      </c>
      <c r="I551" s="142"/>
      <c r="J551" s="143">
        <f>ROUND(I551*H551,2)</f>
        <v>0</v>
      </c>
      <c r="K551" s="139" t="s">
        <v>192</v>
      </c>
      <c r="L551" s="33"/>
      <c r="M551" s="144" t="s">
        <v>1</v>
      </c>
      <c r="N551" s="145" t="s">
        <v>48</v>
      </c>
      <c r="P551" s="146">
        <f>O551*H551</f>
        <v>0</v>
      </c>
      <c r="Q551" s="146">
        <v>4.0000000000000003E-5</v>
      </c>
      <c r="R551" s="146">
        <f>Q551*H551</f>
        <v>7.1064000000000002E-2</v>
      </c>
      <c r="S551" s="146">
        <v>0</v>
      </c>
      <c r="T551" s="147">
        <f>S551*H551</f>
        <v>0</v>
      </c>
      <c r="AR551" s="148" t="s">
        <v>193</v>
      </c>
      <c r="AT551" s="148" t="s">
        <v>188</v>
      </c>
      <c r="AU551" s="148" t="s">
        <v>93</v>
      </c>
      <c r="AY551" s="17" t="s">
        <v>186</v>
      </c>
      <c r="BE551" s="149">
        <f>IF(N551="základní",J551,0)</f>
        <v>0</v>
      </c>
      <c r="BF551" s="149">
        <f>IF(N551="snížená",J551,0)</f>
        <v>0</v>
      </c>
      <c r="BG551" s="149">
        <f>IF(N551="zákl. přenesená",J551,0)</f>
        <v>0</v>
      </c>
      <c r="BH551" s="149">
        <f>IF(N551="sníž. přenesená",J551,0)</f>
        <v>0</v>
      </c>
      <c r="BI551" s="149">
        <f>IF(N551="nulová",J551,0)</f>
        <v>0</v>
      </c>
      <c r="BJ551" s="17" t="s">
        <v>91</v>
      </c>
      <c r="BK551" s="149">
        <f>ROUND(I551*H551,2)</f>
        <v>0</v>
      </c>
      <c r="BL551" s="17" t="s">
        <v>193</v>
      </c>
      <c r="BM551" s="148" t="s">
        <v>923</v>
      </c>
    </row>
    <row r="552" spans="2:65" s="1" customFormat="1" ht="16.5" customHeight="1">
      <c r="B552" s="33"/>
      <c r="C552" s="137" t="s">
        <v>924</v>
      </c>
      <c r="D552" s="137" t="s">
        <v>188</v>
      </c>
      <c r="E552" s="138" t="s">
        <v>925</v>
      </c>
      <c r="F552" s="139" t="s">
        <v>926</v>
      </c>
      <c r="G552" s="140" t="s">
        <v>191</v>
      </c>
      <c r="H552" s="141">
        <v>129.85</v>
      </c>
      <c r="I552" s="142"/>
      <c r="J552" s="143">
        <f>ROUND(I552*H552,2)</f>
        <v>0</v>
      </c>
      <c r="K552" s="139" t="s">
        <v>192</v>
      </c>
      <c r="L552" s="33"/>
      <c r="M552" s="144" t="s">
        <v>1</v>
      </c>
      <c r="N552" s="145" t="s">
        <v>48</v>
      </c>
      <c r="P552" s="146">
        <f>O552*H552</f>
        <v>0</v>
      </c>
      <c r="Q552" s="146">
        <v>2.0999999999999999E-3</v>
      </c>
      <c r="R552" s="146">
        <f>Q552*H552</f>
        <v>0.27268499999999996</v>
      </c>
      <c r="S552" s="146">
        <v>0</v>
      </c>
      <c r="T552" s="147">
        <f>S552*H552</f>
        <v>0</v>
      </c>
      <c r="AR552" s="148" t="s">
        <v>193</v>
      </c>
      <c r="AT552" s="148" t="s">
        <v>188</v>
      </c>
      <c r="AU552" s="148" t="s">
        <v>93</v>
      </c>
      <c r="AY552" s="17" t="s">
        <v>186</v>
      </c>
      <c r="BE552" s="149">
        <f>IF(N552="základní",J552,0)</f>
        <v>0</v>
      </c>
      <c r="BF552" s="149">
        <f>IF(N552="snížená",J552,0)</f>
        <v>0</v>
      </c>
      <c r="BG552" s="149">
        <f>IF(N552="zákl. přenesená",J552,0)</f>
        <v>0</v>
      </c>
      <c r="BH552" s="149">
        <f>IF(N552="sníž. přenesená",J552,0)</f>
        <v>0</v>
      </c>
      <c r="BI552" s="149">
        <f>IF(N552="nulová",J552,0)</f>
        <v>0</v>
      </c>
      <c r="BJ552" s="17" t="s">
        <v>91</v>
      </c>
      <c r="BK552" s="149">
        <f>ROUND(I552*H552,2)</f>
        <v>0</v>
      </c>
      <c r="BL552" s="17" t="s">
        <v>193</v>
      </c>
      <c r="BM552" s="148" t="s">
        <v>927</v>
      </c>
    </row>
    <row r="553" spans="2:65" s="12" customFormat="1" ht="11.25">
      <c r="B553" s="150"/>
      <c r="D553" s="151" t="s">
        <v>209</v>
      </c>
      <c r="E553" s="157" t="s">
        <v>1</v>
      </c>
      <c r="F553" s="152" t="s">
        <v>928</v>
      </c>
      <c r="H553" s="153">
        <v>129.85</v>
      </c>
      <c r="I553" s="154"/>
      <c r="L553" s="150"/>
      <c r="M553" s="155"/>
      <c r="T553" s="156"/>
      <c r="AT553" s="157" t="s">
        <v>209</v>
      </c>
      <c r="AU553" s="157" t="s">
        <v>93</v>
      </c>
      <c r="AV553" s="12" t="s">
        <v>93</v>
      </c>
      <c r="AW553" s="12" t="s">
        <v>38</v>
      </c>
      <c r="AX553" s="12" t="s">
        <v>83</v>
      </c>
      <c r="AY553" s="157" t="s">
        <v>186</v>
      </c>
    </row>
    <row r="554" spans="2:65" s="13" customFormat="1" ht="11.25">
      <c r="B554" s="166"/>
      <c r="D554" s="151" t="s">
        <v>209</v>
      </c>
      <c r="E554" s="167" t="s">
        <v>1</v>
      </c>
      <c r="F554" s="168" t="s">
        <v>291</v>
      </c>
      <c r="H554" s="169">
        <v>129.85</v>
      </c>
      <c r="I554" s="170"/>
      <c r="L554" s="166"/>
      <c r="M554" s="171"/>
      <c r="T554" s="172"/>
      <c r="AT554" s="167" t="s">
        <v>209</v>
      </c>
      <c r="AU554" s="167" t="s">
        <v>93</v>
      </c>
      <c r="AV554" s="13" t="s">
        <v>193</v>
      </c>
      <c r="AW554" s="13" t="s">
        <v>38</v>
      </c>
      <c r="AX554" s="13" t="s">
        <v>91</v>
      </c>
      <c r="AY554" s="167" t="s">
        <v>186</v>
      </c>
    </row>
    <row r="555" spans="2:65" s="11" customFormat="1" ht="22.9" customHeight="1">
      <c r="B555" s="125"/>
      <c r="D555" s="126" t="s">
        <v>82</v>
      </c>
      <c r="E555" s="135" t="s">
        <v>929</v>
      </c>
      <c r="F555" s="135" t="s">
        <v>930</v>
      </c>
      <c r="I555" s="128"/>
      <c r="J555" s="136">
        <f>BK555</f>
        <v>0</v>
      </c>
      <c r="L555" s="125"/>
      <c r="M555" s="130"/>
      <c r="P555" s="131">
        <f>P556</f>
        <v>0</v>
      </c>
      <c r="R555" s="131">
        <f>R556</f>
        <v>0</v>
      </c>
      <c r="T555" s="132">
        <f>T556</f>
        <v>0</v>
      </c>
      <c r="AR555" s="126" t="s">
        <v>91</v>
      </c>
      <c r="AT555" s="133" t="s">
        <v>82</v>
      </c>
      <c r="AU555" s="133" t="s">
        <v>91</v>
      </c>
      <c r="AY555" s="126" t="s">
        <v>186</v>
      </c>
      <c r="BK555" s="134">
        <f>BK556</f>
        <v>0</v>
      </c>
    </row>
    <row r="556" spans="2:65" s="1" customFormat="1" ht="16.5" customHeight="1">
      <c r="B556" s="33"/>
      <c r="C556" s="137" t="s">
        <v>931</v>
      </c>
      <c r="D556" s="137" t="s">
        <v>188</v>
      </c>
      <c r="E556" s="138" t="s">
        <v>932</v>
      </c>
      <c r="F556" s="139" t="s">
        <v>933</v>
      </c>
      <c r="G556" s="140" t="s">
        <v>239</v>
      </c>
      <c r="H556" s="141">
        <v>5886.732</v>
      </c>
      <c r="I556" s="142"/>
      <c r="J556" s="143">
        <f>ROUND(I556*H556,2)</f>
        <v>0</v>
      </c>
      <c r="K556" s="139" t="s">
        <v>192</v>
      </c>
      <c r="L556" s="33"/>
      <c r="M556" s="144" t="s">
        <v>1</v>
      </c>
      <c r="N556" s="145" t="s">
        <v>48</v>
      </c>
      <c r="P556" s="146">
        <f>O556*H556</f>
        <v>0</v>
      </c>
      <c r="Q556" s="146">
        <v>0</v>
      </c>
      <c r="R556" s="146">
        <f>Q556*H556</f>
        <v>0</v>
      </c>
      <c r="S556" s="146">
        <v>0</v>
      </c>
      <c r="T556" s="147">
        <f>S556*H556</f>
        <v>0</v>
      </c>
      <c r="AR556" s="148" t="s">
        <v>193</v>
      </c>
      <c r="AT556" s="148" t="s">
        <v>188</v>
      </c>
      <c r="AU556" s="148" t="s">
        <v>93</v>
      </c>
      <c r="AY556" s="17" t="s">
        <v>186</v>
      </c>
      <c r="BE556" s="149">
        <f>IF(N556="základní",J556,0)</f>
        <v>0</v>
      </c>
      <c r="BF556" s="149">
        <f>IF(N556="snížená",J556,0)</f>
        <v>0</v>
      </c>
      <c r="BG556" s="149">
        <f>IF(N556="zákl. přenesená",J556,0)</f>
        <v>0</v>
      </c>
      <c r="BH556" s="149">
        <f>IF(N556="sníž. přenesená",J556,0)</f>
        <v>0</v>
      </c>
      <c r="BI556" s="149">
        <f>IF(N556="nulová",J556,0)</f>
        <v>0</v>
      </c>
      <c r="BJ556" s="17" t="s">
        <v>91</v>
      </c>
      <c r="BK556" s="149">
        <f>ROUND(I556*H556,2)</f>
        <v>0</v>
      </c>
      <c r="BL556" s="17" t="s">
        <v>193</v>
      </c>
      <c r="BM556" s="148" t="s">
        <v>934</v>
      </c>
    </row>
    <row r="557" spans="2:65" s="11" customFormat="1" ht="25.9" customHeight="1">
      <c r="B557" s="125"/>
      <c r="D557" s="126" t="s">
        <v>82</v>
      </c>
      <c r="E557" s="127" t="s">
        <v>935</v>
      </c>
      <c r="F557" s="127" t="s">
        <v>936</v>
      </c>
      <c r="I557" s="128"/>
      <c r="J557" s="129">
        <f>BK557</f>
        <v>0</v>
      </c>
      <c r="L557" s="125"/>
      <c r="M557" s="130"/>
      <c r="P557" s="131">
        <f>P558+P593+P656+P741+P744+P766+P811+P827+P852+P1027+P1068+P1090+P1098+P1116+P1121</f>
        <v>0</v>
      </c>
      <c r="R557" s="131">
        <f>R558+R593+R656+R741+R744+R766+R811+R827+R852+R1027+R1068+R1090+R1098+R1116+R1121</f>
        <v>153.43818049999993</v>
      </c>
      <c r="T557" s="132">
        <f>T558+T593+T656+T741+T744+T766+T811+T827+T852+T1027+T1068+T1090+T1098+T1116+T1121</f>
        <v>1.3365</v>
      </c>
      <c r="AR557" s="126" t="s">
        <v>93</v>
      </c>
      <c r="AT557" s="133" t="s">
        <v>82</v>
      </c>
      <c r="AU557" s="133" t="s">
        <v>83</v>
      </c>
      <c r="AY557" s="126" t="s">
        <v>186</v>
      </c>
      <c r="BK557" s="134">
        <f>BK558+BK593+BK656+BK741+BK744+BK766+BK811+BK827+BK852+BK1027+BK1068+BK1090+BK1098+BK1116+BK1121</f>
        <v>0</v>
      </c>
    </row>
    <row r="558" spans="2:65" s="11" customFormat="1" ht="22.9" customHeight="1">
      <c r="B558" s="125"/>
      <c r="D558" s="126" t="s">
        <v>82</v>
      </c>
      <c r="E558" s="135" t="s">
        <v>937</v>
      </c>
      <c r="F558" s="135" t="s">
        <v>938</v>
      </c>
      <c r="I558" s="128"/>
      <c r="J558" s="136">
        <f>BK558</f>
        <v>0</v>
      </c>
      <c r="L558" s="125"/>
      <c r="M558" s="130"/>
      <c r="P558" s="131">
        <f>SUM(P559:P592)</f>
        <v>0</v>
      </c>
      <c r="R558" s="131">
        <f>SUM(R559:R592)</f>
        <v>21.2100902</v>
      </c>
      <c r="T558" s="132">
        <f>SUM(T559:T592)</f>
        <v>0</v>
      </c>
      <c r="AR558" s="126" t="s">
        <v>93</v>
      </c>
      <c r="AT558" s="133" t="s">
        <v>82</v>
      </c>
      <c r="AU558" s="133" t="s">
        <v>91</v>
      </c>
      <c r="AY558" s="126" t="s">
        <v>186</v>
      </c>
      <c r="BK558" s="134">
        <f>SUM(BK559:BK592)</f>
        <v>0</v>
      </c>
    </row>
    <row r="559" spans="2:65" s="1" customFormat="1" ht="16.5" customHeight="1">
      <c r="B559" s="33"/>
      <c r="C559" s="137" t="s">
        <v>939</v>
      </c>
      <c r="D559" s="137" t="s">
        <v>188</v>
      </c>
      <c r="E559" s="138" t="s">
        <v>940</v>
      </c>
      <c r="F559" s="139" t="s">
        <v>941</v>
      </c>
      <c r="G559" s="140" t="s">
        <v>191</v>
      </c>
      <c r="H559" s="141">
        <v>1328.88</v>
      </c>
      <c r="I559" s="142"/>
      <c r="J559" s="143">
        <f>ROUND(I559*H559,2)</f>
        <v>0</v>
      </c>
      <c r="K559" s="139" t="s">
        <v>192</v>
      </c>
      <c r="L559" s="33"/>
      <c r="M559" s="144" t="s">
        <v>1</v>
      </c>
      <c r="N559" s="145" t="s">
        <v>48</v>
      </c>
      <c r="P559" s="146">
        <f>O559*H559</f>
        <v>0</v>
      </c>
      <c r="Q559" s="146">
        <v>0</v>
      </c>
      <c r="R559" s="146">
        <f>Q559*H559</f>
        <v>0</v>
      </c>
      <c r="S559" s="146">
        <v>0</v>
      </c>
      <c r="T559" s="147">
        <f>S559*H559</f>
        <v>0</v>
      </c>
      <c r="AR559" s="148" t="s">
        <v>348</v>
      </c>
      <c r="AT559" s="148" t="s">
        <v>188</v>
      </c>
      <c r="AU559" s="148" t="s">
        <v>93</v>
      </c>
      <c r="AY559" s="17" t="s">
        <v>186</v>
      </c>
      <c r="BE559" s="149">
        <f>IF(N559="základní",J559,0)</f>
        <v>0</v>
      </c>
      <c r="BF559" s="149">
        <f>IF(N559="snížená",J559,0)</f>
        <v>0</v>
      </c>
      <c r="BG559" s="149">
        <f>IF(N559="zákl. přenesená",J559,0)</f>
        <v>0</v>
      </c>
      <c r="BH559" s="149">
        <f>IF(N559="sníž. přenesená",J559,0)</f>
        <v>0</v>
      </c>
      <c r="BI559" s="149">
        <f>IF(N559="nulová",J559,0)</f>
        <v>0</v>
      </c>
      <c r="BJ559" s="17" t="s">
        <v>91</v>
      </c>
      <c r="BK559" s="149">
        <f>ROUND(I559*H559,2)</f>
        <v>0</v>
      </c>
      <c r="BL559" s="17" t="s">
        <v>348</v>
      </c>
      <c r="BM559" s="148" t="s">
        <v>942</v>
      </c>
    </row>
    <row r="560" spans="2:65" s="14" customFormat="1" ht="11.25">
      <c r="B560" s="173"/>
      <c r="D560" s="151" t="s">
        <v>209</v>
      </c>
      <c r="E560" s="174" t="s">
        <v>1</v>
      </c>
      <c r="F560" s="175" t="s">
        <v>295</v>
      </c>
      <c r="H560" s="174" t="s">
        <v>1</v>
      </c>
      <c r="I560" s="176"/>
      <c r="L560" s="173"/>
      <c r="M560" s="177"/>
      <c r="T560" s="178"/>
      <c r="AT560" s="174" t="s">
        <v>209</v>
      </c>
      <c r="AU560" s="174" t="s">
        <v>93</v>
      </c>
      <c r="AV560" s="14" t="s">
        <v>91</v>
      </c>
      <c r="AW560" s="14" t="s">
        <v>38</v>
      </c>
      <c r="AX560" s="14" t="s">
        <v>83</v>
      </c>
      <c r="AY560" s="174" t="s">
        <v>186</v>
      </c>
    </row>
    <row r="561" spans="2:65" s="12" customFormat="1" ht="11.25">
      <c r="B561" s="150"/>
      <c r="D561" s="151" t="s">
        <v>209</v>
      </c>
      <c r="E561" s="157" t="s">
        <v>1</v>
      </c>
      <c r="F561" s="152" t="s">
        <v>943</v>
      </c>
      <c r="H561" s="153">
        <v>1328.88</v>
      </c>
      <c r="I561" s="154"/>
      <c r="L561" s="150"/>
      <c r="M561" s="155"/>
      <c r="T561" s="156"/>
      <c r="AT561" s="157" t="s">
        <v>209</v>
      </c>
      <c r="AU561" s="157" t="s">
        <v>93</v>
      </c>
      <c r="AV561" s="12" t="s">
        <v>93</v>
      </c>
      <c r="AW561" s="12" t="s">
        <v>38</v>
      </c>
      <c r="AX561" s="12" t="s">
        <v>83</v>
      </c>
      <c r="AY561" s="157" t="s">
        <v>186</v>
      </c>
    </row>
    <row r="562" spans="2:65" s="13" customFormat="1" ht="11.25">
      <c r="B562" s="166"/>
      <c r="D562" s="151" t="s">
        <v>209</v>
      </c>
      <c r="E562" s="167" t="s">
        <v>1</v>
      </c>
      <c r="F562" s="168" t="s">
        <v>291</v>
      </c>
      <c r="H562" s="169">
        <v>1328.88</v>
      </c>
      <c r="I562" s="170"/>
      <c r="L562" s="166"/>
      <c r="M562" s="171"/>
      <c r="T562" s="172"/>
      <c r="AT562" s="167" t="s">
        <v>209</v>
      </c>
      <c r="AU562" s="167" t="s">
        <v>93</v>
      </c>
      <c r="AV562" s="13" t="s">
        <v>193</v>
      </c>
      <c r="AW562" s="13" t="s">
        <v>38</v>
      </c>
      <c r="AX562" s="13" t="s">
        <v>91</v>
      </c>
      <c r="AY562" s="167" t="s">
        <v>186</v>
      </c>
    </row>
    <row r="563" spans="2:65" s="1" customFormat="1" ht="16.5" customHeight="1">
      <c r="B563" s="33"/>
      <c r="C563" s="179" t="s">
        <v>944</v>
      </c>
      <c r="D563" s="179" t="s">
        <v>305</v>
      </c>
      <c r="E563" s="180" t="s">
        <v>945</v>
      </c>
      <c r="F563" s="181" t="s">
        <v>946</v>
      </c>
      <c r="G563" s="182" t="s">
        <v>239</v>
      </c>
      <c r="H563" s="183">
        <v>0.39900000000000002</v>
      </c>
      <c r="I563" s="184"/>
      <c r="J563" s="185">
        <f>ROUND(I563*H563,2)</f>
        <v>0</v>
      </c>
      <c r="K563" s="181" t="s">
        <v>192</v>
      </c>
      <c r="L563" s="186"/>
      <c r="M563" s="187" t="s">
        <v>1</v>
      </c>
      <c r="N563" s="188" t="s">
        <v>48</v>
      </c>
      <c r="P563" s="146">
        <f>O563*H563</f>
        <v>0</v>
      </c>
      <c r="Q563" s="146">
        <v>1</v>
      </c>
      <c r="R563" s="146">
        <f>Q563*H563</f>
        <v>0.39900000000000002</v>
      </c>
      <c r="S563" s="146">
        <v>0</v>
      </c>
      <c r="T563" s="147">
        <f>S563*H563</f>
        <v>0</v>
      </c>
      <c r="AR563" s="148" t="s">
        <v>435</v>
      </c>
      <c r="AT563" s="148" t="s">
        <v>305</v>
      </c>
      <c r="AU563" s="148" t="s">
        <v>93</v>
      </c>
      <c r="AY563" s="17" t="s">
        <v>186</v>
      </c>
      <c r="BE563" s="149">
        <f>IF(N563="základní",J563,0)</f>
        <v>0</v>
      </c>
      <c r="BF563" s="149">
        <f>IF(N563="snížená",J563,0)</f>
        <v>0</v>
      </c>
      <c r="BG563" s="149">
        <f>IF(N563="zákl. přenesená",J563,0)</f>
        <v>0</v>
      </c>
      <c r="BH563" s="149">
        <f>IF(N563="sníž. přenesená",J563,0)</f>
        <v>0</v>
      </c>
      <c r="BI563" s="149">
        <f>IF(N563="nulová",J563,0)</f>
        <v>0</v>
      </c>
      <c r="BJ563" s="17" t="s">
        <v>91</v>
      </c>
      <c r="BK563" s="149">
        <f>ROUND(I563*H563,2)</f>
        <v>0</v>
      </c>
      <c r="BL563" s="17" t="s">
        <v>348</v>
      </c>
      <c r="BM563" s="148" t="s">
        <v>947</v>
      </c>
    </row>
    <row r="564" spans="2:65" s="12" customFormat="1" ht="11.25">
      <c r="B564" s="150"/>
      <c r="D564" s="151" t="s">
        <v>209</v>
      </c>
      <c r="F564" s="152" t="s">
        <v>948</v>
      </c>
      <c r="H564" s="153">
        <v>0.39900000000000002</v>
      </c>
      <c r="I564" s="154"/>
      <c r="L564" s="150"/>
      <c r="M564" s="155"/>
      <c r="T564" s="156"/>
      <c r="AT564" s="157" t="s">
        <v>209</v>
      </c>
      <c r="AU564" s="157" t="s">
        <v>93</v>
      </c>
      <c r="AV564" s="12" t="s">
        <v>93</v>
      </c>
      <c r="AW564" s="12" t="s">
        <v>4</v>
      </c>
      <c r="AX564" s="12" t="s">
        <v>91</v>
      </c>
      <c r="AY564" s="157" t="s">
        <v>186</v>
      </c>
    </row>
    <row r="565" spans="2:65" s="1" customFormat="1" ht="16.5" customHeight="1">
      <c r="B565" s="33"/>
      <c r="C565" s="137" t="s">
        <v>949</v>
      </c>
      <c r="D565" s="137" t="s">
        <v>188</v>
      </c>
      <c r="E565" s="138" t="s">
        <v>950</v>
      </c>
      <c r="F565" s="139" t="s">
        <v>951</v>
      </c>
      <c r="G565" s="140" t="s">
        <v>191</v>
      </c>
      <c r="H565" s="141">
        <v>230.48500000000001</v>
      </c>
      <c r="I565" s="142"/>
      <c r="J565" s="143">
        <f>ROUND(I565*H565,2)</f>
        <v>0</v>
      </c>
      <c r="K565" s="139" t="s">
        <v>192</v>
      </c>
      <c r="L565" s="33"/>
      <c r="M565" s="144" t="s">
        <v>1</v>
      </c>
      <c r="N565" s="145" t="s">
        <v>48</v>
      </c>
      <c r="P565" s="146">
        <f>O565*H565</f>
        <v>0</v>
      </c>
      <c r="Q565" s="146">
        <v>0</v>
      </c>
      <c r="R565" s="146">
        <f>Q565*H565</f>
        <v>0</v>
      </c>
      <c r="S565" s="146">
        <v>0</v>
      </c>
      <c r="T565" s="147">
        <f>S565*H565</f>
        <v>0</v>
      </c>
      <c r="AR565" s="148" t="s">
        <v>348</v>
      </c>
      <c r="AT565" s="148" t="s">
        <v>188</v>
      </c>
      <c r="AU565" s="148" t="s">
        <v>93</v>
      </c>
      <c r="AY565" s="17" t="s">
        <v>186</v>
      </c>
      <c r="BE565" s="149">
        <f>IF(N565="základní",J565,0)</f>
        <v>0</v>
      </c>
      <c r="BF565" s="149">
        <f>IF(N565="snížená",J565,0)</f>
        <v>0</v>
      </c>
      <c r="BG565" s="149">
        <f>IF(N565="zákl. přenesená",J565,0)</f>
        <v>0</v>
      </c>
      <c r="BH565" s="149">
        <f>IF(N565="sníž. přenesená",J565,0)</f>
        <v>0</v>
      </c>
      <c r="BI565" s="149">
        <f>IF(N565="nulová",J565,0)</f>
        <v>0</v>
      </c>
      <c r="BJ565" s="17" t="s">
        <v>91</v>
      </c>
      <c r="BK565" s="149">
        <f>ROUND(I565*H565,2)</f>
        <v>0</v>
      </c>
      <c r="BL565" s="17" t="s">
        <v>348</v>
      </c>
      <c r="BM565" s="148" t="s">
        <v>952</v>
      </c>
    </row>
    <row r="566" spans="2:65" s="14" customFormat="1" ht="11.25">
      <c r="B566" s="173"/>
      <c r="D566" s="151" t="s">
        <v>209</v>
      </c>
      <c r="E566" s="174" t="s">
        <v>1</v>
      </c>
      <c r="F566" s="175" t="s">
        <v>295</v>
      </c>
      <c r="H566" s="174" t="s">
        <v>1</v>
      </c>
      <c r="I566" s="176"/>
      <c r="L566" s="173"/>
      <c r="M566" s="177"/>
      <c r="T566" s="178"/>
      <c r="AT566" s="174" t="s">
        <v>209</v>
      </c>
      <c r="AU566" s="174" t="s">
        <v>93</v>
      </c>
      <c r="AV566" s="14" t="s">
        <v>91</v>
      </c>
      <c r="AW566" s="14" t="s">
        <v>38</v>
      </c>
      <c r="AX566" s="14" t="s">
        <v>83</v>
      </c>
      <c r="AY566" s="174" t="s">
        <v>186</v>
      </c>
    </row>
    <row r="567" spans="2:65" s="12" customFormat="1" ht="11.25">
      <c r="B567" s="150"/>
      <c r="D567" s="151" t="s">
        <v>209</v>
      </c>
      <c r="E567" s="157" t="s">
        <v>1</v>
      </c>
      <c r="F567" s="152" t="s">
        <v>953</v>
      </c>
      <c r="H567" s="153">
        <v>230.48500000000001</v>
      </c>
      <c r="I567" s="154"/>
      <c r="L567" s="150"/>
      <c r="M567" s="155"/>
      <c r="T567" s="156"/>
      <c r="AT567" s="157" t="s">
        <v>209</v>
      </c>
      <c r="AU567" s="157" t="s">
        <v>93</v>
      </c>
      <c r="AV567" s="12" t="s">
        <v>93</v>
      </c>
      <c r="AW567" s="12" t="s">
        <v>38</v>
      </c>
      <c r="AX567" s="12" t="s">
        <v>83</v>
      </c>
      <c r="AY567" s="157" t="s">
        <v>186</v>
      </c>
    </row>
    <row r="568" spans="2:65" s="13" customFormat="1" ht="11.25">
      <c r="B568" s="166"/>
      <c r="D568" s="151" t="s">
        <v>209</v>
      </c>
      <c r="E568" s="167" t="s">
        <v>1</v>
      </c>
      <c r="F568" s="168" t="s">
        <v>291</v>
      </c>
      <c r="H568" s="169">
        <v>230.48500000000001</v>
      </c>
      <c r="I568" s="170"/>
      <c r="L568" s="166"/>
      <c r="M568" s="171"/>
      <c r="T568" s="172"/>
      <c r="AT568" s="167" t="s">
        <v>209</v>
      </c>
      <c r="AU568" s="167" t="s">
        <v>93</v>
      </c>
      <c r="AV568" s="13" t="s">
        <v>193</v>
      </c>
      <c r="AW568" s="13" t="s">
        <v>38</v>
      </c>
      <c r="AX568" s="13" t="s">
        <v>91</v>
      </c>
      <c r="AY568" s="167" t="s">
        <v>186</v>
      </c>
    </row>
    <row r="569" spans="2:65" s="1" customFormat="1" ht="16.5" customHeight="1">
      <c r="B569" s="33"/>
      <c r="C569" s="179" t="s">
        <v>954</v>
      </c>
      <c r="D569" s="179" t="s">
        <v>305</v>
      </c>
      <c r="E569" s="180" t="s">
        <v>945</v>
      </c>
      <c r="F569" s="181" t="s">
        <v>946</v>
      </c>
      <c r="G569" s="182" t="s">
        <v>239</v>
      </c>
      <c r="H569" s="183">
        <v>8.1000000000000003E-2</v>
      </c>
      <c r="I569" s="184"/>
      <c r="J569" s="185">
        <f>ROUND(I569*H569,2)</f>
        <v>0</v>
      </c>
      <c r="K569" s="181" t="s">
        <v>192</v>
      </c>
      <c r="L569" s="186"/>
      <c r="M569" s="187" t="s">
        <v>1</v>
      </c>
      <c r="N569" s="188" t="s">
        <v>48</v>
      </c>
      <c r="P569" s="146">
        <f>O569*H569</f>
        <v>0</v>
      </c>
      <c r="Q569" s="146">
        <v>1</v>
      </c>
      <c r="R569" s="146">
        <f>Q569*H569</f>
        <v>8.1000000000000003E-2</v>
      </c>
      <c r="S569" s="146">
        <v>0</v>
      </c>
      <c r="T569" s="147">
        <f>S569*H569</f>
        <v>0</v>
      </c>
      <c r="AR569" s="148" t="s">
        <v>435</v>
      </c>
      <c r="AT569" s="148" t="s">
        <v>305</v>
      </c>
      <c r="AU569" s="148" t="s">
        <v>93</v>
      </c>
      <c r="AY569" s="17" t="s">
        <v>186</v>
      </c>
      <c r="BE569" s="149">
        <f>IF(N569="základní",J569,0)</f>
        <v>0</v>
      </c>
      <c r="BF569" s="149">
        <f>IF(N569="snížená",J569,0)</f>
        <v>0</v>
      </c>
      <c r="BG569" s="149">
        <f>IF(N569="zákl. přenesená",J569,0)</f>
        <v>0</v>
      </c>
      <c r="BH569" s="149">
        <f>IF(N569="sníž. přenesená",J569,0)</f>
        <v>0</v>
      </c>
      <c r="BI569" s="149">
        <f>IF(N569="nulová",J569,0)</f>
        <v>0</v>
      </c>
      <c r="BJ569" s="17" t="s">
        <v>91</v>
      </c>
      <c r="BK569" s="149">
        <f>ROUND(I569*H569,2)</f>
        <v>0</v>
      </c>
      <c r="BL569" s="17" t="s">
        <v>348</v>
      </c>
      <c r="BM569" s="148" t="s">
        <v>955</v>
      </c>
    </row>
    <row r="570" spans="2:65" s="12" customFormat="1" ht="11.25">
      <c r="B570" s="150"/>
      <c r="D570" s="151" t="s">
        <v>209</v>
      </c>
      <c r="F570" s="152" t="s">
        <v>956</v>
      </c>
      <c r="H570" s="153">
        <v>8.1000000000000003E-2</v>
      </c>
      <c r="I570" s="154"/>
      <c r="L570" s="150"/>
      <c r="M570" s="155"/>
      <c r="T570" s="156"/>
      <c r="AT570" s="157" t="s">
        <v>209</v>
      </c>
      <c r="AU570" s="157" t="s">
        <v>93</v>
      </c>
      <c r="AV570" s="12" t="s">
        <v>93</v>
      </c>
      <c r="AW570" s="12" t="s">
        <v>4</v>
      </c>
      <c r="AX570" s="12" t="s">
        <v>91</v>
      </c>
      <c r="AY570" s="157" t="s">
        <v>186</v>
      </c>
    </row>
    <row r="571" spans="2:65" s="1" customFormat="1" ht="16.5" customHeight="1">
      <c r="B571" s="33"/>
      <c r="C571" s="137" t="s">
        <v>957</v>
      </c>
      <c r="D571" s="137" t="s">
        <v>188</v>
      </c>
      <c r="E571" s="138" t="s">
        <v>958</v>
      </c>
      <c r="F571" s="139" t="s">
        <v>959</v>
      </c>
      <c r="G571" s="140" t="s">
        <v>191</v>
      </c>
      <c r="H571" s="141">
        <v>2657.76</v>
      </c>
      <c r="I571" s="142"/>
      <c r="J571" s="143">
        <f>ROUND(I571*H571,2)</f>
        <v>0</v>
      </c>
      <c r="K571" s="139" t="s">
        <v>192</v>
      </c>
      <c r="L571" s="33"/>
      <c r="M571" s="144" t="s">
        <v>1</v>
      </c>
      <c r="N571" s="145" t="s">
        <v>48</v>
      </c>
      <c r="P571" s="146">
        <f>O571*H571</f>
        <v>0</v>
      </c>
      <c r="Q571" s="146">
        <v>4.0000000000000002E-4</v>
      </c>
      <c r="R571" s="146">
        <f>Q571*H571</f>
        <v>1.063104</v>
      </c>
      <c r="S571" s="146">
        <v>0</v>
      </c>
      <c r="T571" s="147">
        <f>S571*H571</f>
        <v>0</v>
      </c>
      <c r="AR571" s="148" t="s">
        <v>348</v>
      </c>
      <c r="AT571" s="148" t="s">
        <v>188</v>
      </c>
      <c r="AU571" s="148" t="s">
        <v>93</v>
      </c>
      <c r="AY571" s="17" t="s">
        <v>186</v>
      </c>
      <c r="BE571" s="149">
        <f>IF(N571="základní",J571,0)</f>
        <v>0</v>
      </c>
      <c r="BF571" s="149">
        <f>IF(N571="snížená",J571,0)</f>
        <v>0</v>
      </c>
      <c r="BG571" s="149">
        <f>IF(N571="zákl. přenesená",J571,0)</f>
        <v>0</v>
      </c>
      <c r="BH571" s="149">
        <f>IF(N571="sníž. přenesená",J571,0)</f>
        <v>0</v>
      </c>
      <c r="BI571" s="149">
        <f>IF(N571="nulová",J571,0)</f>
        <v>0</v>
      </c>
      <c r="BJ571" s="17" t="s">
        <v>91</v>
      </c>
      <c r="BK571" s="149">
        <f>ROUND(I571*H571,2)</f>
        <v>0</v>
      </c>
      <c r="BL571" s="17" t="s">
        <v>348</v>
      </c>
      <c r="BM571" s="148" t="s">
        <v>960</v>
      </c>
    </row>
    <row r="572" spans="2:65" s="14" customFormat="1" ht="11.25">
      <c r="B572" s="173"/>
      <c r="D572" s="151" t="s">
        <v>209</v>
      </c>
      <c r="E572" s="174" t="s">
        <v>1</v>
      </c>
      <c r="F572" s="175" t="s">
        <v>295</v>
      </c>
      <c r="H572" s="174" t="s">
        <v>1</v>
      </c>
      <c r="I572" s="176"/>
      <c r="L572" s="173"/>
      <c r="M572" s="177"/>
      <c r="T572" s="178"/>
      <c r="AT572" s="174" t="s">
        <v>209</v>
      </c>
      <c r="AU572" s="174" t="s">
        <v>93</v>
      </c>
      <c r="AV572" s="14" t="s">
        <v>91</v>
      </c>
      <c r="AW572" s="14" t="s">
        <v>38</v>
      </c>
      <c r="AX572" s="14" t="s">
        <v>83</v>
      </c>
      <c r="AY572" s="174" t="s">
        <v>186</v>
      </c>
    </row>
    <row r="573" spans="2:65" s="12" customFormat="1" ht="11.25">
      <c r="B573" s="150"/>
      <c r="D573" s="151" t="s">
        <v>209</v>
      </c>
      <c r="E573" s="157" t="s">
        <v>1</v>
      </c>
      <c r="F573" s="152" t="s">
        <v>961</v>
      </c>
      <c r="H573" s="153">
        <v>2657.76</v>
      </c>
      <c r="I573" s="154"/>
      <c r="L573" s="150"/>
      <c r="M573" s="155"/>
      <c r="T573" s="156"/>
      <c r="AT573" s="157" t="s">
        <v>209</v>
      </c>
      <c r="AU573" s="157" t="s">
        <v>93</v>
      </c>
      <c r="AV573" s="12" t="s">
        <v>93</v>
      </c>
      <c r="AW573" s="12" t="s">
        <v>38</v>
      </c>
      <c r="AX573" s="12" t="s">
        <v>83</v>
      </c>
      <c r="AY573" s="157" t="s">
        <v>186</v>
      </c>
    </row>
    <row r="574" spans="2:65" s="13" customFormat="1" ht="11.25">
      <c r="B574" s="166"/>
      <c r="D574" s="151" t="s">
        <v>209</v>
      </c>
      <c r="E574" s="167" t="s">
        <v>1</v>
      </c>
      <c r="F574" s="168" t="s">
        <v>291</v>
      </c>
      <c r="H574" s="169">
        <v>2657.76</v>
      </c>
      <c r="I574" s="170"/>
      <c r="L574" s="166"/>
      <c r="M574" s="171"/>
      <c r="T574" s="172"/>
      <c r="AT574" s="167" t="s">
        <v>209</v>
      </c>
      <c r="AU574" s="167" t="s">
        <v>93</v>
      </c>
      <c r="AV574" s="13" t="s">
        <v>193</v>
      </c>
      <c r="AW574" s="13" t="s">
        <v>38</v>
      </c>
      <c r="AX574" s="13" t="s">
        <v>91</v>
      </c>
      <c r="AY574" s="167" t="s">
        <v>186</v>
      </c>
    </row>
    <row r="575" spans="2:65" s="1" customFormat="1" ht="24.2" customHeight="1">
      <c r="B575" s="33"/>
      <c r="C575" s="179" t="s">
        <v>962</v>
      </c>
      <c r="D575" s="179" t="s">
        <v>305</v>
      </c>
      <c r="E575" s="180" t="s">
        <v>963</v>
      </c>
      <c r="F575" s="181" t="s">
        <v>964</v>
      </c>
      <c r="G575" s="182" t="s">
        <v>191</v>
      </c>
      <c r="H575" s="183">
        <v>1528.212</v>
      </c>
      <c r="I575" s="184"/>
      <c r="J575" s="185">
        <f>ROUND(I575*H575,2)</f>
        <v>0</v>
      </c>
      <c r="K575" s="181" t="s">
        <v>192</v>
      </c>
      <c r="L575" s="186"/>
      <c r="M575" s="187" t="s">
        <v>1</v>
      </c>
      <c r="N575" s="188" t="s">
        <v>48</v>
      </c>
      <c r="P575" s="146">
        <f>O575*H575</f>
        <v>0</v>
      </c>
      <c r="Q575" s="146">
        <v>5.4000000000000003E-3</v>
      </c>
      <c r="R575" s="146">
        <f>Q575*H575</f>
        <v>8.2523448000000013</v>
      </c>
      <c r="S575" s="146">
        <v>0</v>
      </c>
      <c r="T575" s="147">
        <f>S575*H575</f>
        <v>0</v>
      </c>
      <c r="AR575" s="148" t="s">
        <v>435</v>
      </c>
      <c r="AT575" s="148" t="s">
        <v>305</v>
      </c>
      <c r="AU575" s="148" t="s">
        <v>93</v>
      </c>
      <c r="AY575" s="17" t="s">
        <v>186</v>
      </c>
      <c r="BE575" s="149">
        <f>IF(N575="základní",J575,0)</f>
        <v>0</v>
      </c>
      <c r="BF575" s="149">
        <f>IF(N575="snížená",J575,0)</f>
        <v>0</v>
      </c>
      <c r="BG575" s="149">
        <f>IF(N575="zákl. přenesená",J575,0)</f>
        <v>0</v>
      </c>
      <c r="BH575" s="149">
        <f>IF(N575="sníž. přenesená",J575,0)</f>
        <v>0</v>
      </c>
      <c r="BI575" s="149">
        <f>IF(N575="nulová",J575,0)</f>
        <v>0</v>
      </c>
      <c r="BJ575" s="17" t="s">
        <v>91</v>
      </c>
      <c r="BK575" s="149">
        <f>ROUND(I575*H575,2)</f>
        <v>0</v>
      </c>
      <c r="BL575" s="17" t="s">
        <v>348</v>
      </c>
      <c r="BM575" s="148" t="s">
        <v>965</v>
      </c>
    </row>
    <row r="576" spans="2:65" s="12" customFormat="1" ht="11.25">
      <c r="B576" s="150"/>
      <c r="D576" s="151" t="s">
        <v>209</v>
      </c>
      <c r="F576" s="152" t="s">
        <v>966</v>
      </c>
      <c r="H576" s="153">
        <v>1528.212</v>
      </c>
      <c r="I576" s="154"/>
      <c r="L576" s="150"/>
      <c r="M576" s="155"/>
      <c r="T576" s="156"/>
      <c r="AT576" s="157" t="s">
        <v>209</v>
      </c>
      <c r="AU576" s="157" t="s">
        <v>93</v>
      </c>
      <c r="AV576" s="12" t="s">
        <v>93</v>
      </c>
      <c r="AW576" s="12" t="s">
        <v>4</v>
      </c>
      <c r="AX576" s="12" t="s">
        <v>91</v>
      </c>
      <c r="AY576" s="157" t="s">
        <v>186</v>
      </c>
    </row>
    <row r="577" spans="2:65" s="1" customFormat="1" ht="24.2" customHeight="1">
      <c r="B577" s="33"/>
      <c r="C577" s="179" t="s">
        <v>967</v>
      </c>
      <c r="D577" s="179" t="s">
        <v>305</v>
      </c>
      <c r="E577" s="180" t="s">
        <v>968</v>
      </c>
      <c r="F577" s="181" t="s">
        <v>969</v>
      </c>
      <c r="G577" s="182" t="s">
        <v>191</v>
      </c>
      <c r="H577" s="183">
        <v>1528.212</v>
      </c>
      <c r="I577" s="184"/>
      <c r="J577" s="185">
        <f>ROUND(I577*H577,2)</f>
        <v>0</v>
      </c>
      <c r="K577" s="181" t="s">
        <v>192</v>
      </c>
      <c r="L577" s="186"/>
      <c r="M577" s="187" t="s">
        <v>1</v>
      </c>
      <c r="N577" s="188" t="s">
        <v>48</v>
      </c>
      <c r="P577" s="146">
        <f>O577*H577</f>
        <v>0</v>
      </c>
      <c r="Q577" s="146">
        <v>5.3E-3</v>
      </c>
      <c r="R577" s="146">
        <f>Q577*H577</f>
        <v>8.0995235999999995</v>
      </c>
      <c r="S577" s="146">
        <v>0</v>
      </c>
      <c r="T577" s="147">
        <f>S577*H577</f>
        <v>0</v>
      </c>
      <c r="AR577" s="148" t="s">
        <v>435</v>
      </c>
      <c r="AT577" s="148" t="s">
        <v>305</v>
      </c>
      <c r="AU577" s="148" t="s">
        <v>93</v>
      </c>
      <c r="AY577" s="17" t="s">
        <v>186</v>
      </c>
      <c r="BE577" s="149">
        <f>IF(N577="základní",J577,0)</f>
        <v>0</v>
      </c>
      <c r="BF577" s="149">
        <f>IF(N577="snížená",J577,0)</f>
        <v>0</v>
      </c>
      <c r="BG577" s="149">
        <f>IF(N577="zákl. přenesená",J577,0)</f>
        <v>0</v>
      </c>
      <c r="BH577" s="149">
        <f>IF(N577="sníž. přenesená",J577,0)</f>
        <v>0</v>
      </c>
      <c r="BI577" s="149">
        <f>IF(N577="nulová",J577,0)</f>
        <v>0</v>
      </c>
      <c r="BJ577" s="17" t="s">
        <v>91</v>
      </c>
      <c r="BK577" s="149">
        <f>ROUND(I577*H577,2)</f>
        <v>0</v>
      </c>
      <c r="BL577" s="17" t="s">
        <v>348</v>
      </c>
      <c r="BM577" s="148" t="s">
        <v>970</v>
      </c>
    </row>
    <row r="578" spans="2:65" s="12" customFormat="1" ht="11.25">
      <c r="B578" s="150"/>
      <c r="D578" s="151" t="s">
        <v>209</v>
      </c>
      <c r="F578" s="152" t="s">
        <v>966</v>
      </c>
      <c r="H578" s="153">
        <v>1528.212</v>
      </c>
      <c r="I578" s="154"/>
      <c r="L578" s="150"/>
      <c r="M578" s="155"/>
      <c r="T578" s="156"/>
      <c r="AT578" s="157" t="s">
        <v>209</v>
      </c>
      <c r="AU578" s="157" t="s">
        <v>93</v>
      </c>
      <c r="AV578" s="12" t="s">
        <v>93</v>
      </c>
      <c r="AW578" s="12" t="s">
        <v>4</v>
      </c>
      <c r="AX578" s="12" t="s">
        <v>91</v>
      </c>
      <c r="AY578" s="157" t="s">
        <v>186</v>
      </c>
    </row>
    <row r="579" spans="2:65" s="1" customFormat="1" ht="16.5" customHeight="1">
      <c r="B579" s="33"/>
      <c r="C579" s="137" t="s">
        <v>971</v>
      </c>
      <c r="D579" s="137" t="s">
        <v>188</v>
      </c>
      <c r="E579" s="138" t="s">
        <v>972</v>
      </c>
      <c r="F579" s="139" t="s">
        <v>973</v>
      </c>
      <c r="G579" s="140" t="s">
        <v>191</v>
      </c>
      <c r="H579" s="141">
        <v>460.97</v>
      </c>
      <c r="I579" s="142"/>
      <c r="J579" s="143">
        <f>ROUND(I579*H579,2)</f>
        <v>0</v>
      </c>
      <c r="K579" s="139" t="s">
        <v>192</v>
      </c>
      <c r="L579" s="33"/>
      <c r="M579" s="144" t="s">
        <v>1</v>
      </c>
      <c r="N579" s="145" t="s">
        <v>48</v>
      </c>
      <c r="P579" s="146">
        <f>O579*H579</f>
        <v>0</v>
      </c>
      <c r="Q579" s="146">
        <v>4.0000000000000002E-4</v>
      </c>
      <c r="R579" s="146">
        <f>Q579*H579</f>
        <v>0.18438800000000002</v>
      </c>
      <c r="S579" s="146">
        <v>0</v>
      </c>
      <c r="T579" s="147">
        <f>S579*H579</f>
        <v>0</v>
      </c>
      <c r="AR579" s="148" t="s">
        <v>348</v>
      </c>
      <c r="AT579" s="148" t="s">
        <v>188</v>
      </c>
      <c r="AU579" s="148" t="s">
        <v>93</v>
      </c>
      <c r="AY579" s="17" t="s">
        <v>186</v>
      </c>
      <c r="BE579" s="149">
        <f>IF(N579="základní",J579,0)</f>
        <v>0</v>
      </c>
      <c r="BF579" s="149">
        <f>IF(N579="snížená",J579,0)</f>
        <v>0</v>
      </c>
      <c r="BG579" s="149">
        <f>IF(N579="zákl. přenesená",J579,0)</f>
        <v>0</v>
      </c>
      <c r="BH579" s="149">
        <f>IF(N579="sníž. přenesená",J579,0)</f>
        <v>0</v>
      </c>
      <c r="BI579" s="149">
        <f>IF(N579="nulová",J579,0)</f>
        <v>0</v>
      </c>
      <c r="BJ579" s="17" t="s">
        <v>91</v>
      </c>
      <c r="BK579" s="149">
        <f>ROUND(I579*H579,2)</f>
        <v>0</v>
      </c>
      <c r="BL579" s="17" t="s">
        <v>348</v>
      </c>
      <c r="BM579" s="148" t="s">
        <v>974</v>
      </c>
    </row>
    <row r="580" spans="2:65" s="14" customFormat="1" ht="11.25">
      <c r="B580" s="173"/>
      <c r="D580" s="151" t="s">
        <v>209</v>
      </c>
      <c r="E580" s="174" t="s">
        <v>1</v>
      </c>
      <c r="F580" s="175" t="s">
        <v>295</v>
      </c>
      <c r="H580" s="174" t="s">
        <v>1</v>
      </c>
      <c r="I580" s="176"/>
      <c r="L580" s="173"/>
      <c r="M580" s="177"/>
      <c r="T580" s="178"/>
      <c r="AT580" s="174" t="s">
        <v>209</v>
      </c>
      <c r="AU580" s="174" t="s">
        <v>93</v>
      </c>
      <c r="AV580" s="14" t="s">
        <v>91</v>
      </c>
      <c r="AW580" s="14" t="s">
        <v>38</v>
      </c>
      <c r="AX580" s="14" t="s">
        <v>83</v>
      </c>
      <c r="AY580" s="174" t="s">
        <v>186</v>
      </c>
    </row>
    <row r="581" spans="2:65" s="12" customFormat="1" ht="11.25">
      <c r="B581" s="150"/>
      <c r="D581" s="151" t="s">
        <v>209</v>
      </c>
      <c r="E581" s="157" t="s">
        <v>1</v>
      </c>
      <c r="F581" s="152" t="s">
        <v>975</v>
      </c>
      <c r="H581" s="153">
        <v>460.97</v>
      </c>
      <c r="I581" s="154"/>
      <c r="L581" s="150"/>
      <c r="M581" s="155"/>
      <c r="T581" s="156"/>
      <c r="AT581" s="157" t="s">
        <v>209</v>
      </c>
      <c r="AU581" s="157" t="s">
        <v>93</v>
      </c>
      <c r="AV581" s="12" t="s">
        <v>93</v>
      </c>
      <c r="AW581" s="12" t="s">
        <v>38</v>
      </c>
      <c r="AX581" s="12" t="s">
        <v>83</v>
      </c>
      <c r="AY581" s="157" t="s">
        <v>186</v>
      </c>
    </row>
    <row r="582" spans="2:65" s="13" customFormat="1" ht="11.25">
      <c r="B582" s="166"/>
      <c r="D582" s="151" t="s">
        <v>209</v>
      </c>
      <c r="E582" s="167" t="s">
        <v>1</v>
      </c>
      <c r="F582" s="168" t="s">
        <v>291</v>
      </c>
      <c r="H582" s="169">
        <v>460.97</v>
      </c>
      <c r="I582" s="170"/>
      <c r="L582" s="166"/>
      <c r="M582" s="171"/>
      <c r="T582" s="172"/>
      <c r="AT582" s="167" t="s">
        <v>209</v>
      </c>
      <c r="AU582" s="167" t="s">
        <v>93</v>
      </c>
      <c r="AV582" s="13" t="s">
        <v>193</v>
      </c>
      <c r="AW582" s="13" t="s">
        <v>38</v>
      </c>
      <c r="AX582" s="13" t="s">
        <v>91</v>
      </c>
      <c r="AY582" s="167" t="s">
        <v>186</v>
      </c>
    </row>
    <row r="583" spans="2:65" s="1" customFormat="1" ht="24.2" customHeight="1">
      <c r="B583" s="33"/>
      <c r="C583" s="179" t="s">
        <v>976</v>
      </c>
      <c r="D583" s="179" t="s">
        <v>305</v>
      </c>
      <c r="E583" s="180" t="s">
        <v>963</v>
      </c>
      <c r="F583" s="181" t="s">
        <v>964</v>
      </c>
      <c r="G583" s="182" t="s">
        <v>191</v>
      </c>
      <c r="H583" s="183">
        <v>276.58199999999999</v>
      </c>
      <c r="I583" s="184"/>
      <c r="J583" s="185">
        <f>ROUND(I583*H583,2)</f>
        <v>0</v>
      </c>
      <c r="K583" s="181" t="s">
        <v>192</v>
      </c>
      <c r="L583" s="186"/>
      <c r="M583" s="187" t="s">
        <v>1</v>
      </c>
      <c r="N583" s="188" t="s">
        <v>48</v>
      </c>
      <c r="P583" s="146">
        <f>O583*H583</f>
        <v>0</v>
      </c>
      <c r="Q583" s="146">
        <v>5.4000000000000003E-3</v>
      </c>
      <c r="R583" s="146">
        <f>Q583*H583</f>
        <v>1.4935427999999999</v>
      </c>
      <c r="S583" s="146">
        <v>0</v>
      </c>
      <c r="T583" s="147">
        <f>S583*H583</f>
        <v>0</v>
      </c>
      <c r="AR583" s="148" t="s">
        <v>435</v>
      </c>
      <c r="AT583" s="148" t="s">
        <v>305</v>
      </c>
      <c r="AU583" s="148" t="s">
        <v>93</v>
      </c>
      <c r="AY583" s="17" t="s">
        <v>186</v>
      </c>
      <c r="BE583" s="149">
        <f>IF(N583="základní",J583,0)</f>
        <v>0</v>
      </c>
      <c r="BF583" s="149">
        <f>IF(N583="snížená",J583,0)</f>
        <v>0</v>
      </c>
      <c r="BG583" s="149">
        <f>IF(N583="zákl. přenesená",J583,0)</f>
        <v>0</v>
      </c>
      <c r="BH583" s="149">
        <f>IF(N583="sníž. přenesená",J583,0)</f>
        <v>0</v>
      </c>
      <c r="BI583" s="149">
        <f>IF(N583="nulová",J583,0)</f>
        <v>0</v>
      </c>
      <c r="BJ583" s="17" t="s">
        <v>91</v>
      </c>
      <c r="BK583" s="149">
        <f>ROUND(I583*H583,2)</f>
        <v>0</v>
      </c>
      <c r="BL583" s="17" t="s">
        <v>348</v>
      </c>
      <c r="BM583" s="148" t="s">
        <v>977</v>
      </c>
    </row>
    <row r="584" spans="2:65" s="12" customFormat="1" ht="11.25">
      <c r="B584" s="150"/>
      <c r="D584" s="151" t="s">
        <v>209</v>
      </c>
      <c r="F584" s="152" t="s">
        <v>978</v>
      </c>
      <c r="H584" s="153">
        <v>276.58199999999999</v>
      </c>
      <c r="I584" s="154"/>
      <c r="L584" s="150"/>
      <c r="M584" s="155"/>
      <c r="T584" s="156"/>
      <c r="AT584" s="157" t="s">
        <v>209</v>
      </c>
      <c r="AU584" s="157" t="s">
        <v>93</v>
      </c>
      <c r="AV584" s="12" t="s">
        <v>93</v>
      </c>
      <c r="AW584" s="12" t="s">
        <v>4</v>
      </c>
      <c r="AX584" s="12" t="s">
        <v>91</v>
      </c>
      <c r="AY584" s="157" t="s">
        <v>186</v>
      </c>
    </row>
    <row r="585" spans="2:65" s="1" customFormat="1" ht="24.2" customHeight="1">
      <c r="B585" s="33"/>
      <c r="C585" s="179" t="s">
        <v>979</v>
      </c>
      <c r="D585" s="179" t="s">
        <v>305</v>
      </c>
      <c r="E585" s="180" t="s">
        <v>968</v>
      </c>
      <c r="F585" s="181" t="s">
        <v>969</v>
      </c>
      <c r="G585" s="182" t="s">
        <v>191</v>
      </c>
      <c r="H585" s="183">
        <v>276.58199999999999</v>
      </c>
      <c r="I585" s="184"/>
      <c r="J585" s="185">
        <f>ROUND(I585*H585,2)</f>
        <v>0</v>
      </c>
      <c r="K585" s="181" t="s">
        <v>192</v>
      </c>
      <c r="L585" s="186"/>
      <c r="M585" s="187" t="s">
        <v>1</v>
      </c>
      <c r="N585" s="188" t="s">
        <v>48</v>
      </c>
      <c r="P585" s="146">
        <f>O585*H585</f>
        <v>0</v>
      </c>
      <c r="Q585" s="146">
        <v>5.3E-3</v>
      </c>
      <c r="R585" s="146">
        <f>Q585*H585</f>
        <v>1.4658845999999999</v>
      </c>
      <c r="S585" s="146">
        <v>0</v>
      </c>
      <c r="T585" s="147">
        <f>S585*H585</f>
        <v>0</v>
      </c>
      <c r="AR585" s="148" t="s">
        <v>435</v>
      </c>
      <c r="AT585" s="148" t="s">
        <v>305</v>
      </c>
      <c r="AU585" s="148" t="s">
        <v>93</v>
      </c>
      <c r="AY585" s="17" t="s">
        <v>186</v>
      </c>
      <c r="BE585" s="149">
        <f>IF(N585="základní",J585,0)</f>
        <v>0</v>
      </c>
      <c r="BF585" s="149">
        <f>IF(N585="snížená",J585,0)</f>
        <v>0</v>
      </c>
      <c r="BG585" s="149">
        <f>IF(N585="zákl. přenesená",J585,0)</f>
        <v>0</v>
      </c>
      <c r="BH585" s="149">
        <f>IF(N585="sníž. přenesená",J585,0)</f>
        <v>0</v>
      </c>
      <c r="BI585" s="149">
        <f>IF(N585="nulová",J585,0)</f>
        <v>0</v>
      </c>
      <c r="BJ585" s="17" t="s">
        <v>91</v>
      </c>
      <c r="BK585" s="149">
        <f>ROUND(I585*H585,2)</f>
        <v>0</v>
      </c>
      <c r="BL585" s="17" t="s">
        <v>348</v>
      </c>
      <c r="BM585" s="148" t="s">
        <v>980</v>
      </c>
    </row>
    <row r="586" spans="2:65" s="12" customFormat="1" ht="11.25">
      <c r="B586" s="150"/>
      <c r="D586" s="151" t="s">
        <v>209</v>
      </c>
      <c r="F586" s="152" t="s">
        <v>978</v>
      </c>
      <c r="H586" s="153">
        <v>276.58199999999999</v>
      </c>
      <c r="I586" s="154"/>
      <c r="L586" s="150"/>
      <c r="M586" s="155"/>
      <c r="T586" s="156"/>
      <c r="AT586" s="157" t="s">
        <v>209</v>
      </c>
      <c r="AU586" s="157" t="s">
        <v>93</v>
      </c>
      <c r="AV586" s="12" t="s">
        <v>93</v>
      </c>
      <c r="AW586" s="12" t="s">
        <v>4</v>
      </c>
      <c r="AX586" s="12" t="s">
        <v>91</v>
      </c>
      <c r="AY586" s="157" t="s">
        <v>186</v>
      </c>
    </row>
    <row r="587" spans="2:65" s="1" customFormat="1" ht="16.5" customHeight="1">
      <c r="B587" s="33"/>
      <c r="C587" s="137" t="s">
        <v>981</v>
      </c>
      <c r="D587" s="137" t="s">
        <v>188</v>
      </c>
      <c r="E587" s="138" t="s">
        <v>982</v>
      </c>
      <c r="F587" s="139" t="s">
        <v>983</v>
      </c>
      <c r="G587" s="140" t="s">
        <v>191</v>
      </c>
      <c r="H587" s="141">
        <v>230.48500000000001</v>
      </c>
      <c r="I587" s="142"/>
      <c r="J587" s="143">
        <f>ROUND(I587*H587,2)</f>
        <v>0</v>
      </c>
      <c r="K587" s="139" t="s">
        <v>192</v>
      </c>
      <c r="L587" s="33"/>
      <c r="M587" s="144" t="s">
        <v>1</v>
      </c>
      <c r="N587" s="145" t="s">
        <v>48</v>
      </c>
      <c r="P587" s="146">
        <f>O587*H587</f>
        <v>0</v>
      </c>
      <c r="Q587" s="146">
        <v>6.4000000000000005E-4</v>
      </c>
      <c r="R587" s="146">
        <f>Q587*H587</f>
        <v>0.14751040000000001</v>
      </c>
      <c r="S587" s="146">
        <v>0</v>
      </c>
      <c r="T587" s="147">
        <f>S587*H587</f>
        <v>0</v>
      </c>
      <c r="AR587" s="148" t="s">
        <v>348</v>
      </c>
      <c r="AT587" s="148" t="s">
        <v>188</v>
      </c>
      <c r="AU587" s="148" t="s">
        <v>93</v>
      </c>
      <c r="AY587" s="17" t="s">
        <v>186</v>
      </c>
      <c r="BE587" s="149">
        <f>IF(N587="základní",J587,0)</f>
        <v>0</v>
      </c>
      <c r="BF587" s="149">
        <f>IF(N587="snížená",J587,0)</f>
        <v>0</v>
      </c>
      <c r="BG587" s="149">
        <f>IF(N587="zákl. přenesená",J587,0)</f>
        <v>0</v>
      </c>
      <c r="BH587" s="149">
        <f>IF(N587="sníž. přenesená",J587,0)</f>
        <v>0</v>
      </c>
      <c r="BI587" s="149">
        <f>IF(N587="nulová",J587,0)</f>
        <v>0</v>
      </c>
      <c r="BJ587" s="17" t="s">
        <v>91</v>
      </c>
      <c r="BK587" s="149">
        <f>ROUND(I587*H587,2)</f>
        <v>0</v>
      </c>
      <c r="BL587" s="17" t="s">
        <v>348</v>
      </c>
      <c r="BM587" s="148" t="s">
        <v>984</v>
      </c>
    </row>
    <row r="588" spans="2:65" s="14" customFormat="1" ht="11.25">
      <c r="B588" s="173"/>
      <c r="D588" s="151" t="s">
        <v>209</v>
      </c>
      <c r="E588" s="174" t="s">
        <v>1</v>
      </c>
      <c r="F588" s="175" t="s">
        <v>295</v>
      </c>
      <c r="H588" s="174" t="s">
        <v>1</v>
      </c>
      <c r="I588" s="176"/>
      <c r="L588" s="173"/>
      <c r="M588" s="177"/>
      <c r="T588" s="178"/>
      <c r="AT588" s="174" t="s">
        <v>209</v>
      </c>
      <c r="AU588" s="174" t="s">
        <v>93</v>
      </c>
      <c r="AV588" s="14" t="s">
        <v>91</v>
      </c>
      <c r="AW588" s="14" t="s">
        <v>38</v>
      </c>
      <c r="AX588" s="14" t="s">
        <v>83</v>
      </c>
      <c r="AY588" s="174" t="s">
        <v>186</v>
      </c>
    </row>
    <row r="589" spans="2:65" s="12" customFormat="1" ht="11.25">
      <c r="B589" s="150"/>
      <c r="D589" s="151" t="s">
        <v>209</v>
      </c>
      <c r="E589" s="157" t="s">
        <v>1</v>
      </c>
      <c r="F589" s="152" t="s">
        <v>953</v>
      </c>
      <c r="H589" s="153">
        <v>230.48500000000001</v>
      </c>
      <c r="I589" s="154"/>
      <c r="L589" s="150"/>
      <c r="M589" s="155"/>
      <c r="T589" s="156"/>
      <c r="AT589" s="157" t="s">
        <v>209</v>
      </c>
      <c r="AU589" s="157" t="s">
        <v>93</v>
      </c>
      <c r="AV589" s="12" t="s">
        <v>93</v>
      </c>
      <c r="AW589" s="12" t="s">
        <v>38</v>
      </c>
      <c r="AX589" s="12" t="s">
        <v>83</v>
      </c>
      <c r="AY589" s="157" t="s">
        <v>186</v>
      </c>
    </row>
    <row r="590" spans="2:65" s="13" customFormat="1" ht="11.25">
      <c r="B590" s="166"/>
      <c r="D590" s="151" t="s">
        <v>209</v>
      </c>
      <c r="E590" s="167" t="s">
        <v>1</v>
      </c>
      <c r="F590" s="168" t="s">
        <v>291</v>
      </c>
      <c r="H590" s="169">
        <v>230.48500000000001</v>
      </c>
      <c r="I590" s="170"/>
      <c r="L590" s="166"/>
      <c r="M590" s="171"/>
      <c r="T590" s="172"/>
      <c r="AT590" s="167" t="s">
        <v>209</v>
      </c>
      <c r="AU590" s="167" t="s">
        <v>93</v>
      </c>
      <c r="AV590" s="13" t="s">
        <v>193</v>
      </c>
      <c r="AW590" s="13" t="s">
        <v>38</v>
      </c>
      <c r="AX590" s="13" t="s">
        <v>91</v>
      </c>
      <c r="AY590" s="167" t="s">
        <v>186</v>
      </c>
    </row>
    <row r="591" spans="2:65" s="1" customFormat="1" ht="16.5" customHeight="1">
      <c r="B591" s="33"/>
      <c r="C591" s="137" t="s">
        <v>985</v>
      </c>
      <c r="D591" s="137" t="s">
        <v>188</v>
      </c>
      <c r="E591" s="138" t="s">
        <v>986</v>
      </c>
      <c r="F591" s="139" t="s">
        <v>987</v>
      </c>
      <c r="G591" s="140" t="s">
        <v>225</v>
      </c>
      <c r="H591" s="141">
        <v>148.69999999999999</v>
      </c>
      <c r="I591" s="142"/>
      <c r="J591" s="143">
        <f>ROUND(I591*H591,2)</f>
        <v>0</v>
      </c>
      <c r="K591" s="139" t="s">
        <v>192</v>
      </c>
      <c r="L591" s="33"/>
      <c r="M591" s="144" t="s">
        <v>1</v>
      </c>
      <c r="N591" s="145" t="s">
        <v>48</v>
      </c>
      <c r="P591" s="146">
        <f>O591*H591</f>
        <v>0</v>
      </c>
      <c r="Q591" s="146">
        <v>1.6000000000000001E-4</v>
      </c>
      <c r="R591" s="146">
        <f>Q591*H591</f>
        <v>2.3792000000000001E-2</v>
      </c>
      <c r="S591" s="146">
        <v>0</v>
      </c>
      <c r="T591" s="147">
        <f>S591*H591</f>
        <v>0</v>
      </c>
      <c r="AR591" s="148" t="s">
        <v>348</v>
      </c>
      <c r="AT591" s="148" t="s">
        <v>188</v>
      </c>
      <c r="AU591" s="148" t="s">
        <v>93</v>
      </c>
      <c r="AY591" s="17" t="s">
        <v>186</v>
      </c>
      <c r="BE591" s="149">
        <f>IF(N591="základní",J591,0)</f>
        <v>0</v>
      </c>
      <c r="BF591" s="149">
        <f>IF(N591="snížená",J591,0)</f>
        <v>0</v>
      </c>
      <c r="BG591" s="149">
        <f>IF(N591="zákl. přenesená",J591,0)</f>
        <v>0</v>
      </c>
      <c r="BH591" s="149">
        <f>IF(N591="sníž. přenesená",J591,0)</f>
        <v>0</v>
      </c>
      <c r="BI591" s="149">
        <f>IF(N591="nulová",J591,0)</f>
        <v>0</v>
      </c>
      <c r="BJ591" s="17" t="s">
        <v>91</v>
      </c>
      <c r="BK591" s="149">
        <f>ROUND(I591*H591,2)</f>
        <v>0</v>
      </c>
      <c r="BL591" s="17" t="s">
        <v>348</v>
      </c>
      <c r="BM591" s="148" t="s">
        <v>988</v>
      </c>
    </row>
    <row r="592" spans="2:65" s="1" customFormat="1" ht="16.5" customHeight="1">
      <c r="B592" s="33"/>
      <c r="C592" s="137" t="s">
        <v>989</v>
      </c>
      <c r="D592" s="137" t="s">
        <v>188</v>
      </c>
      <c r="E592" s="138" t="s">
        <v>990</v>
      </c>
      <c r="F592" s="139" t="s">
        <v>991</v>
      </c>
      <c r="G592" s="140" t="s">
        <v>992</v>
      </c>
      <c r="H592" s="196"/>
      <c r="I592" s="142"/>
      <c r="J592" s="143">
        <f>ROUND(I592*H592,2)</f>
        <v>0</v>
      </c>
      <c r="K592" s="139" t="s">
        <v>192</v>
      </c>
      <c r="L592" s="33"/>
      <c r="M592" s="144" t="s">
        <v>1</v>
      </c>
      <c r="N592" s="145" t="s">
        <v>48</v>
      </c>
      <c r="P592" s="146">
        <f>O592*H592</f>
        <v>0</v>
      </c>
      <c r="Q592" s="146">
        <v>0</v>
      </c>
      <c r="R592" s="146">
        <f>Q592*H592</f>
        <v>0</v>
      </c>
      <c r="S592" s="146">
        <v>0</v>
      </c>
      <c r="T592" s="147">
        <f>S592*H592</f>
        <v>0</v>
      </c>
      <c r="AR592" s="148" t="s">
        <v>348</v>
      </c>
      <c r="AT592" s="148" t="s">
        <v>188</v>
      </c>
      <c r="AU592" s="148" t="s">
        <v>93</v>
      </c>
      <c r="AY592" s="17" t="s">
        <v>186</v>
      </c>
      <c r="BE592" s="149">
        <f>IF(N592="základní",J592,0)</f>
        <v>0</v>
      </c>
      <c r="BF592" s="149">
        <f>IF(N592="snížená",J592,0)</f>
        <v>0</v>
      </c>
      <c r="BG592" s="149">
        <f>IF(N592="zákl. přenesená",J592,0)</f>
        <v>0</v>
      </c>
      <c r="BH592" s="149">
        <f>IF(N592="sníž. přenesená",J592,0)</f>
        <v>0</v>
      </c>
      <c r="BI592" s="149">
        <f>IF(N592="nulová",J592,0)</f>
        <v>0</v>
      </c>
      <c r="BJ592" s="17" t="s">
        <v>91</v>
      </c>
      <c r="BK592" s="149">
        <f>ROUND(I592*H592,2)</f>
        <v>0</v>
      </c>
      <c r="BL592" s="17" t="s">
        <v>348</v>
      </c>
      <c r="BM592" s="148" t="s">
        <v>993</v>
      </c>
    </row>
    <row r="593" spans="2:65" s="11" customFormat="1" ht="22.9" customHeight="1">
      <c r="B593" s="125"/>
      <c r="D593" s="126" t="s">
        <v>82</v>
      </c>
      <c r="E593" s="135" t="s">
        <v>994</v>
      </c>
      <c r="F593" s="135" t="s">
        <v>995</v>
      </c>
      <c r="I593" s="128"/>
      <c r="J593" s="136">
        <f>BK593</f>
        <v>0</v>
      </c>
      <c r="L593" s="125"/>
      <c r="M593" s="130"/>
      <c r="P593" s="131">
        <f>SUM(P594:P655)</f>
        <v>0</v>
      </c>
      <c r="R593" s="131">
        <f>SUM(R594:R655)</f>
        <v>11.637517299999999</v>
      </c>
      <c r="T593" s="132">
        <f>SUM(T594:T655)</f>
        <v>1.3365</v>
      </c>
      <c r="AR593" s="126" t="s">
        <v>93</v>
      </c>
      <c r="AT593" s="133" t="s">
        <v>82</v>
      </c>
      <c r="AU593" s="133" t="s">
        <v>91</v>
      </c>
      <c r="AY593" s="126" t="s">
        <v>186</v>
      </c>
      <c r="BK593" s="134">
        <f>SUM(BK594:BK655)</f>
        <v>0</v>
      </c>
    </row>
    <row r="594" spans="2:65" s="1" customFormat="1" ht="16.5" customHeight="1">
      <c r="B594" s="33"/>
      <c r="C594" s="137" t="s">
        <v>996</v>
      </c>
      <c r="D594" s="137" t="s">
        <v>188</v>
      </c>
      <c r="E594" s="138" t="s">
        <v>997</v>
      </c>
      <c r="F594" s="139" t="s">
        <v>998</v>
      </c>
      <c r="G594" s="140" t="s">
        <v>191</v>
      </c>
      <c r="H594" s="141">
        <v>1246.3150000000001</v>
      </c>
      <c r="I594" s="142"/>
      <c r="J594" s="143">
        <f>ROUND(I594*H594,2)</f>
        <v>0</v>
      </c>
      <c r="K594" s="139" t="s">
        <v>192</v>
      </c>
      <c r="L594" s="33"/>
      <c r="M594" s="144" t="s">
        <v>1</v>
      </c>
      <c r="N594" s="145" t="s">
        <v>48</v>
      </c>
      <c r="P594" s="146">
        <f>O594*H594</f>
        <v>0</v>
      </c>
      <c r="Q594" s="146">
        <v>0</v>
      </c>
      <c r="R594" s="146">
        <f>Q594*H594</f>
        <v>0</v>
      </c>
      <c r="S594" s="146">
        <v>0</v>
      </c>
      <c r="T594" s="147">
        <f>S594*H594</f>
        <v>0</v>
      </c>
      <c r="AR594" s="148" t="s">
        <v>348</v>
      </c>
      <c r="AT594" s="148" t="s">
        <v>188</v>
      </c>
      <c r="AU594" s="148" t="s">
        <v>93</v>
      </c>
      <c r="AY594" s="17" t="s">
        <v>186</v>
      </c>
      <c r="BE594" s="149">
        <f>IF(N594="základní",J594,0)</f>
        <v>0</v>
      </c>
      <c r="BF594" s="149">
        <f>IF(N594="snížená",J594,0)</f>
        <v>0</v>
      </c>
      <c r="BG594" s="149">
        <f>IF(N594="zákl. přenesená",J594,0)</f>
        <v>0</v>
      </c>
      <c r="BH594" s="149">
        <f>IF(N594="sníž. přenesená",J594,0)</f>
        <v>0</v>
      </c>
      <c r="BI594" s="149">
        <f>IF(N594="nulová",J594,0)</f>
        <v>0</v>
      </c>
      <c r="BJ594" s="17" t="s">
        <v>91</v>
      </c>
      <c r="BK594" s="149">
        <f>ROUND(I594*H594,2)</f>
        <v>0</v>
      </c>
      <c r="BL594" s="17" t="s">
        <v>348</v>
      </c>
      <c r="BM594" s="148" t="s">
        <v>999</v>
      </c>
    </row>
    <row r="595" spans="2:65" s="14" customFormat="1" ht="11.25">
      <c r="B595" s="173"/>
      <c r="D595" s="151" t="s">
        <v>209</v>
      </c>
      <c r="E595" s="174" t="s">
        <v>1</v>
      </c>
      <c r="F595" s="175" t="s">
        <v>1000</v>
      </c>
      <c r="H595" s="174" t="s">
        <v>1</v>
      </c>
      <c r="I595" s="176"/>
      <c r="L595" s="173"/>
      <c r="M595" s="177"/>
      <c r="T595" s="178"/>
      <c r="AT595" s="174" t="s">
        <v>209</v>
      </c>
      <c r="AU595" s="174" t="s">
        <v>93</v>
      </c>
      <c r="AV595" s="14" t="s">
        <v>91</v>
      </c>
      <c r="AW595" s="14" t="s">
        <v>38</v>
      </c>
      <c r="AX595" s="14" t="s">
        <v>83</v>
      </c>
      <c r="AY595" s="174" t="s">
        <v>186</v>
      </c>
    </row>
    <row r="596" spans="2:65" s="12" customFormat="1" ht="11.25">
      <c r="B596" s="150"/>
      <c r="D596" s="151" t="s">
        <v>209</v>
      </c>
      <c r="E596" s="157" t="s">
        <v>1</v>
      </c>
      <c r="F596" s="152" t="s">
        <v>1001</v>
      </c>
      <c r="H596" s="153">
        <v>873.4</v>
      </c>
      <c r="I596" s="154"/>
      <c r="L596" s="150"/>
      <c r="M596" s="155"/>
      <c r="T596" s="156"/>
      <c r="AT596" s="157" t="s">
        <v>209</v>
      </c>
      <c r="AU596" s="157" t="s">
        <v>93</v>
      </c>
      <c r="AV596" s="12" t="s">
        <v>93</v>
      </c>
      <c r="AW596" s="12" t="s">
        <v>38</v>
      </c>
      <c r="AX596" s="12" t="s">
        <v>83</v>
      </c>
      <c r="AY596" s="157" t="s">
        <v>186</v>
      </c>
    </row>
    <row r="597" spans="2:65" s="12" customFormat="1" ht="11.25">
      <c r="B597" s="150"/>
      <c r="D597" s="151" t="s">
        <v>209</v>
      </c>
      <c r="E597" s="157" t="s">
        <v>1</v>
      </c>
      <c r="F597" s="152" t="s">
        <v>1002</v>
      </c>
      <c r="H597" s="153">
        <v>372.91500000000002</v>
      </c>
      <c r="I597" s="154"/>
      <c r="L597" s="150"/>
      <c r="M597" s="155"/>
      <c r="T597" s="156"/>
      <c r="AT597" s="157" t="s">
        <v>209</v>
      </c>
      <c r="AU597" s="157" t="s">
        <v>93</v>
      </c>
      <c r="AV597" s="12" t="s">
        <v>93</v>
      </c>
      <c r="AW597" s="12" t="s">
        <v>38</v>
      </c>
      <c r="AX597" s="12" t="s">
        <v>83</v>
      </c>
      <c r="AY597" s="157" t="s">
        <v>186</v>
      </c>
    </row>
    <row r="598" spans="2:65" s="13" customFormat="1" ht="11.25">
      <c r="B598" s="166"/>
      <c r="D598" s="151" t="s">
        <v>209</v>
      </c>
      <c r="E598" s="167" t="s">
        <v>1</v>
      </c>
      <c r="F598" s="168" t="s">
        <v>291</v>
      </c>
      <c r="H598" s="169">
        <v>1246.3150000000001</v>
      </c>
      <c r="I598" s="170"/>
      <c r="L598" s="166"/>
      <c r="M598" s="171"/>
      <c r="T598" s="172"/>
      <c r="AT598" s="167" t="s">
        <v>209</v>
      </c>
      <c r="AU598" s="167" t="s">
        <v>93</v>
      </c>
      <c r="AV598" s="13" t="s">
        <v>193</v>
      </c>
      <c r="AW598" s="13" t="s">
        <v>38</v>
      </c>
      <c r="AX598" s="13" t="s">
        <v>91</v>
      </c>
      <c r="AY598" s="167" t="s">
        <v>186</v>
      </c>
    </row>
    <row r="599" spans="2:65" s="1" customFormat="1" ht="16.5" customHeight="1">
      <c r="B599" s="33"/>
      <c r="C599" s="179" t="s">
        <v>1003</v>
      </c>
      <c r="D599" s="179" t="s">
        <v>305</v>
      </c>
      <c r="E599" s="180" t="s">
        <v>945</v>
      </c>
      <c r="F599" s="181" t="s">
        <v>946</v>
      </c>
      <c r="G599" s="182" t="s">
        <v>239</v>
      </c>
      <c r="H599" s="183">
        <v>0.374</v>
      </c>
      <c r="I599" s="184"/>
      <c r="J599" s="185">
        <f>ROUND(I599*H599,2)</f>
        <v>0</v>
      </c>
      <c r="K599" s="181" t="s">
        <v>192</v>
      </c>
      <c r="L599" s="186"/>
      <c r="M599" s="187" t="s">
        <v>1</v>
      </c>
      <c r="N599" s="188" t="s">
        <v>48</v>
      </c>
      <c r="P599" s="146">
        <f>O599*H599</f>
        <v>0</v>
      </c>
      <c r="Q599" s="146">
        <v>1</v>
      </c>
      <c r="R599" s="146">
        <f>Q599*H599</f>
        <v>0.374</v>
      </c>
      <c r="S599" s="146">
        <v>0</v>
      </c>
      <c r="T599" s="147">
        <f>S599*H599</f>
        <v>0</v>
      </c>
      <c r="AR599" s="148" t="s">
        <v>435</v>
      </c>
      <c r="AT599" s="148" t="s">
        <v>305</v>
      </c>
      <c r="AU599" s="148" t="s">
        <v>93</v>
      </c>
      <c r="AY599" s="17" t="s">
        <v>186</v>
      </c>
      <c r="BE599" s="149">
        <f>IF(N599="základní",J599,0)</f>
        <v>0</v>
      </c>
      <c r="BF599" s="149">
        <f>IF(N599="snížená",J599,0)</f>
        <v>0</v>
      </c>
      <c r="BG599" s="149">
        <f>IF(N599="zákl. přenesená",J599,0)</f>
        <v>0</v>
      </c>
      <c r="BH599" s="149">
        <f>IF(N599="sníž. přenesená",J599,0)</f>
        <v>0</v>
      </c>
      <c r="BI599" s="149">
        <f>IF(N599="nulová",J599,0)</f>
        <v>0</v>
      </c>
      <c r="BJ599" s="17" t="s">
        <v>91</v>
      </c>
      <c r="BK599" s="149">
        <f>ROUND(I599*H599,2)</f>
        <v>0</v>
      </c>
      <c r="BL599" s="17" t="s">
        <v>348</v>
      </c>
      <c r="BM599" s="148" t="s">
        <v>1004</v>
      </c>
    </row>
    <row r="600" spans="2:65" s="12" customFormat="1" ht="11.25">
      <c r="B600" s="150"/>
      <c r="D600" s="151" t="s">
        <v>209</v>
      </c>
      <c r="F600" s="152" t="s">
        <v>1005</v>
      </c>
      <c r="H600" s="153">
        <v>0.374</v>
      </c>
      <c r="I600" s="154"/>
      <c r="L600" s="150"/>
      <c r="M600" s="155"/>
      <c r="T600" s="156"/>
      <c r="AT600" s="157" t="s">
        <v>209</v>
      </c>
      <c r="AU600" s="157" t="s">
        <v>93</v>
      </c>
      <c r="AV600" s="12" t="s">
        <v>93</v>
      </c>
      <c r="AW600" s="12" t="s">
        <v>4</v>
      </c>
      <c r="AX600" s="12" t="s">
        <v>91</v>
      </c>
      <c r="AY600" s="157" t="s">
        <v>186</v>
      </c>
    </row>
    <row r="601" spans="2:65" s="1" customFormat="1" ht="16.5" customHeight="1">
      <c r="B601" s="33"/>
      <c r="C601" s="137" t="s">
        <v>1006</v>
      </c>
      <c r="D601" s="137" t="s">
        <v>188</v>
      </c>
      <c r="E601" s="138" t="s">
        <v>1007</v>
      </c>
      <c r="F601" s="139" t="s">
        <v>1008</v>
      </c>
      <c r="G601" s="140" t="s">
        <v>191</v>
      </c>
      <c r="H601" s="141">
        <v>121.5</v>
      </c>
      <c r="I601" s="142"/>
      <c r="J601" s="143">
        <f>ROUND(I601*H601,2)</f>
        <v>0</v>
      </c>
      <c r="K601" s="139" t="s">
        <v>192</v>
      </c>
      <c r="L601" s="33"/>
      <c r="M601" s="144" t="s">
        <v>1</v>
      </c>
      <c r="N601" s="145" t="s">
        <v>48</v>
      </c>
      <c r="P601" s="146">
        <f>O601*H601</f>
        <v>0</v>
      </c>
      <c r="Q601" s="146">
        <v>0</v>
      </c>
      <c r="R601" s="146">
        <f>Q601*H601</f>
        <v>0</v>
      </c>
      <c r="S601" s="146">
        <v>1.0999999999999999E-2</v>
      </c>
      <c r="T601" s="147">
        <f>S601*H601</f>
        <v>1.3365</v>
      </c>
      <c r="AR601" s="148" t="s">
        <v>348</v>
      </c>
      <c r="AT601" s="148" t="s">
        <v>188</v>
      </c>
      <c r="AU601" s="148" t="s">
        <v>93</v>
      </c>
      <c r="AY601" s="17" t="s">
        <v>186</v>
      </c>
      <c r="BE601" s="149">
        <f>IF(N601="základní",J601,0)</f>
        <v>0</v>
      </c>
      <c r="BF601" s="149">
        <f>IF(N601="snížená",J601,0)</f>
        <v>0</v>
      </c>
      <c r="BG601" s="149">
        <f>IF(N601="zákl. přenesená",J601,0)</f>
        <v>0</v>
      </c>
      <c r="BH601" s="149">
        <f>IF(N601="sníž. přenesená",J601,0)</f>
        <v>0</v>
      </c>
      <c r="BI601" s="149">
        <f>IF(N601="nulová",J601,0)</f>
        <v>0</v>
      </c>
      <c r="BJ601" s="17" t="s">
        <v>91</v>
      </c>
      <c r="BK601" s="149">
        <f>ROUND(I601*H601,2)</f>
        <v>0</v>
      </c>
      <c r="BL601" s="17" t="s">
        <v>348</v>
      </c>
      <c r="BM601" s="148" t="s">
        <v>1009</v>
      </c>
    </row>
    <row r="602" spans="2:65" s="14" customFormat="1" ht="11.25">
      <c r="B602" s="173"/>
      <c r="D602" s="151" t="s">
        <v>209</v>
      </c>
      <c r="E602" s="174" t="s">
        <v>1</v>
      </c>
      <c r="F602" s="175" t="s">
        <v>1000</v>
      </c>
      <c r="H602" s="174" t="s">
        <v>1</v>
      </c>
      <c r="I602" s="176"/>
      <c r="L602" s="173"/>
      <c r="M602" s="177"/>
      <c r="T602" s="178"/>
      <c r="AT602" s="174" t="s">
        <v>209</v>
      </c>
      <c r="AU602" s="174" t="s">
        <v>93</v>
      </c>
      <c r="AV602" s="14" t="s">
        <v>91</v>
      </c>
      <c r="AW602" s="14" t="s">
        <v>38</v>
      </c>
      <c r="AX602" s="14" t="s">
        <v>83</v>
      </c>
      <c r="AY602" s="174" t="s">
        <v>186</v>
      </c>
    </row>
    <row r="603" spans="2:65" s="12" customFormat="1" ht="11.25">
      <c r="B603" s="150"/>
      <c r="D603" s="151" t="s">
        <v>209</v>
      </c>
      <c r="E603" s="157" t="s">
        <v>1</v>
      </c>
      <c r="F603" s="152" t="s">
        <v>1010</v>
      </c>
      <c r="H603" s="153">
        <v>121.5</v>
      </c>
      <c r="I603" s="154"/>
      <c r="L603" s="150"/>
      <c r="M603" s="155"/>
      <c r="T603" s="156"/>
      <c r="AT603" s="157" t="s">
        <v>209</v>
      </c>
      <c r="AU603" s="157" t="s">
        <v>93</v>
      </c>
      <c r="AV603" s="12" t="s">
        <v>93</v>
      </c>
      <c r="AW603" s="12" t="s">
        <v>38</v>
      </c>
      <c r="AX603" s="12" t="s">
        <v>83</v>
      </c>
      <c r="AY603" s="157" t="s">
        <v>186</v>
      </c>
    </row>
    <row r="604" spans="2:65" s="13" customFormat="1" ht="11.25">
      <c r="B604" s="166"/>
      <c r="D604" s="151" t="s">
        <v>209</v>
      </c>
      <c r="E604" s="167" t="s">
        <v>1</v>
      </c>
      <c r="F604" s="168" t="s">
        <v>291</v>
      </c>
      <c r="H604" s="169">
        <v>121.5</v>
      </c>
      <c r="I604" s="170"/>
      <c r="L604" s="166"/>
      <c r="M604" s="171"/>
      <c r="T604" s="172"/>
      <c r="AT604" s="167" t="s">
        <v>209</v>
      </c>
      <c r="AU604" s="167" t="s">
        <v>93</v>
      </c>
      <c r="AV604" s="13" t="s">
        <v>193</v>
      </c>
      <c r="AW604" s="13" t="s">
        <v>38</v>
      </c>
      <c r="AX604" s="13" t="s">
        <v>91</v>
      </c>
      <c r="AY604" s="167" t="s">
        <v>186</v>
      </c>
    </row>
    <row r="605" spans="2:65" s="1" customFormat="1" ht="16.5" customHeight="1">
      <c r="B605" s="33"/>
      <c r="C605" s="137" t="s">
        <v>1011</v>
      </c>
      <c r="D605" s="137" t="s">
        <v>188</v>
      </c>
      <c r="E605" s="138" t="s">
        <v>1012</v>
      </c>
      <c r="F605" s="139" t="s">
        <v>1013</v>
      </c>
      <c r="G605" s="140" t="s">
        <v>191</v>
      </c>
      <c r="H605" s="141">
        <v>1246.3150000000001</v>
      </c>
      <c r="I605" s="142"/>
      <c r="J605" s="143">
        <f>ROUND(I605*H605,2)</f>
        <v>0</v>
      </c>
      <c r="K605" s="139" t="s">
        <v>192</v>
      </c>
      <c r="L605" s="33"/>
      <c r="M605" s="144" t="s">
        <v>1</v>
      </c>
      <c r="N605" s="145" t="s">
        <v>48</v>
      </c>
      <c r="P605" s="146">
        <f>O605*H605</f>
        <v>0</v>
      </c>
      <c r="Q605" s="146">
        <v>8.8000000000000003E-4</v>
      </c>
      <c r="R605" s="146">
        <f>Q605*H605</f>
        <v>1.0967572000000001</v>
      </c>
      <c r="S605" s="146">
        <v>0</v>
      </c>
      <c r="T605" s="147">
        <f>S605*H605</f>
        <v>0</v>
      </c>
      <c r="AR605" s="148" t="s">
        <v>348</v>
      </c>
      <c r="AT605" s="148" t="s">
        <v>188</v>
      </c>
      <c r="AU605" s="148" t="s">
        <v>93</v>
      </c>
      <c r="AY605" s="17" t="s">
        <v>186</v>
      </c>
      <c r="BE605" s="149">
        <f>IF(N605="základní",J605,0)</f>
        <v>0</v>
      </c>
      <c r="BF605" s="149">
        <f>IF(N605="snížená",J605,0)</f>
        <v>0</v>
      </c>
      <c r="BG605" s="149">
        <f>IF(N605="zákl. přenesená",J605,0)</f>
        <v>0</v>
      </c>
      <c r="BH605" s="149">
        <f>IF(N605="sníž. přenesená",J605,0)</f>
        <v>0</v>
      </c>
      <c r="BI605" s="149">
        <f>IF(N605="nulová",J605,0)</f>
        <v>0</v>
      </c>
      <c r="BJ605" s="17" t="s">
        <v>91</v>
      </c>
      <c r="BK605" s="149">
        <f>ROUND(I605*H605,2)</f>
        <v>0</v>
      </c>
      <c r="BL605" s="17" t="s">
        <v>348</v>
      </c>
      <c r="BM605" s="148" t="s">
        <v>1014</v>
      </c>
    </row>
    <row r="606" spans="2:65" s="14" customFormat="1" ht="11.25">
      <c r="B606" s="173"/>
      <c r="D606" s="151" t="s">
        <v>209</v>
      </c>
      <c r="E606" s="174" t="s">
        <v>1</v>
      </c>
      <c r="F606" s="175" t="s">
        <v>1000</v>
      </c>
      <c r="H606" s="174" t="s">
        <v>1</v>
      </c>
      <c r="I606" s="176"/>
      <c r="L606" s="173"/>
      <c r="M606" s="177"/>
      <c r="T606" s="178"/>
      <c r="AT606" s="174" t="s">
        <v>209</v>
      </c>
      <c r="AU606" s="174" t="s">
        <v>93</v>
      </c>
      <c r="AV606" s="14" t="s">
        <v>91</v>
      </c>
      <c r="AW606" s="14" t="s">
        <v>38</v>
      </c>
      <c r="AX606" s="14" t="s">
        <v>83</v>
      </c>
      <c r="AY606" s="174" t="s">
        <v>186</v>
      </c>
    </row>
    <row r="607" spans="2:65" s="12" customFormat="1" ht="11.25">
      <c r="B607" s="150"/>
      <c r="D607" s="151" t="s">
        <v>209</v>
      </c>
      <c r="E607" s="157" t="s">
        <v>1</v>
      </c>
      <c r="F607" s="152" t="s">
        <v>1001</v>
      </c>
      <c r="H607" s="153">
        <v>873.4</v>
      </c>
      <c r="I607" s="154"/>
      <c r="L607" s="150"/>
      <c r="M607" s="155"/>
      <c r="T607" s="156"/>
      <c r="AT607" s="157" t="s">
        <v>209</v>
      </c>
      <c r="AU607" s="157" t="s">
        <v>93</v>
      </c>
      <c r="AV607" s="12" t="s">
        <v>93</v>
      </c>
      <c r="AW607" s="12" t="s">
        <v>38</v>
      </c>
      <c r="AX607" s="12" t="s">
        <v>83</v>
      </c>
      <c r="AY607" s="157" t="s">
        <v>186</v>
      </c>
    </row>
    <row r="608" spans="2:65" s="12" customFormat="1" ht="11.25">
      <c r="B608" s="150"/>
      <c r="D608" s="151" t="s">
        <v>209</v>
      </c>
      <c r="E608" s="157" t="s">
        <v>1</v>
      </c>
      <c r="F608" s="152" t="s">
        <v>1002</v>
      </c>
      <c r="H608" s="153">
        <v>372.91500000000002</v>
      </c>
      <c r="I608" s="154"/>
      <c r="L608" s="150"/>
      <c r="M608" s="155"/>
      <c r="T608" s="156"/>
      <c r="AT608" s="157" t="s">
        <v>209</v>
      </c>
      <c r="AU608" s="157" t="s">
        <v>93</v>
      </c>
      <c r="AV608" s="12" t="s">
        <v>93</v>
      </c>
      <c r="AW608" s="12" t="s">
        <v>38</v>
      </c>
      <c r="AX608" s="12" t="s">
        <v>83</v>
      </c>
      <c r="AY608" s="157" t="s">
        <v>186</v>
      </c>
    </row>
    <row r="609" spans="2:65" s="13" customFormat="1" ht="11.25">
      <c r="B609" s="166"/>
      <c r="D609" s="151" t="s">
        <v>209</v>
      </c>
      <c r="E609" s="167" t="s">
        <v>1</v>
      </c>
      <c r="F609" s="168" t="s">
        <v>291</v>
      </c>
      <c r="H609" s="169">
        <v>1246.3150000000001</v>
      </c>
      <c r="I609" s="170"/>
      <c r="L609" s="166"/>
      <c r="M609" s="171"/>
      <c r="T609" s="172"/>
      <c r="AT609" s="167" t="s">
        <v>209</v>
      </c>
      <c r="AU609" s="167" t="s">
        <v>93</v>
      </c>
      <c r="AV609" s="13" t="s">
        <v>193</v>
      </c>
      <c r="AW609" s="13" t="s">
        <v>38</v>
      </c>
      <c r="AX609" s="13" t="s">
        <v>91</v>
      </c>
      <c r="AY609" s="167" t="s">
        <v>186</v>
      </c>
    </row>
    <row r="610" spans="2:65" s="1" customFormat="1" ht="24.2" customHeight="1">
      <c r="B610" s="33"/>
      <c r="C610" s="179" t="s">
        <v>1015</v>
      </c>
      <c r="D610" s="179" t="s">
        <v>305</v>
      </c>
      <c r="E610" s="180" t="s">
        <v>1016</v>
      </c>
      <c r="F610" s="181" t="s">
        <v>1017</v>
      </c>
      <c r="G610" s="182" t="s">
        <v>191</v>
      </c>
      <c r="H610" s="183">
        <v>1433.2619999999999</v>
      </c>
      <c r="I610" s="184"/>
      <c r="J610" s="185">
        <f>ROUND(I610*H610,2)</f>
        <v>0</v>
      </c>
      <c r="K610" s="181" t="s">
        <v>240</v>
      </c>
      <c r="L610" s="186"/>
      <c r="M610" s="187" t="s">
        <v>1</v>
      </c>
      <c r="N610" s="188" t="s">
        <v>48</v>
      </c>
      <c r="P610" s="146">
        <f>O610*H610</f>
        <v>0</v>
      </c>
      <c r="Q610" s="146">
        <v>5.3E-3</v>
      </c>
      <c r="R610" s="146">
        <f>Q610*H610</f>
        <v>7.5962885999999994</v>
      </c>
      <c r="S610" s="146">
        <v>0</v>
      </c>
      <c r="T610" s="147">
        <f>S610*H610</f>
        <v>0</v>
      </c>
      <c r="AR610" s="148" t="s">
        <v>435</v>
      </c>
      <c r="AT610" s="148" t="s">
        <v>305</v>
      </c>
      <c r="AU610" s="148" t="s">
        <v>93</v>
      </c>
      <c r="AY610" s="17" t="s">
        <v>186</v>
      </c>
      <c r="BE610" s="149">
        <f>IF(N610="základní",J610,0)</f>
        <v>0</v>
      </c>
      <c r="BF610" s="149">
        <f>IF(N610="snížená",J610,0)</f>
        <v>0</v>
      </c>
      <c r="BG610" s="149">
        <f>IF(N610="zákl. přenesená",J610,0)</f>
        <v>0</v>
      </c>
      <c r="BH610" s="149">
        <f>IF(N610="sníž. přenesená",J610,0)</f>
        <v>0</v>
      </c>
      <c r="BI610" s="149">
        <f>IF(N610="nulová",J610,0)</f>
        <v>0</v>
      </c>
      <c r="BJ610" s="17" t="s">
        <v>91</v>
      </c>
      <c r="BK610" s="149">
        <f>ROUND(I610*H610,2)</f>
        <v>0</v>
      </c>
      <c r="BL610" s="17" t="s">
        <v>348</v>
      </c>
      <c r="BM610" s="148" t="s">
        <v>1018</v>
      </c>
    </row>
    <row r="611" spans="2:65" s="12" customFormat="1" ht="11.25">
      <c r="B611" s="150"/>
      <c r="D611" s="151" t="s">
        <v>209</v>
      </c>
      <c r="F611" s="152" t="s">
        <v>1019</v>
      </c>
      <c r="H611" s="153">
        <v>1433.2619999999999</v>
      </c>
      <c r="I611" s="154"/>
      <c r="L611" s="150"/>
      <c r="M611" s="155"/>
      <c r="T611" s="156"/>
      <c r="AT611" s="157" t="s">
        <v>209</v>
      </c>
      <c r="AU611" s="157" t="s">
        <v>93</v>
      </c>
      <c r="AV611" s="12" t="s">
        <v>93</v>
      </c>
      <c r="AW611" s="12" t="s">
        <v>4</v>
      </c>
      <c r="AX611" s="12" t="s">
        <v>91</v>
      </c>
      <c r="AY611" s="157" t="s">
        <v>186</v>
      </c>
    </row>
    <row r="612" spans="2:65" s="1" customFormat="1" ht="24.2" customHeight="1">
      <c r="B612" s="33"/>
      <c r="C612" s="137" t="s">
        <v>1020</v>
      </c>
      <c r="D612" s="137" t="s">
        <v>188</v>
      </c>
      <c r="E612" s="138" t="s">
        <v>1021</v>
      </c>
      <c r="F612" s="139" t="s">
        <v>1022</v>
      </c>
      <c r="G612" s="140" t="s">
        <v>191</v>
      </c>
      <c r="H612" s="141">
        <v>518.41499999999996</v>
      </c>
      <c r="I612" s="142"/>
      <c r="J612" s="143">
        <f>ROUND(I612*H612,2)</f>
        <v>0</v>
      </c>
      <c r="K612" s="139" t="s">
        <v>240</v>
      </c>
      <c r="L612" s="33"/>
      <c r="M612" s="144" t="s">
        <v>1</v>
      </c>
      <c r="N612" s="145" t="s">
        <v>48</v>
      </c>
      <c r="P612" s="146">
        <f>O612*H612</f>
        <v>0</v>
      </c>
      <c r="Q612" s="146">
        <v>0</v>
      </c>
      <c r="R612" s="146">
        <f>Q612*H612</f>
        <v>0</v>
      </c>
      <c r="S612" s="146">
        <v>0</v>
      </c>
      <c r="T612" s="147">
        <f>S612*H612</f>
        <v>0</v>
      </c>
      <c r="AR612" s="148" t="s">
        <v>348</v>
      </c>
      <c r="AT612" s="148" t="s">
        <v>188</v>
      </c>
      <c r="AU612" s="148" t="s">
        <v>93</v>
      </c>
      <c r="AY612" s="17" t="s">
        <v>186</v>
      </c>
      <c r="BE612" s="149">
        <f>IF(N612="základní",J612,0)</f>
        <v>0</v>
      </c>
      <c r="BF612" s="149">
        <f>IF(N612="snížená",J612,0)</f>
        <v>0</v>
      </c>
      <c r="BG612" s="149">
        <f>IF(N612="zákl. přenesená",J612,0)</f>
        <v>0</v>
      </c>
      <c r="BH612" s="149">
        <f>IF(N612="sníž. přenesená",J612,0)</f>
        <v>0</v>
      </c>
      <c r="BI612" s="149">
        <f>IF(N612="nulová",J612,0)</f>
        <v>0</v>
      </c>
      <c r="BJ612" s="17" t="s">
        <v>91</v>
      </c>
      <c r="BK612" s="149">
        <f>ROUND(I612*H612,2)</f>
        <v>0</v>
      </c>
      <c r="BL612" s="17" t="s">
        <v>348</v>
      </c>
      <c r="BM612" s="148" t="s">
        <v>1023</v>
      </c>
    </row>
    <row r="613" spans="2:65" s="1" customFormat="1" ht="146.25">
      <c r="B613" s="33"/>
      <c r="D613" s="151" t="s">
        <v>242</v>
      </c>
      <c r="F613" s="158" t="s">
        <v>1024</v>
      </c>
      <c r="I613" s="159"/>
      <c r="L613" s="33"/>
      <c r="M613" s="160"/>
      <c r="T613" s="57"/>
      <c r="AT613" s="17" t="s">
        <v>242</v>
      </c>
      <c r="AU613" s="17" t="s">
        <v>93</v>
      </c>
    </row>
    <row r="614" spans="2:65" s="14" customFormat="1" ht="11.25">
      <c r="B614" s="173"/>
      <c r="D614" s="151" t="s">
        <v>209</v>
      </c>
      <c r="E614" s="174" t="s">
        <v>1</v>
      </c>
      <c r="F614" s="175" t="s">
        <v>831</v>
      </c>
      <c r="H614" s="174" t="s">
        <v>1</v>
      </c>
      <c r="I614" s="176"/>
      <c r="L614" s="173"/>
      <c r="M614" s="177"/>
      <c r="T614" s="178"/>
      <c r="AT614" s="174" t="s">
        <v>209</v>
      </c>
      <c r="AU614" s="174" t="s">
        <v>93</v>
      </c>
      <c r="AV614" s="14" t="s">
        <v>91</v>
      </c>
      <c r="AW614" s="14" t="s">
        <v>38</v>
      </c>
      <c r="AX614" s="14" t="s">
        <v>83</v>
      </c>
      <c r="AY614" s="174" t="s">
        <v>186</v>
      </c>
    </row>
    <row r="615" spans="2:65" s="14" customFormat="1" ht="11.25">
      <c r="B615" s="173"/>
      <c r="D615" s="151" t="s">
        <v>209</v>
      </c>
      <c r="E615" s="174" t="s">
        <v>1</v>
      </c>
      <c r="F615" s="175" t="s">
        <v>1025</v>
      </c>
      <c r="H615" s="174" t="s">
        <v>1</v>
      </c>
      <c r="I615" s="176"/>
      <c r="L615" s="173"/>
      <c r="M615" s="177"/>
      <c r="T615" s="178"/>
      <c r="AT615" s="174" t="s">
        <v>209</v>
      </c>
      <c r="AU615" s="174" t="s">
        <v>93</v>
      </c>
      <c r="AV615" s="14" t="s">
        <v>91</v>
      </c>
      <c r="AW615" s="14" t="s">
        <v>38</v>
      </c>
      <c r="AX615" s="14" t="s">
        <v>83</v>
      </c>
      <c r="AY615" s="174" t="s">
        <v>186</v>
      </c>
    </row>
    <row r="616" spans="2:65" s="14" customFormat="1" ht="11.25">
      <c r="B616" s="173"/>
      <c r="D616" s="151" t="s">
        <v>209</v>
      </c>
      <c r="E616" s="174" t="s">
        <v>1</v>
      </c>
      <c r="F616" s="175" t="s">
        <v>1026</v>
      </c>
      <c r="H616" s="174" t="s">
        <v>1</v>
      </c>
      <c r="I616" s="176"/>
      <c r="L616" s="173"/>
      <c r="M616" s="177"/>
      <c r="T616" s="178"/>
      <c r="AT616" s="174" t="s">
        <v>209</v>
      </c>
      <c r="AU616" s="174" t="s">
        <v>93</v>
      </c>
      <c r="AV616" s="14" t="s">
        <v>91</v>
      </c>
      <c r="AW616" s="14" t="s">
        <v>38</v>
      </c>
      <c r="AX616" s="14" t="s">
        <v>83</v>
      </c>
      <c r="AY616" s="174" t="s">
        <v>186</v>
      </c>
    </row>
    <row r="617" spans="2:65" s="14" customFormat="1" ht="11.25">
      <c r="B617" s="173"/>
      <c r="D617" s="151" t="s">
        <v>209</v>
      </c>
      <c r="E617" s="174" t="s">
        <v>1</v>
      </c>
      <c r="F617" s="175" t="s">
        <v>1027</v>
      </c>
      <c r="H617" s="174" t="s">
        <v>1</v>
      </c>
      <c r="I617" s="176"/>
      <c r="L617" s="173"/>
      <c r="M617" s="177"/>
      <c r="T617" s="178"/>
      <c r="AT617" s="174" t="s">
        <v>209</v>
      </c>
      <c r="AU617" s="174" t="s">
        <v>93</v>
      </c>
      <c r="AV617" s="14" t="s">
        <v>91</v>
      </c>
      <c r="AW617" s="14" t="s">
        <v>38</v>
      </c>
      <c r="AX617" s="14" t="s">
        <v>83</v>
      </c>
      <c r="AY617" s="174" t="s">
        <v>186</v>
      </c>
    </row>
    <row r="618" spans="2:65" s="14" customFormat="1" ht="11.25">
      <c r="B618" s="173"/>
      <c r="D618" s="151" t="s">
        <v>209</v>
      </c>
      <c r="E618" s="174" t="s">
        <v>1</v>
      </c>
      <c r="F618" s="175" t="s">
        <v>1028</v>
      </c>
      <c r="H618" s="174" t="s">
        <v>1</v>
      </c>
      <c r="I618" s="176"/>
      <c r="L618" s="173"/>
      <c r="M618" s="177"/>
      <c r="T618" s="178"/>
      <c r="AT618" s="174" t="s">
        <v>209</v>
      </c>
      <c r="AU618" s="174" t="s">
        <v>93</v>
      </c>
      <c r="AV618" s="14" t="s">
        <v>91</v>
      </c>
      <c r="AW618" s="14" t="s">
        <v>38</v>
      </c>
      <c r="AX618" s="14" t="s">
        <v>83</v>
      </c>
      <c r="AY618" s="174" t="s">
        <v>186</v>
      </c>
    </row>
    <row r="619" spans="2:65" s="12" customFormat="1" ht="11.25">
      <c r="B619" s="150"/>
      <c r="D619" s="151" t="s">
        <v>209</v>
      </c>
      <c r="E619" s="157" t="s">
        <v>1</v>
      </c>
      <c r="F619" s="152" t="s">
        <v>1029</v>
      </c>
      <c r="H619" s="153">
        <v>60.75</v>
      </c>
      <c r="I619" s="154"/>
      <c r="L619" s="150"/>
      <c r="M619" s="155"/>
      <c r="T619" s="156"/>
      <c r="AT619" s="157" t="s">
        <v>209</v>
      </c>
      <c r="AU619" s="157" t="s">
        <v>93</v>
      </c>
      <c r="AV619" s="12" t="s">
        <v>93</v>
      </c>
      <c r="AW619" s="12" t="s">
        <v>38</v>
      </c>
      <c r="AX619" s="12" t="s">
        <v>83</v>
      </c>
      <c r="AY619" s="157" t="s">
        <v>186</v>
      </c>
    </row>
    <row r="620" spans="2:65" s="15" customFormat="1" ht="11.25">
      <c r="B620" s="189"/>
      <c r="D620" s="151" t="s">
        <v>209</v>
      </c>
      <c r="E620" s="190" t="s">
        <v>1</v>
      </c>
      <c r="F620" s="191" t="s">
        <v>376</v>
      </c>
      <c r="H620" s="192">
        <v>60.75</v>
      </c>
      <c r="I620" s="193"/>
      <c r="L620" s="189"/>
      <c r="M620" s="194"/>
      <c r="T620" s="195"/>
      <c r="AT620" s="190" t="s">
        <v>209</v>
      </c>
      <c r="AU620" s="190" t="s">
        <v>93</v>
      </c>
      <c r="AV620" s="15" t="s">
        <v>106</v>
      </c>
      <c r="AW620" s="15" t="s">
        <v>38</v>
      </c>
      <c r="AX620" s="15" t="s">
        <v>83</v>
      </c>
      <c r="AY620" s="190" t="s">
        <v>186</v>
      </c>
    </row>
    <row r="621" spans="2:65" s="12" customFormat="1" ht="11.25">
      <c r="B621" s="150"/>
      <c r="D621" s="151" t="s">
        <v>209</v>
      </c>
      <c r="E621" s="157" t="s">
        <v>1</v>
      </c>
      <c r="F621" s="152" t="s">
        <v>1002</v>
      </c>
      <c r="H621" s="153">
        <v>372.91500000000002</v>
      </c>
      <c r="I621" s="154"/>
      <c r="L621" s="150"/>
      <c r="M621" s="155"/>
      <c r="T621" s="156"/>
      <c r="AT621" s="157" t="s">
        <v>209</v>
      </c>
      <c r="AU621" s="157" t="s">
        <v>93</v>
      </c>
      <c r="AV621" s="12" t="s">
        <v>93</v>
      </c>
      <c r="AW621" s="12" t="s">
        <v>38</v>
      </c>
      <c r="AX621" s="12" t="s">
        <v>83</v>
      </c>
      <c r="AY621" s="157" t="s">
        <v>186</v>
      </c>
    </row>
    <row r="622" spans="2:65" s="12" customFormat="1" ht="11.25">
      <c r="B622" s="150"/>
      <c r="D622" s="151" t="s">
        <v>209</v>
      </c>
      <c r="E622" s="157" t="s">
        <v>1</v>
      </c>
      <c r="F622" s="152" t="s">
        <v>1030</v>
      </c>
      <c r="H622" s="153">
        <v>84.75</v>
      </c>
      <c r="I622" s="154"/>
      <c r="L622" s="150"/>
      <c r="M622" s="155"/>
      <c r="T622" s="156"/>
      <c r="AT622" s="157" t="s">
        <v>209</v>
      </c>
      <c r="AU622" s="157" t="s">
        <v>93</v>
      </c>
      <c r="AV622" s="12" t="s">
        <v>93</v>
      </c>
      <c r="AW622" s="12" t="s">
        <v>38</v>
      </c>
      <c r="AX622" s="12" t="s">
        <v>83</v>
      </c>
      <c r="AY622" s="157" t="s">
        <v>186</v>
      </c>
    </row>
    <row r="623" spans="2:65" s="15" customFormat="1" ht="11.25">
      <c r="B623" s="189"/>
      <c r="D623" s="151" t="s">
        <v>209</v>
      </c>
      <c r="E623" s="190" t="s">
        <v>1</v>
      </c>
      <c r="F623" s="191" t="s">
        <v>376</v>
      </c>
      <c r="H623" s="192">
        <v>457.66500000000002</v>
      </c>
      <c r="I623" s="193"/>
      <c r="L623" s="189"/>
      <c r="M623" s="194"/>
      <c r="T623" s="195"/>
      <c r="AT623" s="190" t="s">
        <v>209</v>
      </c>
      <c r="AU623" s="190" t="s">
        <v>93</v>
      </c>
      <c r="AV623" s="15" t="s">
        <v>106</v>
      </c>
      <c r="AW623" s="15" t="s">
        <v>38</v>
      </c>
      <c r="AX623" s="15" t="s">
        <v>83</v>
      </c>
      <c r="AY623" s="190" t="s">
        <v>186</v>
      </c>
    </row>
    <row r="624" spans="2:65" s="13" customFormat="1" ht="11.25">
      <c r="B624" s="166"/>
      <c r="D624" s="151" t="s">
        <v>209</v>
      </c>
      <c r="E624" s="167" t="s">
        <v>1</v>
      </c>
      <c r="F624" s="168" t="s">
        <v>291</v>
      </c>
      <c r="H624" s="169">
        <v>518.41499999999996</v>
      </c>
      <c r="I624" s="170"/>
      <c r="L624" s="166"/>
      <c r="M624" s="171"/>
      <c r="T624" s="172"/>
      <c r="AT624" s="167" t="s">
        <v>209</v>
      </c>
      <c r="AU624" s="167" t="s">
        <v>93</v>
      </c>
      <c r="AV624" s="13" t="s">
        <v>193</v>
      </c>
      <c r="AW624" s="13" t="s">
        <v>38</v>
      </c>
      <c r="AX624" s="13" t="s">
        <v>91</v>
      </c>
      <c r="AY624" s="167" t="s">
        <v>186</v>
      </c>
    </row>
    <row r="625" spans="2:65" s="1" customFormat="1" ht="24.2" customHeight="1">
      <c r="B625" s="33"/>
      <c r="C625" s="137" t="s">
        <v>1031</v>
      </c>
      <c r="D625" s="137" t="s">
        <v>188</v>
      </c>
      <c r="E625" s="138" t="s">
        <v>1032</v>
      </c>
      <c r="F625" s="139" t="s">
        <v>1033</v>
      </c>
      <c r="G625" s="140" t="s">
        <v>191</v>
      </c>
      <c r="H625" s="141">
        <v>984.46</v>
      </c>
      <c r="I625" s="142"/>
      <c r="J625" s="143">
        <f>ROUND(I625*H625,2)</f>
        <v>0</v>
      </c>
      <c r="K625" s="139" t="s">
        <v>240</v>
      </c>
      <c r="L625" s="33"/>
      <c r="M625" s="144" t="s">
        <v>1</v>
      </c>
      <c r="N625" s="145" t="s">
        <v>48</v>
      </c>
      <c r="P625" s="146">
        <f>O625*H625</f>
        <v>0</v>
      </c>
      <c r="Q625" s="146">
        <v>0</v>
      </c>
      <c r="R625" s="146">
        <f>Q625*H625</f>
        <v>0</v>
      </c>
      <c r="S625" s="146">
        <v>0</v>
      </c>
      <c r="T625" s="147">
        <f>S625*H625</f>
        <v>0</v>
      </c>
      <c r="AR625" s="148" t="s">
        <v>348</v>
      </c>
      <c r="AT625" s="148" t="s">
        <v>188</v>
      </c>
      <c r="AU625" s="148" t="s">
        <v>93</v>
      </c>
      <c r="AY625" s="17" t="s">
        <v>186</v>
      </c>
      <c r="BE625" s="149">
        <f>IF(N625="základní",J625,0)</f>
        <v>0</v>
      </c>
      <c r="BF625" s="149">
        <f>IF(N625="snížená",J625,0)</f>
        <v>0</v>
      </c>
      <c r="BG625" s="149">
        <f>IF(N625="zákl. přenesená",J625,0)</f>
        <v>0</v>
      </c>
      <c r="BH625" s="149">
        <f>IF(N625="sníž. přenesená",J625,0)</f>
        <v>0</v>
      </c>
      <c r="BI625" s="149">
        <f>IF(N625="nulová",J625,0)</f>
        <v>0</v>
      </c>
      <c r="BJ625" s="17" t="s">
        <v>91</v>
      </c>
      <c r="BK625" s="149">
        <f>ROUND(I625*H625,2)</f>
        <v>0</v>
      </c>
      <c r="BL625" s="17" t="s">
        <v>348</v>
      </c>
      <c r="BM625" s="148" t="s">
        <v>1034</v>
      </c>
    </row>
    <row r="626" spans="2:65" s="1" customFormat="1" ht="146.25">
      <c r="B626" s="33"/>
      <c r="D626" s="151" t="s">
        <v>242</v>
      </c>
      <c r="F626" s="158" t="s">
        <v>1035</v>
      </c>
      <c r="I626" s="159"/>
      <c r="L626" s="33"/>
      <c r="M626" s="160"/>
      <c r="T626" s="57"/>
      <c r="AT626" s="17" t="s">
        <v>242</v>
      </c>
      <c r="AU626" s="17" t="s">
        <v>93</v>
      </c>
    </row>
    <row r="627" spans="2:65" s="14" customFormat="1" ht="11.25">
      <c r="B627" s="173"/>
      <c r="D627" s="151" t="s">
        <v>209</v>
      </c>
      <c r="E627" s="174" t="s">
        <v>1</v>
      </c>
      <c r="F627" s="175" t="s">
        <v>831</v>
      </c>
      <c r="H627" s="174" t="s">
        <v>1</v>
      </c>
      <c r="I627" s="176"/>
      <c r="L627" s="173"/>
      <c r="M627" s="177"/>
      <c r="T627" s="178"/>
      <c r="AT627" s="174" t="s">
        <v>209</v>
      </c>
      <c r="AU627" s="174" t="s">
        <v>93</v>
      </c>
      <c r="AV627" s="14" t="s">
        <v>91</v>
      </c>
      <c r="AW627" s="14" t="s">
        <v>38</v>
      </c>
      <c r="AX627" s="14" t="s">
        <v>83</v>
      </c>
      <c r="AY627" s="174" t="s">
        <v>186</v>
      </c>
    </row>
    <row r="628" spans="2:65" s="14" customFormat="1" ht="11.25">
      <c r="B628" s="173"/>
      <c r="D628" s="151" t="s">
        <v>209</v>
      </c>
      <c r="E628" s="174" t="s">
        <v>1</v>
      </c>
      <c r="F628" s="175" t="s">
        <v>1025</v>
      </c>
      <c r="H628" s="174" t="s">
        <v>1</v>
      </c>
      <c r="I628" s="176"/>
      <c r="L628" s="173"/>
      <c r="M628" s="177"/>
      <c r="T628" s="178"/>
      <c r="AT628" s="174" t="s">
        <v>209</v>
      </c>
      <c r="AU628" s="174" t="s">
        <v>93</v>
      </c>
      <c r="AV628" s="14" t="s">
        <v>91</v>
      </c>
      <c r="AW628" s="14" t="s">
        <v>38</v>
      </c>
      <c r="AX628" s="14" t="s">
        <v>83</v>
      </c>
      <c r="AY628" s="174" t="s">
        <v>186</v>
      </c>
    </row>
    <row r="629" spans="2:65" s="14" customFormat="1" ht="11.25">
      <c r="B629" s="173"/>
      <c r="D629" s="151" t="s">
        <v>209</v>
      </c>
      <c r="E629" s="174" t="s">
        <v>1</v>
      </c>
      <c r="F629" s="175" t="s">
        <v>1026</v>
      </c>
      <c r="H629" s="174" t="s">
        <v>1</v>
      </c>
      <c r="I629" s="176"/>
      <c r="L629" s="173"/>
      <c r="M629" s="177"/>
      <c r="T629" s="178"/>
      <c r="AT629" s="174" t="s">
        <v>209</v>
      </c>
      <c r="AU629" s="174" t="s">
        <v>93</v>
      </c>
      <c r="AV629" s="14" t="s">
        <v>91</v>
      </c>
      <c r="AW629" s="14" t="s">
        <v>38</v>
      </c>
      <c r="AX629" s="14" t="s">
        <v>83</v>
      </c>
      <c r="AY629" s="174" t="s">
        <v>186</v>
      </c>
    </row>
    <row r="630" spans="2:65" s="14" customFormat="1" ht="11.25">
      <c r="B630" s="173"/>
      <c r="D630" s="151" t="s">
        <v>209</v>
      </c>
      <c r="E630" s="174" t="s">
        <v>1</v>
      </c>
      <c r="F630" s="175" t="s">
        <v>1027</v>
      </c>
      <c r="H630" s="174" t="s">
        <v>1</v>
      </c>
      <c r="I630" s="176"/>
      <c r="L630" s="173"/>
      <c r="M630" s="177"/>
      <c r="T630" s="178"/>
      <c r="AT630" s="174" t="s">
        <v>209</v>
      </c>
      <c r="AU630" s="174" t="s">
        <v>93</v>
      </c>
      <c r="AV630" s="14" t="s">
        <v>91</v>
      </c>
      <c r="AW630" s="14" t="s">
        <v>38</v>
      </c>
      <c r="AX630" s="14" t="s">
        <v>83</v>
      </c>
      <c r="AY630" s="174" t="s">
        <v>186</v>
      </c>
    </row>
    <row r="631" spans="2:65" s="14" customFormat="1" ht="11.25">
      <c r="B631" s="173"/>
      <c r="D631" s="151" t="s">
        <v>209</v>
      </c>
      <c r="E631" s="174" t="s">
        <v>1</v>
      </c>
      <c r="F631" s="175" t="s">
        <v>1028</v>
      </c>
      <c r="H631" s="174" t="s">
        <v>1</v>
      </c>
      <c r="I631" s="176"/>
      <c r="L631" s="173"/>
      <c r="M631" s="177"/>
      <c r="T631" s="178"/>
      <c r="AT631" s="174" t="s">
        <v>209</v>
      </c>
      <c r="AU631" s="174" t="s">
        <v>93</v>
      </c>
      <c r="AV631" s="14" t="s">
        <v>91</v>
      </c>
      <c r="AW631" s="14" t="s">
        <v>38</v>
      </c>
      <c r="AX631" s="14" t="s">
        <v>83</v>
      </c>
      <c r="AY631" s="174" t="s">
        <v>186</v>
      </c>
    </row>
    <row r="632" spans="2:65" s="12" customFormat="1" ht="11.25">
      <c r="B632" s="150"/>
      <c r="D632" s="151" t="s">
        <v>209</v>
      </c>
      <c r="E632" s="157" t="s">
        <v>1</v>
      </c>
      <c r="F632" s="152" t="s">
        <v>1001</v>
      </c>
      <c r="H632" s="153">
        <v>873.4</v>
      </c>
      <c r="I632" s="154"/>
      <c r="L632" s="150"/>
      <c r="M632" s="155"/>
      <c r="T632" s="156"/>
      <c r="AT632" s="157" t="s">
        <v>209</v>
      </c>
      <c r="AU632" s="157" t="s">
        <v>93</v>
      </c>
      <c r="AV632" s="12" t="s">
        <v>93</v>
      </c>
      <c r="AW632" s="12" t="s">
        <v>38</v>
      </c>
      <c r="AX632" s="12" t="s">
        <v>83</v>
      </c>
      <c r="AY632" s="157" t="s">
        <v>186</v>
      </c>
    </row>
    <row r="633" spans="2:65" s="12" customFormat="1" ht="11.25">
      <c r="B633" s="150"/>
      <c r="D633" s="151" t="s">
        <v>209</v>
      </c>
      <c r="E633" s="157" t="s">
        <v>1</v>
      </c>
      <c r="F633" s="152" t="s">
        <v>1036</v>
      </c>
      <c r="H633" s="153">
        <v>111.06</v>
      </c>
      <c r="I633" s="154"/>
      <c r="L633" s="150"/>
      <c r="M633" s="155"/>
      <c r="T633" s="156"/>
      <c r="AT633" s="157" t="s">
        <v>209</v>
      </c>
      <c r="AU633" s="157" t="s">
        <v>93</v>
      </c>
      <c r="AV633" s="12" t="s">
        <v>93</v>
      </c>
      <c r="AW633" s="12" t="s">
        <v>38</v>
      </c>
      <c r="AX633" s="12" t="s">
        <v>83</v>
      </c>
      <c r="AY633" s="157" t="s">
        <v>186</v>
      </c>
    </row>
    <row r="634" spans="2:65" s="13" customFormat="1" ht="11.25">
      <c r="B634" s="166"/>
      <c r="D634" s="151" t="s">
        <v>209</v>
      </c>
      <c r="E634" s="167" t="s">
        <v>1</v>
      </c>
      <c r="F634" s="168" t="s">
        <v>291</v>
      </c>
      <c r="H634" s="169">
        <v>984.46</v>
      </c>
      <c r="I634" s="170"/>
      <c r="L634" s="166"/>
      <c r="M634" s="171"/>
      <c r="T634" s="172"/>
      <c r="AT634" s="167" t="s">
        <v>209</v>
      </c>
      <c r="AU634" s="167" t="s">
        <v>93</v>
      </c>
      <c r="AV634" s="13" t="s">
        <v>193</v>
      </c>
      <c r="AW634" s="13" t="s">
        <v>38</v>
      </c>
      <c r="AX634" s="13" t="s">
        <v>91</v>
      </c>
      <c r="AY634" s="167" t="s">
        <v>186</v>
      </c>
    </row>
    <row r="635" spans="2:65" s="1" customFormat="1" ht="16.5" customHeight="1">
      <c r="B635" s="33"/>
      <c r="C635" s="137" t="s">
        <v>1037</v>
      </c>
      <c r="D635" s="137" t="s">
        <v>188</v>
      </c>
      <c r="E635" s="138" t="s">
        <v>1038</v>
      </c>
      <c r="F635" s="139" t="s">
        <v>1039</v>
      </c>
      <c r="G635" s="140" t="s">
        <v>191</v>
      </c>
      <c r="H635" s="141">
        <v>335.95499999999998</v>
      </c>
      <c r="I635" s="142"/>
      <c r="J635" s="143">
        <f>ROUND(I635*H635,2)</f>
        <v>0</v>
      </c>
      <c r="K635" s="139" t="s">
        <v>192</v>
      </c>
      <c r="L635" s="33"/>
      <c r="M635" s="144" t="s">
        <v>1</v>
      </c>
      <c r="N635" s="145" t="s">
        <v>48</v>
      </c>
      <c r="P635" s="146">
        <f>O635*H635</f>
        <v>0</v>
      </c>
      <c r="Q635" s="146">
        <v>0</v>
      </c>
      <c r="R635" s="146">
        <f>Q635*H635</f>
        <v>0</v>
      </c>
      <c r="S635" s="146">
        <v>0</v>
      </c>
      <c r="T635" s="147">
        <f>S635*H635</f>
        <v>0</v>
      </c>
      <c r="AR635" s="148" t="s">
        <v>348</v>
      </c>
      <c r="AT635" s="148" t="s">
        <v>188</v>
      </c>
      <c r="AU635" s="148" t="s">
        <v>93</v>
      </c>
      <c r="AY635" s="17" t="s">
        <v>186</v>
      </c>
      <c r="BE635" s="149">
        <f>IF(N635="základní",J635,0)</f>
        <v>0</v>
      </c>
      <c r="BF635" s="149">
        <f>IF(N635="snížená",J635,0)</f>
        <v>0</v>
      </c>
      <c r="BG635" s="149">
        <f>IF(N635="zákl. přenesená",J635,0)</f>
        <v>0</v>
      </c>
      <c r="BH635" s="149">
        <f>IF(N635="sníž. přenesená",J635,0)</f>
        <v>0</v>
      </c>
      <c r="BI635" s="149">
        <f>IF(N635="nulová",J635,0)</f>
        <v>0</v>
      </c>
      <c r="BJ635" s="17" t="s">
        <v>91</v>
      </c>
      <c r="BK635" s="149">
        <f>ROUND(I635*H635,2)</f>
        <v>0</v>
      </c>
      <c r="BL635" s="17" t="s">
        <v>348</v>
      </c>
      <c r="BM635" s="148" t="s">
        <v>1040</v>
      </c>
    </row>
    <row r="636" spans="2:65" s="14" customFormat="1" ht="11.25">
      <c r="B636" s="173"/>
      <c r="D636" s="151" t="s">
        <v>209</v>
      </c>
      <c r="E636" s="174" t="s">
        <v>1</v>
      </c>
      <c r="F636" s="175" t="s">
        <v>1000</v>
      </c>
      <c r="H636" s="174" t="s">
        <v>1</v>
      </c>
      <c r="I636" s="176"/>
      <c r="L636" s="173"/>
      <c r="M636" s="177"/>
      <c r="T636" s="178"/>
      <c r="AT636" s="174" t="s">
        <v>209</v>
      </c>
      <c r="AU636" s="174" t="s">
        <v>93</v>
      </c>
      <c r="AV636" s="14" t="s">
        <v>91</v>
      </c>
      <c r="AW636" s="14" t="s">
        <v>38</v>
      </c>
      <c r="AX636" s="14" t="s">
        <v>83</v>
      </c>
      <c r="AY636" s="174" t="s">
        <v>186</v>
      </c>
    </row>
    <row r="637" spans="2:65" s="12" customFormat="1" ht="11.25">
      <c r="B637" s="150"/>
      <c r="D637" s="151" t="s">
        <v>209</v>
      </c>
      <c r="E637" s="157" t="s">
        <v>1</v>
      </c>
      <c r="F637" s="152" t="s">
        <v>1041</v>
      </c>
      <c r="H637" s="153">
        <v>127.125</v>
      </c>
      <c r="I637" s="154"/>
      <c r="L637" s="150"/>
      <c r="M637" s="155"/>
      <c r="T637" s="156"/>
      <c r="AT637" s="157" t="s">
        <v>209</v>
      </c>
      <c r="AU637" s="157" t="s">
        <v>93</v>
      </c>
      <c r="AV637" s="12" t="s">
        <v>93</v>
      </c>
      <c r="AW637" s="12" t="s">
        <v>38</v>
      </c>
      <c r="AX637" s="12" t="s">
        <v>83</v>
      </c>
      <c r="AY637" s="157" t="s">
        <v>186</v>
      </c>
    </row>
    <row r="638" spans="2:65" s="12" customFormat="1" ht="11.25">
      <c r="B638" s="150"/>
      <c r="D638" s="151" t="s">
        <v>209</v>
      </c>
      <c r="E638" s="157" t="s">
        <v>1</v>
      </c>
      <c r="F638" s="152" t="s">
        <v>1042</v>
      </c>
      <c r="H638" s="153">
        <v>148.08000000000001</v>
      </c>
      <c r="I638" s="154"/>
      <c r="L638" s="150"/>
      <c r="M638" s="155"/>
      <c r="T638" s="156"/>
      <c r="AT638" s="157" t="s">
        <v>209</v>
      </c>
      <c r="AU638" s="157" t="s">
        <v>93</v>
      </c>
      <c r="AV638" s="12" t="s">
        <v>93</v>
      </c>
      <c r="AW638" s="12" t="s">
        <v>38</v>
      </c>
      <c r="AX638" s="12" t="s">
        <v>83</v>
      </c>
      <c r="AY638" s="157" t="s">
        <v>186</v>
      </c>
    </row>
    <row r="639" spans="2:65" s="15" customFormat="1" ht="11.25">
      <c r="B639" s="189"/>
      <c r="D639" s="151" t="s">
        <v>209</v>
      </c>
      <c r="E639" s="190" t="s">
        <v>1</v>
      </c>
      <c r="F639" s="191" t="s">
        <v>376</v>
      </c>
      <c r="H639" s="192">
        <v>275.20499999999998</v>
      </c>
      <c r="I639" s="193"/>
      <c r="L639" s="189"/>
      <c r="M639" s="194"/>
      <c r="T639" s="195"/>
      <c r="AT639" s="190" t="s">
        <v>209</v>
      </c>
      <c r="AU639" s="190" t="s">
        <v>93</v>
      </c>
      <c r="AV639" s="15" t="s">
        <v>106</v>
      </c>
      <c r="AW639" s="15" t="s">
        <v>38</v>
      </c>
      <c r="AX639" s="15" t="s">
        <v>83</v>
      </c>
      <c r="AY639" s="190" t="s">
        <v>186</v>
      </c>
    </row>
    <row r="640" spans="2:65" s="12" customFormat="1" ht="11.25">
      <c r="B640" s="150"/>
      <c r="D640" s="151" t="s">
        <v>209</v>
      </c>
      <c r="E640" s="157" t="s">
        <v>1</v>
      </c>
      <c r="F640" s="152" t="s">
        <v>1029</v>
      </c>
      <c r="H640" s="153">
        <v>60.75</v>
      </c>
      <c r="I640" s="154"/>
      <c r="L640" s="150"/>
      <c r="M640" s="155"/>
      <c r="T640" s="156"/>
      <c r="AT640" s="157" t="s">
        <v>209</v>
      </c>
      <c r="AU640" s="157" t="s">
        <v>93</v>
      </c>
      <c r="AV640" s="12" t="s">
        <v>93</v>
      </c>
      <c r="AW640" s="12" t="s">
        <v>38</v>
      </c>
      <c r="AX640" s="12" t="s">
        <v>83</v>
      </c>
      <c r="AY640" s="157" t="s">
        <v>186</v>
      </c>
    </row>
    <row r="641" spans="2:65" s="15" customFormat="1" ht="11.25">
      <c r="B641" s="189"/>
      <c r="D641" s="151" t="s">
        <v>209</v>
      </c>
      <c r="E641" s="190" t="s">
        <v>1</v>
      </c>
      <c r="F641" s="191" t="s">
        <v>376</v>
      </c>
      <c r="H641" s="192">
        <v>60.75</v>
      </c>
      <c r="I641" s="193"/>
      <c r="L641" s="189"/>
      <c r="M641" s="194"/>
      <c r="T641" s="195"/>
      <c r="AT641" s="190" t="s">
        <v>209</v>
      </c>
      <c r="AU641" s="190" t="s">
        <v>93</v>
      </c>
      <c r="AV641" s="15" t="s">
        <v>106</v>
      </c>
      <c r="AW641" s="15" t="s">
        <v>38</v>
      </c>
      <c r="AX641" s="15" t="s">
        <v>83</v>
      </c>
      <c r="AY641" s="190" t="s">
        <v>186</v>
      </c>
    </row>
    <row r="642" spans="2:65" s="13" customFormat="1" ht="11.25">
      <c r="B642" s="166"/>
      <c r="D642" s="151" t="s">
        <v>209</v>
      </c>
      <c r="E642" s="167" t="s">
        <v>1</v>
      </c>
      <c r="F642" s="168" t="s">
        <v>291</v>
      </c>
      <c r="H642" s="169">
        <v>335.95499999999998</v>
      </c>
      <c r="I642" s="170"/>
      <c r="L642" s="166"/>
      <c r="M642" s="171"/>
      <c r="T642" s="172"/>
      <c r="AT642" s="167" t="s">
        <v>209</v>
      </c>
      <c r="AU642" s="167" t="s">
        <v>93</v>
      </c>
      <c r="AV642" s="13" t="s">
        <v>193</v>
      </c>
      <c r="AW642" s="13" t="s">
        <v>38</v>
      </c>
      <c r="AX642" s="13" t="s">
        <v>91</v>
      </c>
      <c r="AY642" s="167" t="s">
        <v>186</v>
      </c>
    </row>
    <row r="643" spans="2:65" s="1" customFormat="1" ht="16.5" customHeight="1">
      <c r="B643" s="33"/>
      <c r="C643" s="179" t="s">
        <v>1043</v>
      </c>
      <c r="D643" s="179" t="s">
        <v>305</v>
      </c>
      <c r="E643" s="180" t="s">
        <v>945</v>
      </c>
      <c r="F643" s="181" t="s">
        <v>946</v>
      </c>
      <c r="G643" s="182" t="s">
        <v>239</v>
      </c>
      <c r="H643" s="183">
        <v>0.11799999999999999</v>
      </c>
      <c r="I643" s="184"/>
      <c r="J643" s="185">
        <f>ROUND(I643*H643,2)</f>
        <v>0</v>
      </c>
      <c r="K643" s="181" t="s">
        <v>192</v>
      </c>
      <c r="L643" s="186"/>
      <c r="M643" s="187" t="s">
        <v>1</v>
      </c>
      <c r="N643" s="188" t="s">
        <v>48</v>
      </c>
      <c r="P643" s="146">
        <f>O643*H643</f>
        <v>0</v>
      </c>
      <c r="Q643" s="146">
        <v>1</v>
      </c>
      <c r="R643" s="146">
        <f>Q643*H643</f>
        <v>0.11799999999999999</v>
      </c>
      <c r="S643" s="146">
        <v>0</v>
      </c>
      <c r="T643" s="147">
        <f>S643*H643</f>
        <v>0</v>
      </c>
      <c r="AR643" s="148" t="s">
        <v>435</v>
      </c>
      <c r="AT643" s="148" t="s">
        <v>305</v>
      </c>
      <c r="AU643" s="148" t="s">
        <v>93</v>
      </c>
      <c r="AY643" s="17" t="s">
        <v>186</v>
      </c>
      <c r="BE643" s="149">
        <f>IF(N643="základní",J643,0)</f>
        <v>0</v>
      </c>
      <c r="BF643" s="149">
        <f>IF(N643="snížená",J643,0)</f>
        <v>0</v>
      </c>
      <c r="BG643" s="149">
        <f>IF(N643="zákl. přenesená",J643,0)</f>
        <v>0</v>
      </c>
      <c r="BH643" s="149">
        <f>IF(N643="sníž. přenesená",J643,0)</f>
        <v>0</v>
      </c>
      <c r="BI643" s="149">
        <f>IF(N643="nulová",J643,0)</f>
        <v>0</v>
      </c>
      <c r="BJ643" s="17" t="s">
        <v>91</v>
      </c>
      <c r="BK643" s="149">
        <f>ROUND(I643*H643,2)</f>
        <v>0</v>
      </c>
      <c r="BL643" s="17" t="s">
        <v>348</v>
      </c>
      <c r="BM643" s="148" t="s">
        <v>1044</v>
      </c>
    </row>
    <row r="644" spans="2:65" s="12" customFormat="1" ht="11.25">
      <c r="B644" s="150"/>
      <c r="D644" s="151" t="s">
        <v>209</v>
      </c>
      <c r="F644" s="152" t="s">
        <v>1045</v>
      </c>
      <c r="H644" s="153">
        <v>0.11799999999999999</v>
      </c>
      <c r="I644" s="154"/>
      <c r="L644" s="150"/>
      <c r="M644" s="155"/>
      <c r="T644" s="156"/>
      <c r="AT644" s="157" t="s">
        <v>209</v>
      </c>
      <c r="AU644" s="157" t="s">
        <v>93</v>
      </c>
      <c r="AV644" s="12" t="s">
        <v>93</v>
      </c>
      <c r="AW644" s="12" t="s">
        <v>4</v>
      </c>
      <c r="AX644" s="12" t="s">
        <v>91</v>
      </c>
      <c r="AY644" s="157" t="s">
        <v>186</v>
      </c>
    </row>
    <row r="645" spans="2:65" s="1" customFormat="1" ht="16.5" customHeight="1">
      <c r="B645" s="33"/>
      <c r="C645" s="137" t="s">
        <v>1046</v>
      </c>
      <c r="D645" s="137" t="s">
        <v>188</v>
      </c>
      <c r="E645" s="138" t="s">
        <v>1047</v>
      </c>
      <c r="F645" s="139" t="s">
        <v>1048</v>
      </c>
      <c r="G645" s="140" t="s">
        <v>191</v>
      </c>
      <c r="H645" s="141">
        <v>335.95499999999998</v>
      </c>
      <c r="I645" s="142"/>
      <c r="J645" s="143">
        <f>ROUND(I645*H645,2)</f>
        <v>0</v>
      </c>
      <c r="K645" s="139" t="s">
        <v>192</v>
      </c>
      <c r="L645" s="33"/>
      <c r="M645" s="144" t="s">
        <v>1</v>
      </c>
      <c r="N645" s="145" t="s">
        <v>48</v>
      </c>
      <c r="P645" s="146">
        <f>O645*H645</f>
        <v>0</v>
      </c>
      <c r="Q645" s="146">
        <v>9.3999999999999997E-4</v>
      </c>
      <c r="R645" s="146">
        <f>Q645*H645</f>
        <v>0.31579769999999996</v>
      </c>
      <c r="S645" s="146">
        <v>0</v>
      </c>
      <c r="T645" s="147">
        <f>S645*H645</f>
        <v>0</v>
      </c>
      <c r="AR645" s="148" t="s">
        <v>348</v>
      </c>
      <c r="AT645" s="148" t="s">
        <v>188</v>
      </c>
      <c r="AU645" s="148" t="s">
        <v>93</v>
      </c>
      <c r="AY645" s="17" t="s">
        <v>186</v>
      </c>
      <c r="BE645" s="149">
        <f>IF(N645="základní",J645,0)</f>
        <v>0</v>
      </c>
      <c r="BF645" s="149">
        <f>IF(N645="snížená",J645,0)</f>
        <v>0</v>
      </c>
      <c r="BG645" s="149">
        <f>IF(N645="zákl. přenesená",J645,0)</f>
        <v>0</v>
      </c>
      <c r="BH645" s="149">
        <f>IF(N645="sníž. přenesená",J645,0)</f>
        <v>0</v>
      </c>
      <c r="BI645" s="149">
        <f>IF(N645="nulová",J645,0)</f>
        <v>0</v>
      </c>
      <c r="BJ645" s="17" t="s">
        <v>91</v>
      </c>
      <c r="BK645" s="149">
        <f>ROUND(I645*H645,2)</f>
        <v>0</v>
      </c>
      <c r="BL645" s="17" t="s">
        <v>348</v>
      </c>
      <c r="BM645" s="148" t="s">
        <v>1049</v>
      </c>
    </row>
    <row r="646" spans="2:65" s="14" customFormat="1" ht="11.25">
      <c r="B646" s="173"/>
      <c r="D646" s="151" t="s">
        <v>209</v>
      </c>
      <c r="E646" s="174" t="s">
        <v>1</v>
      </c>
      <c r="F646" s="175" t="s">
        <v>1000</v>
      </c>
      <c r="H646" s="174" t="s">
        <v>1</v>
      </c>
      <c r="I646" s="176"/>
      <c r="L646" s="173"/>
      <c r="M646" s="177"/>
      <c r="T646" s="178"/>
      <c r="AT646" s="174" t="s">
        <v>209</v>
      </c>
      <c r="AU646" s="174" t="s">
        <v>93</v>
      </c>
      <c r="AV646" s="14" t="s">
        <v>91</v>
      </c>
      <c r="AW646" s="14" t="s">
        <v>38</v>
      </c>
      <c r="AX646" s="14" t="s">
        <v>83</v>
      </c>
      <c r="AY646" s="174" t="s">
        <v>186</v>
      </c>
    </row>
    <row r="647" spans="2:65" s="12" customFormat="1" ht="11.25">
      <c r="B647" s="150"/>
      <c r="D647" s="151" t="s">
        <v>209</v>
      </c>
      <c r="E647" s="157" t="s">
        <v>1</v>
      </c>
      <c r="F647" s="152" t="s">
        <v>1041</v>
      </c>
      <c r="H647" s="153">
        <v>127.125</v>
      </c>
      <c r="I647" s="154"/>
      <c r="L647" s="150"/>
      <c r="M647" s="155"/>
      <c r="T647" s="156"/>
      <c r="AT647" s="157" t="s">
        <v>209</v>
      </c>
      <c r="AU647" s="157" t="s">
        <v>93</v>
      </c>
      <c r="AV647" s="12" t="s">
        <v>93</v>
      </c>
      <c r="AW647" s="12" t="s">
        <v>38</v>
      </c>
      <c r="AX647" s="12" t="s">
        <v>83</v>
      </c>
      <c r="AY647" s="157" t="s">
        <v>186</v>
      </c>
    </row>
    <row r="648" spans="2:65" s="12" customFormat="1" ht="11.25">
      <c r="B648" s="150"/>
      <c r="D648" s="151" t="s">
        <v>209</v>
      </c>
      <c r="E648" s="157" t="s">
        <v>1</v>
      </c>
      <c r="F648" s="152" t="s">
        <v>1042</v>
      </c>
      <c r="H648" s="153">
        <v>148.08000000000001</v>
      </c>
      <c r="I648" s="154"/>
      <c r="L648" s="150"/>
      <c r="M648" s="155"/>
      <c r="T648" s="156"/>
      <c r="AT648" s="157" t="s">
        <v>209</v>
      </c>
      <c r="AU648" s="157" t="s">
        <v>93</v>
      </c>
      <c r="AV648" s="12" t="s">
        <v>93</v>
      </c>
      <c r="AW648" s="12" t="s">
        <v>38</v>
      </c>
      <c r="AX648" s="12" t="s">
        <v>83</v>
      </c>
      <c r="AY648" s="157" t="s">
        <v>186</v>
      </c>
    </row>
    <row r="649" spans="2:65" s="15" customFormat="1" ht="11.25">
      <c r="B649" s="189"/>
      <c r="D649" s="151" t="s">
        <v>209</v>
      </c>
      <c r="E649" s="190" t="s">
        <v>1</v>
      </c>
      <c r="F649" s="191" t="s">
        <v>376</v>
      </c>
      <c r="H649" s="192">
        <v>275.20499999999998</v>
      </c>
      <c r="I649" s="193"/>
      <c r="L649" s="189"/>
      <c r="M649" s="194"/>
      <c r="T649" s="195"/>
      <c r="AT649" s="190" t="s">
        <v>209</v>
      </c>
      <c r="AU649" s="190" t="s">
        <v>93</v>
      </c>
      <c r="AV649" s="15" t="s">
        <v>106</v>
      </c>
      <c r="AW649" s="15" t="s">
        <v>38</v>
      </c>
      <c r="AX649" s="15" t="s">
        <v>83</v>
      </c>
      <c r="AY649" s="190" t="s">
        <v>186</v>
      </c>
    </row>
    <row r="650" spans="2:65" s="12" customFormat="1" ht="11.25">
      <c r="B650" s="150"/>
      <c r="D650" s="151" t="s">
        <v>209</v>
      </c>
      <c r="E650" s="157" t="s">
        <v>1</v>
      </c>
      <c r="F650" s="152" t="s">
        <v>1029</v>
      </c>
      <c r="H650" s="153">
        <v>60.75</v>
      </c>
      <c r="I650" s="154"/>
      <c r="L650" s="150"/>
      <c r="M650" s="155"/>
      <c r="T650" s="156"/>
      <c r="AT650" s="157" t="s">
        <v>209</v>
      </c>
      <c r="AU650" s="157" t="s">
        <v>93</v>
      </c>
      <c r="AV650" s="12" t="s">
        <v>93</v>
      </c>
      <c r="AW650" s="12" t="s">
        <v>38</v>
      </c>
      <c r="AX650" s="12" t="s">
        <v>83</v>
      </c>
      <c r="AY650" s="157" t="s">
        <v>186</v>
      </c>
    </row>
    <row r="651" spans="2:65" s="15" customFormat="1" ht="11.25">
      <c r="B651" s="189"/>
      <c r="D651" s="151" t="s">
        <v>209</v>
      </c>
      <c r="E651" s="190" t="s">
        <v>1</v>
      </c>
      <c r="F651" s="191" t="s">
        <v>376</v>
      </c>
      <c r="H651" s="192">
        <v>60.75</v>
      </c>
      <c r="I651" s="193"/>
      <c r="L651" s="189"/>
      <c r="M651" s="194"/>
      <c r="T651" s="195"/>
      <c r="AT651" s="190" t="s">
        <v>209</v>
      </c>
      <c r="AU651" s="190" t="s">
        <v>93</v>
      </c>
      <c r="AV651" s="15" t="s">
        <v>106</v>
      </c>
      <c r="AW651" s="15" t="s">
        <v>38</v>
      </c>
      <c r="AX651" s="15" t="s">
        <v>83</v>
      </c>
      <c r="AY651" s="190" t="s">
        <v>186</v>
      </c>
    </row>
    <row r="652" spans="2:65" s="13" customFormat="1" ht="11.25">
      <c r="B652" s="166"/>
      <c r="D652" s="151" t="s">
        <v>209</v>
      </c>
      <c r="E652" s="167" t="s">
        <v>1</v>
      </c>
      <c r="F652" s="168" t="s">
        <v>291</v>
      </c>
      <c r="H652" s="169">
        <v>335.95499999999998</v>
      </c>
      <c r="I652" s="170"/>
      <c r="L652" s="166"/>
      <c r="M652" s="171"/>
      <c r="T652" s="172"/>
      <c r="AT652" s="167" t="s">
        <v>209</v>
      </c>
      <c r="AU652" s="167" t="s">
        <v>93</v>
      </c>
      <c r="AV652" s="13" t="s">
        <v>193</v>
      </c>
      <c r="AW652" s="13" t="s">
        <v>38</v>
      </c>
      <c r="AX652" s="13" t="s">
        <v>91</v>
      </c>
      <c r="AY652" s="167" t="s">
        <v>186</v>
      </c>
    </row>
    <row r="653" spans="2:65" s="1" customFormat="1" ht="24.2" customHeight="1">
      <c r="B653" s="33"/>
      <c r="C653" s="179" t="s">
        <v>1050</v>
      </c>
      <c r="D653" s="179" t="s">
        <v>305</v>
      </c>
      <c r="E653" s="180" t="s">
        <v>1016</v>
      </c>
      <c r="F653" s="181" t="s">
        <v>1017</v>
      </c>
      <c r="G653" s="182" t="s">
        <v>191</v>
      </c>
      <c r="H653" s="183">
        <v>403.14600000000002</v>
      </c>
      <c r="I653" s="184"/>
      <c r="J653" s="185">
        <f>ROUND(I653*H653,2)</f>
        <v>0</v>
      </c>
      <c r="K653" s="181" t="s">
        <v>240</v>
      </c>
      <c r="L653" s="186"/>
      <c r="M653" s="187" t="s">
        <v>1</v>
      </c>
      <c r="N653" s="188" t="s">
        <v>48</v>
      </c>
      <c r="P653" s="146">
        <f>O653*H653</f>
        <v>0</v>
      </c>
      <c r="Q653" s="146">
        <v>5.3E-3</v>
      </c>
      <c r="R653" s="146">
        <f>Q653*H653</f>
        <v>2.1366738000000001</v>
      </c>
      <c r="S653" s="146">
        <v>0</v>
      </c>
      <c r="T653" s="147">
        <f>S653*H653</f>
        <v>0</v>
      </c>
      <c r="AR653" s="148" t="s">
        <v>435</v>
      </c>
      <c r="AT653" s="148" t="s">
        <v>305</v>
      </c>
      <c r="AU653" s="148" t="s">
        <v>93</v>
      </c>
      <c r="AY653" s="17" t="s">
        <v>186</v>
      </c>
      <c r="BE653" s="149">
        <f>IF(N653="základní",J653,0)</f>
        <v>0</v>
      </c>
      <c r="BF653" s="149">
        <f>IF(N653="snížená",J653,0)</f>
        <v>0</v>
      </c>
      <c r="BG653" s="149">
        <f>IF(N653="zákl. přenesená",J653,0)</f>
        <v>0</v>
      </c>
      <c r="BH653" s="149">
        <f>IF(N653="sníž. přenesená",J653,0)</f>
        <v>0</v>
      </c>
      <c r="BI653" s="149">
        <f>IF(N653="nulová",J653,0)</f>
        <v>0</v>
      </c>
      <c r="BJ653" s="17" t="s">
        <v>91</v>
      </c>
      <c r="BK653" s="149">
        <f>ROUND(I653*H653,2)</f>
        <v>0</v>
      </c>
      <c r="BL653" s="17" t="s">
        <v>348</v>
      </c>
      <c r="BM653" s="148" t="s">
        <v>1051</v>
      </c>
    </row>
    <row r="654" spans="2:65" s="12" customFormat="1" ht="11.25">
      <c r="B654" s="150"/>
      <c r="D654" s="151" t="s">
        <v>209</v>
      </c>
      <c r="F654" s="152" t="s">
        <v>1052</v>
      </c>
      <c r="H654" s="153">
        <v>403.14600000000002</v>
      </c>
      <c r="I654" s="154"/>
      <c r="L654" s="150"/>
      <c r="M654" s="155"/>
      <c r="T654" s="156"/>
      <c r="AT654" s="157" t="s">
        <v>209</v>
      </c>
      <c r="AU654" s="157" t="s">
        <v>93</v>
      </c>
      <c r="AV654" s="12" t="s">
        <v>93</v>
      </c>
      <c r="AW654" s="12" t="s">
        <v>4</v>
      </c>
      <c r="AX654" s="12" t="s">
        <v>91</v>
      </c>
      <c r="AY654" s="157" t="s">
        <v>186</v>
      </c>
    </row>
    <row r="655" spans="2:65" s="1" customFormat="1" ht="16.5" customHeight="1">
      <c r="B655" s="33"/>
      <c r="C655" s="137" t="s">
        <v>1053</v>
      </c>
      <c r="D655" s="137" t="s">
        <v>188</v>
      </c>
      <c r="E655" s="138" t="s">
        <v>1054</v>
      </c>
      <c r="F655" s="139" t="s">
        <v>1055</v>
      </c>
      <c r="G655" s="140" t="s">
        <v>992</v>
      </c>
      <c r="H655" s="196"/>
      <c r="I655" s="142"/>
      <c r="J655" s="143">
        <f>ROUND(I655*H655,2)</f>
        <v>0</v>
      </c>
      <c r="K655" s="139" t="s">
        <v>192</v>
      </c>
      <c r="L655" s="33"/>
      <c r="M655" s="144" t="s">
        <v>1</v>
      </c>
      <c r="N655" s="145" t="s">
        <v>48</v>
      </c>
      <c r="P655" s="146">
        <f>O655*H655</f>
        <v>0</v>
      </c>
      <c r="Q655" s="146">
        <v>0</v>
      </c>
      <c r="R655" s="146">
        <f>Q655*H655</f>
        <v>0</v>
      </c>
      <c r="S655" s="146">
        <v>0</v>
      </c>
      <c r="T655" s="147">
        <f>S655*H655</f>
        <v>0</v>
      </c>
      <c r="AR655" s="148" t="s">
        <v>348</v>
      </c>
      <c r="AT655" s="148" t="s">
        <v>188</v>
      </c>
      <c r="AU655" s="148" t="s">
        <v>93</v>
      </c>
      <c r="AY655" s="17" t="s">
        <v>186</v>
      </c>
      <c r="BE655" s="149">
        <f>IF(N655="základní",J655,0)</f>
        <v>0</v>
      </c>
      <c r="BF655" s="149">
        <f>IF(N655="snížená",J655,0)</f>
        <v>0</v>
      </c>
      <c r="BG655" s="149">
        <f>IF(N655="zákl. přenesená",J655,0)</f>
        <v>0</v>
      </c>
      <c r="BH655" s="149">
        <f>IF(N655="sníž. přenesená",J655,0)</f>
        <v>0</v>
      </c>
      <c r="BI655" s="149">
        <f>IF(N655="nulová",J655,0)</f>
        <v>0</v>
      </c>
      <c r="BJ655" s="17" t="s">
        <v>91</v>
      </c>
      <c r="BK655" s="149">
        <f>ROUND(I655*H655,2)</f>
        <v>0</v>
      </c>
      <c r="BL655" s="17" t="s">
        <v>348</v>
      </c>
      <c r="BM655" s="148" t="s">
        <v>1056</v>
      </c>
    </row>
    <row r="656" spans="2:65" s="11" customFormat="1" ht="22.9" customHeight="1">
      <c r="B656" s="125"/>
      <c r="D656" s="126" t="s">
        <v>82</v>
      </c>
      <c r="E656" s="135" t="s">
        <v>1057</v>
      </c>
      <c r="F656" s="135" t="s">
        <v>1058</v>
      </c>
      <c r="I656" s="128"/>
      <c r="J656" s="136">
        <f>BK656</f>
        <v>0</v>
      </c>
      <c r="L656" s="125"/>
      <c r="M656" s="130"/>
      <c r="P656" s="131">
        <f>SUM(P657:P740)</f>
        <v>0</v>
      </c>
      <c r="R656" s="131">
        <f>SUM(R657:R740)</f>
        <v>43.419162150000005</v>
      </c>
      <c r="T656" s="132">
        <f>SUM(T657:T740)</f>
        <v>0</v>
      </c>
      <c r="AR656" s="126" t="s">
        <v>93</v>
      </c>
      <c r="AT656" s="133" t="s">
        <v>82</v>
      </c>
      <c r="AU656" s="133" t="s">
        <v>91</v>
      </c>
      <c r="AY656" s="126" t="s">
        <v>186</v>
      </c>
      <c r="BK656" s="134">
        <f>SUM(BK657:BK740)</f>
        <v>0</v>
      </c>
    </row>
    <row r="657" spans="2:65" s="1" customFormat="1" ht="16.5" customHeight="1">
      <c r="B657" s="33"/>
      <c r="C657" s="137" t="s">
        <v>1059</v>
      </c>
      <c r="D657" s="137" t="s">
        <v>188</v>
      </c>
      <c r="E657" s="138" t="s">
        <v>1060</v>
      </c>
      <c r="F657" s="139" t="s">
        <v>1061</v>
      </c>
      <c r="G657" s="140" t="s">
        <v>191</v>
      </c>
      <c r="H657" s="141">
        <v>355.8</v>
      </c>
      <c r="I657" s="142"/>
      <c r="J657" s="143">
        <f>ROUND(I657*H657,2)</f>
        <v>0</v>
      </c>
      <c r="K657" s="139" t="s">
        <v>192</v>
      </c>
      <c r="L657" s="33"/>
      <c r="M657" s="144" t="s">
        <v>1</v>
      </c>
      <c r="N657" s="145" t="s">
        <v>48</v>
      </c>
      <c r="P657" s="146">
        <f>O657*H657</f>
        <v>0</v>
      </c>
      <c r="Q657" s="146">
        <v>0</v>
      </c>
      <c r="R657" s="146">
        <f>Q657*H657</f>
        <v>0</v>
      </c>
      <c r="S657" s="146">
        <v>0</v>
      </c>
      <c r="T657" s="147">
        <f>S657*H657</f>
        <v>0</v>
      </c>
      <c r="AR657" s="148" t="s">
        <v>348</v>
      </c>
      <c r="AT657" s="148" t="s">
        <v>188</v>
      </c>
      <c r="AU657" s="148" t="s">
        <v>93</v>
      </c>
      <c r="AY657" s="17" t="s">
        <v>186</v>
      </c>
      <c r="BE657" s="149">
        <f>IF(N657="základní",J657,0)</f>
        <v>0</v>
      </c>
      <c r="BF657" s="149">
        <f>IF(N657="snížená",J657,0)</f>
        <v>0</v>
      </c>
      <c r="BG657" s="149">
        <f>IF(N657="zákl. přenesená",J657,0)</f>
        <v>0</v>
      </c>
      <c r="BH657" s="149">
        <f>IF(N657="sníž. přenesená",J657,0)</f>
        <v>0</v>
      </c>
      <c r="BI657" s="149">
        <f>IF(N657="nulová",J657,0)</f>
        <v>0</v>
      </c>
      <c r="BJ657" s="17" t="s">
        <v>91</v>
      </c>
      <c r="BK657" s="149">
        <f>ROUND(I657*H657,2)</f>
        <v>0</v>
      </c>
      <c r="BL657" s="17" t="s">
        <v>348</v>
      </c>
      <c r="BM657" s="148" t="s">
        <v>1062</v>
      </c>
    </row>
    <row r="658" spans="2:65" s="14" customFormat="1" ht="11.25">
      <c r="B658" s="173"/>
      <c r="D658" s="151" t="s">
        <v>209</v>
      </c>
      <c r="E658" s="174" t="s">
        <v>1</v>
      </c>
      <c r="F658" s="175" t="s">
        <v>851</v>
      </c>
      <c r="H658" s="174" t="s">
        <v>1</v>
      </c>
      <c r="I658" s="176"/>
      <c r="L658" s="173"/>
      <c r="M658" s="177"/>
      <c r="T658" s="178"/>
      <c r="AT658" s="174" t="s">
        <v>209</v>
      </c>
      <c r="AU658" s="174" t="s">
        <v>93</v>
      </c>
      <c r="AV658" s="14" t="s">
        <v>91</v>
      </c>
      <c r="AW658" s="14" t="s">
        <v>38</v>
      </c>
      <c r="AX658" s="14" t="s">
        <v>83</v>
      </c>
      <c r="AY658" s="174" t="s">
        <v>186</v>
      </c>
    </row>
    <row r="659" spans="2:65" s="12" customFormat="1" ht="11.25">
      <c r="B659" s="150"/>
      <c r="D659" s="151" t="s">
        <v>209</v>
      </c>
      <c r="E659" s="157" t="s">
        <v>1</v>
      </c>
      <c r="F659" s="152" t="s">
        <v>879</v>
      </c>
      <c r="H659" s="153">
        <v>355.8</v>
      </c>
      <c r="I659" s="154"/>
      <c r="L659" s="150"/>
      <c r="M659" s="155"/>
      <c r="T659" s="156"/>
      <c r="AT659" s="157" t="s">
        <v>209</v>
      </c>
      <c r="AU659" s="157" t="s">
        <v>93</v>
      </c>
      <c r="AV659" s="12" t="s">
        <v>93</v>
      </c>
      <c r="AW659" s="12" t="s">
        <v>38</v>
      </c>
      <c r="AX659" s="12" t="s">
        <v>83</v>
      </c>
      <c r="AY659" s="157" t="s">
        <v>186</v>
      </c>
    </row>
    <row r="660" spans="2:65" s="13" customFormat="1" ht="11.25">
      <c r="B660" s="166"/>
      <c r="D660" s="151" t="s">
        <v>209</v>
      </c>
      <c r="E660" s="167" t="s">
        <v>1</v>
      </c>
      <c r="F660" s="168" t="s">
        <v>291</v>
      </c>
      <c r="H660" s="169">
        <v>355.8</v>
      </c>
      <c r="I660" s="170"/>
      <c r="L660" s="166"/>
      <c r="M660" s="171"/>
      <c r="T660" s="172"/>
      <c r="AT660" s="167" t="s">
        <v>209</v>
      </c>
      <c r="AU660" s="167" t="s">
        <v>93</v>
      </c>
      <c r="AV660" s="13" t="s">
        <v>193</v>
      </c>
      <c r="AW660" s="13" t="s">
        <v>38</v>
      </c>
      <c r="AX660" s="13" t="s">
        <v>91</v>
      </c>
      <c r="AY660" s="167" t="s">
        <v>186</v>
      </c>
    </row>
    <row r="661" spans="2:65" s="1" customFormat="1" ht="16.5" customHeight="1">
      <c r="B661" s="33"/>
      <c r="C661" s="179" t="s">
        <v>1063</v>
      </c>
      <c r="D661" s="179" t="s">
        <v>305</v>
      </c>
      <c r="E661" s="180" t="s">
        <v>1064</v>
      </c>
      <c r="F661" s="181" t="s">
        <v>1065</v>
      </c>
      <c r="G661" s="182" t="s">
        <v>191</v>
      </c>
      <c r="H661" s="183">
        <v>373.59</v>
      </c>
      <c r="I661" s="184"/>
      <c r="J661" s="185">
        <f>ROUND(I661*H661,2)</f>
        <v>0</v>
      </c>
      <c r="K661" s="181" t="s">
        <v>192</v>
      </c>
      <c r="L661" s="186"/>
      <c r="M661" s="187" t="s">
        <v>1</v>
      </c>
      <c r="N661" s="188" t="s">
        <v>48</v>
      </c>
      <c r="P661" s="146">
        <f>O661*H661</f>
        <v>0</v>
      </c>
      <c r="Q661" s="146">
        <v>3.8600000000000001E-3</v>
      </c>
      <c r="R661" s="146">
        <f>Q661*H661</f>
        <v>1.4420573999999999</v>
      </c>
      <c r="S661" s="146">
        <v>0</v>
      </c>
      <c r="T661" s="147">
        <f>S661*H661</f>
        <v>0</v>
      </c>
      <c r="AR661" s="148" t="s">
        <v>435</v>
      </c>
      <c r="AT661" s="148" t="s">
        <v>305</v>
      </c>
      <c r="AU661" s="148" t="s">
        <v>93</v>
      </c>
      <c r="AY661" s="17" t="s">
        <v>186</v>
      </c>
      <c r="BE661" s="149">
        <f>IF(N661="základní",J661,0)</f>
        <v>0</v>
      </c>
      <c r="BF661" s="149">
        <f>IF(N661="snížená",J661,0)</f>
        <v>0</v>
      </c>
      <c r="BG661" s="149">
        <f>IF(N661="zákl. přenesená",J661,0)</f>
        <v>0</v>
      </c>
      <c r="BH661" s="149">
        <f>IF(N661="sníž. přenesená",J661,0)</f>
        <v>0</v>
      </c>
      <c r="BI661" s="149">
        <f>IF(N661="nulová",J661,0)</f>
        <v>0</v>
      </c>
      <c r="BJ661" s="17" t="s">
        <v>91</v>
      </c>
      <c r="BK661" s="149">
        <f>ROUND(I661*H661,2)</f>
        <v>0</v>
      </c>
      <c r="BL661" s="17" t="s">
        <v>348</v>
      </c>
      <c r="BM661" s="148" t="s">
        <v>1066</v>
      </c>
    </row>
    <row r="662" spans="2:65" s="12" customFormat="1" ht="11.25">
      <c r="B662" s="150"/>
      <c r="D662" s="151" t="s">
        <v>209</v>
      </c>
      <c r="F662" s="152" t="s">
        <v>1067</v>
      </c>
      <c r="H662" s="153">
        <v>373.59</v>
      </c>
      <c r="I662" s="154"/>
      <c r="L662" s="150"/>
      <c r="M662" s="155"/>
      <c r="T662" s="156"/>
      <c r="AT662" s="157" t="s">
        <v>209</v>
      </c>
      <c r="AU662" s="157" t="s">
        <v>93</v>
      </c>
      <c r="AV662" s="12" t="s">
        <v>93</v>
      </c>
      <c r="AW662" s="12" t="s">
        <v>4</v>
      </c>
      <c r="AX662" s="12" t="s">
        <v>91</v>
      </c>
      <c r="AY662" s="157" t="s">
        <v>186</v>
      </c>
    </row>
    <row r="663" spans="2:65" s="1" customFormat="1" ht="16.5" customHeight="1">
      <c r="B663" s="33"/>
      <c r="C663" s="137" t="s">
        <v>1068</v>
      </c>
      <c r="D663" s="137" t="s">
        <v>188</v>
      </c>
      <c r="E663" s="138" t="s">
        <v>1060</v>
      </c>
      <c r="F663" s="139" t="s">
        <v>1061</v>
      </c>
      <c r="G663" s="140" t="s">
        <v>191</v>
      </c>
      <c r="H663" s="141">
        <v>296.7</v>
      </c>
      <c r="I663" s="142"/>
      <c r="J663" s="143">
        <f>ROUND(I663*H663,2)</f>
        <v>0</v>
      </c>
      <c r="K663" s="139" t="s">
        <v>192</v>
      </c>
      <c r="L663" s="33"/>
      <c r="M663" s="144" t="s">
        <v>1</v>
      </c>
      <c r="N663" s="145" t="s">
        <v>48</v>
      </c>
      <c r="P663" s="146">
        <f>O663*H663</f>
        <v>0</v>
      </c>
      <c r="Q663" s="146">
        <v>0</v>
      </c>
      <c r="R663" s="146">
        <f>Q663*H663</f>
        <v>0</v>
      </c>
      <c r="S663" s="146">
        <v>0</v>
      </c>
      <c r="T663" s="147">
        <f>S663*H663</f>
        <v>0</v>
      </c>
      <c r="AR663" s="148" t="s">
        <v>348</v>
      </c>
      <c r="AT663" s="148" t="s">
        <v>188</v>
      </c>
      <c r="AU663" s="148" t="s">
        <v>93</v>
      </c>
      <c r="AY663" s="17" t="s">
        <v>186</v>
      </c>
      <c r="BE663" s="149">
        <f>IF(N663="základní",J663,0)</f>
        <v>0</v>
      </c>
      <c r="BF663" s="149">
        <f>IF(N663="snížená",J663,0)</f>
        <v>0</v>
      </c>
      <c r="BG663" s="149">
        <f>IF(N663="zákl. přenesená",J663,0)</f>
        <v>0</v>
      </c>
      <c r="BH663" s="149">
        <f>IF(N663="sníž. přenesená",J663,0)</f>
        <v>0</v>
      </c>
      <c r="BI663" s="149">
        <f>IF(N663="nulová",J663,0)</f>
        <v>0</v>
      </c>
      <c r="BJ663" s="17" t="s">
        <v>91</v>
      </c>
      <c r="BK663" s="149">
        <f>ROUND(I663*H663,2)</f>
        <v>0</v>
      </c>
      <c r="BL663" s="17" t="s">
        <v>348</v>
      </c>
      <c r="BM663" s="148" t="s">
        <v>1069</v>
      </c>
    </row>
    <row r="664" spans="2:65" s="14" customFormat="1" ht="11.25">
      <c r="B664" s="173"/>
      <c r="D664" s="151" t="s">
        <v>209</v>
      </c>
      <c r="E664" s="174" t="s">
        <v>1</v>
      </c>
      <c r="F664" s="175" t="s">
        <v>851</v>
      </c>
      <c r="H664" s="174" t="s">
        <v>1</v>
      </c>
      <c r="I664" s="176"/>
      <c r="L664" s="173"/>
      <c r="M664" s="177"/>
      <c r="T664" s="178"/>
      <c r="AT664" s="174" t="s">
        <v>209</v>
      </c>
      <c r="AU664" s="174" t="s">
        <v>93</v>
      </c>
      <c r="AV664" s="14" t="s">
        <v>91</v>
      </c>
      <c r="AW664" s="14" t="s">
        <v>38</v>
      </c>
      <c r="AX664" s="14" t="s">
        <v>83</v>
      </c>
      <c r="AY664" s="174" t="s">
        <v>186</v>
      </c>
    </row>
    <row r="665" spans="2:65" s="12" customFormat="1" ht="11.25">
      <c r="B665" s="150"/>
      <c r="D665" s="151" t="s">
        <v>209</v>
      </c>
      <c r="E665" s="157" t="s">
        <v>1</v>
      </c>
      <c r="F665" s="152" t="s">
        <v>870</v>
      </c>
      <c r="H665" s="153">
        <v>296.7</v>
      </c>
      <c r="I665" s="154"/>
      <c r="L665" s="150"/>
      <c r="M665" s="155"/>
      <c r="T665" s="156"/>
      <c r="AT665" s="157" t="s">
        <v>209</v>
      </c>
      <c r="AU665" s="157" t="s">
        <v>93</v>
      </c>
      <c r="AV665" s="12" t="s">
        <v>93</v>
      </c>
      <c r="AW665" s="12" t="s">
        <v>38</v>
      </c>
      <c r="AX665" s="12" t="s">
        <v>83</v>
      </c>
      <c r="AY665" s="157" t="s">
        <v>186</v>
      </c>
    </row>
    <row r="666" spans="2:65" s="13" customFormat="1" ht="11.25">
      <c r="B666" s="166"/>
      <c r="D666" s="151" t="s">
        <v>209</v>
      </c>
      <c r="E666" s="167" t="s">
        <v>1</v>
      </c>
      <c r="F666" s="168" t="s">
        <v>291</v>
      </c>
      <c r="H666" s="169">
        <v>296.7</v>
      </c>
      <c r="I666" s="170"/>
      <c r="L666" s="166"/>
      <c r="M666" s="171"/>
      <c r="T666" s="172"/>
      <c r="AT666" s="167" t="s">
        <v>209</v>
      </c>
      <c r="AU666" s="167" t="s">
        <v>93</v>
      </c>
      <c r="AV666" s="13" t="s">
        <v>193</v>
      </c>
      <c r="AW666" s="13" t="s">
        <v>38</v>
      </c>
      <c r="AX666" s="13" t="s">
        <v>91</v>
      </c>
      <c r="AY666" s="167" t="s">
        <v>186</v>
      </c>
    </row>
    <row r="667" spans="2:65" s="1" customFormat="1" ht="16.5" customHeight="1">
      <c r="B667" s="33"/>
      <c r="C667" s="179" t="s">
        <v>1070</v>
      </c>
      <c r="D667" s="179" t="s">
        <v>305</v>
      </c>
      <c r="E667" s="180" t="s">
        <v>1071</v>
      </c>
      <c r="F667" s="181" t="s">
        <v>1072</v>
      </c>
      <c r="G667" s="182" t="s">
        <v>191</v>
      </c>
      <c r="H667" s="183">
        <v>326.37</v>
      </c>
      <c r="I667" s="184"/>
      <c r="J667" s="185">
        <f>ROUND(I667*H667,2)</f>
        <v>0</v>
      </c>
      <c r="K667" s="181" t="s">
        <v>192</v>
      </c>
      <c r="L667" s="186"/>
      <c r="M667" s="187" t="s">
        <v>1</v>
      </c>
      <c r="N667" s="188" t="s">
        <v>48</v>
      </c>
      <c r="P667" s="146">
        <f>O667*H667</f>
        <v>0</v>
      </c>
      <c r="Q667" s="146">
        <v>4.0000000000000002E-4</v>
      </c>
      <c r="R667" s="146">
        <f>Q667*H667</f>
        <v>0.130548</v>
      </c>
      <c r="S667" s="146">
        <v>0</v>
      </c>
      <c r="T667" s="147">
        <f>S667*H667</f>
        <v>0</v>
      </c>
      <c r="AR667" s="148" t="s">
        <v>435</v>
      </c>
      <c r="AT667" s="148" t="s">
        <v>305</v>
      </c>
      <c r="AU667" s="148" t="s">
        <v>93</v>
      </c>
      <c r="AY667" s="17" t="s">
        <v>186</v>
      </c>
      <c r="BE667" s="149">
        <f>IF(N667="základní",J667,0)</f>
        <v>0</v>
      </c>
      <c r="BF667" s="149">
        <f>IF(N667="snížená",J667,0)</f>
        <v>0</v>
      </c>
      <c r="BG667" s="149">
        <f>IF(N667="zákl. přenesená",J667,0)</f>
        <v>0</v>
      </c>
      <c r="BH667" s="149">
        <f>IF(N667="sníž. přenesená",J667,0)</f>
        <v>0</v>
      </c>
      <c r="BI667" s="149">
        <f>IF(N667="nulová",J667,0)</f>
        <v>0</v>
      </c>
      <c r="BJ667" s="17" t="s">
        <v>91</v>
      </c>
      <c r="BK667" s="149">
        <f>ROUND(I667*H667,2)</f>
        <v>0</v>
      </c>
      <c r="BL667" s="17" t="s">
        <v>348</v>
      </c>
      <c r="BM667" s="148" t="s">
        <v>1073</v>
      </c>
    </row>
    <row r="668" spans="2:65" s="12" customFormat="1" ht="11.25">
      <c r="B668" s="150"/>
      <c r="D668" s="151" t="s">
        <v>209</v>
      </c>
      <c r="F668" s="152" t="s">
        <v>1074</v>
      </c>
      <c r="H668" s="153">
        <v>326.37</v>
      </c>
      <c r="I668" s="154"/>
      <c r="L668" s="150"/>
      <c r="M668" s="155"/>
      <c r="T668" s="156"/>
      <c r="AT668" s="157" t="s">
        <v>209</v>
      </c>
      <c r="AU668" s="157" t="s">
        <v>93</v>
      </c>
      <c r="AV668" s="12" t="s">
        <v>93</v>
      </c>
      <c r="AW668" s="12" t="s">
        <v>4</v>
      </c>
      <c r="AX668" s="12" t="s">
        <v>91</v>
      </c>
      <c r="AY668" s="157" t="s">
        <v>186</v>
      </c>
    </row>
    <row r="669" spans="2:65" s="1" customFormat="1" ht="16.5" customHeight="1">
      <c r="B669" s="33"/>
      <c r="C669" s="137" t="s">
        <v>1075</v>
      </c>
      <c r="D669" s="137" t="s">
        <v>188</v>
      </c>
      <c r="E669" s="138" t="s">
        <v>1076</v>
      </c>
      <c r="F669" s="139" t="s">
        <v>1077</v>
      </c>
      <c r="G669" s="140" t="s">
        <v>191</v>
      </c>
      <c r="H669" s="141">
        <v>230.48500000000001</v>
      </c>
      <c r="I669" s="142"/>
      <c r="J669" s="143">
        <f>ROUND(I669*H669,2)</f>
        <v>0</v>
      </c>
      <c r="K669" s="139" t="s">
        <v>192</v>
      </c>
      <c r="L669" s="33"/>
      <c r="M669" s="144" t="s">
        <v>1</v>
      </c>
      <c r="N669" s="145" t="s">
        <v>48</v>
      </c>
      <c r="P669" s="146">
        <f>O669*H669</f>
        <v>0</v>
      </c>
      <c r="Q669" s="146">
        <v>6.0000000000000001E-3</v>
      </c>
      <c r="R669" s="146">
        <f>Q669*H669</f>
        <v>1.3829100000000001</v>
      </c>
      <c r="S669" s="146">
        <v>0</v>
      </c>
      <c r="T669" s="147">
        <f>S669*H669</f>
        <v>0</v>
      </c>
      <c r="AR669" s="148" t="s">
        <v>348</v>
      </c>
      <c r="AT669" s="148" t="s">
        <v>188</v>
      </c>
      <c r="AU669" s="148" t="s">
        <v>93</v>
      </c>
      <c r="AY669" s="17" t="s">
        <v>186</v>
      </c>
      <c r="BE669" s="149">
        <f>IF(N669="základní",J669,0)</f>
        <v>0</v>
      </c>
      <c r="BF669" s="149">
        <f>IF(N669="snížená",J669,0)</f>
        <v>0</v>
      </c>
      <c r="BG669" s="149">
        <f>IF(N669="zákl. přenesená",J669,0)</f>
        <v>0</v>
      </c>
      <c r="BH669" s="149">
        <f>IF(N669="sníž. přenesená",J669,0)</f>
        <v>0</v>
      </c>
      <c r="BI669" s="149">
        <f>IF(N669="nulová",J669,0)</f>
        <v>0</v>
      </c>
      <c r="BJ669" s="17" t="s">
        <v>91</v>
      </c>
      <c r="BK669" s="149">
        <f>ROUND(I669*H669,2)</f>
        <v>0</v>
      </c>
      <c r="BL669" s="17" t="s">
        <v>348</v>
      </c>
      <c r="BM669" s="148" t="s">
        <v>1078</v>
      </c>
    </row>
    <row r="670" spans="2:65" s="14" customFormat="1" ht="11.25">
      <c r="B670" s="173"/>
      <c r="D670" s="151" t="s">
        <v>209</v>
      </c>
      <c r="E670" s="174" t="s">
        <v>1</v>
      </c>
      <c r="F670" s="175" t="s">
        <v>295</v>
      </c>
      <c r="H670" s="174" t="s">
        <v>1</v>
      </c>
      <c r="I670" s="176"/>
      <c r="L670" s="173"/>
      <c r="M670" s="177"/>
      <c r="T670" s="178"/>
      <c r="AT670" s="174" t="s">
        <v>209</v>
      </c>
      <c r="AU670" s="174" t="s">
        <v>93</v>
      </c>
      <c r="AV670" s="14" t="s">
        <v>91</v>
      </c>
      <c r="AW670" s="14" t="s">
        <v>38</v>
      </c>
      <c r="AX670" s="14" t="s">
        <v>83</v>
      </c>
      <c r="AY670" s="174" t="s">
        <v>186</v>
      </c>
    </row>
    <row r="671" spans="2:65" s="12" customFormat="1" ht="11.25">
      <c r="B671" s="150"/>
      <c r="D671" s="151" t="s">
        <v>209</v>
      </c>
      <c r="E671" s="157" t="s">
        <v>1</v>
      </c>
      <c r="F671" s="152" t="s">
        <v>953</v>
      </c>
      <c r="H671" s="153">
        <v>230.48500000000001</v>
      </c>
      <c r="I671" s="154"/>
      <c r="L671" s="150"/>
      <c r="M671" s="155"/>
      <c r="T671" s="156"/>
      <c r="AT671" s="157" t="s">
        <v>209</v>
      </c>
      <c r="AU671" s="157" t="s">
        <v>93</v>
      </c>
      <c r="AV671" s="12" t="s">
        <v>93</v>
      </c>
      <c r="AW671" s="12" t="s">
        <v>38</v>
      </c>
      <c r="AX671" s="12" t="s">
        <v>83</v>
      </c>
      <c r="AY671" s="157" t="s">
        <v>186</v>
      </c>
    </row>
    <row r="672" spans="2:65" s="13" customFormat="1" ht="11.25">
      <c r="B672" s="166"/>
      <c r="D672" s="151" t="s">
        <v>209</v>
      </c>
      <c r="E672" s="167" t="s">
        <v>1</v>
      </c>
      <c r="F672" s="168" t="s">
        <v>291</v>
      </c>
      <c r="H672" s="169">
        <v>230.48500000000001</v>
      </c>
      <c r="I672" s="170"/>
      <c r="L672" s="166"/>
      <c r="M672" s="171"/>
      <c r="T672" s="172"/>
      <c r="AT672" s="167" t="s">
        <v>209</v>
      </c>
      <c r="AU672" s="167" t="s">
        <v>93</v>
      </c>
      <c r="AV672" s="13" t="s">
        <v>193</v>
      </c>
      <c r="AW672" s="13" t="s">
        <v>38</v>
      </c>
      <c r="AX672" s="13" t="s">
        <v>91</v>
      </c>
      <c r="AY672" s="167" t="s">
        <v>186</v>
      </c>
    </row>
    <row r="673" spans="2:65" s="1" customFormat="1" ht="16.5" customHeight="1">
      <c r="B673" s="33"/>
      <c r="C673" s="179" t="s">
        <v>1079</v>
      </c>
      <c r="D673" s="179" t="s">
        <v>305</v>
      </c>
      <c r="E673" s="180" t="s">
        <v>1080</v>
      </c>
      <c r="F673" s="181" t="s">
        <v>1081</v>
      </c>
      <c r="G673" s="182" t="s">
        <v>191</v>
      </c>
      <c r="H673" s="183">
        <v>242.00899999999999</v>
      </c>
      <c r="I673" s="184"/>
      <c r="J673" s="185">
        <f>ROUND(I673*H673,2)</f>
        <v>0</v>
      </c>
      <c r="K673" s="181" t="s">
        <v>240</v>
      </c>
      <c r="L673" s="186"/>
      <c r="M673" s="187" t="s">
        <v>1</v>
      </c>
      <c r="N673" s="188" t="s">
        <v>48</v>
      </c>
      <c r="P673" s="146">
        <f>O673*H673</f>
        <v>0</v>
      </c>
      <c r="Q673" s="146">
        <v>2.8E-3</v>
      </c>
      <c r="R673" s="146">
        <f>Q673*H673</f>
        <v>0.67762519999999993</v>
      </c>
      <c r="S673" s="146">
        <v>0</v>
      </c>
      <c r="T673" s="147">
        <f>S673*H673</f>
        <v>0</v>
      </c>
      <c r="AR673" s="148" t="s">
        <v>435</v>
      </c>
      <c r="AT673" s="148" t="s">
        <v>305</v>
      </c>
      <c r="AU673" s="148" t="s">
        <v>93</v>
      </c>
      <c r="AY673" s="17" t="s">
        <v>186</v>
      </c>
      <c r="BE673" s="149">
        <f>IF(N673="základní",J673,0)</f>
        <v>0</v>
      </c>
      <c r="BF673" s="149">
        <f>IF(N673="snížená",J673,0)</f>
        <v>0</v>
      </c>
      <c r="BG673" s="149">
        <f>IF(N673="zákl. přenesená",J673,0)</f>
        <v>0</v>
      </c>
      <c r="BH673" s="149">
        <f>IF(N673="sníž. přenesená",J673,0)</f>
        <v>0</v>
      </c>
      <c r="BI673" s="149">
        <f>IF(N673="nulová",J673,0)</f>
        <v>0</v>
      </c>
      <c r="BJ673" s="17" t="s">
        <v>91</v>
      </c>
      <c r="BK673" s="149">
        <f>ROUND(I673*H673,2)</f>
        <v>0</v>
      </c>
      <c r="BL673" s="17" t="s">
        <v>348</v>
      </c>
      <c r="BM673" s="148" t="s">
        <v>1082</v>
      </c>
    </row>
    <row r="674" spans="2:65" s="12" customFormat="1" ht="11.25">
      <c r="B674" s="150"/>
      <c r="D674" s="151" t="s">
        <v>209</v>
      </c>
      <c r="F674" s="152" t="s">
        <v>1083</v>
      </c>
      <c r="H674" s="153">
        <v>242.00899999999999</v>
      </c>
      <c r="I674" s="154"/>
      <c r="L674" s="150"/>
      <c r="M674" s="155"/>
      <c r="T674" s="156"/>
      <c r="AT674" s="157" t="s">
        <v>209</v>
      </c>
      <c r="AU674" s="157" t="s">
        <v>93</v>
      </c>
      <c r="AV674" s="12" t="s">
        <v>93</v>
      </c>
      <c r="AW674" s="12" t="s">
        <v>4</v>
      </c>
      <c r="AX674" s="12" t="s">
        <v>91</v>
      </c>
      <c r="AY674" s="157" t="s">
        <v>186</v>
      </c>
    </row>
    <row r="675" spans="2:65" s="1" customFormat="1" ht="21.75" customHeight="1">
      <c r="B675" s="33"/>
      <c r="C675" s="137" t="s">
        <v>1084</v>
      </c>
      <c r="D675" s="137" t="s">
        <v>188</v>
      </c>
      <c r="E675" s="138" t="s">
        <v>1085</v>
      </c>
      <c r="F675" s="139" t="s">
        <v>1086</v>
      </c>
      <c r="G675" s="140" t="s">
        <v>191</v>
      </c>
      <c r="H675" s="141">
        <v>873.4</v>
      </c>
      <c r="I675" s="142"/>
      <c r="J675" s="143">
        <f>ROUND(I675*H675,2)</f>
        <v>0</v>
      </c>
      <c r="K675" s="139" t="s">
        <v>192</v>
      </c>
      <c r="L675" s="33"/>
      <c r="M675" s="144" t="s">
        <v>1</v>
      </c>
      <c r="N675" s="145" t="s">
        <v>48</v>
      </c>
      <c r="P675" s="146">
        <f>O675*H675</f>
        <v>0</v>
      </c>
      <c r="Q675" s="146">
        <v>1.2E-4</v>
      </c>
      <c r="R675" s="146">
        <f>Q675*H675</f>
        <v>0.104808</v>
      </c>
      <c r="S675" s="146">
        <v>0</v>
      </c>
      <c r="T675" s="147">
        <f>S675*H675</f>
        <v>0</v>
      </c>
      <c r="AR675" s="148" t="s">
        <v>348</v>
      </c>
      <c r="AT675" s="148" t="s">
        <v>188</v>
      </c>
      <c r="AU675" s="148" t="s">
        <v>93</v>
      </c>
      <c r="AY675" s="17" t="s">
        <v>186</v>
      </c>
      <c r="BE675" s="149">
        <f>IF(N675="základní",J675,0)</f>
        <v>0</v>
      </c>
      <c r="BF675" s="149">
        <f>IF(N675="snížená",J675,0)</f>
        <v>0</v>
      </c>
      <c r="BG675" s="149">
        <f>IF(N675="zákl. přenesená",J675,0)</f>
        <v>0</v>
      </c>
      <c r="BH675" s="149">
        <f>IF(N675="sníž. přenesená",J675,0)</f>
        <v>0</v>
      </c>
      <c r="BI675" s="149">
        <f>IF(N675="nulová",J675,0)</f>
        <v>0</v>
      </c>
      <c r="BJ675" s="17" t="s">
        <v>91</v>
      </c>
      <c r="BK675" s="149">
        <f>ROUND(I675*H675,2)</f>
        <v>0</v>
      </c>
      <c r="BL675" s="17" t="s">
        <v>348</v>
      </c>
      <c r="BM675" s="148" t="s">
        <v>1087</v>
      </c>
    </row>
    <row r="676" spans="2:65" s="14" customFormat="1" ht="11.25">
      <c r="B676" s="173"/>
      <c r="D676" s="151" t="s">
        <v>209</v>
      </c>
      <c r="E676" s="174" t="s">
        <v>1</v>
      </c>
      <c r="F676" s="175" t="s">
        <v>1000</v>
      </c>
      <c r="H676" s="174" t="s">
        <v>1</v>
      </c>
      <c r="I676" s="176"/>
      <c r="L676" s="173"/>
      <c r="M676" s="177"/>
      <c r="T676" s="178"/>
      <c r="AT676" s="174" t="s">
        <v>209</v>
      </c>
      <c r="AU676" s="174" t="s">
        <v>93</v>
      </c>
      <c r="AV676" s="14" t="s">
        <v>91</v>
      </c>
      <c r="AW676" s="14" t="s">
        <v>38</v>
      </c>
      <c r="AX676" s="14" t="s">
        <v>83</v>
      </c>
      <c r="AY676" s="174" t="s">
        <v>186</v>
      </c>
    </row>
    <row r="677" spans="2:65" s="12" customFormat="1" ht="11.25">
      <c r="B677" s="150"/>
      <c r="D677" s="151" t="s">
        <v>209</v>
      </c>
      <c r="E677" s="157" t="s">
        <v>1</v>
      </c>
      <c r="F677" s="152" t="s">
        <v>1001</v>
      </c>
      <c r="H677" s="153">
        <v>873.4</v>
      </c>
      <c r="I677" s="154"/>
      <c r="L677" s="150"/>
      <c r="M677" s="155"/>
      <c r="T677" s="156"/>
      <c r="AT677" s="157" t="s">
        <v>209</v>
      </c>
      <c r="AU677" s="157" t="s">
        <v>93</v>
      </c>
      <c r="AV677" s="12" t="s">
        <v>93</v>
      </c>
      <c r="AW677" s="12" t="s">
        <v>38</v>
      </c>
      <c r="AX677" s="12" t="s">
        <v>83</v>
      </c>
      <c r="AY677" s="157" t="s">
        <v>186</v>
      </c>
    </row>
    <row r="678" spans="2:65" s="13" customFormat="1" ht="11.25">
      <c r="B678" s="166"/>
      <c r="D678" s="151" t="s">
        <v>209</v>
      </c>
      <c r="E678" s="167" t="s">
        <v>1</v>
      </c>
      <c r="F678" s="168" t="s">
        <v>291</v>
      </c>
      <c r="H678" s="169">
        <v>873.4</v>
      </c>
      <c r="I678" s="170"/>
      <c r="L678" s="166"/>
      <c r="M678" s="171"/>
      <c r="T678" s="172"/>
      <c r="AT678" s="167" t="s">
        <v>209</v>
      </c>
      <c r="AU678" s="167" t="s">
        <v>93</v>
      </c>
      <c r="AV678" s="13" t="s">
        <v>193</v>
      </c>
      <c r="AW678" s="13" t="s">
        <v>38</v>
      </c>
      <c r="AX678" s="13" t="s">
        <v>91</v>
      </c>
      <c r="AY678" s="167" t="s">
        <v>186</v>
      </c>
    </row>
    <row r="679" spans="2:65" s="1" customFormat="1" ht="16.5" customHeight="1">
      <c r="B679" s="33"/>
      <c r="C679" s="179" t="s">
        <v>1088</v>
      </c>
      <c r="D679" s="179" t="s">
        <v>305</v>
      </c>
      <c r="E679" s="180" t="s">
        <v>1089</v>
      </c>
      <c r="F679" s="181" t="s">
        <v>1090</v>
      </c>
      <c r="G679" s="182" t="s">
        <v>191</v>
      </c>
      <c r="H679" s="183">
        <v>917.07</v>
      </c>
      <c r="I679" s="184"/>
      <c r="J679" s="185">
        <f>ROUND(I679*H679,2)</f>
        <v>0</v>
      </c>
      <c r="K679" s="181" t="s">
        <v>240</v>
      </c>
      <c r="L679" s="186"/>
      <c r="M679" s="187" t="s">
        <v>1</v>
      </c>
      <c r="N679" s="188" t="s">
        <v>48</v>
      </c>
      <c r="P679" s="146">
        <f>O679*H679</f>
        <v>0</v>
      </c>
      <c r="Q679" s="146">
        <v>1.2999999999999999E-2</v>
      </c>
      <c r="R679" s="146">
        <f>Q679*H679</f>
        <v>11.92191</v>
      </c>
      <c r="S679" s="146">
        <v>0</v>
      </c>
      <c r="T679" s="147">
        <f>S679*H679</f>
        <v>0</v>
      </c>
      <c r="AR679" s="148" t="s">
        <v>435</v>
      </c>
      <c r="AT679" s="148" t="s">
        <v>305</v>
      </c>
      <c r="AU679" s="148" t="s">
        <v>93</v>
      </c>
      <c r="AY679" s="17" t="s">
        <v>186</v>
      </c>
      <c r="BE679" s="149">
        <f>IF(N679="základní",J679,0)</f>
        <v>0</v>
      </c>
      <c r="BF679" s="149">
        <f>IF(N679="snížená",J679,0)</f>
        <v>0</v>
      </c>
      <c r="BG679" s="149">
        <f>IF(N679="zákl. přenesená",J679,0)</f>
        <v>0</v>
      </c>
      <c r="BH679" s="149">
        <f>IF(N679="sníž. přenesená",J679,0)</f>
        <v>0</v>
      </c>
      <c r="BI679" s="149">
        <f>IF(N679="nulová",J679,0)</f>
        <v>0</v>
      </c>
      <c r="BJ679" s="17" t="s">
        <v>91</v>
      </c>
      <c r="BK679" s="149">
        <f>ROUND(I679*H679,2)</f>
        <v>0</v>
      </c>
      <c r="BL679" s="17" t="s">
        <v>348</v>
      </c>
      <c r="BM679" s="148" t="s">
        <v>1091</v>
      </c>
    </row>
    <row r="680" spans="2:65" s="12" customFormat="1" ht="11.25">
      <c r="B680" s="150"/>
      <c r="D680" s="151" t="s">
        <v>209</v>
      </c>
      <c r="F680" s="152" t="s">
        <v>1092</v>
      </c>
      <c r="H680" s="153">
        <v>917.07</v>
      </c>
      <c r="I680" s="154"/>
      <c r="L680" s="150"/>
      <c r="M680" s="155"/>
      <c r="T680" s="156"/>
      <c r="AT680" s="157" t="s">
        <v>209</v>
      </c>
      <c r="AU680" s="157" t="s">
        <v>93</v>
      </c>
      <c r="AV680" s="12" t="s">
        <v>93</v>
      </c>
      <c r="AW680" s="12" t="s">
        <v>4</v>
      </c>
      <c r="AX680" s="12" t="s">
        <v>91</v>
      </c>
      <c r="AY680" s="157" t="s">
        <v>186</v>
      </c>
    </row>
    <row r="681" spans="2:65" s="1" customFormat="1" ht="21.75" customHeight="1">
      <c r="B681" s="33"/>
      <c r="C681" s="137" t="s">
        <v>1093</v>
      </c>
      <c r="D681" s="137" t="s">
        <v>188</v>
      </c>
      <c r="E681" s="138" t="s">
        <v>1085</v>
      </c>
      <c r="F681" s="139" t="s">
        <v>1086</v>
      </c>
      <c r="G681" s="140" t="s">
        <v>191</v>
      </c>
      <c r="H681" s="141">
        <v>873.4</v>
      </c>
      <c r="I681" s="142"/>
      <c r="J681" s="143">
        <f>ROUND(I681*H681,2)</f>
        <v>0</v>
      </c>
      <c r="K681" s="139" t="s">
        <v>192</v>
      </c>
      <c r="L681" s="33"/>
      <c r="M681" s="144" t="s">
        <v>1</v>
      </c>
      <c r="N681" s="145" t="s">
        <v>48</v>
      </c>
      <c r="P681" s="146">
        <f>O681*H681</f>
        <v>0</v>
      </c>
      <c r="Q681" s="146">
        <v>1.2E-4</v>
      </c>
      <c r="R681" s="146">
        <f>Q681*H681</f>
        <v>0.104808</v>
      </c>
      <c r="S681" s="146">
        <v>0</v>
      </c>
      <c r="T681" s="147">
        <f>S681*H681</f>
        <v>0</v>
      </c>
      <c r="AR681" s="148" t="s">
        <v>348</v>
      </c>
      <c r="AT681" s="148" t="s">
        <v>188</v>
      </c>
      <c r="AU681" s="148" t="s">
        <v>93</v>
      </c>
      <c r="AY681" s="17" t="s">
        <v>186</v>
      </c>
      <c r="BE681" s="149">
        <f>IF(N681="základní",J681,0)</f>
        <v>0</v>
      </c>
      <c r="BF681" s="149">
        <f>IF(N681="snížená",J681,0)</f>
        <v>0</v>
      </c>
      <c r="BG681" s="149">
        <f>IF(N681="zákl. přenesená",J681,0)</f>
        <v>0</v>
      </c>
      <c r="BH681" s="149">
        <f>IF(N681="sníž. přenesená",J681,0)</f>
        <v>0</v>
      </c>
      <c r="BI681" s="149">
        <f>IF(N681="nulová",J681,0)</f>
        <v>0</v>
      </c>
      <c r="BJ681" s="17" t="s">
        <v>91</v>
      </c>
      <c r="BK681" s="149">
        <f>ROUND(I681*H681,2)</f>
        <v>0</v>
      </c>
      <c r="BL681" s="17" t="s">
        <v>348</v>
      </c>
      <c r="BM681" s="148" t="s">
        <v>1094</v>
      </c>
    </row>
    <row r="682" spans="2:65" s="14" customFormat="1" ht="11.25">
      <c r="B682" s="173"/>
      <c r="D682" s="151" t="s">
        <v>209</v>
      </c>
      <c r="E682" s="174" t="s">
        <v>1</v>
      </c>
      <c r="F682" s="175" t="s">
        <v>1000</v>
      </c>
      <c r="H682" s="174" t="s">
        <v>1</v>
      </c>
      <c r="I682" s="176"/>
      <c r="L682" s="173"/>
      <c r="M682" s="177"/>
      <c r="T682" s="178"/>
      <c r="AT682" s="174" t="s">
        <v>209</v>
      </c>
      <c r="AU682" s="174" t="s">
        <v>93</v>
      </c>
      <c r="AV682" s="14" t="s">
        <v>91</v>
      </c>
      <c r="AW682" s="14" t="s">
        <v>38</v>
      </c>
      <c r="AX682" s="14" t="s">
        <v>83</v>
      </c>
      <c r="AY682" s="174" t="s">
        <v>186</v>
      </c>
    </row>
    <row r="683" spans="2:65" s="12" customFormat="1" ht="11.25">
      <c r="B683" s="150"/>
      <c r="D683" s="151" t="s">
        <v>209</v>
      </c>
      <c r="E683" s="157" t="s">
        <v>1</v>
      </c>
      <c r="F683" s="152" t="s">
        <v>1001</v>
      </c>
      <c r="H683" s="153">
        <v>873.4</v>
      </c>
      <c r="I683" s="154"/>
      <c r="L683" s="150"/>
      <c r="M683" s="155"/>
      <c r="T683" s="156"/>
      <c r="AT683" s="157" t="s">
        <v>209</v>
      </c>
      <c r="AU683" s="157" t="s">
        <v>93</v>
      </c>
      <c r="AV683" s="12" t="s">
        <v>93</v>
      </c>
      <c r="AW683" s="12" t="s">
        <v>38</v>
      </c>
      <c r="AX683" s="12" t="s">
        <v>83</v>
      </c>
      <c r="AY683" s="157" t="s">
        <v>186</v>
      </c>
    </row>
    <row r="684" spans="2:65" s="13" customFormat="1" ht="11.25">
      <c r="B684" s="166"/>
      <c r="D684" s="151" t="s">
        <v>209</v>
      </c>
      <c r="E684" s="167" t="s">
        <v>1</v>
      </c>
      <c r="F684" s="168" t="s">
        <v>291</v>
      </c>
      <c r="H684" s="169">
        <v>873.4</v>
      </c>
      <c r="I684" s="170"/>
      <c r="L684" s="166"/>
      <c r="M684" s="171"/>
      <c r="T684" s="172"/>
      <c r="AT684" s="167" t="s">
        <v>209</v>
      </c>
      <c r="AU684" s="167" t="s">
        <v>93</v>
      </c>
      <c r="AV684" s="13" t="s">
        <v>193</v>
      </c>
      <c r="AW684" s="13" t="s">
        <v>38</v>
      </c>
      <c r="AX684" s="13" t="s">
        <v>91</v>
      </c>
      <c r="AY684" s="167" t="s">
        <v>186</v>
      </c>
    </row>
    <row r="685" spans="2:65" s="1" customFormat="1" ht="16.5" customHeight="1">
      <c r="B685" s="33"/>
      <c r="C685" s="179" t="s">
        <v>1095</v>
      </c>
      <c r="D685" s="179" t="s">
        <v>305</v>
      </c>
      <c r="E685" s="180" t="s">
        <v>1096</v>
      </c>
      <c r="F685" s="181" t="s">
        <v>1097</v>
      </c>
      <c r="G685" s="182" t="s">
        <v>191</v>
      </c>
      <c r="H685" s="183">
        <v>917.07</v>
      </c>
      <c r="I685" s="184"/>
      <c r="J685" s="185">
        <f>ROUND(I685*H685,2)</f>
        <v>0</v>
      </c>
      <c r="K685" s="181" t="s">
        <v>240</v>
      </c>
      <c r="L685" s="186"/>
      <c r="M685" s="187" t="s">
        <v>1</v>
      </c>
      <c r="N685" s="188" t="s">
        <v>48</v>
      </c>
      <c r="P685" s="146">
        <f>O685*H685</f>
        <v>0</v>
      </c>
      <c r="Q685" s="146">
        <v>2.1999999999999999E-2</v>
      </c>
      <c r="R685" s="146">
        <f>Q685*H685</f>
        <v>20.175540000000002</v>
      </c>
      <c r="S685" s="146">
        <v>0</v>
      </c>
      <c r="T685" s="147">
        <f>S685*H685</f>
        <v>0</v>
      </c>
      <c r="AR685" s="148" t="s">
        <v>435</v>
      </c>
      <c r="AT685" s="148" t="s">
        <v>305</v>
      </c>
      <c r="AU685" s="148" t="s">
        <v>93</v>
      </c>
      <c r="AY685" s="17" t="s">
        <v>186</v>
      </c>
      <c r="BE685" s="149">
        <f>IF(N685="základní",J685,0)</f>
        <v>0</v>
      </c>
      <c r="BF685" s="149">
        <f>IF(N685="snížená",J685,0)</f>
        <v>0</v>
      </c>
      <c r="BG685" s="149">
        <f>IF(N685="zákl. přenesená",J685,0)</f>
        <v>0</v>
      </c>
      <c r="BH685" s="149">
        <f>IF(N685="sníž. přenesená",J685,0)</f>
        <v>0</v>
      </c>
      <c r="BI685" s="149">
        <f>IF(N685="nulová",J685,0)</f>
        <v>0</v>
      </c>
      <c r="BJ685" s="17" t="s">
        <v>91</v>
      </c>
      <c r="BK685" s="149">
        <f>ROUND(I685*H685,2)</f>
        <v>0</v>
      </c>
      <c r="BL685" s="17" t="s">
        <v>348</v>
      </c>
      <c r="BM685" s="148" t="s">
        <v>1098</v>
      </c>
    </row>
    <row r="686" spans="2:65" s="12" customFormat="1" ht="11.25">
      <c r="B686" s="150"/>
      <c r="D686" s="151" t="s">
        <v>209</v>
      </c>
      <c r="F686" s="152" t="s">
        <v>1092</v>
      </c>
      <c r="H686" s="153">
        <v>917.07</v>
      </c>
      <c r="I686" s="154"/>
      <c r="L686" s="150"/>
      <c r="M686" s="155"/>
      <c r="T686" s="156"/>
      <c r="AT686" s="157" t="s">
        <v>209</v>
      </c>
      <c r="AU686" s="157" t="s">
        <v>93</v>
      </c>
      <c r="AV686" s="12" t="s">
        <v>93</v>
      </c>
      <c r="AW686" s="12" t="s">
        <v>4</v>
      </c>
      <c r="AX686" s="12" t="s">
        <v>91</v>
      </c>
      <c r="AY686" s="157" t="s">
        <v>186</v>
      </c>
    </row>
    <row r="687" spans="2:65" s="1" customFormat="1" ht="21.75" customHeight="1">
      <c r="B687" s="33"/>
      <c r="C687" s="137" t="s">
        <v>1099</v>
      </c>
      <c r="D687" s="137" t="s">
        <v>188</v>
      </c>
      <c r="E687" s="138" t="s">
        <v>1085</v>
      </c>
      <c r="F687" s="139" t="s">
        <v>1086</v>
      </c>
      <c r="G687" s="140" t="s">
        <v>191</v>
      </c>
      <c r="H687" s="141">
        <v>372.91500000000002</v>
      </c>
      <c r="I687" s="142"/>
      <c r="J687" s="143">
        <f>ROUND(I687*H687,2)</f>
        <v>0</v>
      </c>
      <c r="K687" s="139" t="s">
        <v>192</v>
      </c>
      <c r="L687" s="33"/>
      <c r="M687" s="144" t="s">
        <v>1</v>
      </c>
      <c r="N687" s="145" t="s">
        <v>48</v>
      </c>
      <c r="P687" s="146">
        <f>O687*H687</f>
        <v>0</v>
      </c>
      <c r="Q687" s="146">
        <v>1.2E-4</v>
      </c>
      <c r="R687" s="146">
        <f>Q687*H687</f>
        <v>4.4749800000000006E-2</v>
      </c>
      <c r="S687" s="146">
        <v>0</v>
      </c>
      <c r="T687" s="147">
        <f>S687*H687</f>
        <v>0</v>
      </c>
      <c r="AR687" s="148" t="s">
        <v>348</v>
      </c>
      <c r="AT687" s="148" t="s">
        <v>188</v>
      </c>
      <c r="AU687" s="148" t="s">
        <v>93</v>
      </c>
      <c r="AY687" s="17" t="s">
        <v>186</v>
      </c>
      <c r="BE687" s="149">
        <f>IF(N687="základní",J687,0)</f>
        <v>0</v>
      </c>
      <c r="BF687" s="149">
        <f>IF(N687="snížená",J687,0)</f>
        <v>0</v>
      </c>
      <c r="BG687" s="149">
        <f>IF(N687="zákl. přenesená",J687,0)</f>
        <v>0</v>
      </c>
      <c r="BH687" s="149">
        <f>IF(N687="sníž. přenesená",J687,0)</f>
        <v>0</v>
      </c>
      <c r="BI687" s="149">
        <f>IF(N687="nulová",J687,0)</f>
        <v>0</v>
      </c>
      <c r="BJ687" s="17" t="s">
        <v>91</v>
      </c>
      <c r="BK687" s="149">
        <f>ROUND(I687*H687,2)</f>
        <v>0</v>
      </c>
      <c r="BL687" s="17" t="s">
        <v>348</v>
      </c>
      <c r="BM687" s="148" t="s">
        <v>1100</v>
      </c>
    </row>
    <row r="688" spans="2:65" s="14" customFormat="1" ht="11.25">
      <c r="B688" s="173"/>
      <c r="D688" s="151" t="s">
        <v>209</v>
      </c>
      <c r="E688" s="174" t="s">
        <v>1</v>
      </c>
      <c r="F688" s="175" t="s">
        <v>1000</v>
      </c>
      <c r="H688" s="174" t="s">
        <v>1</v>
      </c>
      <c r="I688" s="176"/>
      <c r="L688" s="173"/>
      <c r="M688" s="177"/>
      <c r="T688" s="178"/>
      <c r="AT688" s="174" t="s">
        <v>209</v>
      </c>
      <c r="AU688" s="174" t="s">
        <v>93</v>
      </c>
      <c r="AV688" s="14" t="s">
        <v>91</v>
      </c>
      <c r="AW688" s="14" t="s">
        <v>38</v>
      </c>
      <c r="AX688" s="14" t="s">
        <v>83</v>
      </c>
      <c r="AY688" s="174" t="s">
        <v>186</v>
      </c>
    </row>
    <row r="689" spans="2:65" s="12" customFormat="1" ht="11.25">
      <c r="B689" s="150"/>
      <c r="D689" s="151" t="s">
        <v>209</v>
      </c>
      <c r="E689" s="157" t="s">
        <v>1</v>
      </c>
      <c r="F689" s="152" t="s">
        <v>1002</v>
      </c>
      <c r="H689" s="153">
        <v>372.91500000000002</v>
      </c>
      <c r="I689" s="154"/>
      <c r="L689" s="150"/>
      <c r="M689" s="155"/>
      <c r="T689" s="156"/>
      <c r="AT689" s="157" t="s">
        <v>209</v>
      </c>
      <c r="AU689" s="157" t="s">
        <v>93</v>
      </c>
      <c r="AV689" s="12" t="s">
        <v>93</v>
      </c>
      <c r="AW689" s="12" t="s">
        <v>38</v>
      </c>
      <c r="AX689" s="12" t="s">
        <v>83</v>
      </c>
      <c r="AY689" s="157" t="s">
        <v>186</v>
      </c>
    </row>
    <row r="690" spans="2:65" s="13" customFormat="1" ht="11.25">
      <c r="B690" s="166"/>
      <c r="D690" s="151" t="s">
        <v>209</v>
      </c>
      <c r="E690" s="167" t="s">
        <v>1</v>
      </c>
      <c r="F690" s="168" t="s">
        <v>291</v>
      </c>
      <c r="H690" s="169">
        <v>372.91500000000002</v>
      </c>
      <c r="I690" s="170"/>
      <c r="L690" s="166"/>
      <c r="M690" s="171"/>
      <c r="T690" s="172"/>
      <c r="AT690" s="167" t="s">
        <v>209</v>
      </c>
      <c r="AU690" s="167" t="s">
        <v>93</v>
      </c>
      <c r="AV690" s="13" t="s">
        <v>193</v>
      </c>
      <c r="AW690" s="13" t="s">
        <v>38</v>
      </c>
      <c r="AX690" s="13" t="s">
        <v>91</v>
      </c>
      <c r="AY690" s="167" t="s">
        <v>186</v>
      </c>
    </row>
    <row r="691" spans="2:65" s="1" customFormat="1" ht="16.5" customHeight="1">
      <c r="B691" s="33"/>
      <c r="C691" s="179" t="s">
        <v>1101</v>
      </c>
      <c r="D691" s="179" t="s">
        <v>305</v>
      </c>
      <c r="E691" s="180" t="s">
        <v>1102</v>
      </c>
      <c r="F691" s="181" t="s">
        <v>1103</v>
      </c>
      <c r="G691" s="182" t="s">
        <v>191</v>
      </c>
      <c r="H691" s="183">
        <v>410.20699999999999</v>
      </c>
      <c r="I691" s="184"/>
      <c r="J691" s="185">
        <f>ROUND(I691*H691,2)</f>
        <v>0</v>
      </c>
      <c r="K691" s="181" t="s">
        <v>1</v>
      </c>
      <c r="L691" s="186"/>
      <c r="M691" s="187" t="s">
        <v>1</v>
      </c>
      <c r="N691" s="188" t="s">
        <v>48</v>
      </c>
      <c r="P691" s="146">
        <f>O691*H691</f>
        <v>0</v>
      </c>
      <c r="Q691" s="146">
        <v>2.5000000000000001E-3</v>
      </c>
      <c r="R691" s="146">
        <f>Q691*H691</f>
        <v>1.0255175000000001</v>
      </c>
      <c r="S691" s="146">
        <v>0</v>
      </c>
      <c r="T691" s="147">
        <f>S691*H691</f>
        <v>0</v>
      </c>
      <c r="AR691" s="148" t="s">
        <v>435</v>
      </c>
      <c r="AT691" s="148" t="s">
        <v>305</v>
      </c>
      <c r="AU691" s="148" t="s">
        <v>93</v>
      </c>
      <c r="AY691" s="17" t="s">
        <v>186</v>
      </c>
      <c r="BE691" s="149">
        <f>IF(N691="základní",J691,0)</f>
        <v>0</v>
      </c>
      <c r="BF691" s="149">
        <f>IF(N691="snížená",J691,0)</f>
        <v>0</v>
      </c>
      <c r="BG691" s="149">
        <f>IF(N691="zákl. přenesená",J691,0)</f>
        <v>0</v>
      </c>
      <c r="BH691" s="149">
        <f>IF(N691="sníž. přenesená",J691,0)</f>
        <v>0</v>
      </c>
      <c r="BI691" s="149">
        <f>IF(N691="nulová",J691,0)</f>
        <v>0</v>
      </c>
      <c r="BJ691" s="17" t="s">
        <v>91</v>
      </c>
      <c r="BK691" s="149">
        <f>ROUND(I691*H691,2)</f>
        <v>0</v>
      </c>
      <c r="BL691" s="17" t="s">
        <v>348</v>
      </c>
      <c r="BM691" s="148" t="s">
        <v>1104</v>
      </c>
    </row>
    <row r="692" spans="2:65" s="12" customFormat="1" ht="11.25">
      <c r="B692" s="150"/>
      <c r="D692" s="151" t="s">
        <v>209</v>
      </c>
      <c r="F692" s="152" t="s">
        <v>1105</v>
      </c>
      <c r="H692" s="153">
        <v>410.20699999999999</v>
      </c>
      <c r="I692" s="154"/>
      <c r="L692" s="150"/>
      <c r="M692" s="155"/>
      <c r="T692" s="156"/>
      <c r="AT692" s="157" t="s">
        <v>209</v>
      </c>
      <c r="AU692" s="157" t="s">
        <v>93</v>
      </c>
      <c r="AV692" s="12" t="s">
        <v>93</v>
      </c>
      <c r="AW692" s="12" t="s">
        <v>4</v>
      </c>
      <c r="AX692" s="12" t="s">
        <v>91</v>
      </c>
      <c r="AY692" s="157" t="s">
        <v>186</v>
      </c>
    </row>
    <row r="693" spans="2:65" s="1" customFormat="1" ht="21.75" customHeight="1">
      <c r="B693" s="33"/>
      <c r="C693" s="137" t="s">
        <v>1106</v>
      </c>
      <c r="D693" s="137" t="s">
        <v>188</v>
      </c>
      <c r="E693" s="138" t="s">
        <v>1107</v>
      </c>
      <c r="F693" s="139" t="s">
        <v>1108</v>
      </c>
      <c r="G693" s="140" t="s">
        <v>191</v>
      </c>
      <c r="H693" s="141">
        <v>61.5</v>
      </c>
      <c r="I693" s="142"/>
      <c r="J693" s="143">
        <f>ROUND(I693*H693,2)</f>
        <v>0</v>
      </c>
      <c r="K693" s="139" t="s">
        <v>192</v>
      </c>
      <c r="L693" s="33"/>
      <c r="M693" s="144" t="s">
        <v>1</v>
      </c>
      <c r="N693" s="145" t="s">
        <v>48</v>
      </c>
      <c r="P693" s="146">
        <f>O693*H693</f>
        <v>0</v>
      </c>
      <c r="Q693" s="146">
        <v>1.2E-4</v>
      </c>
      <c r="R693" s="146">
        <f>Q693*H693</f>
        <v>7.3800000000000003E-3</v>
      </c>
      <c r="S693" s="146">
        <v>0</v>
      </c>
      <c r="T693" s="147">
        <f>S693*H693</f>
        <v>0</v>
      </c>
      <c r="AR693" s="148" t="s">
        <v>1109</v>
      </c>
      <c r="AT693" s="148" t="s">
        <v>188</v>
      </c>
      <c r="AU693" s="148" t="s">
        <v>93</v>
      </c>
      <c r="AY693" s="17" t="s">
        <v>186</v>
      </c>
      <c r="BE693" s="149">
        <f>IF(N693="základní",J693,0)</f>
        <v>0</v>
      </c>
      <c r="BF693" s="149">
        <f>IF(N693="snížená",J693,0)</f>
        <v>0</v>
      </c>
      <c r="BG693" s="149">
        <f>IF(N693="zákl. přenesená",J693,0)</f>
        <v>0</v>
      </c>
      <c r="BH693" s="149">
        <f>IF(N693="sníž. přenesená",J693,0)</f>
        <v>0</v>
      </c>
      <c r="BI693" s="149">
        <f>IF(N693="nulová",J693,0)</f>
        <v>0</v>
      </c>
      <c r="BJ693" s="17" t="s">
        <v>91</v>
      </c>
      <c r="BK693" s="149">
        <f>ROUND(I693*H693,2)</f>
        <v>0</v>
      </c>
      <c r="BL693" s="17" t="s">
        <v>1109</v>
      </c>
      <c r="BM693" s="148" t="s">
        <v>1110</v>
      </c>
    </row>
    <row r="694" spans="2:65" s="12" customFormat="1" ht="11.25">
      <c r="B694" s="150"/>
      <c r="D694" s="151" t="s">
        <v>209</v>
      </c>
      <c r="E694" s="157" t="s">
        <v>1</v>
      </c>
      <c r="F694" s="152" t="s">
        <v>1111</v>
      </c>
      <c r="H694" s="153">
        <v>61.5</v>
      </c>
      <c r="I694" s="154"/>
      <c r="L694" s="150"/>
      <c r="M694" s="155"/>
      <c r="T694" s="156"/>
      <c r="AT694" s="157" t="s">
        <v>209</v>
      </c>
      <c r="AU694" s="157" t="s">
        <v>93</v>
      </c>
      <c r="AV694" s="12" t="s">
        <v>93</v>
      </c>
      <c r="AW694" s="12" t="s">
        <v>38</v>
      </c>
      <c r="AX694" s="12" t="s">
        <v>83</v>
      </c>
      <c r="AY694" s="157" t="s">
        <v>186</v>
      </c>
    </row>
    <row r="695" spans="2:65" s="13" customFormat="1" ht="11.25">
      <c r="B695" s="166"/>
      <c r="D695" s="151" t="s">
        <v>209</v>
      </c>
      <c r="E695" s="167" t="s">
        <v>1</v>
      </c>
      <c r="F695" s="168" t="s">
        <v>291</v>
      </c>
      <c r="H695" s="169">
        <v>61.5</v>
      </c>
      <c r="I695" s="170"/>
      <c r="L695" s="166"/>
      <c r="M695" s="171"/>
      <c r="T695" s="172"/>
      <c r="AT695" s="167" t="s">
        <v>209</v>
      </c>
      <c r="AU695" s="167" t="s">
        <v>93</v>
      </c>
      <c r="AV695" s="13" t="s">
        <v>193</v>
      </c>
      <c r="AW695" s="13" t="s">
        <v>38</v>
      </c>
      <c r="AX695" s="13" t="s">
        <v>91</v>
      </c>
      <c r="AY695" s="167" t="s">
        <v>186</v>
      </c>
    </row>
    <row r="696" spans="2:65" s="1" customFormat="1" ht="16.5" customHeight="1">
      <c r="B696" s="33"/>
      <c r="C696" s="179" t="s">
        <v>1112</v>
      </c>
      <c r="D696" s="179" t="s">
        <v>305</v>
      </c>
      <c r="E696" s="180" t="s">
        <v>1113</v>
      </c>
      <c r="F696" s="181" t="s">
        <v>1114</v>
      </c>
      <c r="G696" s="182" t="s">
        <v>200</v>
      </c>
      <c r="H696" s="183">
        <v>12.3</v>
      </c>
      <c r="I696" s="184"/>
      <c r="J696" s="185">
        <f>ROUND(I696*H696,2)</f>
        <v>0</v>
      </c>
      <c r="K696" s="181" t="s">
        <v>240</v>
      </c>
      <c r="L696" s="186"/>
      <c r="M696" s="187" t="s">
        <v>1</v>
      </c>
      <c r="N696" s="188" t="s">
        <v>48</v>
      </c>
      <c r="P696" s="146">
        <f>O696*H696</f>
        <v>0</v>
      </c>
      <c r="Q696" s="146">
        <v>2.6249999999999999E-2</v>
      </c>
      <c r="R696" s="146">
        <f>Q696*H696</f>
        <v>0.32287500000000002</v>
      </c>
      <c r="S696" s="146">
        <v>0</v>
      </c>
      <c r="T696" s="147">
        <f>S696*H696</f>
        <v>0</v>
      </c>
      <c r="AR696" s="148" t="s">
        <v>1109</v>
      </c>
      <c r="AT696" s="148" t="s">
        <v>305</v>
      </c>
      <c r="AU696" s="148" t="s">
        <v>93</v>
      </c>
      <c r="AY696" s="17" t="s">
        <v>186</v>
      </c>
      <c r="BE696" s="149">
        <f>IF(N696="základní",J696,0)</f>
        <v>0</v>
      </c>
      <c r="BF696" s="149">
        <f>IF(N696="snížená",J696,0)</f>
        <v>0</v>
      </c>
      <c r="BG696" s="149">
        <f>IF(N696="zákl. přenesená",J696,0)</f>
        <v>0</v>
      </c>
      <c r="BH696" s="149">
        <f>IF(N696="sníž. přenesená",J696,0)</f>
        <v>0</v>
      </c>
      <c r="BI696" s="149">
        <f>IF(N696="nulová",J696,0)</f>
        <v>0</v>
      </c>
      <c r="BJ696" s="17" t="s">
        <v>91</v>
      </c>
      <c r="BK696" s="149">
        <f>ROUND(I696*H696,2)</f>
        <v>0</v>
      </c>
      <c r="BL696" s="17" t="s">
        <v>1109</v>
      </c>
      <c r="BM696" s="148" t="s">
        <v>1115</v>
      </c>
    </row>
    <row r="697" spans="2:65" s="12" customFormat="1" ht="11.25">
      <c r="B697" s="150"/>
      <c r="D697" s="151" t="s">
        <v>209</v>
      </c>
      <c r="F697" s="152" t="s">
        <v>1116</v>
      </c>
      <c r="H697" s="153">
        <v>12.3</v>
      </c>
      <c r="I697" s="154"/>
      <c r="L697" s="150"/>
      <c r="M697" s="155"/>
      <c r="T697" s="156"/>
      <c r="AT697" s="157" t="s">
        <v>209</v>
      </c>
      <c r="AU697" s="157" t="s">
        <v>93</v>
      </c>
      <c r="AV697" s="12" t="s">
        <v>93</v>
      </c>
      <c r="AW697" s="12" t="s">
        <v>4</v>
      </c>
      <c r="AX697" s="12" t="s">
        <v>91</v>
      </c>
      <c r="AY697" s="157" t="s">
        <v>186</v>
      </c>
    </row>
    <row r="698" spans="2:65" s="1" customFormat="1" ht="21.75" customHeight="1">
      <c r="B698" s="33"/>
      <c r="C698" s="137" t="s">
        <v>1117</v>
      </c>
      <c r="D698" s="137" t="s">
        <v>188</v>
      </c>
      <c r="E698" s="138" t="s">
        <v>1085</v>
      </c>
      <c r="F698" s="139" t="s">
        <v>1086</v>
      </c>
      <c r="G698" s="140" t="s">
        <v>191</v>
      </c>
      <c r="H698" s="141">
        <v>143.5</v>
      </c>
      <c r="I698" s="142"/>
      <c r="J698" s="143">
        <f>ROUND(I698*H698,2)</f>
        <v>0</v>
      </c>
      <c r="K698" s="139" t="s">
        <v>192</v>
      </c>
      <c r="L698" s="33"/>
      <c r="M698" s="144" t="s">
        <v>1</v>
      </c>
      <c r="N698" s="145" t="s">
        <v>48</v>
      </c>
      <c r="P698" s="146">
        <f>O698*H698</f>
        <v>0</v>
      </c>
      <c r="Q698" s="146">
        <v>1.2E-4</v>
      </c>
      <c r="R698" s="146">
        <f>Q698*H698</f>
        <v>1.7219999999999999E-2</v>
      </c>
      <c r="S698" s="146">
        <v>0</v>
      </c>
      <c r="T698" s="147">
        <f>S698*H698</f>
        <v>0</v>
      </c>
      <c r="AR698" s="148" t="s">
        <v>1109</v>
      </c>
      <c r="AT698" s="148" t="s">
        <v>188</v>
      </c>
      <c r="AU698" s="148" t="s">
        <v>93</v>
      </c>
      <c r="AY698" s="17" t="s">
        <v>186</v>
      </c>
      <c r="BE698" s="149">
        <f>IF(N698="základní",J698,0)</f>
        <v>0</v>
      </c>
      <c r="BF698" s="149">
        <f>IF(N698="snížená",J698,0)</f>
        <v>0</v>
      </c>
      <c r="BG698" s="149">
        <f>IF(N698="zákl. přenesená",J698,0)</f>
        <v>0</v>
      </c>
      <c r="BH698" s="149">
        <f>IF(N698="sníž. přenesená",J698,0)</f>
        <v>0</v>
      </c>
      <c r="BI698" s="149">
        <f>IF(N698="nulová",J698,0)</f>
        <v>0</v>
      </c>
      <c r="BJ698" s="17" t="s">
        <v>91</v>
      </c>
      <c r="BK698" s="149">
        <f>ROUND(I698*H698,2)</f>
        <v>0</v>
      </c>
      <c r="BL698" s="17" t="s">
        <v>1109</v>
      </c>
      <c r="BM698" s="148" t="s">
        <v>1118</v>
      </c>
    </row>
    <row r="699" spans="2:65" s="12" customFormat="1" ht="11.25">
      <c r="B699" s="150"/>
      <c r="D699" s="151" t="s">
        <v>209</v>
      </c>
      <c r="E699" s="157" t="s">
        <v>1</v>
      </c>
      <c r="F699" s="152" t="s">
        <v>1010</v>
      </c>
      <c r="H699" s="153">
        <v>121.5</v>
      </c>
      <c r="I699" s="154"/>
      <c r="L699" s="150"/>
      <c r="M699" s="155"/>
      <c r="T699" s="156"/>
      <c r="AT699" s="157" t="s">
        <v>209</v>
      </c>
      <c r="AU699" s="157" t="s">
        <v>93</v>
      </c>
      <c r="AV699" s="12" t="s">
        <v>93</v>
      </c>
      <c r="AW699" s="12" t="s">
        <v>38</v>
      </c>
      <c r="AX699" s="12" t="s">
        <v>83</v>
      </c>
      <c r="AY699" s="157" t="s">
        <v>186</v>
      </c>
    </row>
    <row r="700" spans="2:65" s="12" customFormat="1" ht="11.25">
      <c r="B700" s="150"/>
      <c r="D700" s="151" t="s">
        <v>209</v>
      </c>
      <c r="E700" s="157" t="s">
        <v>1</v>
      </c>
      <c r="F700" s="152" t="s">
        <v>1119</v>
      </c>
      <c r="H700" s="153">
        <v>22</v>
      </c>
      <c r="I700" s="154"/>
      <c r="L700" s="150"/>
      <c r="M700" s="155"/>
      <c r="T700" s="156"/>
      <c r="AT700" s="157" t="s">
        <v>209</v>
      </c>
      <c r="AU700" s="157" t="s">
        <v>93</v>
      </c>
      <c r="AV700" s="12" t="s">
        <v>93</v>
      </c>
      <c r="AW700" s="12" t="s">
        <v>38</v>
      </c>
      <c r="AX700" s="12" t="s">
        <v>83</v>
      </c>
      <c r="AY700" s="157" t="s">
        <v>186</v>
      </c>
    </row>
    <row r="701" spans="2:65" s="13" customFormat="1" ht="11.25">
      <c r="B701" s="166"/>
      <c r="D701" s="151" t="s">
        <v>209</v>
      </c>
      <c r="E701" s="167" t="s">
        <v>1</v>
      </c>
      <c r="F701" s="168" t="s">
        <v>291</v>
      </c>
      <c r="H701" s="169">
        <v>143.5</v>
      </c>
      <c r="I701" s="170"/>
      <c r="L701" s="166"/>
      <c r="M701" s="171"/>
      <c r="T701" s="172"/>
      <c r="AT701" s="167" t="s">
        <v>209</v>
      </c>
      <c r="AU701" s="167" t="s">
        <v>93</v>
      </c>
      <c r="AV701" s="13" t="s">
        <v>193</v>
      </c>
      <c r="AW701" s="13" t="s">
        <v>38</v>
      </c>
      <c r="AX701" s="13" t="s">
        <v>91</v>
      </c>
      <c r="AY701" s="167" t="s">
        <v>186</v>
      </c>
    </row>
    <row r="702" spans="2:65" s="1" customFormat="1" ht="16.5" customHeight="1">
      <c r="B702" s="33"/>
      <c r="C702" s="179" t="s">
        <v>1120</v>
      </c>
      <c r="D702" s="179" t="s">
        <v>305</v>
      </c>
      <c r="E702" s="180" t="s">
        <v>1121</v>
      </c>
      <c r="F702" s="181" t="s">
        <v>1122</v>
      </c>
      <c r="G702" s="182" t="s">
        <v>191</v>
      </c>
      <c r="H702" s="183">
        <v>14.207000000000001</v>
      </c>
      <c r="I702" s="184"/>
      <c r="J702" s="185">
        <f>ROUND(I702*H702,2)</f>
        <v>0</v>
      </c>
      <c r="K702" s="181" t="s">
        <v>240</v>
      </c>
      <c r="L702" s="186"/>
      <c r="M702" s="187" t="s">
        <v>1</v>
      </c>
      <c r="N702" s="188" t="s">
        <v>48</v>
      </c>
      <c r="P702" s="146">
        <f>O702*H702</f>
        <v>0</v>
      </c>
      <c r="Q702" s="146">
        <v>0.02</v>
      </c>
      <c r="R702" s="146">
        <f>Q702*H702</f>
        <v>0.28414</v>
      </c>
      <c r="S702" s="146">
        <v>0</v>
      </c>
      <c r="T702" s="147">
        <f>S702*H702</f>
        <v>0</v>
      </c>
      <c r="AR702" s="148" t="s">
        <v>1109</v>
      </c>
      <c r="AT702" s="148" t="s">
        <v>305</v>
      </c>
      <c r="AU702" s="148" t="s">
        <v>93</v>
      </c>
      <c r="AY702" s="17" t="s">
        <v>186</v>
      </c>
      <c r="BE702" s="149">
        <f>IF(N702="základní",J702,0)</f>
        <v>0</v>
      </c>
      <c r="BF702" s="149">
        <f>IF(N702="snížená",J702,0)</f>
        <v>0</v>
      </c>
      <c r="BG702" s="149">
        <f>IF(N702="zákl. přenesená",J702,0)</f>
        <v>0</v>
      </c>
      <c r="BH702" s="149">
        <f>IF(N702="sníž. přenesená",J702,0)</f>
        <v>0</v>
      </c>
      <c r="BI702" s="149">
        <f>IF(N702="nulová",J702,0)</f>
        <v>0</v>
      </c>
      <c r="BJ702" s="17" t="s">
        <v>91</v>
      </c>
      <c r="BK702" s="149">
        <f>ROUND(I702*H702,2)</f>
        <v>0</v>
      </c>
      <c r="BL702" s="17" t="s">
        <v>1109</v>
      </c>
      <c r="BM702" s="148" t="s">
        <v>1123</v>
      </c>
    </row>
    <row r="703" spans="2:65" s="12" customFormat="1" ht="11.25">
      <c r="B703" s="150"/>
      <c r="D703" s="151" t="s">
        <v>209</v>
      </c>
      <c r="E703" s="157" t="s">
        <v>1</v>
      </c>
      <c r="F703" s="152" t="s">
        <v>1124</v>
      </c>
      <c r="H703" s="153">
        <v>6.6829999999999998</v>
      </c>
      <c r="I703" s="154"/>
      <c r="L703" s="150"/>
      <c r="M703" s="155"/>
      <c r="T703" s="156"/>
      <c r="AT703" s="157" t="s">
        <v>209</v>
      </c>
      <c r="AU703" s="157" t="s">
        <v>93</v>
      </c>
      <c r="AV703" s="12" t="s">
        <v>93</v>
      </c>
      <c r="AW703" s="12" t="s">
        <v>38</v>
      </c>
      <c r="AX703" s="12" t="s">
        <v>83</v>
      </c>
      <c r="AY703" s="157" t="s">
        <v>186</v>
      </c>
    </row>
    <row r="704" spans="2:65" s="12" customFormat="1" ht="11.25">
      <c r="B704" s="150"/>
      <c r="D704" s="151" t="s">
        <v>209</v>
      </c>
      <c r="E704" s="157" t="s">
        <v>1</v>
      </c>
      <c r="F704" s="152" t="s">
        <v>1125</v>
      </c>
      <c r="H704" s="153">
        <v>5.3460000000000001</v>
      </c>
      <c r="I704" s="154"/>
      <c r="L704" s="150"/>
      <c r="M704" s="155"/>
      <c r="T704" s="156"/>
      <c r="AT704" s="157" t="s">
        <v>209</v>
      </c>
      <c r="AU704" s="157" t="s">
        <v>93</v>
      </c>
      <c r="AV704" s="12" t="s">
        <v>93</v>
      </c>
      <c r="AW704" s="12" t="s">
        <v>38</v>
      </c>
      <c r="AX704" s="12" t="s">
        <v>83</v>
      </c>
      <c r="AY704" s="157" t="s">
        <v>186</v>
      </c>
    </row>
    <row r="705" spans="2:65" s="12" customFormat="1" ht="11.25">
      <c r="B705" s="150"/>
      <c r="D705" s="151" t="s">
        <v>209</v>
      </c>
      <c r="E705" s="157" t="s">
        <v>1</v>
      </c>
      <c r="F705" s="152" t="s">
        <v>1126</v>
      </c>
      <c r="H705" s="153">
        <v>1.21</v>
      </c>
      <c r="I705" s="154"/>
      <c r="L705" s="150"/>
      <c r="M705" s="155"/>
      <c r="T705" s="156"/>
      <c r="AT705" s="157" t="s">
        <v>209</v>
      </c>
      <c r="AU705" s="157" t="s">
        <v>93</v>
      </c>
      <c r="AV705" s="12" t="s">
        <v>93</v>
      </c>
      <c r="AW705" s="12" t="s">
        <v>38</v>
      </c>
      <c r="AX705" s="12" t="s">
        <v>83</v>
      </c>
      <c r="AY705" s="157" t="s">
        <v>186</v>
      </c>
    </row>
    <row r="706" spans="2:65" s="12" customFormat="1" ht="11.25">
      <c r="B706" s="150"/>
      <c r="D706" s="151" t="s">
        <v>209</v>
      </c>
      <c r="E706" s="157" t="s">
        <v>1</v>
      </c>
      <c r="F706" s="152" t="s">
        <v>1127</v>
      </c>
      <c r="H706" s="153">
        <v>0.96799999999999997</v>
      </c>
      <c r="I706" s="154"/>
      <c r="L706" s="150"/>
      <c r="M706" s="155"/>
      <c r="T706" s="156"/>
      <c r="AT706" s="157" t="s">
        <v>209</v>
      </c>
      <c r="AU706" s="157" t="s">
        <v>93</v>
      </c>
      <c r="AV706" s="12" t="s">
        <v>93</v>
      </c>
      <c r="AW706" s="12" t="s">
        <v>38</v>
      </c>
      <c r="AX706" s="12" t="s">
        <v>83</v>
      </c>
      <c r="AY706" s="157" t="s">
        <v>186</v>
      </c>
    </row>
    <row r="707" spans="2:65" s="13" customFormat="1" ht="11.25">
      <c r="B707" s="166"/>
      <c r="D707" s="151" t="s">
        <v>209</v>
      </c>
      <c r="E707" s="167" t="s">
        <v>1</v>
      </c>
      <c r="F707" s="168" t="s">
        <v>291</v>
      </c>
      <c r="H707" s="169">
        <v>14.207000000000001</v>
      </c>
      <c r="I707" s="170"/>
      <c r="L707" s="166"/>
      <c r="M707" s="171"/>
      <c r="T707" s="172"/>
      <c r="AT707" s="167" t="s">
        <v>209</v>
      </c>
      <c r="AU707" s="167" t="s">
        <v>93</v>
      </c>
      <c r="AV707" s="13" t="s">
        <v>193</v>
      </c>
      <c r="AW707" s="13" t="s">
        <v>38</v>
      </c>
      <c r="AX707" s="13" t="s">
        <v>91</v>
      </c>
      <c r="AY707" s="167" t="s">
        <v>186</v>
      </c>
    </row>
    <row r="708" spans="2:65" s="1" customFormat="1" ht="16.5" customHeight="1">
      <c r="B708" s="33"/>
      <c r="C708" s="137" t="s">
        <v>1128</v>
      </c>
      <c r="D708" s="137" t="s">
        <v>188</v>
      </c>
      <c r="E708" s="138" t="s">
        <v>1129</v>
      </c>
      <c r="F708" s="139" t="s">
        <v>1130</v>
      </c>
      <c r="G708" s="140" t="s">
        <v>225</v>
      </c>
      <c r="H708" s="141">
        <v>169.5</v>
      </c>
      <c r="I708" s="142"/>
      <c r="J708" s="143">
        <f>ROUND(I708*H708,2)</f>
        <v>0</v>
      </c>
      <c r="K708" s="139" t="s">
        <v>192</v>
      </c>
      <c r="L708" s="33"/>
      <c r="M708" s="144" t="s">
        <v>1</v>
      </c>
      <c r="N708" s="145" t="s">
        <v>48</v>
      </c>
      <c r="P708" s="146">
        <f>O708*H708</f>
        <v>0</v>
      </c>
      <c r="Q708" s="146">
        <v>3.0000000000000001E-5</v>
      </c>
      <c r="R708" s="146">
        <f>Q708*H708</f>
        <v>5.0850000000000001E-3</v>
      </c>
      <c r="S708" s="146">
        <v>0</v>
      </c>
      <c r="T708" s="147">
        <f>S708*H708</f>
        <v>0</v>
      </c>
      <c r="AR708" s="148" t="s">
        <v>348</v>
      </c>
      <c r="AT708" s="148" t="s">
        <v>188</v>
      </c>
      <c r="AU708" s="148" t="s">
        <v>93</v>
      </c>
      <c r="AY708" s="17" t="s">
        <v>186</v>
      </c>
      <c r="BE708" s="149">
        <f>IF(N708="základní",J708,0)</f>
        <v>0</v>
      </c>
      <c r="BF708" s="149">
        <f>IF(N708="snížená",J708,0)</f>
        <v>0</v>
      </c>
      <c r="BG708" s="149">
        <f>IF(N708="zákl. přenesená",J708,0)</f>
        <v>0</v>
      </c>
      <c r="BH708" s="149">
        <f>IF(N708="sníž. přenesená",J708,0)</f>
        <v>0</v>
      </c>
      <c r="BI708" s="149">
        <f>IF(N708="nulová",J708,0)</f>
        <v>0</v>
      </c>
      <c r="BJ708" s="17" t="s">
        <v>91</v>
      </c>
      <c r="BK708" s="149">
        <f>ROUND(I708*H708,2)</f>
        <v>0</v>
      </c>
      <c r="BL708" s="17" t="s">
        <v>348</v>
      </c>
      <c r="BM708" s="148" t="s">
        <v>1131</v>
      </c>
    </row>
    <row r="709" spans="2:65" s="14" customFormat="1" ht="11.25">
      <c r="B709" s="173"/>
      <c r="D709" s="151" t="s">
        <v>209</v>
      </c>
      <c r="E709" s="174" t="s">
        <v>1</v>
      </c>
      <c r="F709" s="175" t="s">
        <v>1000</v>
      </c>
      <c r="H709" s="174" t="s">
        <v>1</v>
      </c>
      <c r="I709" s="176"/>
      <c r="L709" s="173"/>
      <c r="M709" s="177"/>
      <c r="T709" s="178"/>
      <c r="AT709" s="174" t="s">
        <v>209</v>
      </c>
      <c r="AU709" s="174" t="s">
        <v>93</v>
      </c>
      <c r="AV709" s="14" t="s">
        <v>91</v>
      </c>
      <c r="AW709" s="14" t="s">
        <v>38</v>
      </c>
      <c r="AX709" s="14" t="s">
        <v>83</v>
      </c>
      <c r="AY709" s="174" t="s">
        <v>186</v>
      </c>
    </row>
    <row r="710" spans="2:65" s="12" customFormat="1" ht="11.25">
      <c r="B710" s="150"/>
      <c r="D710" s="151" t="s">
        <v>209</v>
      </c>
      <c r="E710" s="157" t="s">
        <v>1</v>
      </c>
      <c r="F710" s="152" t="s">
        <v>1132</v>
      </c>
      <c r="H710" s="153">
        <v>169.5</v>
      </c>
      <c r="I710" s="154"/>
      <c r="L710" s="150"/>
      <c r="M710" s="155"/>
      <c r="T710" s="156"/>
      <c r="AT710" s="157" t="s">
        <v>209</v>
      </c>
      <c r="AU710" s="157" t="s">
        <v>93</v>
      </c>
      <c r="AV710" s="12" t="s">
        <v>93</v>
      </c>
      <c r="AW710" s="12" t="s">
        <v>38</v>
      </c>
      <c r="AX710" s="12" t="s">
        <v>83</v>
      </c>
      <c r="AY710" s="157" t="s">
        <v>186</v>
      </c>
    </row>
    <row r="711" spans="2:65" s="13" customFormat="1" ht="11.25">
      <c r="B711" s="166"/>
      <c r="D711" s="151" t="s">
        <v>209</v>
      </c>
      <c r="E711" s="167" t="s">
        <v>1</v>
      </c>
      <c r="F711" s="168" t="s">
        <v>291</v>
      </c>
      <c r="H711" s="169">
        <v>169.5</v>
      </c>
      <c r="I711" s="170"/>
      <c r="L711" s="166"/>
      <c r="M711" s="171"/>
      <c r="T711" s="172"/>
      <c r="AT711" s="167" t="s">
        <v>209</v>
      </c>
      <c r="AU711" s="167" t="s">
        <v>93</v>
      </c>
      <c r="AV711" s="13" t="s">
        <v>193</v>
      </c>
      <c r="AW711" s="13" t="s">
        <v>38</v>
      </c>
      <c r="AX711" s="13" t="s">
        <v>91</v>
      </c>
      <c r="AY711" s="167" t="s">
        <v>186</v>
      </c>
    </row>
    <row r="712" spans="2:65" s="1" customFormat="1" ht="16.5" customHeight="1">
      <c r="B712" s="33"/>
      <c r="C712" s="179" t="s">
        <v>1133</v>
      </c>
      <c r="D712" s="179" t="s">
        <v>305</v>
      </c>
      <c r="E712" s="180" t="s">
        <v>1134</v>
      </c>
      <c r="F712" s="181" t="s">
        <v>1135</v>
      </c>
      <c r="G712" s="182" t="s">
        <v>225</v>
      </c>
      <c r="H712" s="183">
        <v>186.45</v>
      </c>
      <c r="I712" s="184"/>
      <c r="J712" s="185">
        <f>ROUND(I712*H712,2)</f>
        <v>0</v>
      </c>
      <c r="K712" s="181" t="s">
        <v>192</v>
      </c>
      <c r="L712" s="186"/>
      <c r="M712" s="187" t="s">
        <v>1</v>
      </c>
      <c r="N712" s="188" t="s">
        <v>48</v>
      </c>
      <c r="P712" s="146">
        <f>O712*H712</f>
        <v>0</v>
      </c>
      <c r="Q712" s="146">
        <v>3.8000000000000002E-4</v>
      </c>
      <c r="R712" s="146">
        <f>Q712*H712</f>
        <v>7.0850999999999997E-2</v>
      </c>
      <c r="S712" s="146">
        <v>0</v>
      </c>
      <c r="T712" s="147">
        <f>S712*H712</f>
        <v>0</v>
      </c>
      <c r="AR712" s="148" t="s">
        <v>435</v>
      </c>
      <c r="AT712" s="148" t="s">
        <v>305</v>
      </c>
      <c r="AU712" s="148" t="s">
        <v>93</v>
      </c>
      <c r="AY712" s="17" t="s">
        <v>186</v>
      </c>
      <c r="BE712" s="149">
        <f>IF(N712="základní",J712,0)</f>
        <v>0</v>
      </c>
      <c r="BF712" s="149">
        <f>IF(N712="snížená",J712,0)</f>
        <v>0</v>
      </c>
      <c r="BG712" s="149">
        <f>IF(N712="zákl. přenesená",J712,0)</f>
        <v>0</v>
      </c>
      <c r="BH712" s="149">
        <f>IF(N712="sníž. přenesená",J712,0)</f>
        <v>0</v>
      </c>
      <c r="BI712" s="149">
        <f>IF(N712="nulová",J712,0)</f>
        <v>0</v>
      </c>
      <c r="BJ712" s="17" t="s">
        <v>91</v>
      </c>
      <c r="BK712" s="149">
        <f>ROUND(I712*H712,2)</f>
        <v>0</v>
      </c>
      <c r="BL712" s="17" t="s">
        <v>348</v>
      </c>
      <c r="BM712" s="148" t="s">
        <v>1136</v>
      </c>
    </row>
    <row r="713" spans="2:65" s="12" customFormat="1" ht="11.25">
      <c r="B713" s="150"/>
      <c r="D713" s="151" t="s">
        <v>209</v>
      </c>
      <c r="F713" s="152" t="s">
        <v>1137</v>
      </c>
      <c r="H713" s="153">
        <v>186.45</v>
      </c>
      <c r="I713" s="154"/>
      <c r="L713" s="150"/>
      <c r="M713" s="155"/>
      <c r="T713" s="156"/>
      <c r="AT713" s="157" t="s">
        <v>209</v>
      </c>
      <c r="AU713" s="157" t="s">
        <v>93</v>
      </c>
      <c r="AV713" s="12" t="s">
        <v>93</v>
      </c>
      <c r="AW713" s="12" t="s">
        <v>4</v>
      </c>
      <c r="AX713" s="12" t="s">
        <v>91</v>
      </c>
      <c r="AY713" s="157" t="s">
        <v>186</v>
      </c>
    </row>
    <row r="714" spans="2:65" s="1" customFormat="1" ht="21.75" customHeight="1">
      <c r="B714" s="33"/>
      <c r="C714" s="137" t="s">
        <v>1138</v>
      </c>
      <c r="D714" s="137" t="s">
        <v>188</v>
      </c>
      <c r="E714" s="138" t="s">
        <v>1107</v>
      </c>
      <c r="F714" s="139" t="s">
        <v>1108</v>
      </c>
      <c r="G714" s="140" t="s">
        <v>191</v>
      </c>
      <c r="H714" s="141">
        <v>372.91500000000002</v>
      </c>
      <c r="I714" s="142"/>
      <c r="J714" s="143">
        <f>ROUND(I714*H714,2)</f>
        <v>0</v>
      </c>
      <c r="K714" s="139" t="s">
        <v>192</v>
      </c>
      <c r="L714" s="33"/>
      <c r="M714" s="144" t="s">
        <v>1</v>
      </c>
      <c r="N714" s="145" t="s">
        <v>48</v>
      </c>
      <c r="P714" s="146">
        <f>O714*H714</f>
        <v>0</v>
      </c>
      <c r="Q714" s="146">
        <v>1.2E-4</v>
      </c>
      <c r="R714" s="146">
        <f>Q714*H714</f>
        <v>4.4749800000000006E-2</v>
      </c>
      <c r="S714" s="146">
        <v>0</v>
      </c>
      <c r="T714" s="147">
        <f>S714*H714</f>
        <v>0</v>
      </c>
      <c r="AR714" s="148" t="s">
        <v>348</v>
      </c>
      <c r="AT714" s="148" t="s">
        <v>188</v>
      </c>
      <c r="AU714" s="148" t="s">
        <v>93</v>
      </c>
      <c r="AY714" s="17" t="s">
        <v>186</v>
      </c>
      <c r="BE714" s="149">
        <f>IF(N714="základní",J714,0)</f>
        <v>0</v>
      </c>
      <c r="BF714" s="149">
        <f>IF(N714="snížená",J714,0)</f>
        <v>0</v>
      </c>
      <c r="BG714" s="149">
        <f>IF(N714="zákl. přenesená",J714,0)</f>
        <v>0</v>
      </c>
      <c r="BH714" s="149">
        <f>IF(N714="sníž. přenesená",J714,0)</f>
        <v>0</v>
      </c>
      <c r="BI714" s="149">
        <f>IF(N714="nulová",J714,0)</f>
        <v>0</v>
      </c>
      <c r="BJ714" s="17" t="s">
        <v>91</v>
      </c>
      <c r="BK714" s="149">
        <f>ROUND(I714*H714,2)</f>
        <v>0</v>
      </c>
      <c r="BL714" s="17" t="s">
        <v>348</v>
      </c>
      <c r="BM714" s="148" t="s">
        <v>1139</v>
      </c>
    </row>
    <row r="715" spans="2:65" s="14" customFormat="1" ht="11.25">
      <c r="B715" s="173"/>
      <c r="D715" s="151" t="s">
        <v>209</v>
      </c>
      <c r="E715" s="174" t="s">
        <v>1</v>
      </c>
      <c r="F715" s="175" t="s">
        <v>1000</v>
      </c>
      <c r="H715" s="174" t="s">
        <v>1</v>
      </c>
      <c r="I715" s="176"/>
      <c r="L715" s="173"/>
      <c r="M715" s="177"/>
      <c r="T715" s="178"/>
      <c r="AT715" s="174" t="s">
        <v>209</v>
      </c>
      <c r="AU715" s="174" t="s">
        <v>93</v>
      </c>
      <c r="AV715" s="14" t="s">
        <v>91</v>
      </c>
      <c r="AW715" s="14" t="s">
        <v>38</v>
      </c>
      <c r="AX715" s="14" t="s">
        <v>83</v>
      </c>
      <c r="AY715" s="174" t="s">
        <v>186</v>
      </c>
    </row>
    <row r="716" spans="2:65" s="12" customFormat="1" ht="11.25">
      <c r="B716" s="150"/>
      <c r="D716" s="151" t="s">
        <v>209</v>
      </c>
      <c r="E716" s="157" t="s">
        <v>1</v>
      </c>
      <c r="F716" s="152" t="s">
        <v>1002</v>
      </c>
      <c r="H716" s="153">
        <v>372.91500000000002</v>
      </c>
      <c r="I716" s="154"/>
      <c r="L716" s="150"/>
      <c r="M716" s="155"/>
      <c r="T716" s="156"/>
      <c r="AT716" s="157" t="s">
        <v>209</v>
      </c>
      <c r="AU716" s="157" t="s">
        <v>93</v>
      </c>
      <c r="AV716" s="12" t="s">
        <v>93</v>
      </c>
      <c r="AW716" s="12" t="s">
        <v>38</v>
      </c>
      <c r="AX716" s="12" t="s">
        <v>83</v>
      </c>
      <c r="AY716" s="157" t="s">
        <v>186</v>
      </c>
    </row>
    <row r="717" spans="2:65" s="13" customFormat="1" ht="11.25">
      <c r="B717" s="166"/>
      <c r="D717" s="151" t="s">
        <v>209</v>
      </c>
      <c r="E717" s="167" t="s">
        <v>1</v>
      </c>
      <c r="F717" s="168" t="s">
        <v>291</v>
      </c>
      <c r="H717" s="169">
        <v>372.91500000000002</v>
      </c>
      <c r="I717" s="170"/>
      <c r="L717" s="166"/>
      <c r="M717" s="171"/>
      <c r="T717" s="172"/>
      <c r="AT717" s="167" t="s">
        <v>209</v>
      </c>
      <c r="AU717" s="167" t="s">
        <v>93</v>
      </c>
      <c r="AV717" s="13" t="s">
        <v>193</v>
      </c>
      <c r="AW717" s="13" t="s">
        <v>38</v>
      </c>
      <c r="AX717" s="13" t="s">
        <v>91</v>
      </c>
      <c r="AY717" s="167" t="s">
        <v>186</v>
      </c>
    </row>
    <row r="718" spans="2:65" s="1" customFormat="1" ht="16.5" customHeight="1">
      <c r="B718" s="33"/>
      <c r="C718" s="179" t="s">
        <v>1140</v>
      </c>
      <c r="D718" s="179" t="s">
        <v>305</v>
      </c>
      <c r="E718" s="180" t="s">
        <v>1141</v>
      </c>
      <c r="F718" s="181" t="s">
        <v>1142</v>
      </c>
      <c r="G718" s="182" t="s">
        <v>200</v>
      </c>
      <c r="H718" s="183">
        <v>41.021000000000001</v>
      </c>
      <c r="I718" s="184"/>
      <c r="J718" s="185">
        <f>ROUND(I718*H718,2)</f>
        <v>0</v>
      </c>
      <c r="K718" s="181" t="s">
        <v>192</v>
      </c>
      <c r="L718" s="186"/>
      <c r="M718" s="187" t="s">
        <v>1</v>
      </c>
      <c r="N718" s="188" t="s">
        <v>48</v>
      </c>
      <c r="P718" s="146">
        <f>O718*H718</f>
        <v>0</v>
      </c>
      <c r="Q718" s="146">
        <v>0.02</v>
      </c>
      <c r="R718" s="146">
        <f>Q718*H718</f>
        <v>0.82042000000000004</v>
      </c>
      <c r="S718" s="146">
        <v>0</v>
      </c>
      <c r="T718" s="147">
        <f>S718*H718</f>
        <v>0</v>
      </c>
      <c r="AR718" s="148" t="s">
        <v>435</v>
      </c>
      <c r="AT718" s="148" t="s">
        <v>305</v>
      </c>
      <c r="AU718" s="148" t="s">
        <v>93</v>
      </c>
      <c r="AY718" s="17" t="s">
        <v>186</v>
      </c>
      <c r="BE718" s="149">
        <f>IF(N718="základní",J718,0)</f>
        <v>0</v>
      </c>
      <c r="BF718" s="149">
        <f>IF(N718="snížená",J718,0)</f>
        <v>0</v>
      </c>
      <c r="BG718" s="149">
        <f>IF(N718="zákl. přenesená",J718,0)</f>
        <v>0</v>
      </c>
      <c r="BH718" s="149">
        <f>IF(N718="sníž. přenesená",J718,0)</f>
        <v>0</v>
      </c>
      <c r="BI718" s="149">
        <f>IF(N718="nulová",J718,0)</f>
        <v>0</v>
      </c>
      <c r="BJ718" s="17" t="s">
        <v>91</v>
      </c>
      <c r="BK718" s="149">
        <f>ROUND(I718*H718,2)</f>
        <v>0</v>
      </c>
      <c r="BL718" s="17" t="s">
        <v>348</v>
      </c>
      <c r="BM718" s="148" t="s">
        <v>1143</v>
      </c>
    </row>
    <row r="719" spans="2:65" s="12" customFormat="1" ht="11.25">
      <c r="B719" s="150"/>
      <c r="D719" s="151" t="s">
        <v>209</v>
      </c>
      <c r="F719" s="152" t="s">
        <v>1144</v>
      </c>
      <c r="H719" s="153">
        <v>41.021000000000001</v>
      </c>
      <c r="I719" s="154"/>
      <c r="L719" s="150"/>
      <c r="M719" s="155"/>
      <c r="T719" s="156"/>
      <c r="AT719" s="157" t="s">
        <v>209</v>
      </c>
      <c r="AU719" s="157" t="s">
        <v>93</v>
      </c>
      <c r="AV719" s="12" t="s">
        <v>93</v>
      </c>
      <c r="AW719" s="12" t="s">
        <v>4</v>
      </c>
      <c r="AX719" s="12" t="s">
        <v>91</v>
      </c>
      <c r="AY719" s="157" t="s">
        <v>186</v>
      </c>
    </row>
    <row r="720" spans="2:65" s="1" customFormat="1" ht="21.75" customHeight="1">
      <c r="B720" s="33"/>
      <c r="C720" s="137" t="s">
        <v>1145</v>
      </c>
      <c r="D720" s="137" t="s">
        <v>188</v>
      </c>
      <c r="E720" s="138" t="s">
        <v>1146</v>
      </c>
      <c r="F720" s="139" t="s">
        <v>1147</v>
      </c>
      <c r="G720" s="140" t="s">
        <v>225</v>
      </c>
      <c r="H720" s="141">
        <v>292.89999999999998</v>
      </c>
      <c r="I720" s="142"/>
      <c r="J720" s="143">
        <f>ROUND(I720*H720,2)</f>
        <v>0</v>
      </c>
      <c r="K720" s="139" t="s">
        <v>192</v>
      </c>
      <c r="L720" s="33"/>
      <c r="M720" s="144" t="s">
        <v>1</v>
      </c>
      <c r="N720" s="145" t="s">
        <v>48</v>
      </c>
      <c r="P720" s="146">
        <f>O720*H720</f>
        <v>0</v>
      </c>
      <c r="Q720" s="146">
        <v>1E-4</v>
      </c>
      <c r="R720" s="146">
        <f>Q720*H720</f>
        <v>2.929E-2</v>
      </c>
      <c r="S720" s="146">
        <v>0</v>
      </c>
      <c r="T720" s="147">
        <f>S720*H720</f>
        <v>0</v>
      </c>
      <c r="AR720" s="148" t="s">
        <v>348</v>
      </c>
      <c r="AT720" s="148" t="s">
        <v>188</v>
      </c>
      <c r="AU720" s="148" t="s">
        <v>93</v>
      </c>
      <c r="AY720" s="17" t="s">
        <v>186</v>
      </c>
      <c r="BE720" s="149">
        <f>IF(N720="základní",J720,0)</f>
        <v>0</v>
      </c>
      <c r="BF720" s="149">
        <f>IF(N720="snížená",J720,0)</f>
        <v>0</v>
      </c>
      <c r="BG720" s="149">
        <f>IF(N720="zákl. přenesená",J720,0)</f>
        <v>0</v>
      </c>
      <c r="BH720" s="149">
        <f>IF(N720="sníž. přenesená",J720,0)</f>
        <v>0</v>
      </c>
      <c r="BI720" s="149">
        <f>IF(N720="nulová",J720,0)</f>
        <v>0</v>
      </c>
      <c r="BJ720" s="17" t="s">
        <v>91</v>
      </c>
      <c r="BK720" s="149">
        <f>ROUND(I720*H720,2)</f>
        <v>0</v>
      </c>
      <c r="BL720" s="17" t="s">
        <v>348</v>
      </c>
      <c r="BM720" s="148" t="s">
        <v>1148</v>
      </c>
    </row>
    <row r="721" spans="2:65" s="14" customFormat="1" ht="11.25">
      <c r="B721" s="173"/>
      <c r="D721" s="151" t="s">
        <v>209</v>
      </c>
      <c r="E721" s="174" t="s">
        <v>1</v>
      </c>
      <c r="F721" s="175" t="s">
        <v>1000</v>
      </c>
      <c r="H721" s="174" t="s">
        <v>1</v>
      </c>
      <c r="I721" s="176"/>
      <c r="L721" s="173"/>
      <c r="M721" s="177"/>
      <c r="T721" s="178"/>
      <c r="AT721" s="174" t="s">
        <v>209</v>
      </c>
      <c r="AU721" s="174" t="s">
        <v>93</v>
      </c>
      <c r="AV721" s="14" t="s">
        <v>91</v>
      </c>
      <c r="AW721" s="14" t="s">
        <v>38</v>
      </c>
      <c r="AX721" s="14" t="s">
        <v>83</v>
      </c>
      <c r="AY721" s="174" t="s">
        <v>186</v>
      </c>
    </row>
    <row r="722" spans="2:65" s="12" customFormat="1" ht="11.25">
      <c r="B722" s="150"/>
      <c r="D722" s="151" t="s">
        <v>209</v>
      </c>
      <c r="E722" s="157" t="s">
        <v>1</v>
      </c>
      <c r="F722" s="152" t="s">
        <v>1149</v>
      </c>
      <c r="H722" s="153">
        <v>169.5</v>
      </c>
      <c r="I722" s="154"/>
      <c r="L722" s="150"/>
      <c r="M722" s="155"/>
      <c r="T722" s="156"/>
      <c r="AT722" s="157" t="s">
        <v>209</v>
      </c>
      <c r="AU722" s="157" t="s">
        <v>93</v>
      </c>
      <c r="AV722" s="12" t="s">
        <v>93</v>
      </c>
      <c r="AW722" s="12" t="s">
        <v>38</v>
      </c>
      <c r="AX722" s="12" t="s">
        <v>83</v>
      </c>
      <c r="AY722" s="157" t="s">
        <v>186</v>
      </c>
    </row>
    <row r="723" spans="2:65" s="12" customFormat="1" ht="11.25">
      <c r="B723" s="150"/>
      <c r="D723" s="151" t="s">
        <v>209</v>
      </c>
      <c r="E723" s="157" t="s">
        <v>1</v>
      </c>
      <c r="F723" s="152" t="s">
        <v>1150</v>
      </c>
      <c r="H723" s="153">
        <v>123.4</v>
      </c>
      <c r="I723" s="154"/>
      <c r="L723" s="150"/>
      <c r="M723" s="155"/>
      <c r="T723" s="156"/>
      <c r="AT723" s="157" t="s">
        <v>209</v>
      </c>
      <c r="AU723" s="157" t="s">
        <v>93</v>
      </c>
      <c r="AV723" s="12" t="s">
        <v>93</v>
      </c>
      <c r="AW723" s="12" t="s">
        <v>38</v>
      </c>
      <c r="AX723" s="12" t="s">
        <v>83</v>
      </c>
      <c r="AY723" s="157" t="s">
        <v>186</v>
      </c>
    </row>
    <row r="724" spans="2:65" s="13" customFormat="1" ht="11.25">
      <c r="B724" s="166"/>
      <c r="D724" s="151" t="s">
        <v>209</v>
      </c>
      <c r="E724" s="167" t="s">
        <v>1</v>
      </c>
      <c r="F724" s="168" t="s">
        <v>291</v>
      </c>
      <c r="H724" s="169">
        <v>292.89999999999998</v>
      </c>
      <c r="I724" s="170"/>
      <c r="L724" s="166"/>
      <c r="M724" s="171"/>
      <c r="T724" s="172"/>
      <c r="AT724" s="167" t="s">
        <v>209</v>
      </c>
      <c r="AU724" s="167" t="s">
        <v>93</v>
      </c>
      <c r="AV724" s="13" t="s">
        <v>193</v>
      </c>
      <c r="AW724" s="13" t="s">
        <v>38</v>
      </c>
      <c r="AX724" s="13" t="s">
        <v>91</v>
      </c>
      <c r="AY724" s="167" t="s">
        <v>186</v>
      </c>
    </row>
    <row r="725" spans="2:65" s="1" customFormat="1" ht="16.5" customHeight="1">
      <c r="B725" s="33"/>
      <c r="C725" s="179" t="s">
        <v>1151</v>
      </c>
      <c r="D725" s="179" t="s">
        <v>305</v>
      </c>
      <c r="E725" s="180" t="s">
        <v>1152</v>
      </c>
      <c r="F725" s="181" t="s">
        <v>1153</v>
      </c>
      <c r="G725" s="182" t="s">
        <v>200</v>
      </c>
      <c r="H725" s="183">
        <v>16.11</v>
      </c>
      <c r="I725" s="184"/>
      <c r="J725" s="185">
        <f>ROUND(I725*H725,2)</f>
        <v>0</v>
      </c>
      <c r="K725" s="181" t="s">
        <v>240</v>
      </c>
      <c r="L725" s="186"/>
      <c r="M725" s="187" t="s">
        <v>1</v>
      </c>
      <c r="N725" s="188" t="s">
        <v>48</v>
      </c>
      <c r="P725" s="146">
        <f>O725*H725</f>
        <v>0</v>
      </c>
      <c r="Q725" s="146">
        <v>0.03</v>
      </c>
      <c r="R725" s="146">
        <f>Q725*H725</f>
        <v>0.48329999999999995</v>
      </c>
      <c r="S725" s="146">
        <v>0</v>
      </c>
      <c r="T725" s="147">
        <f>S725*H725</f>
        <v>0</v>
      </c>
      <c r="AR725" s="148" t="s">
        <v>435</v>
      </c>
      <c r="AT725" s="148" t="s">
        <v>305</v>
      </c>
      <c r="AU725" s="148" t="s">
        <v>93</v>
      </c>
      <c r="AY725" s="17" t="s">
        <v>186</v>
      </c>
      <c r="BE725" s="149">
        <f>IF(N725="základní",J725,0)</f>
        <v>0</v>
      </c>
      <c r="BF725" s="149">
        <f>IF(N725="snížená",J725,0)</f>
        <v>0</v>
      </c>
      <c r="BG725" s="149">
        <f>IF(N725="zákl. přenesená",J725,0)</f>
        <v>0</v>
      </c>
      <c r="BH725" s="149">
        <f>IF(N725="sníž. přenesená",J725,0)</f>
        <v>0</v>
      </c>
      <c r="BI725" s="149">
        <f>IF(N725="nulová",J725,0)</f>
        <v>0</v>
      </c>
      <c r="BJ725" s="17" t="s">
        <v>91</v>
      </c>
      <c r="BK725" s="149">
        <f>ROUND(I725*H725,2)</f>
        <v>0</v>
      </c>
      <c r="BL725" s="17" t="s">
        <v>348</v>
      </c>
      <c r="BM725" s="148" t="s">
        <v>1154</v>
      </c>
    </row>
    <row r="726" spans="2:65" s="12" customFormat="1" ht="11.25">
      <c r="B726" s="150"/>
      <c r="D726" s="151" t="s">
        <v>209</v>
      </c>
      <c r="F726" s="152" t="s">
        <v>1155</v>
      </c>
      <c r="H726" s="153">
        <v>16.11</v>
      </c>
      <c r="I726" s="154"/>
      <c r="L726" s="150"/>
      <c r="M726" s="155"/>
      <c r="T726" s="156"/>
      <c r="AT726" s="157" t="s">
        <v>209</v>
      </c>
      <c r="AU726" s="157" t="s">
        <v>93</v>
      </c>
      <c r="AV726" s="12" t="s">
        <v>93</v>
      </c>
      <c r="AW726" s="12" t="s">
        <v>4</v>
      </c>
      <c r="AX726" s="12" t="s">
        <v>91</v>
      </c>
      <c r="AY726" s="157" t="s">
        <v>186</v>
      </c>
    </row>
    <row r="727" spans="2:65" s="1" customFormat="1" ht="21.75" customHeight="1">
      <c r="B727" s="33"/>
      <c r="C727" s="137" t="s">
        <v>1156</v>
      </c>
      <c r="D727" s="137" t="s">
        <v>188</v>
      </c>
      <c r="E727" s="138" t="s">
        <v>1157</v>
      </c>
      <c r="F727" s="139" t="s">
        <v>1158</v>
      </c>
      <c r="G727" s="140" t="s">
        <v>191</v>
      </c>
      <c r="H727" s="141">
        <v>292.15499999999997</v>
      </c>
      <c r="I727" s="142"/>
      <c r="J727" s="143">
        <f>ROUND(I727*H727,2)</f>
        <v>0</v>
      </c>
      <c r="K727" s="139" t="s">
        <v>192</v>
      </c>
      <c r="L727" s="33"/>
      <c r="M727" s="144" t="s">
        <v>1</v>
      </c>
      <c r="N727" s="145" t="s">
        <v>48</v>
      </c>
      <c r="P727" s="146">
        <f>O727*H727</f>
        <v>0</v>
      </c>
      <c r="Q727" s="146">
        <v>1.9000000000000001E-4</v>
      </c>
      <c r="R727" s="146">
        <f>Q727*H727</f>
        <v>5.5509449999999995E-2</v>
      </c>
      <c r="S727" s="146">
        <v>0</v>
      </c>
      <c r="T727" s="147">
        <f>S727*H727</f>
        <v>0</v>
      </c>
      <c r="AR727" s="148" t="s">
        <v>348</v>
      </c>
      <c r="AT727" s="148" t="s">
        <v>188</v>
      </c>
      <c r="AU727" s="148" t="s">
        <v>93</v>
      </c>
      <c r="AY727" s="17" t="s">
        <v>186</v>
      </c>
      <c r="BE727" s="149">
        <f>IF(N727="základní",J727,0)</f>
        <v>0</v>
      </c>
      <c r="BF727" s="149">
        <f>IF(N727="snížená",J727,0)</f>
        <v>0</v>
      </c>
      <c r="BG727" s="149">
        <f>IF(N727="zákl. přenesená",J727,0)</f>
        <v>0</v>
      </c>
      <c r="BH727" s="149">
        <f>IF(N727="sníž. přenesená",J727,0)</f>
        <v>0</v>
      </c>
      <c r="BI727" s="149">
        <f>IF(N727="nulová",J727,0)</f>
        <v>0</v>
      </c>
      <c r="BJ727" s="17" t="s">
        <v>91</v>
      </c>
      <c r="BK727" s="149">
        <f>ROUND(I727*H727,2)</f>
        <v>0</v>
      </c>
      <c r="BL727" s="17" t="s">
        <v>348</v>
      </c>
      <c r="BM727" s="148" t="s">
        <v>1159</v>
      </c>
    </row>
    <row r="728" spans="2:65" s="14" customFormat="1" ht="11.25">
      <c r="B728" s="173"/>
      <c r="D728" s="151" t="s">
        <v>209</v>
      </c>
      <c r="E728" s="174" t="s">
        <v>1</v>
      </c>
      <c r="F728" s="175" t="s">
        <v>1000</v>
      </c>
      <c r="H728" s="174" t="s">
        <v>1</v>
      </c>
      <c r="I728" s="176"/>
      <c r="L728" s="173"/>
      <c r="M728" s="177"/>
      <c r="T728" s="178"/>
      <c r="AT728" s="174" t="s">
        <v>209</v>
      </c>
      <c r="AU728" s="174" t="s">
        <v>93</v>
      </c>
      <c r="AV728" s="14" t="s">
        <v>91</v>
      </c>
      <c r="AW728" s="14" t="s">
        <v>38</v>
      </c>
      <c r="AX728" s="14" t="s">
        <v>83</v>
      </c>
      <c r="AY728" s="174" t="s">
        <v>186</v>
      </c>
    </row>
    <row r="729" spans="2:65" s="12" customFormat="1" ht="11.25">
      <c r="B729" s="150"/>
      <c r="D729" s="151" t="s">
        <v>209</v>
      </c>
      <c r="E729" s="157" t="s">
        <v>1</v>
      </c>
      <c r="F729" s="152" t="s">
        <v>1160</v>
      </c>
      <c r="H729" s="153">
        <v>144.07499999999999</v>
      </c>
      <c r="I729" s="154"/>
      <c r="L729" s="150"/>
      <c r="M729" s="155"/>
      <c r="T729" s="156"/>
      <c r="AT729" s="157" t="s">
        <v>209</v>
      </c>
      <c r="AU729" s="157" t="s">
        <v>93</v>
      </c>
      <c r="AV729" s="12" t="s">
        <v>93</v>
      </c>
      <c r="AW729" s="12" t="s">
        <v>38</v>
      </c>
      <c r="AX729" s="12" t="s">
        <v>83</v>
      </c>
      <c r="AY729" s="157" t="s">
        <v>186</v>
      </c>
    </row>
    <row r="730" spans="2:65" s="12" customFormat="1" ht="11.25">
      <c r="B730" s="150"/>
      <c r="D730" s="151" t="s">
        <v>209</v>
      </c>
      <c r="E730" s="157" t="s">
        <v>1</v>
      </c>
      <c r="F730" s="152" t="s">
        <v>1042</v>
      </c>
      <c r="H730" s="153">
        <v>148.08000000000001</v>
      </c>
      <c r="I730" s="154"/>
      <c r="L730" s="150"/>
      <c r="M730" s="155"/>
      <c r="T730" s="156"/>
      <c r="AT730" s="157" t="s">
        <v>209</v>
      </c>
      <c r="AU730" s="157" t="s">
        <v>93</v>
      </c>
      <c r="AV730" s="12" t="s">
        <v>93</v>
      </c>
      <c r="AW730" s="12" t="s">
        <v>38</v>
      </c>
      <c r="AX730" s="12" t="s">
        <v>83</v>
      </c>
      <c r="AY730" s="157" t="s">
        <v>186</v>
      </c>
    </row>
    <row r="731" spans="2:65" s="13" customFormat="1" ht="11.25">
      <c r="B731" s="166"/>
      <c r="D731" s="151" t="s">
        <v>209</v>
      </c>
      <c r="E731" s="167" t="s">
        <v>1</v>
      </c>
      <c r="F731" s="168" t="s">
        <v>291</v>
      </c>
      <c r="H731" s="169">
        <v>292.15499999999997</v>
      </c>
      <c r="I731" s="170"/>
      <c r="L731" s="166"/>
      <c r="M731" s="171"/>
      <c r="T731" s="172"/>
      <c r="AT731" s="167" t="s">
        <v>209</v>
      </c>
      <c r="AU731" s="167" t="s">
        <v>93</v>
      </c>
      <c r="AV731" s="13" t="s">
        <v>193</v>
      </c>
      <c r="AW731" s="13" t="s">
        <v>38</v>
      </c>
      <c r="AX731" s="13" t="s">
        <v>91</v>
      </c>
      <c r="AY731" s="167" t="s">
        <v>186</v>
      </c>
    </row>
    <row r="732" spans="2:65" s="1" customFormat="1" ht="16.5" customHeight="1">
      <c r="B732" s="33"/>
      <c r="C732" s="179" t="s">
        <v>1161</v>
      </c>
      <c r="D732" s="179" t="s">
        <v>305</v>
      </c>
      <c r="E732" s="180" t="s">
        <v>1089</v>
      </c>
      <c r="F732" s="181" t="s">
        <v>1090</v>
      </c>
      <c r="G732" s="182" t="s">
        <v>191</v>
      </c>
      <c r="H732" s="183">
        <v>321.37099999999998</v>
      </c>
      <c r="I732" s="184"/>
      <c r="J732" s="185">
        <f>ROUND(I732*H732,2)</f>
        <v>0</v>
      </c>
      <c r="K732" s="181" t="s">
        <v>240</v>
      </c>
      <c r="L732" s="186"/>
      <c r="M732" s="187" t="s">
        <v>1</v>
      </c>
      <c r="N732" s="188" t="s">
        <v>48</v>
      </c>
      <c r="P732" s="146">
        <f>O732*H732</f>
        <v>0</v>
      </c>
      <c r="Q732" s="146">
        <v>1.2999999999999999E-2</v>
      </c>
      <c r="R732" s="146">
        <f>Q732*H732</f>
        <v>4.1778229999999992</v>
      </c>
      <c r="S732" s="146">
        <v>0</v>
      </c>
      <c r="T732" s="147">
        <f>S732*H732</f>
        <v>0</v>
      </c>
      <c r="AR732" s="148" t="s">
        <v>435</v>
      </c>
      <c r="AT732" s="148" t="s">
        <v>305</v>
      </c>
      <c r="AU732" s="148" t="s">
        <v>93</v>
      </c>
      <c r="AY732" s="17" t="s">
        <v>186</v>
      </c>
      <c r="BE732" s="149">
        <f>IF(N732="základní",J732,0)</f>
        <v>0</v>
      </c>
      <c r="BF732" s="149">
        <f>IF(N732="snížená",J732,0)</f>
        <v>0</v>
      </c>
      <c r="BG732" s="149">
        <f>IF(N732="zákl. přenesená",J732,0)</f>
        <v>0</v>
      </c>
      <c r="BH732" s="149">
        <f>IF(N732="sníž. přenesená",J732,0)</f>
        <v>0</v>
      </c>
      <c r="BI732" s="149">
        <f>IF(N732="nulová",J732,0)</f>
        <v>0</v>
      </c>
      <c r="BJ732" s="17" t="s">
        <v>91</v>
      </c>
      <c r="BK732" s="149">
        <f>ROUND(I732*H732,2)</f>
        <v>0</v>
      </c>
      <c r="BL732" s="17" t="s">
        <v>348</v>
      </c>
      <c r="BM732" s="148" t="s">
        <v>1162</v>
      </c>
    </row>
    <row r="733" spans="2:65" s="12" customFormat="1" ht="11.25">
      <c r="B733" s="150"/>
      <c r="D733" s="151" t="s">
        <v>209</v>
      </c>
      <c r="F733" s="152" t="s">
        <v>1163</v>
      </c>
      <c r="H733" s="153">
        <v>321.37099999999998</v>
      </c>
      <c r="I733" s="154"/>
      <c r="L733" s="150"/>
      <c r="M733" s="155"/>
      <c r="T733" s="156"/>
      <c r="AT733" s="157" t="s">
        <v>209</v>
      </c>
      <c r="AU733" s="157" t="s">
        <v>93</v>
      </c>
      <c r="AV733" s="12" t="s">
        <v>93</v>
      </c>
      <c r="AW733" s="12" t="s">
        <v>4</v>
      </c>
      <c r="AX733" s="12" t="s">
        <v>91</v>
      </c>
      <c r="AY733" s="157" t="s">
        <v>186</v>
      </c>
    </row>
    <row r="734" spans="2:65" s="1" customFormat="1" ht="24.2" customHeight="1">
      <c r="B734" s="33"/>
      <c r="C734" s="137" t="s">
        <v>1164</v>
      </c>
      <c r="D734" s="137" t="s">
        <v>188</v>
      </c>
      <c r="E734" s="138" t="s">
        <v>1165</v>
      </c>
      <c r="F734" s="139" t="s">
        <v>1166</v>
      </c>
      <c r="G734" s="140" t="s">
        <v>191</v>
      </c>
      <c r="H734" s="141">
        <v>750.375</v>
      </c>
      <c r="I734" s="142"/>
      <c r="J734" s="143">
        <f>ROUND(I734*H734,2)</f>
        <v>0</v>
      </c>
      <c r="K734" s="139" t="s">
        <v>240</v>
      </c>
      <c r="L734" s="33"/>
      <c r="M734" s="144" t="s">
        <v>1</v>
      </c>
      <c r="N734" s="145" t="s">
        <v>48</v>
      </c>
      <c r="P734" s="146">
        <f>O734*H734</f>
        <v>0</v>
      </c>
      <c r="Q734" s="146">
        <v>1.2E-4</v>
      </c>
      <c r="R734" s="146">
        <f>Q734*H734</f>
        <v>9.0045E-2</v>
      </c>
      <c r="S734" s="146">
        <v>0</v>
      </c>
      <c r="T734" s="147">
        <f>S734*H734</f>
        <v>0</v>
      </c>
      <c r="AR734" s="148" t="s">
        <v>348</v>
      </c>
      <c r="AT734" s="148" t="s">
        <v>188</v>
      </c>
      <c r="AU734" s="148" t="s">
        <v>93</v>
      </c>
      <c r="AY734" s="17" t="s">
        <v>186</v>
      </c>
      <c r="BE734" s="149">
        <f>IF(N734="základní",J734,0)</f>
        <v>0</v>
      </c>
      <c r="BF734" s="149">
        <f>IF(N734="snížená",J734,0)</f>
        <v>0</v>
      </c>
      <c r="BG734" s="149">
        <f>IF(N734="zákl. přenesená",J734,0)</f>
        <v>0</v>
      </c>
      <c r="BH734" s="149">
        <f>IF(N734="sníž. přenesená",J734,0)</f>
        <v>0</v>
      </c>
      <c r="BI734" s="149">
        <f>IF(N734="nulová",J734,0)</f>
        <v>0</v>
      </c>
      <c r="BJ734" s="17" t="s">
        <v>91</v>
      </c>
      <c r="BK734" s="149">
        <f>ROUND(I734*H734,2)</f>
        <v>0</v>
      </c>
      <c r="BL734" s="17" t="s">
        <v>348</v>
      </c>
      <c r="BM734" s="148" t="s">
        <v>1167</v>
      </c>
    </row>
    <row r="735" spans="2:65" s="14" customFormat="1" ht="11.25">
      <c r="B735" s="173"/>
      <c r="D735" s="151" t="s">
        <v>209</v>
      </c>
      <c r="E735" s="174" t="s">
        <v>1</v>
      </c>
      <c r="F735" s="175" t="s">
        <v>831</v>
      </c>
      <c r="H735" s="174" t="s">
        <v>1</v>
      </c>
      <c r="I735" s="176"/>
      <c r="L735" s="173"/>
      <c r="M735" s="177"/>
      <c r="T735" s="178"/>
      <c r="AT735" s="174" t="s">
        <v>209</v>
      </c>
      <c r="AU735" s="174" t="s">
        <v>93</v>
      </c>
      <c r="AV735" s="14" t="s">
        <v>91</v>
      </c>
      <c r="AW735" s="14" t="s">
        <v>38</v>
      </c>
      <c r="AX735" s="14" t="s">
        <v>83</v>
      </c>
      <c r="AY735" s="174" t="s">
        <v>186</v>
      </c>
    </row>
    <row r="736" spans="2:65" s="14" customFormat="1" ht="11.25">
      <c r="B736" s="173"/>
      <c r="D736" s="151" t="s">
        <v>209</v>
      </c>
      <c r="E736" s="174" t="s">
        <v>1</v>
      </c>
      <c r="F736" s="175" t="s">
        <v>1168</v>
      </c>
      <c r="H736" s="174" t="s">
        <v>1</v>
      </c>
      <c r="I736" s="176"/>
      <c r="L736" s="173"/>
      <c r="M736" s="177"/>
      <c r="T736" s="178"/>
      <c r="AT736" s="174" t="s">
        <v>209</v>
      </c>
      <c r="AU736" s="174" t="s">
        <v>93</v>
      </c>
      <c r="AV736" s="14" t="s">
        <v>91</v>
      </c>
      <c r="AW736" s="14" t="s">
        <v>38</v>
      </c>
      <c r="AX736" s="14" t="s">
        <v>83</v>
      </c>
      <c r="AY736" s="174" t="s">
        <v>186</v>
      </c>
    </row>
    <row r="737" spans="2:65" s="12" customFormat="1" ht="11.25">
      <c r="B737" s="150"/>
      <c r="D737" s="151" t="s">
        <v>209</v>
      </c>
      <c r="E737" s="157" t="s">
        <v>1</v>
      </c>
      <c r="F737" s="152" t="s">
        <v>1169</v>
      </c>
      <c r="H737" s="153">
        <v>409.17</v>
      </c>
      <c r="I737" s="154"/>
      <c r="L737" s="150"/>
      <c r="M737" s="155"/>
      <c r="T737" s="156"/>
      <c r="AT737" s="157" t="s">
        <v>209</v>
      </c>
      <c r="AU737" s="157" t="s">
        <v>93</v>
      </c>
      <c r="AV737" s="12" t="s">
        <v>93</v>
      </c>
      <c r="AW737" s="12" t="s">
        <v>38</v>
      </c>
      <c r="AX737" s="12" t="s">
        <v>83</v>
      </c>
      <c r="AY737" s="157" t="s">
        <v>186</v>
      </c>
    </row>
    <row r="738" spans="2:65" s="12" customFormat="1" ht="11.25">
      <c r="B738" s="150"/>
      <c r="D738" s="151" t="s">
        <v>209</v>
      </c>
      <c r="E738" s="157" t="s">
        <v>1</v>
      </c>
      <c r="F738" s="152" t="s">
        <v>1170</v>
      </c>
      <c r="H738" s="153">
        <v>341.20499999999998</v>
      </c>
      <c r="I738" s="154"/>
      <c r="L738" s="150"/>
      <c r="M738" s="155"/>
      <c r="T738" s="156"/>
      <c r="AT738" s="157" t="s">
        <v>209</v>
      </c>
      <c r="AU738" s="157" t="s">
        <v>93</v>
      </c>
      <c r="AV738" s="12" t="s">
        <v>93</v>
      </c>
      <c r="AW738" s="12" t="s">
        <v>38</v>
      </c>
      <c r="AX738" s="12" t="s">
        <v>83</v>
      </c>
      <c r="AY738" s="157" t="s">
        <v>186</v>
      </c>
    </row>
    <row r="739" spans="2:65" s="13" customFormat="1" ht="11.25">
      <c r="B739" s="166"/>
      <c r="D739" s="151" t="s">
        <v>209</v>
      </c>
      <c r="E739" s="167" t="s">
        <v>1</v>
      </c>
      <c r="F739" s="168" t="s">
        <v>291</v>
      </c>
      <c r="H739" s="169">
        <v>750.375</v>
      </c>
      <c r="I739" s="170"/>
      <c r="L739" s="166"/>
      <c r="M739" s="171"/>
      <c r="T739" s="172"/>
      <c r="AT739" s="167" t="s">
        <v>209</v>
      </c>
      <c r="AU739" s="167" t="s">
        <v>93</v>
      </c>
      <c r="AV739" s="13" t="s">
        <v>193</v>
      </c>
      <c r="AW739" s="13" t="s">
        <v>38</v>
      </c>
      <c r="AX739" s="13" t="s">
        <v>91</v>
      </c>
      <c r="AY739" s="167" t="s">
        <v>186</v>
      </c>
    </row>
    <row r="740" spans="2:65" s="1" customFormat="1" ht="16.5" customHeight="1">
      <c r="B740" s="33"/>
      <c r="C740" s="137" t="s">
        <v>1171</v>
      </c>
      <c r="D740" s="137" t="s">
        <v>188</v>
      </c>
      <c r="E740" s="138" t="s">
        <v>1172</v>
      </c>
      <c r="F740" s="139" t="s">
        <v>1173</v>
      </c>
      <c r="G740" s="140" t="s">
        <v>992</v>
      </c>
      <c r="H740" s="196"/>
      <c r="I740" s="142"/>
      <c r="J740" s="143">
        <f>ROUND(I740*H740,2)</f>
        <v>0</v>
      </c>
      <c r="K740" s="139" t="s">
        <v>192</v>
      </c>
      <c r="L740" s="33"/>
      <c r="M740" s="144" t="s">
        <v>1</v>
      </c>
      <c r="N740" s="145" t="s">
        <v>48</v>
      </c>
      <c r="P740" s="146">
        <f>O740*H740</f>
        <v>0</v>
      </c>
      <c r="Q740" s="146">
        <v>0</v>
      </c>
      <c r="R740" s="146">
        <f>Q740*H740</f>
        <v>0</v>
      </c>
      <c r="S740" s="146">
        <v>0</v>
      </c>
      <c r="T740" s="147">
        <f>S740*H740</f>
        <v>0</v>
      </c>
      <c r="AR740" s="148" t="s">
        <v>348</v>
      </c>
      <c r="AT740" s="148" t="s">
        <v>188</v>
      </c>
      <c r="AU740" s="148" t="s">
        <v>93</v>
      </c>
      <c r="AY740" s="17" t="s">
        <v>186</v>
      </c>
      <c r="BE740" s="149">
        <f>IF(N740="základní",J740,0)</f>
        <v>0</v>
      </c>
      <c r="BF740" s="149">
        <f>IF(N740="snížená",J740,0)</f>
        <v>0</v>
      </c>
      <c r="BG740" s="149">
        <f>IF(N740="zákl. přenesená",J740,0)</f>
        <v>0</v>
      </c>
      <c r="BH740" s="149">
        <f>IF(N740="sníž. přenesená",J740,0)</f>
        <v>0</v>
      </c>
      <c r="BI740" s="149">
        <f>IF(N740="nulová",J740,0)</f>
        <v>0</v>
      </c>
      <c r="BJ740" s="17" t="s">
        <v>91</v>
      </c>
      <c r="BK740" s="149">
        <f>ROUND(I740*H740,2)</f>
        <v>0</v>
      </c>
      <c r="BL740" s="17" t="s">
        <v>348</v>
      </c>
      <c r="BM740" s="148" t="s">
        <v>1174</v>
      </c>
    </row>
    <row r="741" spans="2:65" s="11" customFormat="1" ht="22.9" customHeight="1">
      <c r="B741" s="125"/>
      <c r="D741" s="126" t="s">
        <v>82</v>
      </c>
      <c r="E741" s="135" t="s">
        <v>1175</v>
      </c>
      <c r="F741" s="135" t="s">
        <v>1176</v>
      </c>
      <c r="I741" s="128"/>
      <c r="J741" s="136">
        <f>BK741</f>
        <v>0</v>
      </c>
      <c r="L741" s="125"/>
      <c r="M741" s="130"/>
      <c r="P741" s="131">
        <f>SUM(P742:P743)</f>
        <v>0</v>
      </c>
      <c r="R741" s="131">
        <f>SUM(R742:R743)</f>
        <v>1.7440000000000001E-2</v>
      </c>
      <c r="T741" s="132">
        <f>SUM(T742:T743)</f>
        <v>0</v>
      </c>
      <c r="AR741" s="126" t="s">
        <v>93</v>
      </c>
      <c r="AT741" s="133" t="s">
        <v>82</v>
      </c>
      <c r="AU741" s="133" t="s">
        <v>91</v>
      </c>
      <c r="AY741" s="126" t="s">
        <v>186</v>
      </c>
      <c r="BK741" s="134">
        <f>SUM(BK742:BK743)</f>
        <v>0</v>
      </c>
    </row>
    <row r="742" spans="2:65" s="1" customFormat="1" ht="21.75" customHeight="1">
      <c r="B742" s="33"/>
      <c r="C742" s="137" t="s">
        <v>1177</v>
      </c>
      <c r="D742" s="137" t="s">
        <v>188</v>
      </c>
      <c r="E742" s="138" t="s">
        <v>1178</v>
      </c>
      <c r="F742" s="139" t="s">
        <v>1179</v>
      </c>
      <c r="G742" s="140" t="s">
        <v>220</v>
      </c>
      <c r="H742" s="141">
        <v>8</v>
      </c>
      <c r="I742" s="142"/>
      <c r="J742" s="143">
        <f>ROUND(I742*H742,2)</f>
        <v>0</v>
      </c>
      <c r="K742" s="139" t="s">
        <v>240</v>
      </c>
      <c r="L742" s="33"/>
      <c r="M742" s="144" t="s">
        <v>1</v>
      </c>
      <c r="N742" s="145" t="s">
        <v>48</v>
      </c>
      <c r="P742" s="146">
        <f>O742*H742</f>
        <v>0</v>
      </c>
      <c r="Q742" s="146">
        <v>2.1800000000000001E-3</v>
      </c>
      <c r="R742" s="146">
        <f>Q742*H742</f>
        <v>1.7440000000000001E-2</v>
      </c>
      <c r="S742" s="146">
        <v>0</v>
      </c>
      <c r="T742" s="147">
        <f>S742*H742</f>
        <v>0</v>
      </c>
      <c r="AR742" s="148" t="s">
        <v>348</v>
      </c>
      <c r="AT742" s="148" t="s">
        <v>188</v>
      </c>
      <c r="AU742" s="148" t="s">
        <v>93</v>
      </c>
      <c r="AY742" s="17" t="s">
        <v>186</v>
      </c>
      <c r="BE742" s="149">
        <f>IF(N742="základní",J742,0)</f>
        <v>0</v>
      </c>
      <c r="BF742" s="149">
        <f>IF(N742="snížená",J742,0)</f>
        <v>0</v>
      </c>
      <c r="BG742" s="149">
        <f>IF(N742="zákl. přenesená",J742,0)</f>
        <v>0</v>
      </c>
      <c r="BH742" s="149">
        <f>IF(N742="sníž. přenesená",J742,0)</f>
        <v>0</v>
      </c>
      <c r="BI742" s="149">
        <f>IF(N742="nulová",J742,0)</f>
        <v>0</v>
      </c>
      <c r="BJ742" s="17" t="s">
        <v>91</v>
      </c>
      <c r="BK742" s="149">
        <f>ROUND(I742*H742,2)</f>
        <v>0</v>
      </c>
      <c r="BL742" s="17" t="s">
        <v>348</v>
      </c>
      <c r="BM742" s="148" t="s">
        <v>1180</v>
      </c>
    </row>
    <row r="743" spans="2:65" s="1" customFormat="1" ht="29.25">
      <c r="B743" s="33"/>
      <c r="D743" s="151" t="s">
        <v>242</v>
      </c>
      <c r="F743" s="158" t="s">
        <v>1181</v>
      </c>
      <c r="I743" s="159"/>
      <c r="L743" s="33"/>
      <c r="M743" s="160"/>
      <c r="T743" s="57"/>
      <c r="AT743" s="17" t="s">
        <v>242</v>
      </c>
      <c r="AU743" s="17" t="s">
        <v>93</v>
      </c>
    </row>
    <row r="744" spans="2:65" s="11" customFormat="1" ht="22.9" customHeight="1">
      <c r="B744" s="125"/>
      <c r="D744" s="126" t="s">
        <v>82</v>
      </c>
      <c r="E744" s="135" t="s">
        <v>1182</v>
      </c>
      <c r="F744" s="135" t="s">
        <v>1183</v>
      </c>
      <c r="I744" s="128"/>
      <c r="J744" s="136">
        <f>BK744</f>
        <v>0</v>
      </c>
      <c r="L744" s="125"/>
      <c r="M744" s="130"/>
      <c r="P744" s="131">
        <f>SUM(P745:P765)</f>
        <v>0</v>
      </c>
      <c r="R744" s="131">
        <f>SUM(R745:R765)</f>
        <v>5.2834100499999996</v>
      </c>
      <c r="T744" s="132">
        <f>SUM(T745:T765)</f>
        <v>0</v>
      </c>
      <c r="AR744" s="126" t="s">
        <v>93</v>
      </c>
      <c r="AT744" s="133" t="s">
        <v>82</v>
      </c>
      <c r="AU744" s="133" t="s">
        <v>91</v>
      </c>
      <c r="AY744" s="126" t="s">
        <v>186</v>
      </c>
      <c r="BK744" s="134">
        <f>SUM(BK745:BK765)</f>
        <v>0</v>
      </c>
    </row>
    <row r="745" spans="2:65" s="1" customFormat="1" ht="16.5" customHeight="1">
      <c r="B745" s="33"/>
      <c r="C745" s="137" t="s">
        <v>1184</v>
      </c>
      <c r="D745" s="137" t="s">
        <v>188</v>
      </c>
      <c r="E745" s="138" t="s">
        <v>1185</v>
      </c>
      <c r="F745" s="139" t="s">
        <v>1186</v>
      </c>
      <c r="G745" s="140" t="s">
        <v>200</v>
      </c>
      <c r="H745" s="141">
        <v>71.099999999999994</v>
      </c>
      <c r="I745" s="142"/>
      <c r="J745" s="143">
        <f>ROUND(I745*H745,2)</f>
        <v>0</v>
      </c>
      <c r="K745" s="139" t="s">
        <v>240</v>
      </c>
      <c r="L745" s="33"/>
      <c r="M745" s="144" t="s">
        <v>1</v>
      </c>
      <c r="N745" s="145" t="s">
        <v>48</v>
      </c>
      <c r="P745" s="146">
        <f>O745*H745</f>
        <v>0</v>
      </c>
      <c r="Q745" s="146">
        <v>0</v>
      </c>
      <c r="R745" s="146">
        <f>Q745*H745</f>
        <v>0</v>
      </c>
      <c r="S745" s="146">
        <v>0</v>
      </c>
      <c r="T745" s="147">
        <f>S745*H745</f>
        <v>0</v>
      </c>
      <c r="AR745" s="148" t="s">
        <v>348</v>
      </c>
      <c r="AT745" s="148" t="s">
        <v>188</v>
      </c>
      <c r="AU745" s="148" t="s">
        <v>93</v>
      </c>
      <c r="AY745" s="17" t="s">
        <v>186</v>
      </c>
      <c r="BE745" s="149">
        <f>IF(N745="základní",J745,0)</f>
        <v>0</v>
      </c>
      <c r="BF745" s="149">
        <f>IF(N745="snížená",J745,0)</f>
        <v>0</v>
      </c>
      <c r="BG745" s="149">
        <f>IF(N745="zákl. přenesená",J745,0)</f>
        <v>0</v>
      </c>
      <c r="BH745" s="149">
        <f>IF(N745="sníž. přenesená",J745,0)</f>
        <v>0</v>
      </c>
      <c r="BI745" s="149">
        <f>IF(N745="nulová",J745,0)</f>
        <v>0</v>
      </c>
      <c r="BJ745" s="17" t="s">
        <v>91</v>
      </c>
      <c r="BK745" s="149">
        <f>ROUND(I745*H745,2)</f>
        <v>0</v>
      </c>
      <c r="BL745" s="17" t="s">
        <v>348</v>
      </c>
      <c r="BM745" s="148" t="s">
        <v>1187</v>
      </c>
    </row>
    <row r="746" spans="2:65" s="1" customFormat="1" ht="107.25">
      <c r="B746" s="33"/>
      <c r="D746" s="151" t="s">
        <v>242</v>
      </c>
      <c r="F746" s="158" t="s">
        <v>1188</v>
      </c>
      <c r="I746" s="159"/>
      <c r="L746" s="33"/>
      <c r="M746" s="160"/>
      <c r="T746" s="57"/>
      <c r="AT746" s="17" t="s">
        <v>242</v>
      </c>
      <c r="AU746" s="17" t="s">
        <v>93</v>
      </c>
    </row>
    <row r="747" spans="2:65" s="14" customFormat="1" ht="11.25">
      <c r="B747" s="173"/>
      <c r="D747" s="151" t="s">
        <v>209</v>
      </c>
      <c r="E747" s="174" t="s">
        <v>1</v>
      </c>
      <c r="F747" s="175" t="s">
        <v>1189</v>
      </c>
      <c r="H747" s="174" t="s">
        <v>1</v>
      </c>
      <c r="I747" s="176"/>
      <c r="L747" s="173"/>
      <c r="M747" s="177"/>
      <c r="T747" s="178"/>
      <c r="AT747" s="174" t="s">
        <v>209</v>
      </c>
      <c r="AU747" s="174" t="s">
        <v>93</v>
      </c>
      <c r="AV747" s="14" t="s">
        <v>91</v>
      </c>
      <c r="AW747" s="14" t="s">
        <v>38</v>
      </c>
      <c r="AX747" s="14" t="s">
        <v>83</v>
      </c>
      <c r="AY747" s="174" t="s">
        <v>186</v>
      </c>
    </row>
    <row r="748" spans="2:65" s="12" customFormat="1" ht="11.25">
      <c r="B748" s="150"/>
      <c r="D748" s="151" t="s">
        <v>209</v>
      </c>
      <c r="E748" s="157" t="s">
        <v>1</v>
      </c>
      <c r="F748" s="152" t="s">
        <v>1190</v>
      </c>
      <c r="H748" s="153">
        <v>71.099999999999994</v>
      </c>
      <c r="I748" s="154"/>
      <c r="L748" s="150"/>
      <c r="M748" s="155"/>
      <c r="T748" s="156"/>
      <c r="AT748" s="157" t="s">
        <v>209</v>
      </c>
      <c r="AU748" s="157" t="s">
        <v>93</v>
      </c>
      <c r="AV748" s="12" t="s">
        <v>93</v>
      </c>
      <c r="AW748" s="12" t="s">
        <v>38</v>
      </c>
      <c r="AX748" s="12" t="s">
        <v>83</v>
      </c>
      <c r="AY748" s="157" t="s">
        <v>186</v>
      </c>
    </row>
    <row r="749" spans="2:65" s="13" customFormat="1" ht="11.25">
      <c r="B749" s="166"/>
      <c r="D749" s="151" t="s">
        <v>209</v>
      </c>
      <c r="E749" s="167" t="s">
        <v>1</v>
      </c>
      <c r="F749" s="168" t="s">
        <v>291</v>
      </c>
      <c r="H749" s="169">
        <v>71.099999999999994</v>
      </c>
      <c r="I749" s="170"/>
      <c r="L749" s="166"/>
      <c r="M749" s="171"/>
      <c r="T749" s="172"/>
      <c r="AT749" s="167" t="s">
        <v>209</v>
      </c>
      <c r="AU749" s="167" t="s">
        <v>93</v>
      </c>
      <c r="AV749" s="13" t="s">
        <v>193</v>
      </c>
      <c r="AW749" s="13" t="s">
        <v>38</v>
      </c>
      <c r="AX749" s="13" t="s">
        <v>91</v>
      </c>
      <c r="AY749" s="167" t="s">
        <v>186</v>
      </c>
    </row>
    <row r="750" spans="2:65" s="1" customFormat="1" ht="16.5" customHeight="1">
      <c r="B750" s="33"/>
      <c r="C750" s="137" t="s">
        <v>1191</v>
      </c>
      <c r="D750" s="137" t="s">
        <v>188</v>
      </c>
      <c r="E750" s="138" t="s">
        <v>1192</v>
      </c>
      <c r="F750" s="139" t="s">
        <v>1186</v>
      </c>
      <c r="G750" s="140" t="s">
        <v>200</v>
      </c>
      <c r="H750" s="141">
        <v>6.28</v>
      </c>
      <c r="I750" s="142"/>
      <c r="J750" s="143">
        <f>ROUND(I750*H750,2)</f>
        <v>0</v>
      </c>
      <c r="K750" s="139" t="s">
        <v>240</v>
      </c>
      <c r="L750" s="33"/>
      <c r="M750" s="144" t="s">
        <v>1</v>
      </c>
      <c r="N750" s="145" t="s">
        <v>48</v>
      </c>
      <c r="P750" s="146">
        <f>O750*H750</f>
        <v>0</v>
      </c>
      <c r="Q750" s="146">
        <v>0</v>
      </c>
      <c r="R750" s="146">
        <f>Q750*H750</f>
        <v>0</v>
      </c>
      <c r="S750" s="146">
        <v>0</v>
      </c>
      <c r="T750" s="147">
        <f>S750*H750</f>
        <v>0</v>
      </c>
      <c r="AR750" s="148" t="s">
        <v>348</v>
      </c>
      <c r="AT750" s="148" t="s">
        <v>188</v>
      </c>
      <c r="AU750" s="148" t="s">
        <v>93</v>
      </c>
      <c r="AY750" s="17" t="s">
        <v>186</v>
      </c>
      <c r="BE750" s="149">
        <f>IF(N750="základní",J750,0)</f>
        <v>0</v>
      </c>
      <c r="BF750" s="149">
        <f>IF(N750="snížená",J750,0)</f>
        <v>0</v>
      </c>
      <c r="BG750" s="149">
        <f>IF(N750="zákl. přenesená",J750,0)</f>
        <v>0</v>
      </c>
      <c r="BH750" s="149">
        <f>IF(N750="sníž. přenesená",J750,0)</f>
        <v>0</v>
      </c>
      <c r="BI750" s="149">
        <f>IF(N750="nulová",J750,0)</f>
        <v>0</v>
      </c>
      <c r="BJ750" s="17" t="s">
        <v>91</v>
      </c>
      <c r="BK750" s="149">
        <f>ROUND(I750*H750,2)</f>
        <v>0</v>
      </c>
      <c r="BL750" s="17" t="s">
        <v>348</v>
      </c>
      <c r="BM750" s="148" t="s">
        <v>1193</v>
      </c>
    </row>
    <row r="751" spans="2:65" s="1" customFormat="1" ht="107.25">
      <c r="B751" s="33"/>
      <c r="D751" s="151" t="s">
        <v>242</v>
      </c>
      <c r="F751" s="158" t="s">
        <v>1194</v>
      </c>
      <c r="I751" s="159"/>
      <c r="L751" s="33"/>
      <c r="M751" s="160"/>
      <c r="T751" s="57"/>
      <c r="AT751" s="17" t="s">
        <v>242</v>
      </c>
      <c r="AU751" s="17" t="s">
        <v>93</v>
      </c>
    </row>
    <row r="752" spans="2:65" s="14" customFormat="1" ht="11.25">
      <c r="B752" s="173"/>
      <c r="D752" s="151" t="s">
        <v>209</v>
      </c>
      <c r="E752" s="174" t="s">
        <v>1</v>
      </c>
      <c r="F752" s="175" t="s">
        <v>1189</v>
      </c>
      <c r="H752" s="174" t="s">
        <v>1</v>
      </c>
      <c r="I752" s="176"/>
      <c r="L752" s="173"/>
      <c r="M752" s="177"/>
      <c r="T752" s="178"/>
      <c r="AT752" s="174" t="s">
        <v>209</v>
      </c>
      <c r="AU752" s="174" t="s">
        <v>93</v>
      </c>
      <c r="AV752" s="14" t="s">
        <v>91</v>
      </c>
      <c r="AW752" s="14" t="s">
        <v>38</v>
      </c>
      <c r="AX752" s="14" t="s">
        <v>83</v>
      </c>
      <c r="AY752" s="174" t="s">
        <v>186</v>
      </c>
    </row>
    <row r="753" spans="2:65" s="12" customFormat="1" ht="11.25">
      <c r="B753" s="150"/>
      <c r="D753" s="151" t="s">
        <v>209</v>
      </c>
      <c r="E753" s="157" t="s">
        <v>1</v>
      </c>
      <c r="F753" s="152" t="s">
        <v>1195</v>
      </c>
      <c r="H753" s="153">
        <v>2.63</v>
      </c>
      <c r="I753" s="154"/>
      <c r="L753" s="150"/>
      <c r="M753" s="155"/>
      <c r="T753" s="156"/>
      <c r="AT753" s="157" t="s">
        <v>209</v>
      </c>
      <c r="AU753" s="157" t="s">
        <v>93</v>
      </c>
      <c r="AV753" s="12" t="s">
        <v>93</v>
      </c>
      <c r="AW753" s="12" t="s">
        <v>38</v>
      </c>
      <c r="AX753" s="12" t="s">
        <v>83</v>
      </c>
      <c r="AY753" s="157" t="s">
        <v>186</v>
      </c>
    </row>
    <row r="754" spans="2:65" s="12" customFormat="1" ht="11.25">
      <c r="B754" s="150"/>
      <c r="D754" s="151" t="s">
        <v>209</v>
      </c>
      <c r="E754" s="157" t="s">
        <v>1</v>
      </c>
      <c r="F754" s="152" t="s">
        <v>1196</v>
      </c>
      <c r="H754" s="153">
        <v>3.65</v>
      </c>
      <c r="I754" s="154"/>
      <c r="L754" s="150"/>
      <c r="M754" s="155"/>
      <c r="T754" s="156"/>
      <c r="AT754" s="157" t="s">
        <v>209</v>
      </c>
      <c r="AU754" s="157" t="s">
        <v>93</v>
      </c>
      <c r="AV754" s="12" t="s">
        <v>93</v>
      </c>
      <c r="AW754" s="12" t="s">
        <v>38</v>
      </c>
      <c r="AX754" s="12" t="s">
        <v>83</v>
      </c>
      <c r="AY754" s="157" t="s">
        <v>186</v>
      </c>
    </row>
    <row r="755" spans="2:65" s="13" customFormat="1" ht="11.25">
      <c r="B755" s="166"/>
      <c r="D755" s="151" t="s">
        <v>209</v>
      </c>
      <c r="E755" s="167" t="s">
        <v>1</v>
      </c>
      <c r="F755" s="168" t="s">
        <v>291</v>
      </c>
      <c r="H755" s="169">
        <v>6.28</v>
      </c>
      <c r="I755" s="170"/>
      <c r="L755" s="166"/>
      <c r="M755" s="171"/>
      <c r="T755" s="172"/>
      <c r="AT755" s="167" t="s">
        <v>209</v>
      </c>
      <c r="AU755" s="167" t="s">
        <v>93</v>
      </c>
      <c r="AV755" s="13" t="s">
        <v>193</v>
      </c>
      <c r="AW755" s="13" t="s">
        <v>38</v>
      </c>
      <c r="AX755" s="13" t="s">
        <v>91</v>
      </c>
      <c r="AY755" s="167" t="s">
        <v>186</v>
      </c>
    </row>
    <row r="756" spans="2:65" s="1" customFormat="1" ht="16.5" customHeight="1">
      <c r="B756" s="33"/>
      <c r="C756" s="137" t="s">
        <v>1197</v>
      </c>
      <c r="D756" s="137" t="s">
        <v>188</v>
      </c>
      <c r="E756" s="138" t="s">
        <v>1198</v>
      </c>
      <c r="F756" s="139" t="s">
        <v>1199</v>
      </c>
      <c r="G756" s="140" t="s">
        <v>191</v>
      </c>
      <c r="H756" s="141">
        <v>161.095</v>
      </c>
      <c r="I756" s="142"/>
      <c r="J756" s="143">
        <f>ROUND(I756*H756,2)</f>
        <v>0</v>
      </c>
      <c r="K756" s="139" t="s">
        <v>192</v>
      </c>
      <c r="L756" s="33"/>
      <c r="M756" s="144" t="s">
        <v>1</v>
      </c>
      <c r="N756" s="145" t="s">
        <v>48</v>
      </c>
      <c r="P756" s="146">
        <f>O756*H756</f>
        <v>0</v>
      </c>
      <c r="Q756" s="146">
        <v>1.5789999999999998E-2</v>
      </c>
      <c r="R756" s="146">
        <f>Q756*H756</f>
        <v>2.5436900499999999</v>
      </c>
      <c r="S756" s="146">
        <v>0</v>
      </c>
      <c r="T756" s="147">
        <f>S756*H756</f>
        <v>0</v>
      </c>
      <c r="AR756" s="148" t="s">
        <v>348</v>
      </c>
      <c r="AT756" s="148" t="s">
        <v>188</v>
      </c>
      <c r="AU756" s="148" t="s">
        <v>93</v>
      </c>
      <c r="AY756" s="17" t="s">
        <v>186</v>
      </c>
      <c r="BE756" s="149">
        <f>IF(N756="základní",J756,0)</f>
        <v>0</v>
      </c>
      <c r="BF756" s="149">
        <f>IF(N756="snížená",J756,0)</f>
        <v>0</v>
      </c>
      <c r="BG756" s="149">
        <f>IF(N756="zákl. přenesená",J756,0)</f>
        <v>0</v>
      </c>
      <c r="BH756" s="149">
        <f>IF(N756="sníž. přenesená",J756,0)</f>
        <v>0</v>
      </c>
      <c r="BI756" s="149">
        <f>IF(N756="nulová",J756,0)</f>
        <v>0</v>
      </c>
      <c r="BJ756" s="17" t="s">
        <v>91</v>
      </c>
      <c r="BK756" s="149">
        <f>ROUND(I756*H756,2)</f>
        <v>0</v>
      </c>
      <c r="BL756" s="17" t="s">
        <v>348</v>
      </c>
      <c r="BM756" s="148" t="s">
        <v>1200</v>
      </c>
    </row>
    <row r="757" spans="2:65" s="14" customFormat="1" ht="11.25">
      <c r="B757" s="173"/>
      <c r="D757" s="151" t="s">
        <v>209</v>
      </c>
      <c r="E757" s="174" t="s">
        <v>1</v>
      </c>
      <c r="F757" s="175" t="s">
        <v>1000</v>
      </c>
      <c r="H757" s="174" t="s">
        <v>1</v>
      </c>
      <c r="I757" s="176"/>
      <c r="L757" s="173"/>
      <c r="M757" s="177"/>
      <c r="T757" s="178"/>
      <c r="AT757" s="174" t="s">
        <v>209</v>
      </c>
      <c r="AU757" s="174" t="s">
        <v>93</v>
      </c>
      <c r="AV757" s="14" t="s">
        <v>91</v>
      </c>
      <c r="AW757" s="14" t="s">
        <v>38</v>
      </c>
      <c r="AX757" s="14" t="s">
        <v>83</v>
      </c>
      <c r="AY757" s="174" t="s">
        <v>186</v>
      </c>
    </row>
    <row r="758" spans="2:65" s="12" customFormat="1" ht="11.25">
      <c r="B758" s="150"/>
      <c r="D758" s="151" t="s">
        <v>209</v>
      </c>
      <c r="E758" s="157" t="s">
        <v>1</v>
      </c>
      <c r="F758" s="152" t="s">
        <v>1201</v>
      </c>
      <c r="H758" s="153">
        <v>93.224999999999994</v>
      </c>
      <c r="I758" s="154"/>
      <c r="L758" s="150"/>
      <c r="M758" s="155"/>
      <c r="T758" s="156"/>
      <c r="AT758" s="157" t="s">
        <v>209</v>
      </c>
      <c r="AU758" s="157" t="s">
        <v>93</v>
      </c>
      <c r="AV758" s="12" t="s">
        <v>93</v>
      </c>
      <c r="AW758" s="12" t="s">
        <v>38</v>
      </c>
      <c r="AX758" s="12" t="s">
        <v>83</v>
      </c>
      <c r="AY758" s="157" t="s">
        <v>186</v>
      </c>
    </row>
    <row r="759" spans="2:65" s="12" customFormat="1" ht="11.25">
      <c r="B759" s="150"/>
      <c r="D759" s="151" t="s">
        <v>209</v>
      </c>
      <c r="E759" s="157" t="s">
        <v>1</v>
      </c>
      <c r="F759" s="152" t="s">
        <v>1202</v>
      </c>
      <c r="H759" s="153">
        <v>67.87</v>
      </c>
      <c r="I759" s="154"/>
      <c r="L759" s="150"/>
      <c r="M759" s="155"/>
      <c r="T759" s="156"/>
      <c r="AT759" s="157" t="s">
        <v>209</v>
      </c>
      <c r="AU759" s="157" t="s">
        <v>93</v>
      </c>
      <c r="AV759" s="12" t="s">
        <v>93</v>
      </c>
      <c r="AW759" s="12" t="s">
        <v>38</v>
      </c>
      <c r="AX759" s="12" t="s">
        <v>83</v>
      </c>
      <c r="AY759" s="157" t="s">
        <v>186</v>
      </c>
    </row>
    <row r="760" spans="2:65" s="13" customFormat="1" ht="11.25">
      <c r="B760" s="166"/>
      <c r="D760" s="151" t="s">
        <v>209</v>
      </c>
      <c r="E760" s="167" t="s">
        <v>1</v>
      </c>
      <c r="F760" s="168" t="s">
        <v>291</v>
      </c>
      <c r="H760" s="169">
        <v>161.095</v>
      </c>
      <c r="I760" s="170"/>
      <c r="L760" s="166"/>
      <c r="M760" s="171"/>
      <c r="T760" s="172"/>
      <c r="AT760" s="167" t="s">
        <v>209</v>
      </c>
      <c r="AU760" s="167" t="s">
        <v>93</v>
      </c>
      <c r="AV760" s="13" t="s">
        <v>193</v>
      </c>
      <c r="AW760" s="13" t="s">
        <v>38</v>
      </c>
      <c r="AX760" s="13" t="s">
        <v>91</v>
      </c>
      <c r="AY760" s="167" t="s">
        <v>186</v>
      </c>
    </row>
    <row r="761" spans="2:65" s="1" customFormat="1" ht="16.5" customHeight="1">
      <c r="B761" s="33"/>
      <c r="C761" s="137" t="s">
        <v>1203</v>
      </c>
      <c r="D761" s="137" t="s">
        <v>188</v>
      </c>
      <c r="E761" s="138" t="s">
        <v>1204</v>
      </c>
      <c r="F761" s="139" t="s">
        <v>1205</v>
      </c>
      <c r="G761" s="140" t="s">
        <v>191</v>
      </c>
      <c r="H761" s="141">
        <v>204</v>
      </c>
      <c r="I761" s="142"/>
      <c r="J761" s="143">
        <f>ROUND(I761*H761,2)</f>
        <v>0</v>
      </c>
      <c r="K761" s="139" t="s">
        <v>192</v>
      </c>
      <c r="L761" s="33"/>
      <c r="M761" s="144" t="s">
        <v>1</v>
      </c>
      <c r="N761" s="145" t="s">
        <v>48</v>
      </c>
      <c r="P761" s="146">
        <f>O761*H761</f>
        <v>0</v>
      </c>
      <c r="Q761" s="146">
        <v>1.3429999999999999E-2</v>
      </c>
      <c r="R761" s="146">
        <f>Q761*H761</f>
        <v>2.7397199999999997</v>
      </c>
      <c r="S761" s="146">
        <v>0</v>
      </c>
      <c r="T761" s="147">
        <f>S761*H761</f>
        <v>0</v>
      </c>
      <c r="AR761" s="148" t="s">
        <v>348</v>
      </c>
      <c r="AT761" s="148" t="s">
        <v>188</v>
      </c>
      <c r="AU761" s="148" t="s">
        <v>93</v>
      </c>
      <c r="AY761" s="17" t="s">
        <v>186</v>
      </c>
      <c r="BE761" s="149">
        <f>IF(N761="základní",J761,0)</f>
        <v>0</v>
      </c>
      <c r="BF761" s="149">
        <f>IF(N761="snížená",J761,0)</f>
        <v>0</v>
      </c>
      <c r="BG761" s="149">
        <f>IF(N761="zákl. přenesená",J761,0)</f>
        <v>0</v>
      </c>
      <c r="BH761" s="149">
        <f>IF(N761="sníž. přenesená",J761,0)</f>
        <v>0</v>
      </c>
      <c r="BI761" s="149">
        <f>IF(N761="nulová",J761,0)</f>
        <v>0</v>
      </c>
      <c r="BJ761" s="17" t="s">
        <v>91</v>
      </c>
      <c r="BK761" s="149">
        <f>ROUND(I761*H761,2)</f>
        <v>0</v>
      </c>
      <c r="BL761" s="17" t="s">
        <v>348</v>
      </c>
      <c r="BM761" s="148" t="s">
        <v>1206</v>
      </c>
    </row>
    <row r="762" spans="2:65" s="12" customFormat="1" ht="11.25">
      <c r="B762" s="150"/>
      <c r="D762" s="151" t="s">
        <v>209</v>
      </c>
      <c r="E762" s="157" t="s">
        <v>1</v>
      </c>
      <c r="F762" s="152" t="s">
        <v>1207</v>
      </c>
      <c r="H762" s="153">
        <v>130</v>
      </c>
      <c r="I762" s="154"/>
      <c r="L762" s="150"/>
      <c r="M762" s="155"/>
      <c r="T762" s="156"/>
      <c r="AT762" s="157" t="s">
        <v>209</v>
      </c>
      <c r="AU762" s="157" t="s">
        <v>93</v>
      </c>
      <c r="AV762" s="12" t="s">
        <v>93</v>
      </c>
      <c r="AW762" s="12" t="s">
        <v>38</v>
      </c>
      <c r="AX762" s="12" t="s">
        <v>83</v>
      </c>
      <c r="AY762" s="157" t="s">
        <v>186</v>
      </c>
    </row>
    <row r="763" spans="2:65" s="12" customFormat="1" ht="11.25">
      <c r="B763" s="150"/>
      <c r="D763" s="151" t="s">
        <v>209</v>
      </c>
      <c r="E763" s="157" t="s">
        <v>1</v>
      </c>
      <c r="F763" s="152" t="s">
        <v>1208</v>
      </c>
      <c r="H763" s="153">
        <v>74</v>
      </c>
      <c r="I763" s="154"/>
      <c r="L763" s="150"/>
      <c r="M763" s="155"/>
      <c r="T763" s="156"/>
      <c r="AT763" s="157" t="s">
        <v>209</v>
      </c>
      <c r="AU763" s="157" t="s">
        <v>93</v>
      </c>
      <c r="AV763" s="12" t="s">
        <v>93</v>
      </c>
      <c r="AW763" s="12" t="s">
        <v>38</v>
      </c>
      <c r="AX763" s="12" t="s">
        <v>83</v>
      </c>
      <c r="AY763" s="157" t="s">
        <v>186</v>
      </c>
    </row>
    <row r="764" spans="2:65" s="13" customFormat="1" ht="11.25">
      <c r="B764" s="166"/>
      <c r="D764" s="151" t="s">
        <v>209</v>
      </c>
      <c r="E764" s="167" t="s">
        <v>1</v>
      </c>
      <c r="F764" s="168" t="s">
        <v>291</v>
      </c>
      <c r="H764" s="169">
        <v>204</v>
      </c>
      <c r="I764" s="170"/>
      <c r="L764" s="166"/>
      <c r="M764" s="171"/>
      <c r="T764" s="172"/>
      <c r="AT764" s="167" t="s">
        <v>209</v>
      </c>
      <c r="AU764" s="167" t="s">
        <v>93</v>
      </c>
      <c r="AV764" s="13" t="s">
        <v>193</v>
      </c>
      <c r="AW764" s="13" t="s">
        <v>38</v>
      </c>
      <c r="AX764" s="13" t="s">
        <v>91</v>
      </c>
      <c r="AY764" s="167" t="s">
        <v>186</v>
      </c>
    </row>
    <row r="765" spans="2:65" s="1" customFormat="1" ht="16.5" customHeight="1">
      <c r="B765" s="33"/>
      <c r="C765" s="137" t="s">
        <v>1209</v>
      </c>
      <c r="D765" s="137" t="s">
        <v>188</v>
      </c>
      <c r="E765" s="138" t="s">
        <v>1210</v>
      </c>
      <c r="F765" s="139" t="s">
        <v>1211</v>
      </c>
      <c r="G765" s="140" t="s">
        <v>992</v>
      </c>
      <c r="H765" s="196"/>
      <c r="I765" s="142"/>
      <c r="J765" s="143">
        <f>ROUND(I765*H765,2)</f>
        <v>0</v>
      </c>
      <c r="K765" s="139" t="s">
        <v>192</v>
      </c>
      <c r="L765" s="33"/>
      <c r="M765" s="144" t="s">
        <v>1</v>
      </c>
      <c r="N765" s="145" t="s">
        <v>48</v>
      </c>
      <c r="P765" s="146">
        <f>O765*H765</f>
        <v>0</v>
      </c>
      <c r="Q765" s="146">
        <v>0</v>
      </c>
      <c r="R765" s="146">
        <f>Q765*H765</f>
        <v>0</v>
      </c>
      <c r="S765" s="146">
        <v>0</v>
      </c>
      <c r="T765" s="147">
        <f>S765*H765</f>
        <v>0</v>
      </c>
      <c r="AR765" s="148" t="s">
        <v>348</v>
      </c>
      <c r="AT765" s="148" t="s">
        <v>188</v>
      </c>
      <c r="AU765" s="148" t="s">
        <v>93</v>
      </c>
      <c r="AY765" s="17" t="s">
        <v>186</v>
      </c>
      <c r="BE765" s="149">
        <f>IF(N765="základní",J765,0)</f>
        <v>0</v>
      </c>
      <c r="BF765" s="149">
        <f>IF(N765="snížená",J765,0)</f>
        <v>0</v>
      </c>
      <c r="BG765" s="149">
        <f>IF(N765="zákl. přenesená",J765,0)</f>
        <v>0</v>
      </c>
      <c r="BH765" s="149">
        <f>IF(N765="sníž. přenesená",J765,0)</f>
        <v>0</v>
      </c>
      <c r="BI765" s="149">
        <f>IF(N765="nulová",J765,0)</f>
        <v>0</v>
      </c>
      <c r="BJ765" s="17" t="s">
        <v>91</v>
      </c>
      <c r="BK765" s="149">
        <f>ROUND(I765*H765,2)</f>
        <v>0</v>
      </c>
      <c r="BL765" s="17" t="s">
        <v>348</v>
      </c>
      <c r="BM765" s="148" t="s">
        <v>1212</v>
      </c>
    </row>
    <row r="766" spans="2:65" s="11" customFormat="1" ht="22.9" customHeight="1">
      <c r="B766" s="125"/>
      <c r="D766" s="126" t="s">
        <v>82</v>
      </c>
      <c r="E766" s="135" t="s">
        <v>1213</v>
      </c>
      <c r="F766" s="135" t="s">
        <v>1214</v>
      </c>
      <c r="I766" s="128"/>
      <c r="J766" s="136">
        <f>BK766</f>
        <v>0</v>
      </c>
      <c r="L766" s="125"/>
      <c r="M766" s="130"/>
      <c r="P766" s="131">
        <f>SUM(P767:P810)</f>
        <v>0</v>
      </c>
      <c r="R766" s="131">
        <f>SUM(R767:R810)</f>
        <v>1.76136023</v>
      </c>
      <c r="T766" s="132">
        <f>SUM(T767:T810)</f>
        <v>0</v>
      </c>
      <c r="AR766" s="126" t="s">
        <v>93</v>
      </c>
      <c r="AT766" s="133" t="s">
        <v>82</v>
      </c>
      <c r="AU766" s="133" t="s">
        <v>91</v>
      </c>
      <c r="AY766" s="126" t="s">
        <v>186</v>
      </c>
      <c r="BK766" s="134">
        <f>SUM(BK767:BK810)</f>
        <v>0</v>
      </c>
    </row>
    <row r="767" spans="2:65" s="1" customFormat="1" ht="16.5" customHeight="1">
      <c r="B767" s="33"/>
      <c r="C767" s="137" t="s">
        <v>1215</v>
      </c>
      <c r="D767" s="137" t="s">
        <v>188</v>
      </c>
      <c r="E767" s="138" t="s">
        <v>1216</v>
      </c>
      <c r="F767" s="139" t="s">
        <v>1217</v>
      </c>
      <c r="G767" s="140" t="s">
        <v>191</v>
      </c>
      <c r="H767" s="141">
        <v>547.74</v>
      </c>
      <c r="I767" s="142"/>
      <c r="J767" s="143">
        <f>ROUND(I767*H767,2)</f>
        <v>0</v>
      </c>
      <c r="K767" s="139" t="s">
        <v>240</v>
      </c>
      <c r="L767" s="33"/>
      <c r="M767" s="144" t="s">
        <v>1</v>
      </c>
      <c r="N767" s="145" t="s">
        <v>48</v>
      </c>
      <c r="P767" s="146">
        <f>O767*H767</f>
        <v>0</v>
      </c>
      <c r="Q767" s="146">
        <v>0</v>
      </c>
      <c r="R767" s="146">
        <f>Q767*H767</f>
        <v>0</v>
      </c>
      <c r="S767" s="146">
        <v>0</v>
      </c>
      <c r="T767" s="147">
        <f>S767*H767</f>
        <v>0</v>
      </c>
      <c r="AR767" s="148" t="s">
        <v>348</v>
      </c>
      <c r="AT767" s="148" t="s">
        <v>188</v>
      </c>
      <c r="AU767" s="148" t="s">
        <v>93</v>
      </c>
      <c r="AY767" s="17" t="s">
        <v>186</v>
      </c>
      <c r="BE767" s="149">
        <f>IF(N767="základní",J767,0)</f>
        <v>0</v>
      </c>
      <c r="BF767" s="149">
        <f>IF(N767="snížená",J767,0)</f>
        <v>0</v>
      </c>
      <c r="BG767" s="149">
        <f>IF(N767="zákl. přenesená",J767,0)</f>
        <v>0</v>
      </c>
      <c r="BH767" s="149">
        <f>IF(N767="sníž. přenesená",J767,0)</f>
        <v>0</v>
      </c>
      <c r="BI767" s="149">
        <f>IF(N767="nulová",J767,0)</f>
        <v>0</v>
      </c>
      <c r="BJ767" s="17" t="s">
        <v>91</v>
      </c>
      <c r="BK767" s="149">
        <f>ROUND(I767*H767,2)</f>
        <v>0</v>
      </c>
      <c r="BL767" s="17" t="s">
        <v>348</v>
      </c>
      <c r="BM767" s="148" t="s">
        <v>1218</v>
      </c>
    </row>
    <row r="768" spans="2:65" s="1" customFormat="1" ht="185.25">
      <c r="B768" s="33"/>
      <c r="D768" s="151" t="s">
        <v>242</v>
      </c>
      <c r="F768" s="158" t="s">
        <v>1219</v>
      </c>
      <c r="I768" s="159"/>
      <c r="L768" s="33"/>
      <c r="M768" s="160"/>
      <c r="T768" s="57"/>
      <c r="AT768" s="17" t="s">
        <v>242</v>
      </c>
      <c r="AU768" s="17" t="s">
        <v>93</v>
      </c>
    </row>
    <row r="769" spans="2:65" s="14" customFormat="1" ht="11.25">
      <c r="B769" s="173"/>
      <c r="D769" s="151" t="s">
        <v>209</v>
      </c>
      <c r="E769" s="174" t="s">
        <v>1</v>
      </c>
      <c r="F769" s="175" t="s">
        <v>712</v>
      </c>
      <c r="H769" s="174" t="s">
        <v>1</v>
      </c>
      <c r="I769" s="176"/>
      <c r="L769" s="173"/>
      <c r="M769" s="177"/>
      <c r="T769" s="178"/>
      <c r="AT769" s="174" t="s">
        <v>209</v>
      </c>
      <c r="AU769" s="174" t="s">
        <v>93</v>
      </c>
      <c r="AV769" s="14" t="s">
        <v>91</v>
      </c>
      <c r="AW769" s="14" t="s">
        <v>38</v>
      </c>
      <c r="AX769" s="14" t="s">
        <v>83</v>
      </c>
      <c r="AY769" s="174" t="s">
        <v>186</v>
      </c>
    </row>
    <row r="770" spans="2:65" s="12" customFormat="1" ht="11.25">
      <c r="B770" s="150"/>
      <c r="D770" s="151" t="s">
        <v>209</v>
      </c>
      <c r="E770" s="157" t="s">
        <v>1</v>
      </c>
      <c r="F770" s="152" t="s">
        <v>1220</v>
      </c>
      <c r="H770" s="153">
        <v>547.74</v>
      </c>
      <c r="I770" s="154"/>
      <c r="L770" s="150"/>
      <c r="M770" s="155"/>
      <c r="T770" s="156"/>
      <c r="AT770" s="157" t="s">
        <v>209</v>
      </c>
      <c r="AU770" s="157" t="s">
        <v>93</v>
      </c>
      <c r="AV770" s="12" t="s">
        <v>93</v>
      </c>
      <c r="AW770" s="12" t="s">
        <v>38</v>
      </c>
      <c r="AX770" s="12" t="s">
        <v>83</v>
      </c>
      <c r="AY770" s="157" t="s">
        <v>186</v>
      </c>
    </row>
    <row r="771" spans="2:65" s="13" customFormat="1" ht="11.25">
      <c r="B771" s="166"/>
      <c r="D771" s="151" t="s">
        <v>209</v>
      </c>
      <c r="E771" s="167" t="s">
        <v>1</v>
      </c>
      <c r="F771" s="168" t="s">
        <v>291</v>
      </c>
      <c r="H771" s="169">
        <v>547.74</v>
      </c>
      <c r="I771" s="170"/>
      <c r="L771" s="166"/>
      <c r="M771" s="171"/>
      <c r="T771" s="172"/>
      <c r="AT771" s="167" t="s">
        <v>209</v>
      </c>
      <c r="AU771" s="167" t="s">
        <v>93</v>
      </c>
      <c r="AV771" s="13" t="s">
        <v>193</v>
      </c>
      <c r="AW771" s="13" t="s">
        <v>38</v>
      </c>
      <c r="AX771" s="13" t="s">
        <v>91</v>
      </c>
      <c r="AY771" s="167" t="s">
        <v>186</v>
      </c>
    </row>
    <row r="772" spans="2:65" s="1" customFormat="1" ht="16.5" customHeight="1">
      <c r="B772" s="33"/>
      <c r="C772" s="137" t="s">
        <v>1221</v>
      </c>
      <c r="D772" s="137" t="s">
        <v>188</v>
      </c>
      <c r="E772" s="138" t="s">
        <v>1222</v>
      </c>
      <c r="F772" s="139" t="s">
        <v>1223</v>
      </c>
      <c r="G772" s="140" t="s">
        <v>191</v>
      </c>
      <c r="H772" s="141">
        <v>828</v>
      </c>
      <c r="I772" s="142"/>
      <c r="J772" s="143">
        <f>ROUND(I772*H772,2)</f>
        <v>0</v>
      </c>
      <c r="K772" s="139" t="s">
        <v>240</v>
      </c>
      <c r="L772" s="33"/>
      <c r="M772" s="144" t="s">
        <v>1</v>
      </c>
      <c r="N772" s="145" t="s">
        <v>48</v>
      </c>
      <c r="P772" s="146">
        <f>O772*H772</f>
        <v>0</v>
      </c>
      <c r="Q772" s="146">
        <v>0</v>
      </c>
      <c r="R772" s="146">
        <f>Q772*H772</f>
        <v>0</v>
      </c>
      <c r="S772" s="146">
        <v>0</v>
      </c>
      <c r="T772" s="147">
        <f>S772*H772</f>
        <v>0</v>
      </c>
      <c r="AR772" s="148" t="s">
        <v>348</v>
      </c>
      <c r="AT772" s="148" t="s">
        <v>188</v>
      </c>
      <c r="AU772" s="148" t="s">
        <v>93</v>
      </c>
      <c r="AY772" s="17" t="s">
        <v>186</v>
      </c>
      <c r="BE772" s="149">
        <f>IF(N772="základní",J772,0)</f>
        <v>0</v>
      </c>
      <c r="BF772" s="149">
        <f>IF(N772="snížená",J772,0)</f>
        <v>0</v>
      </c>
      <c r="BG772" s="149">
        <f>IF(N772="zákl. přenesená",J772,0)</f>
        <v>0</v>
      </c>
      <c r="BH772" s="149">
        <f>IF(N772="sníž. přenesená",J772,0)</f>
        <v>0</v>
      </c>
      <c r="BI772" s="149">
        <f>IF(N772="nulová",J772,0)</f>
        <v>0</v>
      </c>
      <c r="BJ772" s="17" t="s">
        <v>91</v>
      </c>
      <c r="BK772" s="149">
        <f>ROUND(I772*H772,2)</f>
        <v>0</v>
      </c>
      <c r="BL772" s="17" t="s">
        <v>348</v>
      </c>
      <c r="BM772" s="148" t="s">
        <v>1224</v>
      </c>
    </row>
    <row r="773" spans="2:65" s="1" customFormat="1" ht="156">
      <c r="B773" s="33"/>
      <c r="D773" s="151" t="s">
        <v>242</v>
      </c>
      <c r="F773" s="158" t="s">
        <v>1225</v>
      </c>
      <c r="I773" s="159"/>
      <c r="L773" s="33"/>
      <c r="M773" s="160"/>
      <c r="T773" s="57"/>
      <c r="AT773" s="17" t="s">
        <v>242</v>
      </c>
      <c r="AU773" s="17" t="s">
        <v>93</v>
      </c>
    </row>
    <row r="774" spans="2:65" s="14" customFormat="1" ht="11.25">
      <c r="B774" s="173"/>
      <c r="D774" s="151" t="s">
        <v>209</v>
      </c>
      <c r="E774" s="174" t="s">
        <v>1</v>
      </c>
      <c r="F774" s="175" t="s">
        <v>712</v>
      </c>
      <c r="H774" s="174" t="s">
        <v>1</v>
      </c>
      <c r="I774" s="176"/>
      <c r="L774" s="173"/>
      <c r="M774" s="177"/>
      <c r="T774" s="178"/>
      <c r="AT774" s="174" t="s">
        <v>209</v>
      </c>
      <c r="AU774" s="174" t="s">
        <v>93</v>
      </c>
      <c r="AV774" s="14" t="s">
        <v>91</v>
      </c>
      <c r="AW774" s="14" t="s">
        <v>38</v>
      </c>
      <c r="AX774" s="14" t="s">
        <v>83</v>
      </c>
      <c r="AY774" s="174" t="s">
        <v>186</v>
      </c>
    </row>
    <row r="775" spans="2:65" s="12" customFormat="1" ht="11.25">
      <c r="B775" s="150"/>
      <c r="D775" s="151" t="s">
        <v>209</v>
      </c>
      <c r="E775" s="157" t="s">
        <v>1</v>
      </c>
      <c r="F775" s="152" t="s">
        <v>1226</v>
      </c>
      <c r="H775" s="153">
        <v>828</v>
      </c>
      <c r="I775" s="154"/>
      <c r="L775" s="150"/>
      <c r="M775" s="155"/>
      <c r="T775" s="156"/>
      <c r="AT775" s="157" t="s">
        <v>209</v>
      </c>
      <c r="AU775" s="157" t="s">
        <v>93</v>
      </c>
      <c r="AV775" s="12" t="s">
        <v>93</v>
      </c>
      <c r="AW775" s="12" t="s">
        <v>38</v>
      </c>
      <c r="AX775" s="12" t="s">
        <v>83</v>
      </c>
      <c r="AY775" s="157" t="s">
        <v>186</v>
      </c>
    </row>
    <row r="776" spans="2:65" s="13" customFormat="1" ht="11.25">
      <c r="B776" s="166"/>
      <c r="D776" s="151" t="s">
        <v>209</v>
      </c>
      <c r="E776" s="167" t="s">
        <v>1</v>
      </c>
      <c r="F776" s="168" t="s">
        <v>291</v>
      </c>
      <c r="H776" s="169">
        <v>828</v>
      </c>
      <c r="I776" s="170"/>
      <c r="L776" s="166"/>
      <c r="M776" s="171"/>
      <c r="T776" s="172"/>
      <c r="AT776" s="167" t="s">
        <v>209</v>
      </c>
      <c r="AU776" s="167" t="s">
        <v>93</v>
      </c>
      <c r="AV776" s="13" t="s">
        <v>193</v>
      </c>
      <c r="AW776" s="13" t="s">
        <v>38</v>
      </c>
      <c r="AX776" s="13" t="s">
        <v>91</v>
      </c>
      <c r="AY776" s="167" t="s">
        <v>186</v>
      </c>
    </row>
    <row r="777" spans="2:65" s="1" customFormat="1" ht="16.5" customHeight="1">
      <c r="B777" s="33"/>
      <c r="C777" s="137" t="s">
        <v>1227</v>
      </c>
      <c r="D777" s="137" t="s">
        <v>188</v>
      </c>
      <c r="E777" s="138" t="s">
        <v>1228</v>
      </c>
      <c r="F777" s="139" t="s">
        <v>1229</v>
      </c>
      <c r="G777" s="140" t="s">
        <v>191</v>
      </c>
      <c r="H777" s="141">
        <v>64.3</v>
      </c>
      <c r="I777" s="142"/>
      <c r="J777" s="143">
        <f>ROUND(I777*H777,2)</f>
        <v>0</v>
      </c>
      <c r="K777" s="139" t="s">
        <v>240</v>
      </c>
      <c r="L777" s="33"/>
      <c r="M777" s="144" t="s">
        <v>1</v>
      </c>
      <c r="N777" s="145" t="s">
        <v>48</v>
      </c>
      <c r="P777" s="146">
        <f>O777*H777</f>
        <v>0</v>
      </c>
      <c r="Q777" s="146">
        <v>0</v>
      </c>
      <c r="R777" s="146">
        <f>Q777*H777</f>
        <v>0</v>
      </c>
      <c r="S777" s="146">
        <v>0</v>
      </c>
      <c r="T777" s="147">
        <f>S777*H777</f>
        <v>0</v>
      </c>
      <c r="AR777" s="148" t="s">
        <v>348</v>
      </c>
      <c r="AT777" s="148" t="s">
        <v>188</v>
      </c>
      <c r="AU777" s="148" t="s">
        <v>93</v>
      </c>
      <c r="AY777" s="17" t="s">
        <v>186</v>
      </c>
      <c r="BE777" s="149">
        <f>IF(N777="základní",J777,0)</f>
        <v>0</v>
      </c>
      <c r="BF777" s="149">
        <f>IF(N777="snížená",J777,0)</f>
        <v>0</v>
      </c>
      <c r="BG777" s="149">
        <f>IF(N777="zákl. přenesená",J777,0)</f>
        <v>0</v>
      </c>
      <c r="BH777" s="149">
        <f>IF(N777="sníž. přenesená",J777,0)</f>
        <v>0</v>
      </c>
      <c r="BI777" s="149">
        <f>IF(N777="nulová",J777,0)</f>
        <v>0</v>
      </c>
      <c r="BJ777" s="17" t="s">
        <v>91</v>
      </c>
      <c r="BK777" s="149">
        <f>ROUND(I777*H777,2)</f>
        <v>0</v>
      </c>
      <c r="BL777" s="17" t="s">
        <v>348</v>
      </c>
      <c r="BM777" s="148" t="s">
        <v>1230</v>
      </c>
    </row>
    <row r="778" spans="2:65" s="1" customFormat="1" ht="48.75">
      <c r="B778" s="33"/>
      <c r="D778" s="151" t="s">
        <v>242</v>
      </c>
      <c r="F778" s="158" t="s">
        <v>1231</v>
      </c>
      <c r="I778" s="159"/>
      <c r="L778" s="33"/>
      <c r="M778" s="160"/>
      <c r="T778" s="57"/>
      <c r="AT778" s="17" t="s">
        <v>242</v>
      </c>
      <c r="AU778" s="17" t="s">
        <v>93</v>
      </c>
    </row>
    <row r="779" spans="2:65" s="14" customFormat="1" ht="11.25">
      <c r="B779" s="173"/>
      <c r="D779" s="151" t="s">
        <v>209</v>
      </c>
      <c r="E779" s="174" t="s">
        <v>1</v>
      </c>
      <c r="F779" s="175" t="s">
        <v>712</v>
      </c>
      <c r="H779" s="174" t="s">
        <v>1</v>
      </c>
      <c r="I779" s="176"/>
      <c r="L779" s="173"/>
      <c r="M779" s="177"/>
      <c r="T779" s="178"/>
      <c r="AT779" s="174" t="s">
        <v>209</v>
      </c>
      <c r="AU779" s="174" t="s">
        <v>93</v>
      </c>
      <c r="AV779" s="14" t="s">
        <v>91</v>
      </c>
      <c r="AW779" s="14" t="s">
        <v>38</v>
      </c>
      <c r="AX779" s="14" t="s">
        <v>83</v>
      </c>
      <c r="AY779" s="174" t="s">
        <v>186</v>
      </c>
    </row>
    <row r="780" spans="2:65" s="14" customFormat="1" ht="11.25">
      <c r="B780" s="173"/>
      <c r="D780" s="151" t="s">
        <v>209</v>
      </c>
      <c r="E780" s="174" t="s">
        <v>1</v>
      </c>
      <c r="F780" s="175" t="s">
        <v>1232</v>
      </c>
      <c r="H780" s="174" t="s">
        <v>1</v>
      </c>
      <c r="I780" s="176"/>
      <c r="L780" s="173"/>
      <c r="M780" s="177"/>
      <c r="T780" s="178"/>
      <c r="AT780" s="174" t="s">
        <v>209</v>
      </c>
      <c r="AU780" s="174" t="s">
        <v>93</v>
      </c>
      <c r="AV780" s="14" t="s">
        <v>91</v>
      </c>
      <c r="AW780" s="14" t="s">
        <v>38</v>
      </c>
      <c r="AX780" s="14" t="s">
        <v>83</v>
      </c>
      <c r="AY780" s="174" t="s">
        <v>186</v>
      </c>
    </row>
    <row r="781" spans="2:65" s="12" customFormat="1" ht="11.25">
      <c r="B781" s="150"/>
      <c r="D781" s="151" t="s">
        <v>209</v>
      </c>
      <c r="E781" s="157" t="s">
        <v>1</v>
      </c>
      <c r="F781" s="152" t="s">
        <v>1233</v>
      </c>
      <c r="H781" s="153">
        <v>47</v>
      </c>
      <c r="I781" s="154"/>
      <c r="L781" s="150"/>
      <c r="M781" s="155"/>
      <c r="T781" s="156"/>
      <c r="AT781" s="157" t="s">
        <v>209</v>
      </c>
      <c r="AU781" s="157" t="s">
        <v>93</v>
      </c>
      <c r="AV781" s="12" t="s">
        <v>93</v>
      </c>
      <c r="AW781" s="12" t="s">
        <v>38</v>
      </c>
      <c r="AX781" s="12" t="s">
        <v>83</v>
      </c>
      <c r="AY781" s="157" t="s">
        <v>186</v>
      </c>
    </row>
    <row r="782" spans="2:65" s="12" customFormat="1" ht="11.25">
      <c r="B782" s="150"/>
      <c r="D782" s="151" t="s">
        <v>209</v>
      </c>
      <c r="E782" s="157" t="s">
        <v>1</v>
      </c>
      <c r="F782" s="152" t="s">
        <v>1234</v>
      </c>
      <c r="H782" s="153">
        <v>17.3</v>
      </c>
      <c r="I782" s="154"/>
      <c r="L782" s="150"/>
      <c r="M782" s="155"/>
      <c r="T782" s="156"/>
      <c r="AT782" s="157" t="s">
        <v>209</v>
      </c>
      <c r="AU782" s="157" t="s">
        <v>93</v>
      </c>
      <c r="AV782" s="12" t="s">
        <v>93</v>
      </c>
      <c r="AW782" s="12" t="s">
        <v>38</v>
      </c>
      <c r="AX782" s="12" t="s">
        <v>83</v>
      </c>
      <c r="AY782" s="157" t="s">
        <v>186</v>
      </c>
    </row>
    <row r="783" spans="2:65" s="13" customFormat="1" ht="11.25">
      <c r="B783" s="166"/>
      <c r="D783" s="151" t="s">
        <v>209</v>
      </c>
      <c r="E783" s="167" t="s">
        <v>1</v>
      </c>
      <c r="F783" s="168" t="s">
        <v>291</v>
      </c>
      <c r="H783" s="169">
        <v>64.3</v>
      </c>
      <c r="I783" s="170"/>
      <c r="L783" s="166"/>
      <c r="M783" s="171"/>
      <c r="T783" s="172"/>
      <c r="AT783" s="167" t="s">
        <v>209</v>
      </c>
      <c r="AU783" s="167" t="s">
        <v>93</v>
      </c>
      <c r="AV783" s="13" t="s">
        <v>193</v>
      </c>
      <c r="AW783" s="13" t="s">
        <v>38</v>
      </c>
      <c r="AX783" s="13" t="s">
        <v>91</v>
      </c>
      <c r="AY783" s="167" t="s">
        <v>186</v>
      </c>
    </row>
    <row r="784" spans="2:65" s="1" customFormat="1" ht="16.5" customHeight="1">
      <c r="B784" s="33"/>
      <c r="C784" s="137" t="s">
        <v>1235</v>
      </c>
      <c r="D784" s="137" t="s">
        <v>188</v>
      </c>
      <c r="E784" s="138" t="s">
        <v>1236</v>
      </c>
      <c r="F784" s="139" t="s">
        <v>1237</v>
      </c>
      <c r="G784" s="140" t="s">
        <v>191</v>
      </c>
      <c r="H784" s="141">
        <v>34.65</v>
      </c>
      <c r="I784" s="142"/>
      <c r="J784" s="143">
        <f>ROUND(I784*H784,2)</f>
        <v>0</v>
      </c>
      <c r="K784" s="139" t="s">
        <v>192</v>
      </c>
      <c r="L784" s="33"/>
      <c r="M784" s="144" t="s">
        <v>1</v>
      </c>
      <c r="N784" s="145" t="s">
        <v>48</v>
      </c>
      <c r="P784" s="146">
        <f>O784*H784</f>
        <v>0</v>
      </c>
      <c r="Q784" s="146">
        <v>1.355E-2</v>
      </c>
      <c r="R784" s="146">
        <f>Q784*H784</f>
        <v>0.46950749999999997</v>
      </c>
      <c r="S784" s="146">
        <v>0</v>
      </c>
      <c r="T784" s="147">
        <f>S784*H784</f>
        <v>0</v>
      </c>
      <c r="AR784" s="148" t="s">
        <v>348</v>
      </c>
      <c r="AT784" s="148" t="s">
        <v>188</v>
      </c>
      <c r="AU784" s="148" t="s">
        <v>93</v>
      </c>
      <c r="AY784" s="17" t="s">
        <v>186</v>
      </c>
      <c r="BE784" s="149">
        <f>IF(N784="základní",J784,0)</f>
        <v>0</v>
      </c>
      <c r="BF784" s="149">
        <f>IF(N784="snížená",J784,0)</f>
        <v>0</v>
      </c>
      <c r="BG784" s="149">
        <f>IF(N784="zákl. přenesená",J784,0)</f>
        <v>0</v>
      </c>
      <c r="BH784" s="149">
        <f>IF(N784="sníž. přenesená",J784,0)</f>
        <v>0</v>
      </c>
      <c r="BI784" s="149">
        <f>IF(N784="nulová",J784,0)</f>
        <v>0</v>
      </c>
      <c r="BJ784" s="17" t="s">
        <v>91</v>
      </c>
      <c r="BK784" s="149">
        <f>ROUND(I784*H784,2)</f>
        <v>0</v>
      </c>
      <c r="BL784" s="17" t="s">
        <v>348</v>
      </c>
      <c r="BM784" s="148" t="s">
        <v>1238</v>
      </c>
    </row>
    <row r="785" spans="2:65" s="14" customFormat="1" ht="11.25">
      <c r="B785" s="173"/>
      <c r="D785" s="151" t="s">
        <v>209</v>
      </c>
      <c r="E785" s="174" t="s">
        <v>1</v>
      </c>
      <c r="F785" s="175" t="s">
        <v>433</v>
      </c>
      <c r="H785" s="174" t="s">
        <v>1</v>
      </c>
      <c r="I785" s="176"/>
      <c r="L785" s="173"/>
      <c r="M785" s="177"/>
      <c r="T785" s="178"/>
      <c r="AT785" s="174" t="s">
        <v>209</v>
      </c>
      <c r="AU785" s="174" t="s">
        <v>93</v>
      </c>
      <c r="AV785" s="14" t="s">
        <v>91</v>
      </c>
      <c r="AW785" s="14" t="s">
        <v>38</v>
      </c>
      <c r="AX785" s="14" t="s">
        <v>83</v>
      </c>
      <c r="AY785" s="174" t="s">
        <v>186</v>
      </c>
    </row>
    <row r="786" spans="2:65" s="12" customFormat="1" ht="11.25">
      <c r="B786" s="150"/>
      <c r="D786" s="151" t="s">
        <v>209</v>
      </c>
      <c r="E786" s="157" t="s">
        <v>1</v>
      </c>
      <c r="F786" s="152" t="s">
        <v>1239</v>
      </c>
      <c r="H786" s="153">
        <v>34.65</v>
      </c>
      <c r="I786" s="154"/>
      <c r="L786" s="150"/>
      <c r="M786" s="155"/>
      <c r="T786" s="156"/>
      <c r="AT786" s="157" t="s">
        <v>209</v>
      </c>
      <c r="AU786" s="157" t="s">
        <v>93</v>
      </c>
      <c r="AV786" s="12" t="s">
        <v>93</v>
      </c>
      <c r="AW786" s="12" t="s">
        <v>38</v>
      </c>
      <c r="AX786" s="12" t="s">
        <v>83</v>
      </c>
      <c r="AY786" s="157" t="s">
        <v>186</v>
      </c>
    </row>
    <row r="787" spans="2:65" s="13" customFormat="1" ht="11.25">
      <c r="B787" s="166"/>
      <c r="D787" s="151" t="s">
        <v>209</v>
      </c>
      <c r="E787" s="167" t="s">
        <v>1</v>
      </c>
      <c r="F787" s="168" t="s">
        <v>291</v>
      </c>
      <c r="H787" s="169">
        <v>34.65</v>
      </c>
      <c r="I787" s="170"/>
      <c r="L787" s="166"/>
      <c r="M787" s="171"/>
      <c r="T787" s="172"/>
      <c r="AT787" s="167" t="s">
        <v>209</v>
      </c>
      <c r="AU787" s="167" t="s">
        <v>93</v>
      </c>
      <c r="AV787" s="13" t="s">
        <v>193</v>
      </c>
      <c r="AW787" s="13" t="s">
        <v>38</v>
      </c>
      <c r="AX787" s="13" t="s">
        <v>91</v>
      </c>
      <c r="AY787" s="167" t="s">
        <v>186</v>
      </c>
    </row>
    <row r="788" spans="2:65" s="1" customFormat="1" ht="16.5" customHeight="1">
      <c r="B788" s="33"/>
      <c r="C788" s="137" t="s">
        <v>1240</v>
      </c>
      <c r="D788" s="137" t="s">
        <v>188</v>
      </c>
      <c r="E788" s="138" t="s">
        <v>1241</v>
      </c>
      <c r="F788" s="139" t="s">
        <v>1242</v>
      </c>
      <c r="G788" s="140" t="s">
        <v>191</v>
      </c>
      <c r="H788" s="141">
        <v>87.8</v>
      </c>
      <c r="I788" s="142"/>
      <c r="J788" s="143">
        <f>ROUND(I788*H788,2)</f>
        <v>0</v>
      </c>
      <c r="K788" s="139" t="s">
        <v>192</v>
      </c>
      <c r="L788" s="33"/>
      <c r="M788" s="144" t="s">
        <v>1</v>
      </c>
      <c r="N788" s="145" t="s">
        <v>48</v>
      </c>
      <c r="P788" s="146">
        <f>O788*H788</f>
        <v>0</v>
      </c>
      <c r="Q788" s="146">
        <v>1.379E-2</v>
      </c>
      <c r="R788" s="146">
        <f>Q788*H788</f>
        <v>1.2107619999999999</v>
      </c>
      <c r="S788" s="146">
        <v>0</v>
      </c>
      <c r="T788" s="147">
        <f>S788*H788</f>
        <v>0</v>
      </c>
      <c r="AR788" s="148" t="s">
        <v>348</v>
      </c>
      <c r="AT788" s="148" t="s">
        <v>188</v>
      </c>
      <c r="AU788" s="148" t="s">
        <v>93</v>
      </c>
      <c r="AY788" s="17" t="s">
        <v>186</v>
      </c>
      <c r="BE788" s="149">
        <f>IF(N788="základní",J788,0)</f>
        <v>0</v>
      </c>
      <c r="BF788" s="149">
        <f>IF(N788="snížená",J788,0)</f>
        <v>0</v>
      </c>
      <c r="BG788" s="149">
        <f>IF(N788="zákl. přenesená",J788,0)</f>
        <v>0</v>
      </c>
      <c r="BH788" s="149">
        <f>IF(N788="sníž. přenesená",J788,0)</f>
        <v>0</v>
      </c>
      <c r="BI788" s="149">
        <f>IF(N788="nulová",J788,0)</f>
        <v>0</v>
      </c>
      <c r="BJ788" s="17" t="s">
        <v>91</v>
      </c>
      <c r="BK788" s="149">
        <f>ROUND(I788*H788,2)</f>
        <v>0</v>
      </c>
      <c r="BL788" s="17" t="s">
        <v>348</v>
      </c>
      <c r="BM788" s="148" t="s">
        <v>1243</v>
      </c>
    </row>
    <row r="789" spans="2:65" s="1" customFormat="1" ht="19.5">
      <c r="B789" s="33"/>
      <c r="D789" s="151" t="s">
        <v>242</v>
      </c>
      <c r="F789" s="158" t="s">
        <v>1244</v>
      </c>
      <c r="I789" s="159"/>
      <c r="L789" s="33"/>
      <c r="M789" s="160"/>
      <c r="T789" s="57"/>
      <c r="AT789" s="17" t="s">
        <v>242</v>
      </c>
      <c r="AU789" s="17" t="s">
        <v>93</v>
      </c>
    </row>
    <row r="790" spans="2:65" s="14" customFormat="1" ht="11.25">
      <c r="B790" s="173"/>
      <c r="D790" s="151" t="s">
        <v>209</v>
      </c>
      <c r="E790" s="174" t="s">
        <v>1</v>
      </c>
      <c r="F790" s="175" t="s">
        <v>712</v>
      </c>
      <c r="H790" s="174" t="s">
        <v>1</v>
      </c>
      <c r="I790" s="176"/>
      <c r="L790" s="173"/>
      <c r="M790" s="177"/>
      <c r="T790" s="178"/>
      <c r="AT790" s="174" t="s">
        <v>209</v>
      </c>
      <c r="AU790" s="174" t="s">
        <v>93</v>
      </c>
      <c r="AV790" s="14" t="s">
        <v>91</v>
      </c>
      <c r="AW790" s="14" t="s">
        <v>38</v>
      </c>
      <c r="AX790" s="14" t="s">
        <v>83</v>
      </c>
      <c r="AY790" s="174" t="s">
        <v>186</v>
      </c>
    </row>
    <row r="791" spans="2:65" s="14" customFormat="1" ht="11.25">
      <c r="B791" s="173"/>
      <c r="D791" s="151" t="s">
        <v>209</v>
      </c>
      <c r="E791" s="174" t="s">
        <v>1</v>
      </c>
      <c r="F791" s="175" t="s">
        <v>1245</v>
      </c>
      <c r="H791" s="174" t="s">
        <v>1</v>
      </c>
      <c r="I791" s="176"/>
      <c r="L791" s="173"/>
      <c r="M791" s="177"/>
      <c r="T791" s="178"/>
      <c r="AT791" s="174" t="s">
        <v>209</v>
      </c>
      <c r="AU791" s="174" t="s">
        <v>93</v>
      </c>
      <c r="AV791" s="14" t="s">
        <v>91</v>
      </c>
      <c r="AW791" s="14" t="s">
        <v>38</v>
      </c>
      <c r="AX791" s="14" t="s">
        <v>83</v>
      </c>
      <c r="AY791" s="174" t="s">
        <v>186</v>
      </c>
    </row>
    <row r="792" spans="2:65" s="12" customFormat="1" ht="11.25">
      <c r="B792" s="150"/>
      <c r="D792" s="151" t="s">
        <v>209</v>
      </c>
      <c r="E792" s="157" t="s">
        <v>1</v>
      </c>
      <c r="F792" s="152" t="s">
        <v>1246</v>
      </c>
      <c r="H792" s="153">
        <v>31</v>
      </c>
      <c r="I792" s="154"/>
      <c r="L792" s="150"/>
      <c r="M792" s="155"/>
      <c r="T792" s="156"/>
      <c r="AT792" s="157" t="s">
        <v>209</v>
      </c>
      <c r="AU792" s="157" t="s">
        <v>93</v>
      </c>
      <c r="AV792" s="12" t="s">
        <v>93</v>
      </c>
      <c r="AW792" s="12" t="s">
        <v>38</v>
      </c>
      <c r="AX792" s="12" t="s">
        <v>83</v>
      </c>
      <c r="AY792" s="157" t="s">
        <v>186</v>
      </c>
    </row>
    <row r="793" spans="2:65" s="12" customFormat="1" ht="11.25">
      <c r="B793" s="150"/>
      <c r="D793" s="151" t="s">
        <v>209</v>
      </c>
      <c r="E793" s="157" t="s">
        <v>1</v>
      </c>
      <c r="F793" s="152" t="s">
        <v>1247</v>
      </c>
      <c r="H793" s="153">
        <v>56.8</v>
      </c>
      <c r="I793" s="154"/>
      <c r="L793" s="150"/>
      <c r="M793" s="155"/>
      <c r="T793" s="156"/>
      <c r="AT793" s="157" t="s">
        <v>209</v>
      </c>
      <c r="AU793" s="157" t="s">
        <v>93</v>
      </c>
      <c r="AV793" s="12" t="s">
        <v>93</v>
      </c>
      <c r="AW793" s="12" t="s">
        <v>38</v>
      </c>
      <c r="AX793" s="12" t="s">
        <v>83</v>
      </c>
      <c r="AY793" s="157" t="s">
        <v>186</v>
      </c>
    </row>
    <row r="794" spans="2:65" s="13" customFormat="1" ht="11.25">
      <c r="B794" s="166"/>
      <c r="D794" s="151" t="s">
        <v>209</v>
      </c>
      <c r="E794" s="167" t="s">
        <v>1</v>
      </c>
      <c r="F794" s="168" t="s">
        <v>291</v>
      </c>
      <c r="H794" s="169">
        <v>87.8</v>
      </c>
      <c r="I794" s="170"/>
      <c r="L794" s="166"/>
      <c r="M794" s="171"/>
      <c r="T794" s="172"/>
      <c r="AT794" s="167" t="s">
        <v>209</v>
      </c>
      <c r="AU794" s="167" t="s">
        <v>93</v>
      </c>
      <c r="AV794" s="13" t="s">
        <v>193</v>
      </c>
      <c r="AW794" s="13" t="s">
        <v>38</v>
      </c>
      <c r="AX794" s="13" t="s">
        <v>91</v>
      </c>
      <c r="AY794" s="167" t="s">
        <v>186</v>
      </c>
    </row>
    <row r="795" spans="2:65" s="1" customFormat="1" ht="16.5" customHeight="1">
      <c r="B795" s="33"/>
      <c r="C795" s="137" t="s">
        <v>1248</v>
      </c>
      <c r="D795" s="137" t="s">
        <v>188</v>
      </c>
      <c r="E795" s="138" t="s">
        <v>1249</v>
      </c>
      <c r="F795" s="139" t="s">
        <v>1250</v>
      </c>
      <c r="G795" s="140" t="s">
        <v>191</v>
      </c>
      <c r="H795" s="141">
        <v>87.8</v>
      </c>
      <c r="I795" s="142"/>
      <c r="J795" s="143">
        <f>ROUND(I795*H795,2)</f>
        <v>0</v>
      </c>
      <c r="K795" s="139" t="s">
        <v>192</v>
      </c>
      <c r="L795" s="33"/>
      <c r="M795" s="144" t="s">
        <v>1</v>
      </c>
      <c r="N795" s="145" t="s">
        <v>48</v>
      </c>
      <c r="P795" s="146">
        <f>O795*H795</f>
        <v>0</v>
      </c>
      <c r="Q795" s="146">
        <v>1E-4</v>
      </c>
      <c r="R795" s="146">
        <f>Q795*H795</f>
        <v>8.7799999999999996E-3</v>
      </c>
      <c r="S795" s="146">
        <v>0</v>
      </c>
      <c r="T795" s="147">
        <f>S795*H795</f>
        <v>0</v>
      </c>
      <c r="AR795" s="148" t="s">
        <v>348</v>
      </c>
      <c r="AT795" s="148" t="s">
        <v>188</v>
      </c>
      <c r="AU795" s="148" t="s">
        <v>93</v>
      </c>
      <c r="AY795" s="17" t="s">
        <v>186</v>
      </c>
      <c r="BE795" s="149">
        <f>IF(N795="základní",J795,0)</f>
        <v>0</v>
      </c>
      <c r="BF795" s="149">
        <f>IF(N795="snížená",J795,0)</f>
        <v>0</v>
      </c>
      <c r="BG795" s="149">
        <f>IF(N795="zákl. přenesená",J795,0)</f>
        <v>0</v>
      </c>
      <c r="BH795" s="149">
        <f>IF(N795="sníž. přenesená",J795,0)</f>
        <v>0</v>
      </c>
      <c r="BI795" s="149">
        <f>IF(N795="nulová",J795,0)</f>
        <v>0</v>
      </c>
      <c r="BJ795" s="17" t="s">
        <v>91</v>
      </c>
      <c r="BK795" s="149">
        <f>ROUND(I795*H795,2)</f>
        <v>0</v>
      </c>
      <c r="BL795" s="17" t="s">
        <v>348</v>
      </c>
      <c r="BM795" s="148" t="s">
        <v>1251</v>
      </c>
    </row>
    <row r="796" spans="2:65" s="1" customFormat="1" ht="16.5" customHeight="1">
      <c r="B796" s="33"/>
      <c r="C796" s="137" t="s">
        <v>1252</v>
      </c>
      <c r="D796" s="137" t="s">
        <v>188</v>
      </c>
      <c r="E796" s="138" t="s">
        <v>1253</v>
      </c>
      <c r="F796" s="139" t="s">
        <v>1254</v>
      </c>
      <c r="G796" s="140" t="s">
        <v>191</v>
      </c>
      <c r="H796" s="141">
        <v>87.8</v>
      </c>
      <c r="I796" s="142"/>
      <c r="J796" s="143">
        <f>ROUND(I796*H796,2)</f>
        <v>0</v>
      </c>
      <c r="K796" s="139" t="s">
        <v>192</v>
      </c>
      <c r="L796" s="33"/>
      <c r="M796" s="144" t="s">
        <v>1</v>
      </c>
      <c r="N796" s="145" t="s">
        <v>48</v>
      </c>
      <c r="P796" s="146">
        <f>O796*H796</f>
        <v>0</v>
      </c>
      <c r="Q796" s="146">
        <v>0</v>
      </c>
      <c r="R796" s="146">
        <f>Q796*H796</f>
        <v>0</v>
      </c>
      <c r="S796" s="146">
        <v>0</v>
      </c>
      <c r="T796" s="147">
        <f>S796*H796</f>
        <v>0</v>
      </c>
      <c r="AR796" s="148" t="s">
        <v>348</v>
      </c>
      <c r="AT796" s="148" t="s">
        <v>188</v>
      </c>
      <c r="AU796" s="148" t="s">
        <v>93</v>
      </c>
      <c r="AY796" s="17" t="s">
        <v>186</v>
      </c>
      <c r="BE796" s="149">
        <f>IF(N796="základní",J796,0)</f>
        <v>0</v>
      </c>
      <c r="BF796" s="149">
        <f>IF(N796="snížená",J796,0)</f>
        <v>0</v>
      </c>
      <c r="BG796" s="149">
        <f>IF(N796="zákl. přenesená",J796,0)</f>
        <v>0</v>
      </c>
      <c r="BH796" s="149">
        <f>IF(N796="sníž. přenesená",J796,0)</f>
        <v>0</v>
      </c>
      <c r="BI796" s="149">
        <f>IF(N796="nulová",J796,0)</f>
        <v>0</v>
      </c>
      <c r="BJ796" s="17" t="s">
        <v>91</v>
      </c>
      <c r="BK796" s="149">
        <f>ROUND(I796*H796,2)</f>
        <v>0</v>
      </c>
      <c r="BL796" s="17" t="s">
        <v>348</v>
      </c>
      <c r="BM796" s="148" t="s">
        <v>1255</v>
      </c>
    </row>
    <row r="797" spans="2:65" s="14" customFormat="1" ht="11.25">
      <c r="B797" s="173"/>
      <c r="D797" s="151" t="s">
        <v>209</v>
      </c>
      <c r="E797" s="174" t="s">
        <v>1</v>
      </c>
      <c r="F797" s="175" t="s">
        <v>712</v>
      </c>
      <c r="H797" s="174" t="s">
        <v>1</v>
      </c>
      <c r="I797" s="176"/>
      <c r="L797" s="173"/>
      <c r="M797" s="177"/>
      <c r="T797" s="178"/>
      <c r="AT797" s="174" t="s">
        <v>209</v>
      </c>
      <c r="AU797" s="174" t="s">
        <v>93</v>
      </c>
      <c r="AV797" s="14" t="s">
        <v>91</v>
      </c>
      <c r="AW797" s="14" t="s">
        <v>38</v>
      </c>
      <c r="AX797" s="14" t="s">
        <v>83</v>
      </c>
      <c r="AY797" s="174" t="s">
        <v>186</v>
      </c>
    </row>
    <row r="798" spans="2:65" s="14" customFormat="1" ht="11.25">
      <c r="B798" s="173"/>
      <c r="D798" s="151" t="s">
        <v>209</v>
      </c>
      <c r="E798" s="174" t="s">
        <v>1</v>
      </c>
      <c r="F798" s="175" t="s">
        <v>1245</v>
      </c>
      <c r="H798" s="174" t="s">
        <v>1</v>
      </c>
      <c r="I798" s="176"/>
      <c r="L798" s="173"/>
      <c r="M798" s="177"/>
      <c r="T798" s="178"/>
      <c r="AT798" s="174" t="s">
        <v>209</v>
      </c>
      <c r="AU798" s="174" t="s">
        <v>93</v>
      </c>
      <c r="AV798" s="14" t="s">
        <v>91</v>
      </c>
      <c r="AW798" s="14" t="s">
        <v>38</v>
      </c>
      <c r="AX798" s="14" t="s">
        <v>83</v>
      </c>
      <c r="AY798" s="174" t="s">
        <v>186</v>
      </c>
    </row>
    <row r="799" spans="2:65" s="12" customFormat="1" ht="11.25">
      <c r="B799" s="150"/>
      <c r="D799" s="151" t="s">
        <v>209</v>
      </c>
      <c r="E799" s="157" t="s">
        <v>1</v>
      </c>
      <c r="F799" s="152" t="s">
        <v>1246</v>
      </c>
      <c r="H799" s="153">
        <v>31</v>
      </c>
      <c r="I799" s="154"/>
      <c r="L799" s="150"/>
      <c r="M799" s="155"/>
      <c r="T799" s="156"/>
      <c r="AT799" s="157" t="s">
        <v>209</v>
      </c>
      <c r="AU799" s="157" t="s">
        <v>93</v>
      </c>
      <c r="AV799" s="12" t="s">
        <v>93</v>
      </c>
      <c r="AW799" s="12" t="s">
        <v>38</v>
      </c>
      <c r="AX799" s="12" t="s">
        <v>83</v>
      </c>
      <c r="AY799" s="157" t="s">
        <v>186</v>
      </c>
    </row>
    <row r="800" spans="2:65" s="12" customFormat="1" ht="11.25">
      <c r="B800" s="150"/>
      <c r="D800" s="151" t="s">
        <v>209</v>
      </c>
      <c r="E800" s="157" t="s">
        <v>1</v>
      </c>
      <c r="F800" s="152" t="s">
        <v>1247</v>
      </c>
      <c r="H800" s="153">
        <v>56.8</v>
      </c>
      <c r="I800" s="154"/>
      <c r="L800" s="150"/>
      <c r="M800" s="155"/>
      <c r="T800" s="156"/>
      <c r="AT800" s="157" t="s">
        <v>209</v>
      </c>
      <c r="AU800" s="157" t="s">
        <v>93</v>
      </c>
      <c r="AV800" s="12" t="s">
        <v>93</v>
      </c>
      <c r="AW800" s="12" t="s">
        <v>38</v>
      </c>
      <c r="AX800" s="12" t="s">
        <v>83</v>
      </c>
      <c r="AY800" s="157" t="s">
        <v>186</v>
      </c>
    </row>
    <row r="801" spans="2:65" s="13" customFormat="1" ht="11.25">
      <c r="B801" s="166"/>
      <c r="D801" s="151" t="s">
        <v>209</v>
      </c>
      <c r="E801" s="167" t="s">
        <v>1</v>
      </c>
      <c r="F801" s="168" t="s">
        <v>291</v>
      </c>
      <c r="H801" s="169">
        <v>87.8</v>
      </c>
      <c r="I801" s="170"/>
      <c r="L801" s="166"/>
      <c r="M801" s="171"/>
      <c r="T801" s="172"/>
      <c r="AT801" s="167" t="s">
        <v>209</v>
      </c>
      <c r="AU801" s="167" t="s">
        <v>93</v>
      </c>
      <c r="AV801" s="13" t="s">
        <v>193</v>
      </c>
      <c r="AW801" s="13" t="s">
        <v>38</v>
      </c>
      <c r="AX801" s="13" t="s">
        <v>91</v>
      </c>
      <c r="AY801" s="167" t="s">
        <v>186</v>
      </c>
    </row>
    <row r="802" spans="2:65" s="1" customFormat="1" ht="16.5" customHeight="1">
      <c r="B802" s="33"/>
      <c r="C802" s="179" t="s">
        <v>1256</v>
      </c>
      <c r="D802" s="179" t="s">
        <v>305</v>
      </c>
      <c r="E802" s="180" t="s">
        <v>1257</v>
      </c>
      <c r="F802" s="181" t="s">
        <v>1258</v>
      </c>
      <c r="G802" s="182" t="s">
        <v>191</v>
      </c>
      <c r="H802" s="183">
        <v>98.643000000000001</v>
      </c>
      <c r="I802" s="184"/>
      <c r="J802" s="185">
        <f>ROUND(I802*H802,2)</f>
        <v>0</v>
      </c>
      <c r="K802" s="181" t="s">
        <v>192</v>
      </c>
      <c r="L802" s="186"/>
      <c r="M802" s="187" t="s">
        <v>1</v>
      </c>
      <c r="N802" s="188" t="s">
        <v>48</v>
      </c>
      <c r="P802" s="146">
        <f>O802*H802</f>
        <v>0</v>
      </c>
      <c r="Q802" s="146">
        <v>1.1E-4</v>
      </c>
      <c r="R802" s="146">
        <f>Q802*H802</f>
        <v>1.0850730000000001E-2</v>
      </c>
      <c r="S802" s="146">
        <v>0</v>
      </c>
      <c r="T802" s="147">
        <f>S802*H802</f>
        <v>0</v>
      </c>
      <c r="AR802" s="148" t="s">
        <v>435</v>
      </c>
      <c r="AT802" s="148" t="s">
        <v>305</v>
      </c>
      <c r="AU802" s="148" t="s">
        <v>93</v>
      </c>
      <c r="AY802" s="17" t="s">
        <v>186</v>
      </c>
      <c r="BE802" s="149">
        <f>IF(N802="základní",J802,0)</f>
        <v>0</v>
      </c>
      <c r="BF802" s="149">
        <f>IF(N802="snížená",J802,0)</f>
        <v>0</v>
      </c>
      <c r="BG802" s="149">
        <f>IF(N802="zákl. přenesená",J802,0)</f>
        <v>0</v>
      </c>
      <c r="BH802" s="149">
        <f>IF(N802="sníž. přenesená",J802,0)</f>
        <v>0</v>
      </c>
      <c r="BI802" s="149">
        <f>IF(N802="nulová",J802,0)</f>
        <v>0</v>
      </c>
      <c r="BJ802" s="17" t="s">
        <v>91</v>
      </c>
      <c r="BK802" s="149">
        <f>ROUND(I802*H802,2)</f>
        <v>0</v>
      </c>
      <c r="BL802" s="17" t="s">
        <v>348</v>
      </c>
      <c r="BM802" s="148" t="s">
        <v>1259</v>
      </c>
    </row>
    <row r="803" spans="2:65" s="12" customFormat="1" ht="11.25">
      <c r="B803" s="150"/>
      <c r="D803" s="151" t="s">
        <v>209</v>
      </c>
      <c r="F803" s="152" t="s">
        <v>1260</v>
      </c>
      <c r="H803" s="153">
        <v>98.643000000000001</v>
      </c>
      <c r="I803" s="154"/>
      <c r="L803" s="150"/>
      <c r="M803" s="155"/>
      <c r="T803" s="156"/>
      <c r="AT803" s="157" t="s">
        <v>209</v>
      </c>
      <c r="AU803" s="157" t="s">
        <v>93</v>
      </c>
      <c r="AV803" s="12" t="s">
        <v>93</v>
      </c>
      <c r="AW803" s="12" t="s">
        <v>4</v>
      </c>
      <c r="AX803" s="12" t="s">
        <v>91</v>
      </c>
      <c r="AY803" s="157" t="s">
        <v>186</v>
      </c>
    </row>
    <row r="804" spans="2:65" s="1" customFormat="1" ht="16.5" customHeight="1">
      <c r="B804" s="33"/>
      <c r="C804" s="137" t="s">
        <v>1261</v>
      </c>
      <c r="D804" s="137" t="s">
        <v>188</v>
      </c>
      <c r="E804" s="138" t="s">
        <v>1262</v>
      </c>
      <c r="F804" s="139" t="s">
        <v>1263</v>
      </c>
      <c r="G804" s="140" t="s">
        <v>191</v>
      </c>
      <c r="H804" s="141">
        <v>87.8</v>
      </c>
      <c r="I804" s="142"/>
      <c r="J804" s="143">
        <f>ROUND(I804*H804,2)</f>
        <v>0</v>
      </c>
      <c r="K804" s="139" t="s">
        <v>192</v>
      </c>
      <c r="L804" s="33"/>
      <c r="M804" s="144" t="s">
        <v>1</v>
      </c>
      <c r="N804" s="145" t="s">
        <v>48</v>
      </c>
      <c r="P804" s="146">
        <f>O804*H804</f>
        <v>0</v>
      </c>
      <c r="Q804" s="146">
        <v>6.9999999999999999E-4</v>
      </c>
      <c r="R804" s="146">
        <f>Q804*H804</f>
        <v>6.1460000000000001E-2</v>
      </c>
      <c r="S804" s="146">
        <v>0</v>
      </c>
      <c r="T804" s="147">
        <f>S804*H804</f>
        <v>0</v>
      </c>
      <c r="AR804" s="148" t="s">
        <v>348</v>
      </c>
      <c r="AT804" s="148" t="s">
        <v>188</v>
      </c>
      <c r="AU804" s="148" t="s">
        <v>93</v>
      </c>
      <c r="AY804" s="17" t="s">
        <v>186</v>
      </c>
      <c r="BE804" s="149">
        <f>IF(N804="základní",J804,0)</f>
        <v>0</v>
      </c>
      <c r="BF804" s="149">
        <f>IF(N804="snížená",J804,0)</f>
        <v>0</v>
      </c>
      <c r="BG804" s="149">
        <f>IF(N804="zákl. přenesená",J804,0)</f>
        <v>0</v>
      </c>
      <c r="BH804" s="149">
        <f>IF(N804="sníž. přenesená",J804,0)</f>
        <v>0</v>
      </c>
      <c r="BI804" s="149">
        <f>IF(N804="nulová",J804,0)</f>
        <v>0</v>
      </c>
      <c r="BJ804" s="17" t="s">
        <v>91</v>
      </c>
      <c r="BK804" s="149">
        <f>ROUND(I804*H804,2)</f>
        <v>0</v>
      </c>
      <c r="BL804" s="17" t="s">
        <v>348</v>
      </c>
      <c r="BM804" s="148" t="s">
        <v>1264</v>
      </c>
    </row>
    <row r="805" spans="2:65" s="1" customFormat="1" ht="33" customHeight="1">
      <c r="B805" s="33"/>
      <c r="C805" s="137" t="s">
        <v>1265</v>
      </c>
      <c r="D805" s="137" t="s">
        <v>188</v>
      </c>
      <c r="E805" s="138" t="s">
        <v>1266</v>
      </c>
      <c r="F805" s="139" t="s">
        <v>1267</v>
      </c>
      <c r="G805" s="140" t="s">
        <v>191</v>
      </c>
      <c r="H805" s="141">
        <v>87.8</v>
      </c>
      <c r="I805" s="142"/>
      <c r="J805" s="143">
        <f>ROUND(I805*H805,2)</f>
        <v>0</v>
      </c>
      <c r="K805" s="139" t="s">
        <v>240</v>
      </c>
      <c r="L805" s="33"/>
      <c r="M805" s="144" t="s">
        <v>1</v>
      </c>
      <c r="N805" s="145" t="s">
        <v>48</v>
      </c>
      <c r="P805" s="146">
        <f>O805*H805</f>
        <v>0</v>
      </c>
      <c r="Q805" s="146">
        <v>0</v>
      </c>
      <c r="R805" s="146">
        <f>Q805*H805</f>
        <v>0</v>
      </c>
      <c r="S805" s="146">
        <v>0</v>
      </c>
      <c r="T805" s="147">
        <f>S805*H805</f>
        <v>0</v>
      </c>
      <c r="AR805" s="148" t="s">
        <v>348</v>
      </c>
      <c r="AT805" s="148" t="s">
        <v>188</v>
      </c>
      <c r="AU805" s="148" t="s">
        <v>93</v>
      </c>
      <c r="AY805" s="17" t="s">
        <v>186</v>
      </c>
      <c r="BE805" s="149">
        <f>IF(N805="základní",J805,0)</f>
        <v>0</v>
      </c>
      <c r="BF805" s="149">
        <f>IF(N805="snížená",J805,0)</f>
        <v>0</v>
      </c>
      <c r="BG805" s="149">
        <f>IF(N805="zákl. přenesená",J805,0)</f>
        <v>0</v>
      </c>
      <c r="BH805" s="149">
        <f>IF(N805="sníž. přenesená",J805,0)</f>
        <v>0</v>
      </c>
      <c r="BI805" s="149">
        <f>IF(N805="nulová",J805,0)</f>
        <v>0</v>
      </c>
      <c r="BJ805" s="17" t="s">
        <v>91</v>
      </c>
      <c r="BK805" s="149">
        <f>ROUND(I805*H805,2)</f>
        <v>0</v>
      </c>
      <c r="BL805" s="17" t="s">
        <v>348</v>
      </c>
      <c r="BM805" s="148" t="s">
        <v>1268</v>
      </c>
    </row>
    <row r="806" spans="2:65" s="1" customFormat="1" ht="29.25">
      <c r="B806" s="33"/>
      <c r="D806" s="151" t="s">
        <v>242</v>
      </c>
      <c r="F806" s="158" t="s">
        <v>1269</v>
      </c>
      <c r="I806" s="159"/>
      <c r="L806" s="33"/>
      <c r="M806" s="160"/>
      <c r="T806" s="57"/>
      <c r="AT806" s="17" t="s">
        <v>242</v>
      </c>
      <c r="AU806" s="17" t="s">
        <v>93</v>
      </c>
    </row>
    <row r="807" spans="2:65" s="14" customFormat="1" ht="11.25">
      <c r="B807" s="173"/>
      <c r="D807" s="151" t="s">
        <v>209</v>
      </c>
      <c r="E807" s="174" t="s">
        <v>1</v>
      </c>
      <c r="F807" s="175" t="s">
        <v>1270</v>
      </c>
      <c r="H807" s="174" t="s">
        <v>1</v>
      </c>
      <c r="I807" s="176"/>
      <c r="L807" s="173"/>
      <c r="M807" s="177"/>
      <c r="T807" s="178"/>
      <c r="AT807" s="174" t="s">
        <v>209</v>
      </c>
      <c r="AU807" s="174" t="s">
        <v>93</v>
      </c>
      <c r="AV807" s="14" t="s">
        <v>91</v>
      </c>
      <c r="AW807" s="14" t="s">
        <v>38</v>
      </c>
      <c r="AX807" s="14" t="s">
        <v>83</v>
      </c>
      <c r="AY807" s="174" t="s">
        <v>186</v>
      </c>
    </row>
    <row r="808" spans="2:65" s="12" customFormat="1" ht="11.25">
      <c r="B808" s="150"/>
      <c r="D808" s="151" t="s">
        <v>209</v>
      </c>
      <c r="E808" s="157" t="s">
        <v>1</v>
      </c>
      <c r="F808" s="152" t="s">
        <v>1271</v>
      </c>
      <c r="H808" s="153">
        <v>87.8</v>
      </c>
      <c r="I808" s="154"/>
      <c r="L808" s="150"/>
      <c r="M808" s="155"/>
      <c r="T808" s="156"/>
      <c r="AT808" s="157" t="s">
        <v>209</v>
      </c>
      <c r="AU808" s="157" t="s">
        <v>93</v>
      </c>
      <c r="AV808" s="12" t="s">
        <v>93</v>
      </c>
      <c r="AW808" s="12" t="s">
        <v>38</v>
      </c>
      <c r="AX808" s="12" t="s">
        <v>83</v>
      </c>
      <c r="AY808" s="157" t="s">
        <v>186</v>
      </c>
    </row>
    <row r="809" spans="2:65" s="13" customFormat="1" ht="11.25">
      <c r="B809" s="166"/>
      <c r="D809" s="151" t="s">
        <v>209</v>
      </c>
      <c r="E809" s="167" t="s">
        <v>1</v>
      </c>
      <c r="F809" s="168" t="s">
        <v>291</v>
      </c>
      <c r="H809" s="169">
        <v>87.8</v>
      </c>
      <c r="I809" s="170"/>
      <c r="L809" s="166"/>
      <c r="M809" s="171"/>
      <c r="T809" s="172"/>
      <c r="AT809" s="167" t="s">
        <v>209</v>
      </c>
      <c r="AU809" s="167" t="s">
        <v>93</v>
      </c>
      <c r="AV809" s="13" t="s">
        <v>193</v>
      </c>
      <c r="AW809" s="13" t="s">
        <v>38</v>
      </c>
      <c r="AX809" s="13" t="s">
        <v>91</v>
      </c>
      <c r="AY809" s="167" t="s">
        <v>186</v>
      </c>
    </row>
    <row r="810" spans="2:65" s="1" customFormat="1" ht="16.5" customHeight="1">
      <c r="B810" s="33"/>
      <c r="C810" s="137" t="s">
        <v>1272</v>
      </c>
      <c r="D810" s="137" t="s">
        <v>188</v>
      </c>
      <c r="E810" s="138" t="s">
        <v>1273</v>
      </c>
      <c r="F810" s="139" t="s">
        <v>1274</v>
      </c>
      <c r="G810" s="140" t="s">
        <v>992</v>
      </c>
      <c r="H810" s="196"/>
      <c r="I810" s="142"/>
      <c r="J810" s="143">
        <f>ROUND(I810*H810,2)</f>
        <v>0</v>
      </c>
      <c r="K810" s="139" t="s">
        <v>192</v>
      </c>
      <c r="L810" s="33"/>
      <c r="M810" s="144" t="s">
        <v>1</v>
      </c>
      <c r="N810" s="145" t="s">
        <v>48</v>
      </c>
      <c r="P810" s="146">
        <f>O810*H810</f>
        <v>0</v>
      </c>
      <c r="Q810" s="146">
        <v>0</v>
      </c>
      <c r="R810" s="146">
        <f>Q810*H810</f>
        <v>0</v>
      </c>
      <c r="S810" s="146">
        <v>0</v>
      </c>
      <c r="T810" s="147">
        <f>S810*H810</f>
        <v>0</v>
      </c>
      <c r="AR810" s="148" t="s">
        <v>348</v>
      </c>
      <c r="AT810" s="148" t="s">
        <v>188</v>
      </c>
      <c r="AU810" s="148" t="s">
        <v>93</v>
      </c>
      <c r="AY810" s="17" t="s">
        <v>186</v>
      </c>
      <c r="BE810" s="149">
        <f>IF(N810="základní",J810,0)</f>
        <v>0</v>
      </c>
      <c r="BF810" s="149">
        <f>IF(N810="snížená",J810,0)</f>
        <v>0</v>
      </c>
      <c r="BG810" s="149">
        <f>IF(N810="zákl. přenesená",J810,0)</f>
        <v>0</v>
      </c>
      <c r="BH810" s="149">
        <f>IF(N810="sníž. přenesená",J810,0)</f>
        <v>0</v>
      </c>
      <c r="BI810" s="149">
        <f>IF(N810="nulová",J810,0)</f>
        <v>0</v>
      </c>
      <c r="BJ810" s="17" t="s">
        <v>91</v>
      </c>
      <c r="BK810" s="149">
        <f>ROUND(I810*H810,2)</f>
        <v>0</v>
      </c>
      <c r="BL810" s="17" t="s">
        <v>348</v>
      </c>
      <c r="BM810" s="148" t="s">
        <v>1275</v>
      </c>
    </row>
    <row r="811" spans="2:65" s="11" customFormat="1" ht="22.9" customHeight="1">
      <c r="B811" s="125"/>
      <c r="D811" s="126" t="s">
        <v>82</v>
      </c>
      <c r="E811" s="135" t="s">
        <v>1276</v>
      </c>
      <c r="F811" s="135" t="s">
        <v>1277</v>
      </c>
      <c r="I811" s="128"/>
      <c r="J811" s="136">
        <f>BK811</f>
        <v>0</v>
      </c>
      <c r="L811" s="125"/>
      <c r="M811" s="130"/>
      <c r="P811" s="131">
        <f>SUM(P812:P826)</f>
        <v>0</v>
      </c>
      <c r="R811" s="131">
        <f>SUM(R812:R826)</f>
        <v>0</v>
      </c>
      <c r="T811" s="132">
        <f>SUM(T812:T826)</f>
        <v>0</v>
      </c>
      <c r="AR811" s="126" t="s">
        <v>93</v>
      </c>
      <c r="AT811" s="133" t="s">
        <v>82</v>
      </c>
      <c r="AU811" s="133" t="s">
        <v>91</v>
      </c>
      <c r="AY811" s="126" t="s">
        <v>186</v>
      </c>
      <c r="BK811" s="134">
        <f>SUM(BK812:BK826)</f>
        <v>0</v>
      </c>
    </row>
    <row r="812" spans="2:65" s="1" customFormat="1" ht="16.5" customHeight="1">
      <c r="B812" s="33"/>
      <c r="C812" s="137" t="s">
        <v>1278</v>
      </c>
      <c r="D812" s="137" t="s">
        <v>188</v>
      </c>
      <c r="E812" s="138" t="s">
        <v>1279</v>
      </c>
      <c r="F812" s="139" t="s">
        <v>1280</v>
      </c>
      <c r="G812" s="140" t="s">
        <v>1281</v>
      </c>
      <c r="H812" s="141">
        <v>14</v>
      </c>
      <c r="I812" s="142"/>
      <c r="J812" s="143">
        <f>ROUND(I812*H812,2)</f>
        <v>0</v>
      </c>
      <c r="K812" s="139" t="s">
        <v>240</v>
      </c>
      <c r="L812" s="33"/>
      <c r="M812" s="144" t="s">
        <v>1</v>
      </c>
      <c r="N812" s="145" t="s">
        <v>48</v>
      </c>
      <c r="P812" s="146">
        <f>O812*H812</f>
        <v>0</v>
      </c>
      <c r="Q812" s="146">
        <v>0</v>
      </c>
      <c r="R812" s="146">
        <f>Q812*H812</f>
        <v>0</v>
      </c>
      <c r="S812" s="146">
        <v>0</v>
      </c>
      <c r="T812" s="147">
        <f>S812*H812</f>
        <v>0</v>
      </c>
      <c r="AR812" s="148" t="s">
        <v>348</v>
      </c>
      <c r="AT812" s="148" t="s">
        <v>188</v>
      </c>
      <c r="AU812" s="148" t="s">
        <v>93</v>
      </c>
      <c r="AY812" s="17" t="s">
        <v>186</v>
      </c>
      <c r="BE812" s="149">
        <f>IF(N812="základní",J812,0)</f>
        <v>0</v>
      </c>
      <c r="BF812" s="149">
        <f>IF(N812="snížená",J812,0)</f>
        <v>0</v>
      </c>
      <c r="BG812" s="149">
        <f>IF(N812="zákl. přenesená",J812,0)</f>
        <v>0</v>
      </c>
      <c r="BH812" s="149">
        <f>IF(N812="sníž. přenesená",J812,0)</f>
        <v>0</v>
      </c>
      <c r="BI812" s="149">
        <f>IF(N812="nulová",J812,0)</f>
        <v>0</v>
      </c>
      <c r="BJ812" s="17" t="s">
        <v>91</v>
      </c>
      <c r="BK812" s="149">
        <f>ROUND(I812*H812,2)</f>
        <v>0</v>
      </c>
      <c r="BL812" s="17" t="s">
        <v>348</v>
      </c>
      <c r="BM812" s="148" t="s">
        <v>1282</v>
      </c>
    </row>
    <row r="813" spans="2:65" s="1" customFormat="1" ht="39">
      <c r="B813" s="33"/>
      <c r="D813" s="151" t="s">
        <v>242</v>
      </c>
      <c r="F813" s="158" t="s">
        <v>1283</v>
      </c>
      <c r="I813" s="159"/>
      <c r="L813" s="33"/>
      <c r="M813" s="160"/>
      <c r="T813" s="57"/>
      <c r="AT813" s="17" t="s">
        <v>242</v>
      </c>
      <c r="AU813" s="17" t="s">
        <v>93</v>
      </c>
    </row>
    <row r="814" spans="2:65" s="1" customFormat="1" ht="16.5" customHeight="1">
      <c r="B814" s="33"/>
      <c r="C814" s="137" t="s">
        <v>1284</v>
      </c>
      <c r="D814" s="137" t="s">
        <v>188</v>
      </c>
      <c r="E814" s="138" t="s">
        <v>1285</v>
      </c>
      <c r="F814" s="139" t="s">
        <v>1286</v>
      </c>
      <c r="G814" s="140" t="s">
        <v>1281</v>
      </c>
      <c r="H814" s="141">
        <v>37</v>
      </c>
      <c r="I814" s="142"/>
      <c r="J814" s="143">
        <f>ROUND(I814*H814,2)</f>
        <v>0</v>
      </c>
      <c r="K814" s="139" t="s">
        <v>240</v>
      </c>
      <c r="L814" s="33"/>
      <c r="M814" s="144" t="s">
        <v>1</v>
      </c>
      <c r="N814" s="145" t="s">
        <v>48</v>
      </c>
      <c r="P814" s="146">
        <f>O814*H814</f>
        <v>0</v>
      </c>
      <c r="Q814" s="146">
        <v>0</v>
      </c>
      <c r="R814" s="146">
        <f>Q814*H814</f>
        <v>0</v>
      </c>
      <c r="S814" s="146">
        <v>0</v>
      </c>
      <c r="T814" s="147">
        <f>S814*H814</f>
        <v>0</v>
      </c>
      <c r="AR814" s="148" t="s">
        <v>348</v>
      </c>
      <c r="AT814" s="148" t="s">
        <v>188</v>
      </c>
      <c r="AU814" s="148" t="s">
        <v>93</v>
      </c>
      <c r="AY814" s="17" t="s">
        <v>186</v>
      </c>
      <c r="BE814" s="149">
        <f>IF(N814="základní",J814,0)</f>
        <v>0</v>
      </c>
      <c r="BF814" s="149">
        <f>IF(N814="snížená",J814,0)</f>
        <v>0</v>
      </c>
      <c r="BG814" s="149">
        <f>IF(N814="zákl. přenesená",J814,0)</f>
        <v>0</v>
      </c>
      <c r="BH814" s="149">
        <f>IF(N814="sníž. přenesená",J814,0)</f>
        <v>0</v>
      </c>
      <c r="BI814" s="149">
        <f>IF(N814="nulová",J814,0)</f>
        <v>0</v>
      </c>
      <c r="BJ814" s="17" t="s">
        <v>91</v>
      </c>
      <c r="BK814" s="149">
        <f>ROUND(I814*H814,2)</f>
        <v>0</v>
      </c>
      <c r="BL814" s="17" t="s">
        <v>348</v>
      </c>
      <c r="BM814" s="148" t="s">
        <v>1287</v>
      </c>
    </row>
    <row r="815" spans="2:65" s="1" customFormat="1" ht="39">
      <c r="B815" s="33"/>
      <c r="D815" s="151" t="s">
        <v>242</v>
      </c>
      <c r="F815" s="158" t="s">
        <v>1283</v>
      </c>
      <c r="I815" s="159"/>
      <c r="L815" s="33"/>
      <c r="M815" s="160"/>
      <c r="T815" s="57"/>
      <c r="AT815" s="17" t="s">
        <v>242</v>
      </c>
      <c r="AU815" s="17" t="s">
        <v>93</v>
      </c>
    </row>
    <row r="816" spans="2:65" s="1" customFormat="1" ht="16.5" customHeight="1">
      <c r="B816" s="33"/>
      <c r="C816" s="137" t="s">
        <v>1288</v>
      </c>
      <c r="D816" s="137" t="s">
        <v>188</v>
      </c>
      <c r="E816" s="138" t="s">
        <v>1289</v>
      </c>
      <c r="F816" s="139" t="s">
        <v>1290</v>
      </c>
      <c r="G816" s="140" t="s">
        <v>1281</v>
      </c>
      <c r="H816" s="141">
        <v>5</v>
      </c>
      <c r="I816" s="142"/>
      <c r="J816" s="143">
        <f>ROUND(I816*H816,2)</f>
        <v>0</v>
      </c>
      <c r="K816" s="139" t="s">
        <v>240</v>
      </c>
      <c r="L816" s="33"/>
      <c r="M816" s="144" t="s">
        <v>1</v>
      </c>
      <c r="N816" s="145" t="s">
        <v>48</v>
      </c>
      <c r="P816" s="146">
        <f>O816*H816</f>
        <v>0</v>
      </c>
      <c r="Q816" s="146">
        <v>0</v>
      </c>
      <c r="R816" s="146">
        <f>Q816*H816</f>
        <v>0</v>
      </c>
      <c r="S816" s="146">
        <v>0</v>
      </c>
      <c r="T816" s="147">
        <f>S816*H816</f>
        <v>0</v>
      </c>
      <c r="AR816" s="148" t="s">
        <v>348</v>
      </c>
      <c r="AT816" s="148" t="s">
        <v>188</v>
      </c>
      <c r="AU816" s="148" t="s">
        <v>93</v>
      </c>
      <c r="AY816" s="17" t="s">
        <v>186</v>
      </c>
      <c r="BE816" s="149">
        <f>IF(N816="základní",J816,0)</f>
        <v>0</v>
      </c>
      <c r="BF816" s="149">
        <f>IF(N816="snížená",J816,0)</f>
        <v>0</v>
      </c>
      <c r="BG816" s="149">
        <f>IF(N816="zákl. přenesená",J816,0)</f>
        <v>0</v>
      </c>
      <c r="BH816" s="149">
        <f>IF(N816="sníž. přenesená",J816,0)</f>
        <v>0</v>
      </c>
      <c r="BI816" s="149">
        <f>IF(N816="nulová",J816,0)</f>
        <v>0</v>
      </c>
      <c r="BJ816" s="17" t="s">
        <v>91</v>
      </c>
      <c r="BK816" s="149">
        <f>ROUND(I816*H816,2)</f>
        <v>0</v>
      </c>
      <c r="BL816" s="17" t="s">
        <v>348</v>
      </c>
      <c r="BM816" s="148" t="s">
        <v>1291</v>
      </c>
    </row>
    <row r="817" spans="2:65" s="1" customFormat="1" ht="39">
      <c r="B817" s="33"/>
      <c r="D817" s="151" t="s">
        <v>242</v>
      </c>
      <c r="F817" s="158" t="s">
        <v>1283</v>
      </c>
      <c r="I817" s="159"/>
      <c r="L817" s="33"/>
      <c r="M817" s="160"/>
      <c r="T817" s="57"/>
      <c r="AT817" s="17" t="s">
        <v>242</v>
      </c>
      <c r="AU817" s="17" t="s">
        <v>93</v>
      </c>
    </row>
    <row r="818" spans="2:65" s="1" customFormat="1" ht="16.5" customHeight="1">
      <c r="B818" s="33"/>
      <c r="C818" s="137" t="s">
        <v>1292</v>
      </c>
      <c r="D818" s="137" t="s">
        <v>188</v>
      </c>
      <c r="E818" s="138" t="s">
        <v>1293</v>
      </c>
      <c r="F818" s="139" t="s">
        <v>1294</v>
      </c>
      <c r="G818" s="140" t="s">
        <v>1281</v>
      </c>
      <c r="H818" s="141">
        <v>243</v>
      </c>
      <c r="I818" s="142"/>
      <c r="J818" s="143">
        <f>ROUND(I818*H818,2)</f>
        <v>0</v>
      </c>
      <c r="K818" s="139" t="s">
        <v>240</v>
      </c>
      <c r="L818" s="33"/>
      <c r="M818" s="144" t="s">
        <v>1</v>
      </c>
      <c r="N818" s="145" t="s">
        <v>48</v>
      </c>
      <c r="P818" s="146">
        <f>O818*H818</f>
        <v>0</v>
      </c>
      <c r="Q818" s="146">
        <v>0</v>
      </c>
      <c r="R818" s="146">
        <f>Q818*H818</f>
        <v>0</v>
      </c>
      <c r="S818" s="146">
        <v>0</v>
      </c>
      <c r="T818" s="147">
        <f>S818*H818</f>
        <v>0</v>
      </c>
      <c r="AR818" s="148" t="s">
        <v>348</v>
      </c>
      <c r="AT818" s="148" t="s">
        <v>188</v>
      </c>
      <c r="AU818" s="148" t="s">
        <v>93</v>
      </c>
      <c r="AY818" s="17" t="s">
        <v>186</v>
      </c>
      <c r="BE818" s="149">
        <f>IF(N818="základní",J818,0)</f>
        <v>0</v>
      </c>
      <c r="BF818" s="149">
        <f>IF(N818="snížená",J818,0)</f>
        <v>0</v>
      </c>
      <c r="BG818" s="149">
        <f>IF(N818="zákl. přenesená",J818,0)</f>
        <v>0</v>
      </c>
      <c r="BH818" s="149">
        <f>IF(N818="sníž. přenesená",J818,0)</f>
        <v>0</v>
      </c>
      <c r="BI818" s="149">
        <f>IF(N818="nulová",J818,0)</f>
        <v>0</v>
      </c>
      <c r="BJ818" s="17" t="s">
        <v>91</v>
      </c>
      <c r="BK818" s="149">
        <f>ROUND(I818*H818,2)</f>
        <v>0</v>
      </c>
      <c r="BL818" s="17" t="s">
        <v>348</v>
      </c>
      <c r="BM818" s="148" t="s">
        <v>1295</v>
      </c>
    </row>
    <row r="819" spans="2:65" s="1" customFormat="1" ht="39">
      <c r="B819" s="33"/>
      <c r="D819" s="151" t="s">
        <v>242</v>
      </c>
      <c r="F819" s="158" t="s">
        <v>1283</v>
      </c>
      <c r="I819" s="159"/>
      <c r="L819" s="33"/>
      <c r="M819" s="160"/>
      <c r="T819" s="57"/>
      <c r="AT819" s="17" t="s">
        <v>242</v>
      </c>
      <c r="AU819" s="17" t="s">
        <v>93</v>
      </c>
    </row>
    <row r="820" spans="2:65" s="1" customFormat="1" ht="16.5" customHeight="1">
      <c r="B820" s="33"/>
      <c r="C820" s="137" t="s">
        <v>1296</v>
      </c>
      <c r="D820" s="137" t="s">
        <v>188</v>
      </c>
      <c r="E820" s="138" t="s">
        <v>1297</v>
      </c>
      <c r="F820" s="139" t="s">
        <v>1298</v>
      </c>
      <c r="G820" s="140" t="s">
        <v>1299</v>
      </c>
      <c r="H820" s="141">
        <v>4</v>
      </c>
      <c r="I820" s="142"/>
      <c r="J820" s="143">
        <f>ROUND(I820*H820,2)</f>
        <v>0</v>
      </c>
      <c r="K820" s="139" t="s">
        <v>240</v>
      </c>
      <c r="L820" s="33"/>
      <c r="M820" s="144" t="s">
        <v>1</v>
      </c>
      <c r="N820" s="145" t="s">
        <v>48</v>
      </c>
      <c r="P820" s="146">
        <f>O820*H820</f>
        <v>0</v>
      </c>
      <c r="Q820" s="146">
        <v>0</v>
      </c>
      <c r="R820" s="146">
        <f>Q820*H820</f>
        <v>0</v>
      </c>
      <c r="S820" s="146">
        <v>0</v>
      </c>
      <c r="T820" s="147">
        <f>S820*H820</f>
        <v>0</v>
      </c>
      <c r="AR820" s="148" t="s">
        <v>348</v>
      </c>
      <c r="AT820" s="148" t="s">
        <v>188</v>
      </c>
      <c r="AU820" s="148" t="s">
        <v>93</v>
      </c>
      <c r="AY820" s="17" t="s">
        <v>186</v>
      </c>
      <c r="BE820" s="149">
        <f>IF(N820="základní",J820,0)</f>
        <v>0</v>
      </c>
      <c r="BF820" s="149">
        <f>IF(N820="snížená",J820,0)</f>
        <v>0</v>
      </c>
      <c r="BG820" s="149">
        <f>IF(N820="zákl. přenesená",J820,0)</f>
        <v>0</v>
      </c>
      <c r="BH820" s="149">
        <f>IF(N820="sníž. přenesená",J820,0)</f>
        <v>0</v>
      </c>
      <c r="BI820" s="149">
        <f>IF(N820="nulová",J820,0)</f>
        <v>0</v>
      </c>
      <c r="BJ820" s="17" t="s">
        <v>91</v>
      </c>
      <c r="BK820" s="149">
        <f>ROUND(I820*H820,2)</f>
        <v>0</v>
      </c>
      <c r="BL820" s="17" t="s">
        <v>348</v>
      </c>
      <c r="BM820" s="148" t="s">
        <v>1300</v>
      </c>
    </row>
    <row r="821" spans="2:65" s="1" customFormat="1" ht="39">
      <c r="B821" s="33"/>
      <c r="D821" s="151" t="s">
        <v>242</v>
      </c>
      <c r="F821" s="158" t="s">
        <v>1283</v>
      </c>
      <c r="I821" s="159"/>
      <c r="L821" s="33"/>
      <c r="M821" s="160"/>
      <c r="T821" s="57"/>
      <c r="AT821" s="17" t="s">
        <v>242</v>
      </c>
      <c r="AU821" s="17" t="s">
        <v>93</v>
      </c>
    </row>
    <row r="822" spans="2:65" s="1" customFormat="1" ht="16.5" customHeight="1">
      <c r="B822" s="33"/>
      <c r="C822" s="137" t="s">
        <v>1301</v>
      </c>
      <c r="D822" s="137" t="s">
        <v>188</v>
      </c>
      <c r="E822" s="138" t="s">
        <v>1302</v>
      </c>
      <c r="F822" s="139" t="s">
        <v>1303</v>
      </c>
      <c r="G822" s="140" t="s">
        <v>1299</v>
      </c>
      <c r="H822" s="141">
        <v>4</v>
      </c>
      <c r="I822" s="142"/>
      <c r="J822" s="143">
        <f>ROUND(I822*H822,2)</f>
        <v>0</v>
      </c>
      <c r="K822" s="139" t="s">
        <v>240</v>
      </c>
      <c r="L822" s="33"/>
      <c r="M822" s="144" t="s">
        <v>1</v>
      </c>
      <c r="N822" s="145" t="s">
        <v>48</v>
      </c>
      <c r="P822" s="146">
        <f>O822*H822</f>
        <v>0</v>
      </c>
      <c r="Q822" s="146">
        <v>0</v>
      </c>
      <c r="R822" s="146">
        <f>Q822*H822</f>
        <v>0</v>
      </c>
      <c r="S822" s="146">
        <v>0</v>
      </c>
      <c r="T822" s="147">
        <f>S822*H822</f>
        <v>0</v>
      </c>
      <c r="AR822" s="148" t="s">
        <v>348</v>
      </c>
      <c r="AT822" s="148" t="s">
        <v>188</v>
      </c>
      <c r="AU822" s="148" t="s">
        <v>93</v>
      </c>
      <c r="AY822" s="17" t="s">
        <v>186</v>
      </c>
      <c r="BE822" s="149">
        <f>IF(N822="základní",J822,0)</f>
        <v>0</v>
      </c>
      <c r="BF822" s="149">
        <f>IF(N822="snížená",J822,0)</f>
        <v>0</v>
      </c>
      <c r="BG822" s="149">
        <f>IF(N822="zákl. přenesená",J822,0)</f>
        <v>0</v>
      </c>
      <c r="BH822" s="149">
        <f>IF(N822="sníž. přenesená",J822,0)</f>
        <v>0</v>
      </c>
      <c r="BI822" s="149">
        <f>IF(N822="nulová",J822,0)</f>
        <v>0</v>
      </c>
      <c r="BJ822" s="17" t="s">
        <v>91</v>
      </c>
      <c r="BK822" s="149">
        <f>ROUND(I822*H822,2)</f>
        <v>0</v>
      </c>
      <c r="BL822" s="17" t="s">
        <v>348</v>
      </c>
      <c r="BM822" s="148" t="s">
        <v>1304</v>
      </c>
    </row>
    <row r="823" spans="2:65" s="1" customFormat="1" ht="39">
      <c r="B823" s="33"/>
      <c r="D823" s="151" t="s">
        <v>242</v>
      </c>
      <c r="F823" s="158" t="s">
        <v>1283</v>
      </c>
      <c r="I823" s="159"/>
      <c r="L823" s="33"/>
      <c r="M823" s="160"/>
      <c r="T823" s="57"/>
      <c r="AT823" s="17" t="s">
        <v>242</v>
      </c>
      <c r="AU823" s="17" t="s">
        <v>93</v>
      </c>
    </row>
    <row r="824" spans="2:65" s="1" customFormat="1" ht="16.5" customHeight="1">
      <c r="B824" s="33"/>
      <c r="C824" s="137" t="s">
        <v>1305</v>
      </c>
      <c r="D824" s="137" t="s">
        <v>188</v>
      </c>
      <c r="E824" s="138" t="s">
        <v>1306</v>
      </c>
      <c r="F824" s="139" t="s">
        <v>1307</v>
      </c>
      <c r="G824" s="140" t="s">
        <v>1281</v>
      </c>
      <c r="H824" s="141">
        <v>78</v>
      </c>
      <c r="I824" s="142"/>
      <c r="J824" s="143">
        <f>ROUND(I824*H824,2)</f>
        <v>0</v>
      </c>
      <c r="K824" s="139" t="s">
        <v>240</v>
      </c>
      <c r="L824" s="33"/>
      <c r="M824" s="144" t="s">
        <v>1</v>
      </c>
      <c r="N824" s="145" t="s">
        <v>48</v>
      </c>
      <c r="P824" s="146">
        <f>O824*H824</f>
        <v>0</v>
      </c>
      <c r="Q824" s="146">
        <v>0</v>
      </c>
      <c r="R824" s="146">
        <f>Q824*H824</f>
        <v>0</v>
      </c>
      <c r="S824" s="146">
        <v>0</v>
      </c>
      <c r="T824" s="147">
        <f>S824*H824</f>
        <v>0</v>
      </c>
      <c r="AR824" s="148" t="s">
        <v>348</v>
      </c>
      <c r="AT824" s="148" t="s">
        <v>188</v>
      </c>
      <c r="AU824" s="148" t="s">
        <v>93</v>
      </c>
      <c r="AY824" s="17" t="s">
        <v>186</v>
      </c>
      <c r="BE824" s="149">
        <f>IF(N824="základní",J824,0)</f>
        <v>0</v>
      </c>
      <c r="BF824" s="149">
        <f>IF(N824="snížená",J824,0)</f>
        <v>0</v>
      </c>
      <c r="BG824" s="149">
        <f>IF(N824="zákl. přenesená",J824,0)</f>
        <v>0</v>
      </c>
      <c r="BH824" s="149">
        <f>IF(N824="sníž. přenesená",J824,0)</f>
        <v>0</v>
      </c>
      <c r="BI824" s="149">
        <f>IF(N824="nulová",J824,0)</f>
        <v>0</v>
      </c>
      <c r="BJ824" s="17" t="s">
        <v>91</v>
      </c>
      <c r="BK824" s="149">
        <f>ROUND(I824*H824,2)</f>
        <v>0</v>
      </c>
      <c r="BL824" s="17" t="s">
        <v>348</v>
      </c>
      <c r="BM824" s="148" t="s">
        <v>1308</v>
      </c>
    </row>
    <row r="825" spans="2:65" s="1" customFormat="1" ht="39">
      <c r="B825" s="33"/>
      <c r="D825" s="151" t="s">
        <v>242</v>
      </c>
      <c r="F825" s="158" t="s">
        <v>1283</v>
      </c>
      <c r="I825" s="159"/>
      <c r="L825" s="33"/>
      <c r="M825" s="160"/>
      <c r="T825" s="57"/>
      <c r="AT825" s="17" t="s">
        <v>242</v>
      </c>
      <c r="AU825" s="17" t="s">
        <v>93</v>
      </c>
    </row>
    <row r="826" spans="2:65" s="1" customFormat="1" ht="16.5" customHeight="1">
      <c r="B826" s="33"/>
      <c r="C826" s="137" t="s">
        <v>1309</v>
      </c>
      <c r="D826" s="137" t="s">
        <v>188</v>
      </c>
      <c r="E826" s="138" t="s">
        <v>1310</v>
      </c>
      <c r="F826" s="139" t="s">
        <v>1311</v>
      </c>
      <c r="G826" s="140" t="s">
        <v>992</v>
      </c>
      <c r="H826" s="196"/>
      <c r="I826" s="142"/>
      <c r="J826" s="143">
        <f>ROUND(I826*H826,2)</f>
        <v>0</v>
      </c>
      <c r="K826" s="139" t="s">
        <v>192</v>
      </c>
      <c r="L826" s="33"/>
      <c r="M826" s="144" t="s">
        <v>1</v>
      </c>
      <c r="N826" s="145" t="s">
        <v>48</v>
      </c>
      <c r="P826" s="146">
        <f>O826*H826</f>
        <v>0</v>
      </c>
      <c r="Q826" s="146">
        <v>0</v>
      </c>
      <c r="R826" s="146">
        <f>Q826*H826</f>
        <v>0</v>
      </c>
      <c r="S826" s="146">
        <v>0</v>
      </c>
      <c r="T826" s="147">
        <f>S826*H826</f>
        <v>0</v>
      </c>
      <c r="AR826" s="148" t="s">
        <v>348</v>
      </c>
      <c r="AT826" s="148" t="s">
        <v>188</v>
      </c>
      <c r="AU826" s="148" t="s">
        <v>93</v>
      </c>
      <c r="AY826" s="17" t="s">
        <v>186</v>
      </c>
      <c r="BE826" s="149">
        <f>IF(N826="základní",J826,0)</f>
        <v>0</v>
      </c>
      <c r="BF826" s="149">
        <f>IF(N826="snížená",J826,0)</f>
        <v>0</v>
      </c>
      <c r="BG826" s="149">
        <f>IF(N826="zákl. přenesená",J826,0)</f>
        <v>0</v>
      </c>
      <c r="BH826" s="149">
        <f>IF(N826="sníž. přenesená",J826,0)</f>
        <v>0</v>
      </c>
      <c r="BI826" s="149">
        <f>IF(N826="nulová",J826,0)</f>
        <v>0</v>
      </c>
      <c r="BJ826" s="17" t="s">
        <v>91</v>
      </c>
      <c r="BK826" s="149">
        <f>ROUND(I826*H826,2)</f>
        <v>0</v>
      </c>
      <c r="BL826" s="17" t="s">
        <v>348</v>
      </c>
      <c r="BM826" s="148" t="s">
        <v>1312</v>
      </c>
    </row>
    <row r="827" spans="2:65" s="11" customFormat="1" ht="22.9" customHeight="1">
      <c r="B827" s="125"/>
      <c r="D827" s="126" t="s">
        <v>82</v>
      </c>
      <c r="E827" s="135" t="s">
        <v>1313</v>
      </c>
      <c r="F827" s="135" t="s">
        <v>1314</v>
      </c>
      <c r="I827" s="128"/>
      <c r="J827" s="136">
        <f>BK827</f>
        <v>0</v>
      </c>
      <c r="L827" s="125"/>
      <c r="M827" s="130"/>
      <c r="P827" s="131">
        <f>SUM(P828:P851)</f>
        <v>0</v>
      </c>
      <c r="R827" s="131">
        <f>SUM(R828:R851)</f>
        <v>4.4752600000000003E-2</v>
      </c>
      <c r="T827" s="132">
        <f>SUM(T828:T851)</f>
        <v>0</v>
      </c>
      <c r="AR827" s="126" t="s">
        <v>93</v>
      </c>
      <c r="AT827" s="133" t="s">
        <v>82</v>
      </c>
      <c r="AU827" s="133" t="s">
        <v>91</v>
      </c>
      <c r="AY827" s="126" t="s">
        <v>186</v>
      </c>
      <c r="BK827" s="134">
        <f>SUM(BK828:BK851)</f>
        <v>0</v>
      </c>
    </row>
    <row r="828" spans="2:65" s="1" customFormat="1" ht="16.5" customHeight="1">
      <c r="B828" s="33"/>
      <c r="C828" s="137" t="s">
        <v>1315</v>
      </c>
      <c r="D828" s="137" t="s">
        <v>188</v>
      </c>
      <c r="E828" s="138" t="s">
        <v>1316</v>
      </c>
      <c r="F828" s="139" t="s">
        <v>1317</v>
      </c>
      <c r="G828" s="140" t="s">
        <v>220</v>
      </c>
      <c r="H828" s="141">
        <v>102</v>
      </c>
      <c r="I828" s="142"/>
      <c r="J828" s="143">
        <f>ROUND(I828*H828,2)</f>
        <v>0</v>
      </c>
      <c r="K828" s="139" t="s">
        <v>240</v>
      </c>
      <c r="L828" s="33"/>
      <c r="M828" s="144" t="s">
        <v>1</v>
      </c>
      <c r="N828" s="145" t="s">
        <v>48</v>
      </c>
      <c r="P828" s="146">
        <f>O828*H828</f>
        <v>0</v>
      </c>
      <c r="Q828" s="146">
        <v>0</v>
      </c>
      <c r="R828" s="146">
        <f>Q828*H828</f>
        <v>0</v>
      </c>
      <c r="S828" s="146">
        <v>0</v>
      </c>
      <c r="T828" s="147">
        <f>S828*H828</f>
        <v>0</v>
      </c>
      <c r="AR828" s="148" t="s">
        <v>348</v>
      </c>
      <c r="AT828" s="148" t="s">
        <v>188</v>
      </c>
      <c r="AU828" s="148" t="s">
        <v>93</v>
      </c>
      <c r="AY828" s="17" t="s">
        <v>186</v>
      </c>
      <c r="BE828" s="149">
        <f>IF(N828="základní",J828,0)</f>
        <v>0</v>
      </c>
      <c r="BF828" s="149">
        <f>IF(N828="snížená",J828,0)</f>
        <v>0</v>
      </c>
      <c r="BG828" s="149">
        <f>IF(N828="zákl. přenesená",J828,0)</f>
        <v>0</v>
      </c>
      <c r="BH828" s="149">
        <f>IF(N828="sníž. přenesená",J828,0)</f>
        <v>0</v>
      </c>
      <c r="BI828" s="149">
        <f>IF(N828="nulová",J828,0)</f>
        <v>0</v>
      </c>
      <c r="BJ828" s="17" t="s">
        <v>91</v>
      </c>
      <c r="BK828" s="149">
        <f>ROUND(I828*H828,2)</f>
        <v>0</v>
      </c>
      <c r="BL828" s="17" t="s">
        <v>348</v>
      </c>
      <c r="BM828" s="148" t="s">
        <v>1318</v>
      </c>
    </row>
    <row r="829" spans="2:65" s="1" customFormat="1" ht="29.25">
      <c r="B829" s="33"/>
      <c r="D829" s="151" t="s">
        <v>242</v>
      </c>
      <c r="F829" s="158" t="s">
        <v>1319</v>
      </c>
      <c r="I829" s="159"/>
      <c r="L829" s="33"/>
      <c r="M829" s="160"/>
      <c r="T829" s="57"/>
      <c r="AT829" s="17" t="s">
        <v>242</v>
      </c>
      <c r="AU829" s="17" t="s">
        <v>93</v>
      </c>
    </row>
    <row r="830" spans="2:65" s="12" customFormat="1" ht="11.25">
      <c r="B830" s="150"/>
      <c r="D830" s="151" t="s">
        <v>209</v>
      </c>
      <c r="E830" s="157" t="s">
        <v>1</v>
      </c>
      <c r="F830" s="152" t="s">
        <v>1320</v>
      </c>
      <c r="H830" s="153">
        <v>102</v>
      </c>
      <c r="I830" s="154"/>
      <c r="L830" s="150"/>
      <c r="M830" s="155"/>
      <c r="T830" s="156"/>
      <c r="AT830" s="157" t="s">
        <v>209</v>
      </c>
      <c r="AU830" s="157" t="s">
        <v>93</v>
      </c>
      <c r="AV830" s="12" t="s">
        <v>93</v>
      </c>
      <c r="AW830" s="12" t="s">
        <v>38</v>
      </c>
      <c r="AX830" s="12" t="s">
        <v>83</v>
      </c>
      <c r="AY830" s="157" t="s">
        <v>186</v>
      </c>
    </row>
    <row r="831" spans="2:65" s="13" customFormat="1" ht="11.25">
      <c r="B831" s="166"/>
      <c r="D831" s="151" t="s">
        <v>209</v>
      </c>
      <c r="E831" s="167" t="s">
        <v>1</v>
      </c>
      <c r="F831" s="168" t="s">
        <v>291</v>
      </c>
      <c r="H831" s="169">
        <v>102</v>
      </c>
      <c r="I831" s="170"/>
      <c r="L831" s="166"/>
      <c r="M831" s="171"/>
      <c r="T831" s="172"/>
      <c r="AT831" s="167" t="s">
        <v>209</v>
      </c>
      <c r="AU831" s="167" t="s">
        <v>93</v>
      </c>
      <c r="AV831" s="13" t="s">
        <v>193</v>
      </c>
      <c r="AW831" s="13" t="s">
        <v>38</v>
      </c>
      <c r="AX831" s="13" t="s">
        <v>91</v>
      </c>
      <c r="AY831" s="167" t="s">
        <v>186</v>
      </c>
    </row>
    <row r="832" spans="2:65" s="1" customFormat="1" ht="16.5" customHeight="1">
      <c r="B832" s="33"/>
      <c r="C832" s="137" t="s">
        <v>1321</v>
      </c>
      <c r="D832" s="137" t="s">
        <v>188</v>
      </c>
      <c r="E832" s="138" t="s">
        <v>1322</v>
      </c>
      <c r="F832" s="139" t="s">
        <v>1323</v>
      </c>
      <c r="G832" s="140" t="s">
        <v>1299</v>
      </c>
      <c r="H832" s="141">
        <v>3</v>
      </c>
      <c r="I832" s="142"/>
      <c r="J832" s="143">
        <f>ROUND(I832*H832,2)</f>
        <v>0</v>
      </c>
      <c r="K832" s="139" t="s">
        <v>240</v>
      </c>
      <c r="L832" s="33"/>
      <c r="M832" s="144" t="s">
        <v>1</v>
      </c>
      <c r="N832" s="145" t="s">
        <v>48</v>
      </c>
      <c r="P832" s="146">
        <f>O832*H832</f>
        <v>0</v>
      </c>
      <c r="Q832" s="146">
        <v>0</v>
      </c>
      <c r="R832" s="146">
        <f>Q832*H832</f>
        <v>0</v>
      </c>
      <c r="S832" s="146">
        <v>0</v>
      </c>
      <c r="T832" s="147">
        <f>S832*H832</f>
        <v>0</v>
      </c>
      <c r="AR832" s="148" t="s">
        <v>348</v>
      </c>
      <c r="AT832" s="148" t="s">
        <v>188</v>
      </c>
      <c r="AU832" s="148" t="s">
        <v>93</v>
      </c>
      <c r="AY832" s="17" t="s">
        <v>186</v>
      </c>
      <c r="BE832" s="149">
        <f>IF(N832="základní",J832,0)</f>
        <v>0</v>
      </c>
      <c r="BF832" s="149">
        <f>IF(N832="snížená",J832,0)</f>
        <v>0</v>
      </c>
      <c r="BG832" s="149">
        <f>IF(N832="zákl. přenesená",J832,0)</f>
        <v>0</v>
      </c>
      <c r="BH832" s="149">
        <f>IF(N832="sníž. přenesená",J832,0)</f>
        <v>0</v>
      </c>
      <c r="BI832" s="149">
        <f>IF(N832="nulová",J832,0)</f>
        <v>0</v>
      </c>
      <c r="BJ832" s="17" t="s">
        <v>91</v>
      </c>
      <c r="BK832" s="149">
        <f>ROUND(I832*H832,2)</f>
        <v>0</v>
      </c>
      <c r="BL832" s="17" t="s">
        <v>348</v>
      </c>
      <c r="BM832" s="148" t="s">
        <v>1324</v>
      </c>
    </row>
    <row r="833" spans="2:65" s="1" customFormat="1" ht="39">
      <c r="B833" s="33"/>
      <c r="D833" s="151" t="s">
        <v>242</v>
      </c>
      <c r="F833" s="158" t="s">
        <v>1325</v>
      </c>
      <c r="I833" s="159"/>
      <c r="L833" s="33"/>
      <c r="M833" s="160"/>
      <c r="T833" s="57"/>
      <c r="AT833" s="17" t="s">
        <v>242</v>
      </c>
      <c r="AU833" s="17" t="s">
        <v>93</v>
      </c>
    </row>
    <row r="834" spans="2:65" s="1" customFormat="1" ht="16.5" customHeight="1">
      <c r="B834" s="33"/>
      <c r="C834" s="137" t="s">
        <v>1326</v>
      </c>
      <c r="D834" s="137" t="s">
        <v>188</v>
      </c>
      <c r="E834" s="138" t="s">
        <v>1327</v>
      </c>
      <c r="F834" s="139" t="s">
        <v>1328</v>
      </c>
      <c r="G834" s="140" t="s">
        <v>1299</v>
      </c>
      <c r="H834" s="141">
        <v>6</v>
      </c>
      <c r="I834" s="142"/>
      <c r="J834" s="143">
        <f>ROUND(I834*H834,2)</f>
        <v>0</v>
      </c>
      <c r="K834" s="139" t="s">
        <v>240</v>
      </c>
      <c r="L834" s="33"/>
      <c r="M834" s="144" t="s">
        <v>1</v>
      </c>
      <c r="N834" s="145" t="s">
        <v>48</v>
      </c>
      <c r="P834" s="146">
        <f>O834*H834</f>
        <v>0</v>
      </c>
      <c r="Q834" s="146">
        <v>0</v>
      </c>
      <c r="R834" s="146">
        <f>Q834*H834</f>
        <v>0</v>
      </c>
      <c r="S834" s="146">
        <v>0</v>
      </c>
      <c r="T834" s="147">
        <f>S834*H834</f>
        <v>0</v>
      </c>
      <c r="AR834" s="148" t="s">
        <v>348</v>
      </c>
      <c r="AT834" s="148" t="s">
        <v>188</v>
      </c>
      <c r="AU834" s="148" t="s">
        <v>93</v>
      </c>
      <c r="AY834" s="17" t="s">
        <v>186</v>
      </c>
      <c r="BE834" s="149">
        <f>IF(N834="základní",J834,0)</f>
        <v>0</v>
      </c>
      <c r="BF834" s="149">
        <f>IF(N834="snížená",J834,0)</f>
        <v>0</v>
      </c>
      <c r="BG834" s="149">
        <f>IF(N834="zákl. přenesená",J834,0)</f>
        <v>0</v>
      </c>
      <c r="BH834" s="149">
        <f>IF(N834="sníž. přenesená",J834,0)</f>
        <v>0</v>
      </c>
      <c r="BI834" s="149">
        <f>IF(N834="nulová",J834,0)</f>
        <v>0</v>
      </c>
      <c r="BJ834" s="17" t="s">
        <v>91</v>
      </c>
      <c r="BK834" s="149">
        <f>ROUND(I834*H834,2)</f>
        <v>0</v>
      </c>
      <c r="BL834" s="17" t="s">
        <v>348</v>
      </c>
      <c r="BM834" s="148" t="s">
        <v>1329</v>
      </c>
    </row>
    <row r="835" spans="2:65" s="1" customFormat="1" ht="39">
      <c r="B835" s="33"/>
      <c r="D835" s="151" t="s">
        <v>242</v>
      </c>
      <c r="F835" s="158" t="s">
        <v>1325</v>
      </c>
      <c r="I835" s="159"/>
      <c r="L835" s="33"/>
      <c r="M835" s="160"/>
      <c r="T835" s="57"/>
      <c r="AT835" s="17" t="s">
        <v>242</v>
      </c>
      <c r="AU835" s="17" t="s">
        <v>93</v>
      </c>
    </row>
    <row r="836" spans="2:65" s="1" customFormat="1" ht="16.5" customHeight="1">
      <c r="B836" s="33"/>
      <c r="C836" s="137" t="s">
        <v>1330</v>
      </c>
      <c r="D836" s="137" t="s">
        <v>188</v>
      </c>
      <c r="E836" s="138" t="s">
        <v>1331</v>
      </c>
      <c r="F836" s="139" t="s">
        <v>1332</v>
      </c>
      <c r="G836" s="140" t="s">
        <v>1299</v>
      </c>
      <c r="H836" s="141">
        <v>1</v>
      </c>
      <c r="I836" s="142"/>
      <c r="J836" s="143">
        <f>ROUND(I836*H836,2)</f>
        <v>0</v>
      </c>
      <c r="K836" s="139" t="s">
        <v>240</v>
      </c>
      <c r="L836" s="33"/>
      <c r="M836" s="144" t="s">
        <v>1</v>
      </c>
      <c r="N836" s="145" t="s">
        <v>48</v>
      </c>
      <c r="P836" s="146">
        <f>O836*H836</f>
        <v>0</v>
      </c>
      <c r="Q836" s="146">
        <v>0</v>
      </c>
      <c r="R836" s="146">
        <f>Q836*H836</f>
        <v>0</v>
      </c>
      <c r="S836" s="146">
        <v>0</v>
      </c>
      <c r="T836" s="147">
        <f>S836*H836</f>
        <v>0</v>
      </c>
      <c r="AR836" s="148" t="s">
        <v>348</v>
      </c>
      <c r="AT836" s="148" t="s">
        <v>188</v>
      </c>
      <c r="AU836" s="148" t="s">
        <v>93</v>
      </c>
      <c r="AY836" s="17" t="s">
        <v>186</v>
      </c>
      <c r="BE836" s="149">
        <f>IF(N836="základní",J836,0)</f>
        <v>0</v>
      </c>
      <c r="BF836" s="149">
        <f>IF(N836="snížená",J836,0)</f>
        <v>0</v>
      </c>
      <c r="BG836" s="149">
        <f>IF(N836="zákl. přenesená",J836,0)</f>
        <v>0</v>
      </c>
      <c r="BH836" s="149">
        <f>IF(N836="sníž. přenesená",J836,0)</f>
        <v>0</v>
      </c>
      <c r="BI836" s="149">
        <f>IF(N836="nulová",J836,0)</f>
        <v>0</v>
      </c>
      <c r="BJ836" s="17" t="s">
        <v>91</v>
      </c>
      <c r="BK836" s="149">
        <f>ROUND(I836*H836,2)</f>
        <v>0</v>
      </c>
      <c r="BL836" s="17" t="s">
        <v>348</v>
      </c>
      <c r="BM836" s="148" t="s">
        <v>1333</v>
      </c>
    </row>
    <row r="837" spans="2:65" s="1" customFormat="1" ht="39">
      <c r="B837" s="33"/>
      <c r="D837" s="151" t="s">
        <v>242</v>
      </c>
      <c r="F837" s="158" t="s">
        <v>1325</v>
      </c>
      <c r="I837" s="159"/>
      <c r="L837" s="33"/>
      <c r="M837" s="160"/>
      <c r="T837" s="57"/>
      <c r="AT837" s="17" t="s">
        <v>242</v>
      </c>
      <c r="AU837" s="17" t="s">
        <v>93</v>
      </c>
    </row>
    <row r="838" spans="2:65" s="1" customFormat="1" ht="16.5" customHeight="1">
      <c r="B838" s="33"/>
      <c r="C838" s="137" t="s">
        <v>1334</v>
      </c>
      <c r="D838" s="137" t="s">
        <v>188</v>
      </c>
      <c r="E838" s="138" t="s">
        <v>1335</v>
      </c>
      <c r="F838" s="139" t="s">
        <v>1336</v>
      </c>
      <c r="G838" s="140" t="s">
        <v>1299</v>
      </c>
      <c r="H838" s="141">
        <v>1</v>
      </c>
      <c r="I838" s="142"/>
      <c r="J838" s="143">
        <f>ROUND(I838*H838,2)</f>
        <v>0</v>
      </c>
      <c r="K838" s="139" t="s">
        <v>240</v>
      </c>
      <c r="L838" s="33"/>
      <c r="M838" s="144" t="s">
        <v>1</v>
      </c>
      <c r="N838" s="145" t="s">
        <v>48</v>
      </c>
      <c r="P838" s="146">
        <f>O838*H838</f>
        <v>0</v>
      </c>
      <c r="Q838" s="146">
        <v>0</v>
      </c>
      <c r="R838" s="146">
        <f>Q838*H838</f>
        <v>0</v>
      </c>
      <c r="S838" s="146">
        <v>0</v>
      </c>
      <c r="T838" s="147">
        <f>S838*H838</f>
        <v>0</v>
      </c>
      <c r="AR838" s="148" t="s">
        <v>348</v>
      </c>
      <c r="AT838" s="148" t="s">
        <v>188</v>
      </c>
      <c r="AU838" s="148" t="s">
        <v>93</v>
      </c>
      <c r="AY838" s="17" t="s">
        <v>186</v>
      </c>
      <c r="BE838" s="149">
        <f>IF(N838="základní",J838,0)</f>
        <v>0</v>
      </c>
      <c r="BF838" s="149">
        <f>IF(N838="snížená",J838,0)</f>
        <v>0</v>
      </c>
      <c r="BG838" s="149">
        <f>IF(N838="zákl. přenesená",J838,0)</f>
        <v>0</v>
      </c>
      <c r="BH838" s="149">
        <f>IF(N838="sníž. přenesená",J838,0)</f>
        <v>0</v>
      </c>
      <c r="BI838" s="149">
        <f>IF(N838="nulová",J838,0)</f>
        <v>0</v>
      </c>
      <c r="BJ838" s="17" t="s">
        <v>91</v>
      </c>
      <c r="BK838" s="149">
        <f>ROUND(I838*H838,2)</f>
        <v>0</v>
      </c>
      <c r="BL838" s="17" t="s">
        <v>348</v>
      </c>
      <c r="BM838" s="148" t="s">
        <v>1337</v>
      </c>
    </row>
    <row r="839" spans="2:65" s="1" customFormat="1" ht="39">
      <c r="B839" s="33"/>
      <c r="D839" s="151" t="s">
        <v>242</v>
      </c>
      <c r="F839" s="158" t="s">
        <v>1325</v>
      </c>
      <c r="I839" s="159"/>
      <c r="L839" s="33"/>
      <c r="M839" s="160"/>
      <c r="T839" s="57"/>
      <c r="AT839" s="17" t="s">
        <v>242</v>
      </c>
      <c r="AU839" s="17" t="s">
        <v>93</v>
      </c>
    </row>
    <row r="840" spans="2:65" s="1" customFormat="1" ht="16.5" customHeight="1">
      <c r="B840" s="33"/>
      <c r="C840" s="137" t="s">
        <v>1338</v>
      </c>
      <c r="D840" s="137" t="s">
        <v>188</v>
      </c>
      <c r="E840" s="138" t="s">
        <v>1339</v>
      </c>
      <c r="F840" s="139" t="s">
        <v>1340</v>
      </c>
      <c r="G840" s="140" t="s">
        <v>1299</v>
      </c>
      <c r="H840" s="141">
        <v>3</v>
      </c>
      <c r="I840" s="142"/>
      <c r="J840" s="143">
        <f>ROUND(I840*H840,2)</f>
        <v>0</v>
      </c>
      <c r="K840" s="139" t="s">
        <v>240</v>
      </c>
      <c r="L840" s="33"/>
      <c r="M840" s="144" t="s">
        <v>1</v>
      </c>
      <c r="N840" s="145" t="s">
        <v>48</v>
      </c>
      <c r="P840" s="146">
        <f>O840*H840</f>
        <v>0</v>
      </c>
      <c r="Q840" s="146">
        <v>0</v>
      </c>
      <c r="R840" s="146">
        <f>Q840*H840</f>
        <v>0</v>
      </c>
      <c r="S840" s="146">
        <v>0</v>
      </c>
      <c r="T840" s="147">
        <f>S840*H840</f>
        <v>0</v>
      </c>
      <c r="AR840" s="148" t="s">
        <v>348</v>
      </c>
      <c r="AT840" s="148" t="s">
        <v>188</v>
      </c>
      <c r="AU840" s="148" t="s">
        <v>93</v>
      </c>
      <c r="AY840" s="17" t="s">
        <v>186</v>
      </c>
      <c r="BE840" s="149">
        <f>IF(N840="základní",J840,0)</f>
        <v>0</v>
      </c>
      <c r="BF840" s="149">
        <f>IF(N840="snížená",J840,0)</f>
        <v>0</v>
      </c>
      <c r="BG840" s="149">
        <f>IF(N840="zákl. přenesená",J840,0)</f>
        <v>0</v>
      </c>
      <c r="BH840" s="149">
        <f>IF(N840="sníž. přenesená",J840,0)</f>
        <v>0</v>
      </c>
      <c r="BI840" s="149">
        <f>IF(N840="nulová",J840,0)</f>
        <v>0</v>
      </c>
      <c r="BJ840" s="17" t="s">
        <v>91</v>
      </c>
      <c r="BK840" s="149">
        <f>ROUND(I840*H840,2)</f>
        <v>0</v>
      </c>
      <c r="BL840" s="17" t="s">
        <v>348</v>
      </c>
      <c r="BM840" s="148" t="s">
        <v>1341</v>
      </c>
    </row>
    <row r="841" spans="2:65" s="1" customFormat="1" ht="39">
      <c r="B841" s="33"/>
      <c r="D841" s="151" t="s">
        <v>242</v>
      </c>
      <c r="F841" s="158" t="s">
        <v>1325</v>
      </c>
      <c r="I841" s="159"/>
      <c r="L841" s="33"/>
      <c r="M841" s="160"/>
      <c r="T841" s="57"/>
      <c r="AT841" s="17" t="s">
        <v>242</v>
      </c>
      <c r="AU841" s="17" t="s">
        <v>93</v>
      </c>
    </row>
    <row r="842" spans="2:65" s="1" customFormat="1" ht="16.5" customHeight="1">
      <c r="B842" s="33"/>
      <c r="C842" s="137" t="s">
        <v>1342</v>
      </c>
      <c r="D842" s="137" t="s">
        <v>188</v>
      </c>
      <c r="E842" s="138" t="s">
        <v>1343</v>
      </c>
      <c r="F842" s="139" t="s">
        <v>1344</v>
      </c>
      <c r="G842" s="140" t="s">
        <v>1299</v>
      </c>
      <c r="H842" s="141">
        <v>14</v>
      </c>
      <c r="I842" s="142"/>
      <c r="J842" s="143">
        <f>ROUND(I842*H842,2)</f>
        <v>0</v>
      </c>
      <c r="K842" s="139" t="s">
        <v>240</v>
      </c>
      <c r="L842" s="33"/>
      <c r="M842" s="144" t="s">
        <v>1</v>
      </c>
      <c r="N842" s="145" t="s">
        <v>48</v>
      </c>
      <c r="P842" s="146">
        <f>O842*H842</f>
        <v>0</v>
      </c>
      <c r="Q842" s="146">
        <v>0</v>
      </c>
      <c r="R842" s="146">
        <f>Q842*H842</f>
        <v>0</v>
      </c>
      <c r="S842" s="146">
        <v>0</v>
      </c>
      <c r="T842" s="147">
        <f>S842*H842</f>
        <v>0</v>
      </c>
      <c r="AR842" s="148" t="s">
        <v>348</v>
      </c>
      <c r="AT842" s="148" t="s">
        <v>188</v>
      </c>
      <c r="AU842" s="148" t="s">
        <v>93</v>
      </c>
      <c r="AY842" s="17" t="s">
        <v>186</v>
      </c>
      <c r="BE842" s="149">
        <f>IF(N842="základní",J842,0)</f>
        <v>0</v>
      </c>
      <c r="BF842" s="149">
        <f>IF(N842="snížená",J842,0)</f>
        <v>0</v>
      </c>
      <c r="BG842" s="149">
        <f>IF(N842="zákl. přenesená",J842,0)</f>
        <v>0</v>
      </c>
      <c r="BH842" s="149">
        <f>IF(N842="sníž. přenesená",J842,0)</f>
        <v>0</v>
      </c>
      <c r="BI842" s="149">
        <f>IF(N842="nulová",J842,0)</f>
        <v>0</v>
      </c>
      <c r="BJ842" s="17" t="s">
        <v>91</v>
      </c>
      <c r="BK842" s="149">
        <f>ROUND(I842*H842,2)</f>
        <v>0</v>
      </c>
      <c r="BL842" s="17" t="s">
        <v>348</v>
      </c>
      <c r="BM842" s="148" t="s">
        <v>1345</v>
      </c>
    </row>
    <row r="843" spans="2:65" s="1" customFormat="1" ht="39">
      <c r="B843" s="33"/>
      <c r="D843" s="151" t="s">
        <v>242</v>
      </c>
      <c r="F843" s="158" t="s">
        <v>1325</v>
      </c>
      <c r="I843" s="159"/>
      <c r="L843" s="33"/>
      <c r="M843" s="160"/>
      <c r="T843" s="57"/>
      <c r="AT843" s="17" t="s">
        <v>242</v>
      </c>
      <c r="AU843" s="17" t="s">
        <v>93</v>
      </c>
    </row>
    <row r="844" spans="2:65" s="1" customFormat="1" ht="16.5" customHeight="1">
      <c r="B844" s="33"/>
      <c r="C844" s="137" t="s">
        <v>1346</v>
      </c>
      <c r="D844" s="137" t="s">
        <v>188</v>
      </c>
      <c r="E844" s="138" t="s">
        <v>1347</v>
      </c>
      <c r="F844" s="139" t="s">
        <v>1348</v>
      </c>
      <c r="G844" s="140" t="s">
        <v>1299</v>
      </c>
      <c r="H844" s="141">
        <v>1</v>
      </c>
      <c r="I844" s="142"/>
      <c r="J844" s="143">
        <f>ROUND(I844*H844,2)</f>
        <v>0</v>
      </c>
      <c r="K844" s="139" t="s">
        <v>240</v>
      </c>
      <c r="L844" s="33"/>
      <c r="M844" s="144" t="s">
        <v>1</v>
      </c>
      <c r="N844" s="145" t="s">
        <v>48</v>
      </c>
      <c r="P844" s="146">
        <f>O844*H844</f>
        <v>0</v>
      </c>
      <c r="Q844" s="146">
        <v>0</v>
      </c>
      <c r="R844" s="146">
        <f>Q844*H844</f>
        <v>0</v>
      </c>
      <c r="S844" s="146">
        <v>0</v>
      </c>
      <c r="T844" s="147">
        <f>S844*H844</f>
        <v>0</v>
      </c>
      <c r="AR844" s="148" t="s">
        <v>348</v>
      </c>
      <c r="AT844" s="148" t="s">
        <v>188</v>
      </c>
      <c r="AU844" s="148" t="s">
        <v>93</v>
      </c>
      <c r="AY844" s="17" t="s">
        <v>186</v>
      </c>
      <c r="BE844" s="149">
        <f>IF(N844="základní",J844,0)</f>
        <v>0</v>
      </c>
      <c r="BF844" s="149">
        <f>IF(N844="snížená",J844,0)</f>
        <v>0</v>
      </c>
      <c r="BG844" s="149">
        <f>IF(N844="zákl. přenesená",J844,0)</f>
        <v>0</v>
      </c>
      <c r="BH844" s="149">
        <f>IF(N844="sníž. přenesená",J844,0)</f>
        <v>0</v>
      </c>
      <c r="BI844" s="149">
        <f>IF(N844="nulová",J844,0)</f>
        <v>0</v>
      </c>
      <c r="BJ844" s="17" t="s">
        <v>91</v>
      </c>
      <c r="BK844" s="149">
        <f>ROUND(I844*H844,2)</f>
        <v>0</v>
      </c>
      <c r="BL844" s="17" t="s">
        <v>348</v>
      </c>
      <c r="BM844" s="148" t="s">
        <v>1349</v>
      </c>
    </row>
    <row r="845" spans="2:65" s="1" customFormat="1" ht="39">
      <c r="B845" s="33"/>
      <c r="D845" s="151" t="s">
        <v>242</v>
      </c>
      <c r="F845" s="158" t="s">
        <v>1325</v>
      </c>
      <c r="I845" s="159"/>
      <c r="L845" s="33"/>
      <c r="M845" s="160"/>
      <c r="T845" s="57"/>
      <c r="AT845" s="17" t="s">
        <v>242</v>
      </c>
      <c r="AU845" s="17" t="s">
        <v>93</v>
      </c>
    </row>
    <row r="846" spans="2:65" s="1" customFormat="1" ht="16.5" customHeight="1">
      <c r="B846" s="33"/>
      <c r="C846" s="137" t="s">
        <v>1350</v>
      </c>
      <c r="D846" s="137" t="s">
        <v>188</v>
      </c>
      <c r="E846" s="138" t="s">
        <v>1351</v>
      </c>
      <c r="F846" s="139" t="s">
        <v>1352</v>
      </c>
      <c r="G846" s="140" t="s">
        <v>1299</v>
      </c>
      <c r="H846" s="141">
        <v>1</v>
      </c>
      <c r="I846" s="142"/>
      <c r="J846" s="143">
        <f>ROUND(I846*H846,2)</f>
        <v>0</v>
      </c>
      <c r="K846" s="139" t="s">
        <v>240</v>
      </c>
      <c r="L846" s="33"/>
      <c r="M846" s="144" t="s">
        <v>1</v>
      </c>
      <c r="N846" s="145" t="s">
        <v>48</v>
      </c>
      <c r="P846" s="146">
        <f>O846*H846</f>
        <v>0</v>
      </c>
      <c r="Q846" s="146">
        <v>0</v>
      </c>
      <c r="R846" s="146">
        <f>Q846*H846</f>
        <v>0</v>
      </c>
      <c r="S846" s="146">
        <v>0</v>
      </c>
      <c r="T846" s="147">
        <f>S846*H846</f>
        <v>0</v>
      </c>
      <c r="AR846" s="148" t="s">
        <v>348</v>
      </c>
      <c r="AT846" s="148" t="s">
        <v>188</v>
      </c>
      <c r="AU846" s="148" t="s">
        <v>93</v>
      </c>
      <c r="AY846" s="17" t="s">
        <v>186</v>
      </c>
      <c r="BE846" s="149">
        <f>IF(N846="základní",J846,0)</f>
        <v>0</v>
      </c>
      <c r="BF846" s="149">
        <f>IF(N846="snížená",J846,0)</f>
        <v>0</v>
      </c>
      <c r="BG846" s="149">
        <f>IF(N846="zákl. přenesená",J846,0)</f>
        <v>0</v>
      </c>
      <c r="BH846" s="149">
        <f>IF(N846="sníž. přenesená",J846,0)</f>
        <v>0</v>
      </c>
      <c r="BI846" s="149">
        <f>IF(N846="nulová",J846,0)</f>
        <v>0</v>
      </c>
      <c r="BJ846" s="17" t="s">
        <v>91</v>
      </c>
      <c r="BK846" s="149">
        <f>ROUND(I846*H846,2)</f>
        <v>0</v>
      </c>
      <c r="BL846" s="17" t="s">
        <v>348</v>
      </c>
      <c r="BM846" s="148" t="s">
        <v>1353</v>
      </c>
    </row>
    <row r="847" spans="2:65" s="1" customFormat="1" ht="39">
      <c r="B847" s="33"/>
      <c r="D847" s="151" t="s">
        <v>242</v>
      </c>
      <c r="F847" s="158" t="s">
        <v>1325</v>
      </c>
      <c r="I847" s="159"/>
      <c r="L847" s="33"/>
      <c r="M847" s="160"/>
      <c r="T847" s="57"/>
      <c r="AT847" s="17" t="s">
        <v>242</v>
      </c>
      <c r="AU847" s="17" t="s">
        <v>93</v>
      </c>
    </row>
    <row r="848" spans="2:65" s="1" customFormat="1" ht="16.5" customHeight="1">
      <c r="B848" s="33"/>
      <c r="C848" s="137" t="s">
        <v>1354</v>
      </c>
      <c r="D848" s="137" t="s">
        <v>188</v>
      </c>
      <c r="E848" s="138" t="s">
        <v>1355</v>
      </c>
      <c r="F848" s="139" t="s">
        <v>1356</v>
      </c>
      <c r="G848" s="140" t="s">
        <v>1299</v>
      </c>
      <c r="H848" s="141">
        <v>1</v>
      </c>
      <c r="I848" s="142"/>
      <c r="J848" s="143">
        <f>ROUND(I848*H848,2)</f>
        <v>0</v>
      </c>
      <c r="K848" s="139" t="s">
        <v>240</v>
      </c>
      <c r="L848" s="33"/>
      <c r="M848" s="144" t="s">
        <v>1</v>
      </c>
      <c r="N848" s="145" t="s">
        <v>48</v>
      </c>
      <c r="P848" s="146">
        <f>O848*H848</f>
        <v>0</v>
      </c>
      <c r="Q848" s="146">
        <v>0</v>
      </c>
      <c r="R848" s="146">
        <f>Q848*H848</f>
        <v>0</v>
      </c>
      <c r="S848" s="146">
        <v>0</v>
      </c>
      <c r="T848" s="147">
        <f>S848*H848</f>
        <v>0</v>
      </c>
      <c r="AR848" s="148" t="s">
        <v>348</v>
      </c>
      <c r="AT848" s="148" t="s">
        <v>188</v>
      </c>
      <c r="AU848" s="148" t="s">
        <v>93</v>
      </c>
      <c r="AY848" s="17" t="s">
        <v>186</v>
      </c>
      <c r="BE848" s="149">
        <f>IF(N848="základní",J848,0)</f>
        <v>0</v>
      </c>
      <c r="BF848" s="149">
        <f>IF(N848="snížená",J848,0)</f>
        <v>0</v>
      </c>
      <c r="BG848" s="149">
        <f>IF(N848="zákl. přenesená",J848,0)</f>
        <v>0</v>
      </c>
      <c r="BH848" s="149">
        <f>IF(N848="sníž. přenesená",J848,0)</f>
        <v>0</v>
      </c>
      <c r="BI848" s="149">
        <f>IF(N848="nulová",J848,0)</f>
        <v>0</v>
      </c>
      <c r="BJ848" s="17" t="s">
        <v>91</v>
      </c>
      <c r="BK848" s="149">
        <f>ROUND(I848*H848,2)</f>
        <v>0</v>
      </c>
      <c r="BL848" s="17" t="s">
        <v>348</v>
      </c>
      <c r="BM848" s="148" t="s">
        <v>1357</v>
      </c>
    </row>
    <row r="849" spans="2:65" s="1" customFormat="1" ht="39">
      <c r="B849" s="33"/>
      <c r="D849" s="151" t="s">
        <v>242</v>
      </c>
      <c r="F849" s="158" t="s">
        <v>1325</v>
      </c>
      <c r="I849" s="159"/>
      <c r="L849" s="33"/>
      <c r="M849" s="160"/>
      <c r="T849" s="57"/>
      <c r="AT849" s="17" t="s">
        <v>242</v>
      </c>
      <c r="AU849" s="17" t="s">
        <v>93</v>
      </c>
    </row>
    <row r="850" spans="2:65" s="1" customFormat="1" ht="16.5" customHeight="1">
      <c r="B850" s="33"/>
      <c r="C850" s="137" t="s">
        <v>1358</v>
      </c>
      <c r="D850" s="137" t="s">
        <v>188</v>
      </c>
      <c r="E850" s="138" t="s">
        <v>1359</v>
      </c>
      <c r="F850" s="139" t="s">
        <v>1360</v>
      </c>
      <c r="G850" s="140" t="s">
        <v>225</v>
      </c>
      <c r="H850" s="141">
        <v>235.54</v>
      </c>
      <c r="I850" s="142"/>
      <c r="J850" s="143">
        <f>ROUND(I850*H850,2)</f>
        <v>0</v>
      </c>
      <c r="K850" s="139" t="s">
        <v>192</v>
      </c>
      <c r="L850" s="33"/>
      <c r="M850" s="144" t="s">
        <v>1</v>
      </c>
      <c r="N850" s="145" t="s">
        <v>48</v>
      </c>
      <c r="P850" s="146">
        <f>O850*H850</f>
        <v>0</v>
      </c>
      <c r="Q850" s="146">
        <v>1.9000000000000001E-4</v>
      </c>
      <c r="R850" s="146">
        <f>Q850*H850</f>
        <v>4.4752600000000003E-2</v>
      </c>
      <c r="S850" s="146">
        <v>0</v>
      </c>
      <c r="T850" s="147">
        <f>S850*H850</f>
        <v>0</v>
      </c>
      <c r="AR850" s="148" t="s">
        <v>348</v>
      </c>
      <c r="AT850" s="148" t="s">
        <v>188</v>
      </c>
      <c r="AU850" s="148" t="s">
        <v>93</v>
      </c>
      <c r="AY850" s="17" t="s">
        <v>186</v>
      </c>
      <c r="BE850" s="149">
        <f>IF(N850="základní",J850,0)</f>
        <v>0</v>
      </c>
      <c r="BF850" s="149">
        <f>IF(N850="snížená",J850,0)</f>
        <v>0</v>
      </c>
      <c r="BG850" s="149">
        <f>IF(N850="zákl. přenesená",J850,0)</f>
        <v>0</v>
      </c>
      <c r="BH850" s="149">
        <f>IF(N850="sníž. přenesená",J850,0)</f>
        <v>0</v>
      </c>
      <c r="BI850" s="149">
        <f>IF(N850="nulová",J850,0)</f>
        <v>0</v>
      </c>
      <c r="BJ850" s="17" t="s">
        <v>91</v>
      </c>
      <c r="BK850" s="149">
        <f>ROUND(I850*H850,2)</f>
        <v>0</v>
      </c>
      <c r="BL850" s="17" t="s">
        <v>348</v>
      </c>
      <c r="BM850" s="148" t="s">
        <v>1361</v>
      </c>
    </row>
    <row r="851" spans="2:65" s="1" customFormat="1" ht="16.5" customHeight="1">
      <c r="B851" s="33"/>
      <c r="C851" s="137" t="s">
        <v>1362</v>
      </c>
      <c r="D851" s="137" t="s">
        <v>188</v>
      </c>
      <c r="E851" s="138" t="s">
        <v>1363</v>
      </c>
      <c r="F851" s="139" t="s">
        <v>1364</v>
      </c>
      <c r="G851" s="140" t="s">
        <v>992</v>
      </c>
      <c r="H851" s="196"/>
      <c r="I851" s="142"/>
      <c r="J851" s="143">
        <f>ROUND(I851*H851,2)</f>
        <v>0</v>
      </c>
      <c r="K851" s="139" t="s">
        <v>192</v>
      </c>
      <c r="L851" s="33"/>
      <c r="M851" s="144" t="s">
        <v>1</v>
      </c>
      <c r="N851" s="145" t="s">
        <v>48</v>
      </c>
      <c r="P851" s="146">
        <f>O851*H851</f>
        <v>0</v>
      </c>
      <c r="Q851" s="146">
        <v>0</v>
      </c>
      <c r="R851" s="146">
        <f>Q851*H851</f>
        <v>0</v>
      </c>
      <c r="S851" s="146">
        <v>0</v>
      </c>
      <c r="T851" s="147">
        <f>S851*H851</f>
        <v>0</v>
      </c>
      <c r="AR851" s="148" t="s">
        <v>348</v>
      </c>
      <c r="AT851" s="148" t="s">
        <v>188</v>
      </c>
      <c r="AU851" s="148" t="s">
        <v>93</v>
      </c>
      <c r="AY851" s="17" t="s">
        <v>186</v>
      </c>
      <c r="BE851" s="149">
        <f>IF(N851="základní",J851,0)</f>
        <v>0</v>
      </c>
      <c r="BF851" s="149">
        <f>IF(N851="snížená",J851,0)</f>
        <v>0</v>
      </c>
      <c r="BG851" s="149">
        <f>IF(N851="zákl. přenesená",J851,0)</f>
        <v>0</v>
      </c>
      <c r="BH851" s="149">
        <f>IF(N851="sníž. přenesená",J851,0)</f>
        <v>0</v>
      </c>
      <c r="BI851" s="149">
        <f>IF(N851="nulová",J851,0)</f>
        <v>0</v>
      </c>
      <c r="BJ851" s="17" t="s">
        <v>91</v>
      </c>
      <c r="BK851" s="149">
        <f>ROUND(I851*H851,2)</f>
        <v>0</v>
      </c>
      <c r="BL851" s="17" t="s">
        <v>348</v>
      </c>
      <c r="BM851" s="148" t="s">
        <v>1365</v>
      </c>
    </row>
    <row r="852" spans="2:65" s="11" customFormat="1" ht="22.9" customHeight="1">
      <c r="B852" s="125"/>
      <c r="D852" s="126" t="s">
        <v>82</v>
      </c>
      <c r="E852" s="135" t="s">
        <v>1366</v>
      </c>
      <c r="F852" s="135" t="s">
        <v>1367</v>
      </c>
      <c r="I852" s="128"/>
      <c r="J852" s="136">
        <f>BK852</f>
        <v>0</v>
      </c>
      <c r="L852" s="125"/>
      <c r="M852" s="130"/>
      <c r="P852" s="131">
        <f>SUM(P853:P1026)</f>
        <v>0</v>
      </c>
      <c r="R852" s="131">
        <f>SUM(R853:R1026)</f>
        <v>44.2104</v>
      </c>
      <c r="T852" s="132">
        <f>SUM(T853:T1026)</f>
        <v>0</v>
      </c>
      <c r="AR852" s="126" t="s">
        <v>93</v>
      </c>
      <c r="AT852" s="133" t="s">
        <v>82</v>
      </c>
      <c r="AU852" s="133" t="s">
        <v>91</v>
      </c>
      <c r="AY852" s="126" t="s">
        <v>186</v>
      </c>
      <c r="BK852" s="134">
        <f>SUM(BK853:BK1026)</f>
        <v>0</v>
      </c>
    </row>
    <row r="853" spans="2:65" s="1" customFormat="1" ht="16.5" customHeight="1">
      <c r="B853" s="33"/>
      <c r="C853" s="137" t="s">
        <v>1368</v>
      </c>
      <c r="D853" s="137" t="s">
        <v>188</v>
      </c>
      <c r="E853" s="138" t="s">
        <v>1369</v>
      </c>
      <c r="F853" s="139" t="s">
        <v>1370</v>
      </c>
      <c r="G853" s="140" t="s">
        <v>1371</v>
      </c>
      <c r="H853" s="141">
        <v>34441.4</v>
      </c>
      <c r="I853" s="142"/>
      <c r="J853" s="143">
        <f>ROUND(I853*H853,2)</f>
        <v>0</v>
      </c>
      <c r="K853" s="139" t="s">
        <v>240</v>
      </c>
      <c r="L853" s="33"/>
      <c r="M853" s="144" t="s">
        <v>1</v>
      </c>
      <c r="N853" s="145" t="s">
        <v>48</v>
      </c>
      <c r="P853" s="146">
        <f>O853*H853</f>
        <v>0</v>
      </c>
      <c r="Q853" s="146">
        <v>1E-3</v>
      </c>
      <c r="R853" s="146">
        <f>Q853*H853</f>
        <v>34.441400000000002</v>
      </c>
      <c r="S853" s="146">
        <v>0</v>
      </c>
      <c r="T853" s="147">
        <f>S853*H853</f>
        <v>0</v>
      </c>
      <c r="AR853" s="148" t="s">
        <v>348</v>
      </c>
      <c r="AT853" s="148" t="s">
        <v>188</v>
      </c>
      <c r="AU853" s="148" t="s">
        <v>93</v>
      </c>
      <c r="AY853" s="17" t="s">
        <v>186</v>
      </c>
      <c r="BE853" s="149">
        <f>IF(N853="základní",J853,0)</f>
        <v>0</v>
      </c>
      <c r="BF853" s="149">
        <f>IF(N853="snížená",J853,0)</f>
        <v>0</v>
      </c>
      <c r="BG853" s="149">
        <f>IF(N853="zákl. přenesená",J853,0)</f>
        <v>0</v>
      </c>
      <c r="BH853" s="149">
        <f>IF(N853="sníž. přenesená",J853,0)</f>
        <v>0</v>
      </c>
      <c r="BI853" s="149">
        <f>IF(N853="nulová",J853,0)</f>
        <v>0</v>
      </c>
      <c r="BJ853" s="17" t="s">
        <v>91</v>
      </c>
      <c r="BK853" s="149">
        <f>ROUND(I853*H853,2)</f>
        <v>0</v>
      </c>
      <c r="BL853" s="17" t="s">
        <v>348</v>
      </c>
      <c r="BM853" s="148" t="s">
        <v>1372</v>
      </c>
    </row>
    <row r="854" spans="2:65" s="1" customFormat="1" ht="156">
      <c r="B854" s="33"/>
      <c r="D854" s="151" t="s">
        <v>242</v>
      </c>
      <c r="F854" s="158" t="s">
        <v>1373</v>
      </c>
      <c r="I854" s="159"/>
      <c r="L854" s="33"/>
      <c r="M854" s="160"/>
      <c r="T854" s="57"/>
      <c r="AT854" s="17" t="s">
        <v>242</v>
      </c>
      <c r="AU854" s="17" t="s">
        <v>93</v>
      </c>
    </row>
    <row r="855" spans="2:65" s="14" customFormat="1" ht="11.25">
      <c r="B855" s="173"/>
      <c r="D855" s="151" t="s">
        <v>209</v>
      </c>
      <c r="E855" s="174" t="s">
        <v>1</v>
      </c>
      <c r="F855" s="175" t="s">
        <v>831</v>
      </c>
      <c r="H855" s="174" t="s">
        <v>1</v>
      </c>
      <c r="I855" s="176"/>
      <c r="L855" s="173"/>
      <c r="M855" s="177"/>
      <c r="T855" s="178"/>
      <c r="AT855" s="174" t="s">
        <v>209</v>
      </c>
      <c r="AU855" s="174" t="s">
        <v>93</v>
      </c>
      <c r="AV855" s="14" t="s">
        <v>91</v>
      </c>
      <c r="AW855" s="14" t="s">
        <v>38</v>
      </c>
      <c r="AX855" s="14" t="s">
        <v>83</v>
      </c>
      <c r="AY855" s="174" t="s">
        <v>186</v>
      </c>
    </row>
    <row r="856" spans="2:65" s="12" customFormat="1" ht="11.25">
      <c r="B856" s="150"/>
      <c r="D856" s="151" t="s">
        <v>209</v>
      </c>
      <c r="E856" s="157" t="s">
        <v>1</v>
      </c>
      <c r="F856" s="152" t="s">
        <v>1374</v>
      </c>
      <c r="H856" s="153">
        <v>34441.4</v>
      </c>
      <c r="I856" s="154"/>
      <c r="L856" s="150"/>
      <c r="M856" s="155"/>
      <c r="T856" s="156"/>
      <c r="AT856" s="157" t="s">
        <v>209</v>
      </c>
      <c r="AU856" s="157" t="s">
        <v>93</v>
      </c>
      <c r="AV856" s="12" t="s">
        <v>93</v>
      </c>
      <c r="AW856" s="12" t="s">
        <v>38</v>
      </c>
      <c r="AX856" s="12" t="s">
        <v>83</v>
      </c>
      <c r="AY856" s="157" t="s">
        <v>186</v>
      </c>
    </row>
    <row r="857" spans="2:65" s="13" customFormat="1" ht="11.25">
      <c r="B857" s="166"/>
      <c r="D857" s="151" t="s">
        <v>209</v>
      </c>
      <c r="E857" s="167" t="s">
        <v>1</v>
      </c>
      <c r="F857" s="168" t="s">
        <v>291</v>
      </c>
      <c r="H857" s="169">
        <v>34441.4</v>
      </c>
      <c r="I857" s="170"/>
      <c r="L857" s="166"/>
      <c r="M857" s="171"/>
      <c r="T857" s="172"/>
      <c r="AT857" s="167" t="s">
        <v>209</v>
      </c>
      <c r="AU857" s="167" t="s">
        <v>93</v>
      </c>
      <c r="AV857" s="13" t="s">
        <v>193</v>
      </c>
      <c r="AW857" s="13" t="s">
        <v>38</v>
      </c>
      <c r="AX857" s="13" t="s">
        <v>91</v>
      </c>
      <c r="AY857" s="167" t="s">
        <v>186</v>
      </c>
    </row>
    <row r="858" spans="2:65" s="1" customFormat="1" ht="16.5" customHeight="1">
      <c r="B858" s="33"/>
      <c r="C858" s="137" t="s">
        <v>1375</v>
      </c>
      <c r="D858" s="137" t="s">
        <v>188</v>
      </c>
      <c r="E858" s="138" t="s">
        <v>1376</v>
      </c>
      <c r="F858" s="139" t="s">
        <v>1370</v>
      </c>
      <c r="G858" s="140" t="s">
        <v>1371</v>
      </c>
      <c r="H858" s="141">
        <v>9769</v>
      </c>
      <c r="I858" s="142"/>
      <c r="J858" s="143">
        <f>ROUND(I858*H858,2)</f>
        <v>0</v>
      </c>
      <c r="K858" s="139" t="s">
        <v>240</v>
      </c>
      <c r="L858" s="33"/>
      <c r="M858" s="144" t="s">
        <v>1</v>
      </c>
      <c r="N858" s="145" t="s">
        <v>48</v>
      </c>
      <c r="P858" s="146">
        <f>O858*H858</f>
        <v>0</v>
      </c>
      <c r="Q858" s="146">
        <v>1E-3</v>
      </c>
      <c r="R858" s="146">
        <f>Q858*H858</f>
        <v>9.7690000000000001</v>
      </c>
      <c r="S858" s="146">
        <v>0</v>
      </c>
      <c r="T858" s="147">
        <f>S858*H858</f>
        <v>0</v>
      </c>
      <c r="AR858" s="148" t="s">
        <v>348</v>
      </c>
      <c r="AT858" s="148" t="s">
        <v>188</v>
      </c>
      <c r="AU858" s="148" t="s">
        <v>93</v>
      </c>
      <c r="AY858" s="17" t="s">
        <v>186</v>
      </c>
      <c r="BE858" s="149">
        <f>IF(N858="základní",J858,0)</f>
        <v>0</v>
      </c>
      <c r="BF858" s="149">
        <f>IF(N858="snížená",J858,0)</f>
        <v>0</v>
      </c>
      <c r="BG858" s="149">
        <f>IF(N858="zákl. přenesená",J858,0)</f>
        <v>0</v>
      </c>
      <c r="BH858" s="149">
        <f>IF(N858="sníž. přenesená",J858,0)</f>
        <v>0</v>
      </c>
      <c r="BI858" s="149">
        <f>IF(N858="nulová",J858,0)</f>
        <v>0</v>
      </c>
      <c r="BJ858" s="17" t="s">
        <v>91</v>
      </c>
      <c r="BK858" s="149">
        <f>ROUND(I858*H858,2)</f>
        <v>0</v>
      </c>
      <c r="BL858" s="17" t="s">
        <v>348</v>
      </c>
      <c r="BM858" s="148" t="s">
        <v>1377</v>
      </c>
    </row>
    <row r="859" spans="2:65" s="1" customFormat="1" ht="156">
      <c r="B859" s="33"/>
      <c r="D859" s="151" t="s">
        <v>242</v>
      </c>
      <c r="F859" s="158" t="s">
        <v>1378</v>
      </c>
      <c r="I859" s="159"/>
      <c r="L859" s="33"/>
      <c r="M859" s="160"/>
      <c r="T859" s="57"/>
      <c r="AT859" s="17" t="s">
        <v>242</v>
      </c>
      <c r="AU859" s="17" t="s">
        <v>93</v>
      </c>
    </row>
    <row r="860" spans="2:65" s="14" customFormat="1" ht="11.25">
      <c r="B860" s="173"/>
      <c r="D860" s="151" t="s">
        <v>209</v>
      </c>
      <c r="E860" s="174" t="s">
        <v>1</v>
      </c>
      <c r="F860" s="175" t="s">
        <v>831</v>
      </c>
      <c r="H860" s="174" t="s">
        <v>1</v>
      </c>
      <c r="I860" s="176"/>
      <c r="L860" s="173"/>
      <c r="M860" s="177"/>
      <c r="T860" s="178"/>
      <c r="AT860" s="174" t="s">
        <v>209</v>
      </c>
      <c r="AU860" s="174" t="s">
        <v>93</v>
      </c>
      <c r="AV860" s="14" t="s">
        <v>91</v>
      </c>
      <c r="AW860" s="14" t="s">
        <v>38</v>
      </c>
      <c r="AX860" s="14" t="s">
        <v>83</v>
      </c>
      <c r="AY860" s="174" t="s">
        <v>186</v>
      </c>
    </row>
    <row r="861" spans="2:65" s="12" customFormat="1" ht="11.25">
      <c r="B861" s="150"/>
      <c r="D861" s="151" t="s">
        <v>209</v>
      </c>
      <c r="E861" s="157" t="s">
        <v>1</v>
      </c>
      <c r="F861" s="152" t="s">
        <v>1379</v>
      </c>
      <c r="H861" s="153">
        <v>9769</v>
      </c>
      <c r="I861" s="154"/>
      <c r="L861" s="150"/>
      <c r="M861" s="155"/>
      <c r="T861" s="156"/>
      <c r="AT861" s="157" t="s">
        <v>209</v>
      </c>
      <c r="AU861" s="157" t="s">
        <v>93</v>
      </c>
      <c r="AV861" s="12" t="s">
        <v>93</v>
      </c>
      <c r="AW861" s="12" t="s">
        <v>38</v>
      </c>
      <c r="AX861" s="12" t="s">
        <v>83</v>
      </c>
      <c r="AY861" s="157" t="s">
        <v>186</v>
      </c>
    </row>
    <row r="862" spans="2:65" s="13" customFormat="1" ht="11.25">
      <c r="B862" s="166"/>
      <c r="D862" s="151" t="s">
        <v>209</v>
      </c>
      <c r="E862" s="167" t="s">
        <v>1</v>
      </c>
      <c r="F862" s="168" t="s">
        <v>291</v>
      </c>
      <c r="H862" s="169">
        <v>9769</v>
      </c>
      <c r="I862" s="170"/>
      <c r="L862" s="166"/>
      <c r="M862" s="171"/>
      <c r="T862" s="172"/>
      <c r="AT862" s="167" t="s">
        <v>209</v>
      </c>
      <c r="AU862" s="167" t="s">
        <v>93</v>
      </c>
      <c r="AV862" s="13" t="s">
        <v>193</v>
      </c>
      <c r="AW862" s="13" t="s">
        <v>38</v>
      </c>
      <c r="AX862" s="13" t="s">
        <v>91</v>
      </c>
      <c r="AY862" s="167" t="s">
        <v>186</v>
      </c>
    </row>
    <row r="863" spans="2:65" s="1" customFormat="1" ht="16.5" customHeight="1">
      <c r="B863" s="33"/>
      <c r="C863" s="137" t="s">
        <v>1380</v>
      </c>
      <c r="D863" s="137" t="s">
        <v>188</v>
      </c>
      <c r="E863" s="138" t="s">
        <v>1381</v>
      </c>
      <c r="F863" s="139" t="s">
        <v>1382</v>
      </c>
      <c r="G863" s="140" t="s">
        <v>1299</v>
      </c>
      <c r="H863" s="141">
        <v>1</v>
      </c>
      <c r="I863" s="142"/>
      <c r="J863" s="143">
        <f>ROUND(I863*H863,2)</f>
        <v>0</v>
      </c>
      <c r="K863" s="139" t="s">
        <v>240</v>
      </c>
      <c r="L863" s="33"/>
      <c r="M863" s="144" t="s">
        <v>1</v>
      </c>
      <c r="N863" s="145" t="s">
        <v>48</v>
      </c>
      <c r="P863" s="146">
        <f>O863*H863</f>
        <v>0</v>
      </c>
      <c r="Q863" s="146">
        <v>0</v>
      </c>
      <c r="R863" s="146">
        <f>Q863*H863</f>
        <v>0</v>
      </c>
      <c r="S863" s="146">
        <v>0</v>
      </c>
      <c r="T863" s="147">
        <f>S863*H863</f>
        <v>0</v>
      </c>
      <c r="AR863" s="148" t="s">
        <v>348</v>
      </c>
      <c r="AT863" s="148" t="s">
        <v>188</v>
      </c>
      <c r="AU863" s="148" t="s">
        <v>93</v>
      </c>
      <c r="AY863" s="17" t="s">
        <v>186</v>
      </c>
      <c r="BE863" s="149">
        <f>IF(N863="základní",J863,0)</f>
        <v>0</v>
      </c>
      <c r="BF863" s="149">
        <f>IF(N863="snížená",J863,0)</f>
        <v>0</v>
      </c>
      <c r="BG863" s="149">
        <f>IF(N863="zákl. přenesená",J863,0)</f>
        <v>0</v>
      </c>
      <c r="BH863" s="149">
        <f>IF(N863="sníž. přenesená",J863,0)</f>
        <v>0</v>
      </c>
      <c r="BI863" s="149">
        <f>IF(N863="nulová",J863,0)</f>
        <v>0</v>
      </c>
      <c r="BJ863" s="17" t="s">
        <v>91</v>
      </c>
      <c r="BK863" s="149">
        <f>ROUND(I863*H863,2)</f>
        <v>0</v>
      </c>
      <c r="BL863" s="17" t="s">
        <v>348</v>
      </c>
      <c r="BM863" s="148" t="s">
        <v>1383</v>
      </c>
    </row>
    <row r="864" spans="2:65" s="1" customFormat="1" ht="39">
      <c r="B864" s="33"/>
      <c r="D864" s="151" t="s">
        <v>242</v>
      </c>
      <c r="F864" s="158" t="s">
        <v>1325</v>
      </c>
      <c r="I864" s="159"/>
      <c r="L864" s="33"/>
      <c r="M864" s="160"/>
      <c r="T864" s="57"/>
      <c r="AT864" s="17" t="s">
        <v>242</v>
      </c>
      <c r="AU864" s="17" t="s">
        <v>93</v>
      </c>
    </row>
    <row r="865" spans="2:65" s="1" customFormat="1" ht="21.75" customHeight="1">
      <c r="B865" s="33"/>
      <c r="C865" s="137" t="s">
        <v>1384</v>
      </c>
      <c r="D865" s="137" t="s">
        <v>188</v>
      </c>
      <c r="E865" s="138" t="s">
        <v>1385</v>
      </c>
      <c r="F865" s="139" t="s">
        <v>1386</v>
      </c>
      <c r="G865" s="140" t="s">
        <v>1299</v>
      </c>
      <c r="H865" s="141">
        <v>4</v>
      </c>
      <c r="I865" s="142"/>
      <c r="J865" s="143">
        <f>ROUND(I865*H865,2)</f>
        <v>0</v>
      </c>
      <c r="K865" s="139" t="s">
        <v>240</v>
      </c>
      <c r="L865" s="33"/>
      <c r="M865" s="144" t="s">
        <v>1</v>
      </c>
      <c r="N865" s="145" t="s">
        <v>48</v>
      </c>
      <c r="P865" s="146">
        <f>O865*H865</f>
        <v>0</v>
      </c>
      <c r="Q865" s="146">
        <v>0</v>
      </c>
      <c r="R865" s="146">
        <f>Q865*H865</f>
        <v>0</v>
      </c>
      <c r="S865" s="146">
        <v>0</v>
      </c>
      <c r="T865" s="147">
        <f>S865*H865</f>
        <v>0</v>
      </c>
      <c r="AR865" s="148" t="s">
        <v>348</v>
      </c>
      <c r="AT865" s="148" t="s">
        <v>188</v>
      </c>
      <c r="AU865" s="148" t="s">
        <v>93</v>
      </c>
      <c r="AY865" s="17" t="s">
        <v>186</v>
      </c>
      <c r="BE865" s="149">
        <f>IF(N865="základní",J865,0)</f>
        <v>0</v>
      </c>
      <c r="BF865" s="149">
        <f>IF(N865="snížená",J865,0)</f>
        <v>0</v>
      </c>
      <c r="BG865" s="149">
        <f>IF(N865="zákl. přenesená",J865,0)</f>
        <v>0</v>
      </c>
      <c r="BH865" s="149">
        <f>IF(N865="sníž. přenesená",J865,0)</f>
        <v>0</v>
      </c>
      <c r="BI865" s="149">
        <f>IF(N865="nulová",J865,0)</f>
        <v>0</v>
      </c>
      <c r="BJ865" s="17" t="s">
        <v>91</v>
      </c>
      <c r="BK865" s="149">
        <f>ROUND(I865*H865,2)</f>
        <v>0</v>
      </c>
      <c r="BL865" s="17" t="s">
        <v>348</v>
      </c>
      <c r="BM865" s="148" t="s">
        <v>1387</v>
      </c>
    </row>
    <row r="866" spans="2:65" s="1" customFormat="1" ht="39">
      <c r="B866" s="33"/>
      <c r="D866" s="151" t="s">
        <v>242</v>
      </c>
      <c r="F866" s="158" t="s">
        <v>1388</v>
      </c>
      <c r="I866" s="159"/>
      <c r="L866" s="33"/>
      <c r="M866" s="160"/>
      <c r="T866" s="57"/>
      <c r="AT866" s="17" t="s">
        <v>242</v>
      </c>
      <c r="AU866" s="17" t="s">
        <v>93</v>
      </c>
    </row>
    <row r="867" spans="2:65" s="1" customFormat="1" ht="16.5" customHeight="1">
      <c r="B867" s="33"/>
      <c r="C867" s="137" t="s">
        <v>1389</v>
      </c>
      <c r="D867" s="137" t="s">
        <v>188</v>
      </c>
      <c r="E867" s="138" t="s">
        <v>1390</v>
      </c>
      <c r="F867" s="139" t="s">
        <v>1391</v>
      </c>
      <c r="G867" s="140" t="s">
        <v>1299</v>
      </c>
      <c r="H867" s="141">
        <v>3</v>
      </c>
      <c r="I867" s="142"/>
      <c r="J867" s="143">
        <f>ROUND(I867*H867,2)</f>
        <v>0</v>
      </c>
      <c r="K867" s="139" t="s">
        <v>240</v>
      </c>
      <c r="L867" s="33"/>
      <c r="M867" s="144" t="s">
        <v>1</v>
      </c>
      <c r="N867" s="145" t="s">
        <v>48</v>
      </c>
      <c r="P867" s="146">
        <f>O867*H867</f>
        <v>0</v>
      </c>
      <c r="Q867" s="146">
        <v>0</v>
      </c>
      <c r="R867" s="146">
        <f>Q867*H867</f>
        <v>0</v>
      </c>
      <c r="S867" s="146">
        <v>0</v>
      </c>
      <c r="T867" s="147">
        <f>S867*H867</f>
        <v>0</v>
      </c>
      <c r="AR867" s="148" t="s">
        <v>348</v>
      </c>
      <c r="AT867" s="148" t="s">
        <v>188</v>
      </c>
      <c r="AU867" s="148" t="s">
        <v>93</v>
      </c>
      <c r="AY867" s="17" t="s">
        <v>186</v>
      </c>
      <c r="BE867" s="149">
        <f>IF(N867="základní",J867,0)</f>
        <v>0</v>
      </c>
      <c r="BF867" s="149">
        <f>IF(N867="snížená",J867,0)</f>
        <v>0</v>
      </c>
      <c r="BG867" s="149">
        <f>IF(N867="zákl. přenesená",J867,0)</f>
        <v>0</v>
      </c>
      <c r="BH867" s="149">
        <f>IF(N867="sníž. přenesená",J867,0)</f>
        <v>0</v>
      </c>
      <c r="BI867" s="149">
        <f>IF(N867="nulová",J867,0)</f>
        <v>0</v>
      </c>
      <c r="BJ867" s="17" t="s">
        <v>91</v>
      </c>
      <c r="BK867" s="149">
        <f>ROUND(I867*H867,2)</f>
        <v>0</v>
      </c>
      <c r="BL867" s="17" t="s">
        <v>348</v>
      </c>
      <c r="BM867" s="148" t="s">
        <v>1392</v>
      </c>
    </row>
    <row r="868" spans="2:65" s="1" customFormat="1" ht="39">
      <c r="B868" s="33"/>
      <c r="D868" s="151" t="s">
        <v>242</v>
      </c>
      <c r="F868" s="158" t="s">
        <v>1388</v>
      </c>
      <c r="I868" s="159"/>
      <c r="L868" s="33"/>
      <c r="M868" s="160"/>
      <c r="T868" s="57"/>
      <c r="AT868" s="17" t="s">
        <v>242</v>
      </c>
      <c r="AU868" s="17" t="s">
        <v>93</v>
      </c>
    </row>
    <row r="869" spans="2:65" s="1" customFormat="1" ht="16.5" customHeight="1">
      <c r="B869" s="33"/>
      <c r="C869" s="137" t="s">
        <v>1393</v>
      </c>
      <c r="D869" s="137" t="s">
        <v>188</v>
      </c>
      <c r="E869" s="138" t="s">
        <v>1394</v>
      </c>
      <c r="F869" s="139" t="s">
        <v>1395</v>
      </c>
      <c r="G869" s="140" t="s">
        <v>1299</v>
      </c>
      <c r="H869" s="141">
        <v>3</v>
      </c>
      <c r="I869" s="142"/>
      <c r="J869" s="143">
        <f>ROUND(I869*H869,2)</f>
        <v>0</v>
      </c>
      <c r="K869" s="139" t="s">
        <v>240</v>
      </c>
      <c r="L869" s="33"/>
      <c r="M869" s="144" t="s">
        <v>1</v>
      </c>
      <c r="N869" s="145" t="s">
        <v>48</v>
      </c>
      <c r="P869" s="146">
        <f>O869*H869</f>
        <v>0</v>
      </c>
      <c r="Q869" s="146">
        <v>0</v>
      </c>
      <c r="R869" s="146">
        <f>Q869*H869</f>
        <v>0</v>
      </c>
      <c r="S869" s="146">
        <v>0</v>
      </c>
      <c r="T869" s="147">
        <f>S869*H869</f>
        <v>0</v>
      </c>
      <c r="AR869" s="148" t="s">
        <v>348</v>
      </c>
      <c r="AT869" s="148" t="s">
        <v>188</v>
      </c>
      <c r="AU869" s="148" t="s">
        <v>93</v>
      </c>
      <c r="AY869" s="17" t="s">
        <v>186</v>
      </c>
      <c r="BE869" s="149">
        <f>IF(N869="základní",J869,0)</f>
        <v>0</v>
      </c>
      <c r="BF869" s="149">
        <f>IF(N869="snížená",J869,0)</f>
        <v>0</v>
      </c>
      <c r="BG869" s="149">
        <f>IF(N869="zákl. přenesená",J869,0)</f>
        <v>0</v>
      </c>
      <c r="BH869" s="149">
        <f>IF(N869="sníž. přenesená",J869,0)</f>
        <v>0</v>
      </c>
      <c r="BI869" s="149">
        <f>IF(N869="nulová",J869,0)</f>
        <v>0</v>
      </c>
      <c r="BJ869" s="17" t="s">
        <v>91</v>
      </c>
      <c r="BK869" s="149">
        <f>ROUND(I869*H869,2)</f>
        <v>0</v>
      </c>
      <c r="BL869" s="17" t="s">
        <v>348</v>
      </c>
      <c r="BM869" s="148" t="s">
        <v>1396</v>
      </c>
    </row>
    <row r="870" spans="2:65" s="1" customFormat="1" ht="39">
      <c r="B870" s="33"/>
      <c r="D870" s="151" t="s">
        <v>242</v>
      </c>
      <c r="F870" s="158" t="s">
        <v>1388</v>
      </c>
      <c r="I870" s="159"/>
      <c r="L870" s="33"/>
      <c r="M870" s="160"/>
      <c r="T870" s="57"/>
      <c r="AT870" s="17" t="s">
        <v>242</v>
      </c>
      <c r="AU870" s="17" t="s">
        <v>93</v>
      </c>
    </row>
    <row r="871" spans="2:65" s="1" customFormat="1" ht="16.5" customHeight="1">
      <c r="B871" s="33"/>
      <c r="C871" s="137" t="s">
        <v>1397</v>
      </c>
      <c r="D871" s="137" t="s">
        <v>188</v>
      </c>
      <c r="E871" s="138" t="s">
        <v>1398</v>
      </c>
      <c r="F871" s="139" t="s">
        <v>1399</v>
      </c>
      <c r="G871" s="140" t="s">
        <v>1299</v>
      </c>
      <c r="H871" s="141">
        <v>1</v>
      </c>
      <c r="I871" s="142"/>
      <c r="J871" s="143">
        <f>ROUND(I871*H871,2)</f>
        <v>0</v>
      </c>
      <c r="K871" s="139" t="s">
        <v>240</v>
      </c>
      <c r="L871" s="33"/>
      <c r="M871" s="144" t="s">
        <v>1</v>
      </c>
      <c r="N871" s="145" t="s">
        <v>48</v>
      </c>
      <c r="P871" s="146">
        <f>O871*H871</f>
        <v>0</v>
      </c>
      <c r="Q871" s="146">
        <v>0</v>
      </c>
      <c r="R871" s="146">
        <f>Q871*H871</f>
        <v>0</v>
      </c>
      <c r="S871" s="146">
        <v>0</v>
      </c>
      <c r="T871" s="147">
        <f>S871*H871</f>
        <v>0</v>
      </c>
      <c r="AR871" s="148" t="s">
        <v>348</v>
      </c>
      <c r="AT871" s="148" t="s">
        <v>188</v>
      </c>
      <c r="AU871" s="148" t="s">
        <v>93</v>
      </c>
      <c r="AY871" s="17" t="s">
        <v>186</v>
      </c>
      <c r="BE871" s="149">
        <f>IF(N871="základní",J871,0)</f>
        <v>0</v>
      </c>
      <c r="BF871" s="149">
        <f>IF(N871="snížená",J871,0)</f>
        <v>0</v>
      </c>
      <c r="BG871" s="149">
        <f>IF(N871="zákl. přenesená",J871,0)</f>
        <v>0</v>
      </c>
      <c r="BH871" s="149">
        <f>IF(N871="sníž. přenesená",J871,0)</f>
        <v>0</v>
      </c>
      <c r="BI871" s="149">
        <f>IF(N871="nulová",J871,0)</f>
        <v>0</v>
      </c>
      <c r="BJ871" s="17" t="s">
        <v>91</v>
      </c>
      <c r="BK871" s="149">
        <f>ROUND(I871*H871,2)</f>
        <v>0</v>
      </c>
      <c r="BL871" s="17" t="s">
        <v>348</v>
      </c>
      <c r="BM871" s="148" t="s">
        <v>1400</v>
      </c>
    </row>
    <row r="872" spans="2:65" s="1" customFormat="1" ht="39">
      <c r="B872" s="33"/>
      <c r="D872" s="151" t="s">
        <v>242</v>
      </c>
      <c r="F872" s="158" t="s">
        <v>1388</v>
      </c>
      <c r="I872" s="159"/>
      <c r="L872" s="33"/>
      <c r="M872" s="160"/>
      <c r="T872" s="57"/>
      <c r="AT872" s="17" t="s">
        <v>242</v>
      </c>
      <c r="AU872" s="17" t="s">
        <v>93</v>
      </c>
    </row>
    <row r="873" spans="2:65" s="1" customFormat="1" ht="16.5" customHeight="1">
      <c r="B873" s="33"/>
      <c r="C873" s="137" t="s">
        <v>1401</v>
      </c>
      <c r="D873" s="137" t="s">
        <v>188</v>
      </c>
      <c r="E873" s="138" t="s">
        <v>1402</v>
      </c>
      <c r="F873" s="139" t="s">
        <v>1403</v>
      </c>
      <c r="G873" s="140" t="s">
        <v>1299</v>
      </c>
      <c r="H873" s="141">
        <v>1</v>
      </c>
      <c r="I873" s="142"/>
      <c r="J873" s="143">
        <f>ROUND(I873*H873,2)</f>
        <v>0</v>
      </c>
      <c r="K873" s="139" t="s">
        <v>240</v>
      </c>
      <c r="L873" s="33"/>
      <c r="M873" s="144" t="s">
        <v>1</v>
      </c>
      <c r="N873" s="145" t="s">
        <v>48</v>
      </c>
      <c r="P873" s="146">
        <f>O873*H873</f>
        <v>0</v>
      </c>
      <c r="Q873" s="146">
        <v>0</v>
      </c>
      <c r="R873" s="146">
        <f>Q873*H873</f>
        <v>0</v>
      </c>
      <c r="S873" s="146">
        <v>0</v>
      </c>
      <c r="T873" s="147">
        <f>S873*H873</f>
        <v>0</v>
      </c>
      <c r="AR873" s="148" t="s">
        <v>348</v>
      </c>
      <c r="AT873" s="148" t="s">
        <v>188</v>
      </c>
      <c r="AU873" s="148" t="s">
        <v>93</v>
      </c>
      <c r="AY873" s="17" t="s">
        <v>186</v>
      </c>
      <c r="BE873" s="149">
        <f>IF(N873="základní",J873,0)</f>
        <v>0</v>
      </c>
      <c r="BF873" s="149">
        <f>IF(N873="snížená",J873,0)</f>
        <v>0</v>
      </c>
      <c r="BG873" s="149">
        <f>IF(N873="zákl. přenesená",J873,0)</f>
        <v>0</v>
      </c>
      <c r="BH873" s="149">
        <f>IF(N873="sníž. přenesená",J873,0)</f>
        <v>0</v>
      </c>
      <c r="BI873" s="149">
        <f>IF(N873="nulová",J873,0)</f>
        <v>0</v>
      </c>
      <c r="BJ873" s="17" t="s">
        <v>91</v>
      </c>
      <c r="BK873" s="149">
        <f>ROUND(I873*H873,2)</f>
        <v>0</v>
      </c>
      <c r="BL873" s="17" t="s">
        <v>348</v>
      </c>
      <c r="BM873" s="148" t="s">
        <v>1404</v>
      </c>
    </row>
    <row r="874" spans="2:65" s="1" customFormat="1" ht="39">
      <c r="B874" s="33"/>
      <c r="D874" s="151" t="s">
        <v>242</v>
      </c>
      <c r="F874" s="158" t="s">
        <v>1388</v>
      </c>
      <c r="I874" s="159"/>
      <c r="L874" s="33"/>
      <c r="M874" s="160"/>
      <c r="T874" s="57"/>
      <c r="AT874" s="17" t="s">
        <v>242</v>
      </c>
      <c r="AU874" s="17" t="s">
        <v>93</v>
      </c>
    </row>
    <row r="875" spans="2:65" s="1" customFormat="1" ht="16.5" customHeight="1">
      <c r="B875" s="33"/>
      <c r="C875" s="137" t="s">
        <v>1405</v>
      </c>
      <c r="D875" s="137" t="s">
        <v>188</v>
      </c>
      <c r="E875" s="138" t="s">
        <v>1406</v>
      </c>
      <c r="F875" s="139" t="s">
        <v>1407</v>
      </c>
      <c r="G875" s="140" t="s">
        <v>1299</v>
      </c>
      <c r="H875" s="141">
        <v>3</v>
      </c>
      <c r="I875" s="142"/>
      <c r="J875" s="143">
        <f>ROUND(I875*H875,2)</f>
        <v>0</v>
      </c>
      <c r="K875" s="139" t="s">
        <v>240</v>
      </c>
      <c r="L875" s="33"/>
      <c r="M875" s="144" t="s">
        <v>1</v>
      </c>
      <c r="N875" s="145" t="s">
        <v>48</v>
      </c>
      <c r="P875" s="146">
        <f>O875*H875</f>
        <v>0</v>
      </c>
      <c r="Q875" s="146">
        <v>0</v>
      </c>
      <c r="R875" s="146">
        <f>Q875*H875</f>
        <v>0</v>
      </c>
      <c r="S875" s="146">
        <v>0</v>
      </c>
      <c r="T875" s="147">
        <f>S875*H875</f>
        <v>0</v>
      </c>
      <c r="AR875" s="148" t="s">
        <v>348</v>
      </c>
      <c r="AT875" s="148" t="s">
        <v>188</v>
      </c>
      <c r="AU875" s="148" t="s">
        <v>93</v>
      </c>
      <c r="AY875" s="17" t="s">
        <v>186</v>
      </c>
      <c r="BE875" s="149">
        <f>IF(N875="základní",J875,0)</f>
        <v>0</v>
      </c>
      <c r="BF875" s="149">
        <f>IF(N875="snížená",J875,0)</f>
        <v>0</v>
      </c>
      <c r="BG875" s="149">
        <f>IF(N875="zákl. přenesená",J875,0)</f>
        <v>0</v>
      </c>
      <c r="BH875" s="149">
        <f>IF(N875="sníž. přenesená",J875,0)</f>
        <v>0</v>
      </c>
      <c r="BI875" s="149">
        <f>IF(N875="nulová",J875,0)</f>
        <v>0</v>
      </c>
      <c r="BJ875" s="17" t="s">
        <v>91</v>
      </c>
      <c r="BK875" s="149">
        <f>ROUND(I875*H875,2)</f>
        <v>0</v>
      </c>
      <c r="BL875" s="17" t="s">
        <v>348</v>
      </c>
      <c r="BM875" s="148" t="s">
        <v>1408</v>
      </c>
    </row>
    <row r="876" spans="2:65" s="1" customFormat="1" ht="39">
      <c r="B876" s="33"/>
      <c r="D876" s="151" t="s">
        <v>242</v>
      </c>
      <c r="F876" s="158" t="s">
        <v>1388</v>
      </c>
      <c r="I876" s="159"/>
      <c r="L876" s="33"/>
      <c r="M876" s="160"/>
      <c r="T876" s="57"/>
      <c r="AT876" s="17" t="s">
        <v>242</v>
      </c>
      <c r="AU876" s="17" t="s">
        <v>93</v>
      </c>
    </row>
    <row r="877" spans="2:65" s="1" customFormat="1" ht="16.5" customHeight="1">
      <c r="B877" s="33"/>
      <c r="C877" s="137" t="s">
        <v>1409</v>
      </c>
      <c r="D877" s="137" t="s">
        <v>188</v>
      </c>
      <c r="E877" s="138" t="s">
        <v>1410</v>
      </c>
      <c r="F877" s="139" t="s">
        <v>1411</v>
      </c>
      <c r="G877" s="140" t="s">
        <v>1299</v>
      </c>
      <c r="H877" s="141">
        <v>5</v>
      </c>
      <c r="I877" s="142"/>
      <c r="J877" s="143">
        <f>ROUND(I877*H877,2)</f>
        <v>0</v>
      </c>
      <c r="K877" s="139" t="s">
        <v>240</v>
      </c>
      <c r="L877" s="33"/>
      <c r="M877" s="144" t="s">
        <v>1</v>
      </c>
      <c r="N877" s="145" t="s">
        <v>48</v>
      </c>
      <c r="P877" s="146">
        <f>O877*H877</f>
        <v>0</v>
      </c>
      <c r="Q877" s="146">
        <v>0</v>
      </c>
      <c r="R877" s="146">
        <f>Q877*H877</f>
        <v>0</v>
      </c>
      <c r="S877" s="146">
        <v>0</v>
      </c>
      <c r="T877" s="147">
        <f>S877*H877</f>
        <v>0</v>
      </c>
      <c r="AR877" s="148" t="s">
        <v>348</v>
      </c>
      <c r="AT877" s="148" t="s">
        <v>188</v>
      </c>
      <c r="AU877" s="148" t="s">
        <v>93</v>
      </c>
      <c r="AY877" s="17" t="s">
        <v>186</v>
      </c>
      <c r="BE877" s="149">
        <f>IF(N877="základní",J877,0)</f>
        <v>0</v>
      </c>
      <c r="BF877" s="149">
        <f>IF(N877="snížená",J877,0)</f>
        <v>0</v>
      </c>
      <c r="BG877" s="149">
        <f>IF(N877="zákl. přenesená",J877,0)</f>
        <v>0</v>
      </c>
      <c r="BH877" s="149">
        <f>IF(N877="sníž. přenesená",J877,0)</f>
        <v>0</v>
      </c>
      <c r="BI877" s="149">
        <f>IF(N877="nulová",J877,0)</f>
        <v>0</v>
      </c>
      <c r="BJ877" s="17" t="s">
        <v>91</v>
      </c>
      <c r="BK877" s="149">
        <f>ROUND(I877*H877,2)</f>
        <v>0</v>
      </c>
      <c r="BL877" s="17" t="s">
        <v>348</v>
      </c>
      <c r="BM877" s="148" t="s">
        <v>1412</v>
      </c>
    </row>
    <row r="878" spans="2:65" s="1" customFormat="1" ht="39">
      <c r="B878" s="33"/>
      <c r="D878" s="151" t="s">
        <v>242</v>
      </c>
      <c r="F878" s="158" t="s">
        <v>1388</v>
      </c>
      <c r="I878" s="159"/>
      <c r="L878" s="33"/>
      <c r="M878" s="160"/>
      <c r="T878" s="57"/>
      <c r="AT878" s="17" t="s">
        <v>242</v>
      </c>
      <c r="AU878" s="17" t="s">
        <v>93</v>
      </c>
    </row>
    <row r="879" spans="2:65" s="1" customFormat="1" ht="16.5" customHeight="1">
      <c r="B879" s="33"/>
      <c r="C879" s="137" t="s">
        <v>1413</v>
      </c>
      <c r="D879" s="137" t="s">
        <v>188</v>
      </c>
      <c r="E879" s="138" t="s">
        <v>1414</v>
      </c>
      <c r="F879" s="139" t="s">
        <v>1415</v>
      </c>
      <c r="G879" s="140" t="s">
        <v>1299</v>
      </c>
      <c r="H879" s="141">
        <v>1</v>
      </c>
      <c r="I879" s="142"/>
      <c r="J879" s="143">
        <f>ROUND(I879*H879,2)</f>
        <v>0</v>
      </c>
      <c r="K879" s="139" t="s">
        <v>240</v>
      </c>
      <c r="L879" s="33"/>
      <c r="M879" s="144" t="s">
        <v>1</v>
      </c>
      <c r="N879" s="145" t="s">
        <v>48</v>
      </c>
      <c r="P879" s="146">
        <f>O879*H879</f>
        <v>0</v>
      </c>
      <c r="Q879" s="146">
        <v>0</v>
      </c>
      <c r="R879" s="146">
        <f>Q879*H879</f>
        <v>0</v>
      </c>
      <c r="S879" s="146">
        <v>0</v>
      </c>
      <c r="T879" s="147">
        <f>S879*H879</f>
        <v>0</v>
      </c>
      <c r="AR879" s="148" t="s">
        <v>348</v>
      </c>
      <c r="AT879" s="148" t="s">
        <v>188</v>
      </c>
      <c r="AU879" s="148" t="s">
        <v>93</v>
      </c>
      <c r="AY879" s="17" t="s">
        <v>186</v>
      </c>
      <c r="BE879" s="149">
        <f>IF(N879="základní",J879,0)</f>
        <v>0</v>
      </c>
      <c r="BF879" s="149">
        <f>IF(N879="snížená",J879,0)</f>
        <v>0</v>
      </c>
      <c r="BG879" s="149">
        <f>IF(N879="zákl. přenesená",J879,0)</f>
        <v>0</v>
      </c>
      <c r="BH879" s="149">
        <f>IF(N879="sníž. přenesená",J879,0)</f>
        <v>0</v>
      </c>
      <c r="BI879" s="149">
        <f>IF(N879="nulová",J879,0)</f>
        <v>0</v>
      </c>
      <c r="BJ879" s="17" t="s">
        <v>91</v>
      </c>
      <c r="BK879" s="149">
        <f>ROUND(I879*H879,2)</f>
        <v>0</v>
      </c>
      <c r="BL879" s="17" t="s">
        <v>348</v>
      </c>
      <c r="BM879" s="148" t="s">
        <v>1416</v>
      </c>
    </row>
    <row r="880" spans="2:65" s="1" customFormat="1" ht="39">
      <c r="B880" s="33"/>
      <c r="D880" s="151" t="s">
        <v>242</v>
      </c>
      <c r="F880" s="158" t="s">
        <v>1388</v>
      </c>
      <c r="I880" s="159"/>
      <c r="L880" s="33"/>
      <c r="M880" s="160"/>
      <c r="T880" s="57"/>
      <c r="AT880" s="17" t="s">
        <v>242</v>
      </c>
      <c r="AU880" s="17" t="s">
        <v>93</v>
      </c>
    </row>
    <row r="881" spans="2:65" s="1" customFormat="1" ht="16.5" customHeight="1">
      <c r="B881" s="33"/>
      <c r="C881" s="137" t="s">
        <v>1417</v>
      </c>
      <c r="D881" s="137" t="s">
        <v>188</v>
      </c>
      <c r="E881" s="138" t="s">
        <v>1418</v>
      </c>
      <c r="F881" s="139" t="s">
        <v>1419</v>
      </c>
      <c r="G881" s="140" t="s">
        <v>1299</v>
      </c>
      <c r="H881" s="141">
        <v>4</v>
      </c>
      <c r="I881" s="142"/>
      <c r="J881" s="143">
        <f>ROUND(I881*H881,2)</f>
        <v>0</v>
      </c>
      <c r="K881" s="139" t="s">
        <v>240</v>
      </c>
      <c r="L881" s="33"/>
      <c r="M881" s="144" t="s">
        <v>1</v>
      </c>
      <c r="N881" s="145" t="s">
        <v>48</v>
      </c>
      <c r="P881" s="146">
        <f>O881*H881</f>
        <v>0</v>
      </c>
      <c r="Q881" s="146">
        <v>0</v>
      </c>
      <c r="R881" s="146">
        <f>Q881*H881</f>
        <v>0</v>
      </c>
      <c r="S881" s="146">
        <v>0</v>
      </c>
      <c r="T881" s="147">
        <f>S881*H881</f>
        <v>0</v>
      </c>
      <c r="AR881" s="148" t="s">
        <v>348</v>
      </c>
      <c r="AT881" s="148" t="s">
        <v>188</v>
      </c>
      <c r="AU881" s="148" t="s">
        <v>93</v>
      </c>
      <c r="AY881" s="17" t="s">
        <v>186</v>
      </c>
      <c r="BE881" s="149">
        <f>IF(N881="základní",J881,0)</f>
        <v>0</v>
      </c>
      <c r="BF881" s="149">
        <f>IF(N881="snížená",J881,0)</f>
        <v>0</v>
      </c>
      <c r="BG881" s="149">
        <f>IF(N881="zákl. přenesená",J881,0)</f>
        <v>0</v>
      </c>
      <c r="BH881" s="149">
        <f>IF(N881="sníž. přenesená",J881,0)</f>
        <v>0</v>
      </c>
      <c r="BI881" s="149">
        <f>IF(N881="nulová",J881,0)</f>
        <v>0</v>
      </c>
      <c r="BJ881" s="17" t="s">
        <v>91</v>
      </c>
      <c r="BK881" s="149">
        <f>ROUND(I881*H881,2)</f>
        <v>0</v>
      </c>
      <c r="BL881" s="17" t="s">
        <v>348</v>
      </c>
      <c r="BM881" s="148" t="s">
        <v>1420</v>
      </c>
    </row>
    <row r="882" spans="2:65" s="1" customFormat="1" ht="39">
      <c r="B882" s="33"/>
      <c r="D882" s="151" t="s">
        <v>242</v>
      </c>
      <c r="F882" s="158" t="s">
        <v>1388</v>
      </c>
      <c r="I882" s="159"/>
      <c r="L882" s="33"/>
      <c r="M882" s="160"/>
      <c r="T882" s="57"/>
      <c r="AT882" s="17" t="s">
        <v>242</v>
      </c>
      <c r="AU882" s="17" t="s">
        <v>93</v>
      </c>
    </row>
    <row r="883" spans="2:65" s="1" customFormat="1" ht="16.5" customHeight="1">
      <c r="B883" s="33"/>
      <c r="C883" s="137" t="s">
        <v>1421</v>
      </c>
      <c r="D883" s="137" t="s">
        <v>188</v>
      </c>
      <c r="E883" s="138" t="s">
        <v>1422</v>
      </c>
      <c r="F883" s="139" t="s">
        <v>1423</v>
      </c>
      <c r="G883" s="140" t="s">
        <v>1299</v>
      </c>
      <c r="H883" s="141">
        <v>1</v>
      </c>
      <c r="I883" s="142"/>
      <c r="J883" s="143">
        <f>ROUND(I883*H883,2)</f>
        <v>0</v>
      </c>
      <c r="K883" s="139" t="s">
        <v>240</v>
      </c>
      <c r="L883" s="33"/>
      <c r="M883" s="144" t="s">
        <v>1</v>
      </c>
      <c r="N883" s="145" t="s">
        <v>48</v>
      </c>
      <c r="P883" s="146">
        <f>O883*H883</f>
        <v>0</v>
      </c>
      <c r="Q883" s="146">
        <v>0</v>
      </c>
      <c r="R883" s="146">
        <f>Q883*H883</f>
        <v>0</v>
      </c>
      <c r="S883" s="146">
        <v>0</v>
      </c>
      <c r="T883" s="147">
        <f>S883*H883</f>
        <v>0</v>
      </c>
      <c r="AR883" s="148" t="s">
        <v>348</v>
      </c>
      <c r="AT883" s="148" t="s">
        <v>188</v>
      </c>
      <c r="AU883" s="148" t="s">
        <v>93</v>
      </c>
      <c r="AY883" s="17" t="s">
        <v>186</v>
      </c>
      <c r="BE883" s="149">
        <f>IF(N883="základní",J883,0)</f>
        <v>0</v>
      </c>
      <c r="BF883" s="149">
        <f>IF(N883="snížená",J883,0)</f>
        <v>0</v>
      </c>
      <c r="BG883" s="149">
        <f>IF(N883="zákl. přenesená",J883,0)</f>
        <v>0</v>
      </c>
      <c r="BH883" s="149">
        <f>IF(N883="sníž. přenesená",J883,0)</f>
        <v>0</v>
      </c>
      <c r="BI883" s="149">
        <f>IF(N883="nulová",J883,0)</f>
        <v>0</v>
      </c>
      <c r="BJ883" s="17" t="s">
        <v>91</v>
      </c>
      <c r="BK883" s="149">
        <f>ROUND(I883*H883,2)</f>
        <v>0</v>
      </c>
      <c r="BL883" s="17" t="s">
        <v>348</v>
      </c>
      <c r="BM883" s="148" t="s">
        <v>1424</v>
      </c>
    </row>
    <row r="884" spans="2:65" s="1" customFormat="1" ht="39">
      <c r="B884" s="33"/>
      <c r="D884" s="151" t="s">
        <v>242</v>
      </c>
      <c r="F884" s="158" t="s">
        <v>1388</v>
      </c>
      <c r="I884" s="159"/>
      <c r="L884" s="33"/>
      <c r="M884" s="160"/>
      <c r="T884" s="57"/>
      <c r="AT884" s="17" t="s">
        <v>242</v>
      </c>
      <c r="AU884" s="17" t="s">
        <v>93</v>
      </c>
    </row>
    <row r="885" spans="2:65" s="1" customFormat="1" ht="16.5" customHeight="1">
      <c r="B885" s="33"/>
      <c r="C885" s="137" t="s">
        <v>1425</v>
      </c>
      <c r="D885" s="137" t="s">
        <v>188</v>
      </c>
      <c r="E885" s="138" t="s">
        <v>1426</v>
      </c>
      <c r="F885" s="139" t="s">
        <v>1427</v>
      </c>
      <c r="G885" s="140" t="s">
        <v>1299</v>
      </c>
      <c r="H885" s="141">
        <v>1</v>
      </c>
      <c r="I885" s="142"/>
      <c r="J885" s="143">
        <f>ROUND(I885*H885,2)</f>
        <v>0</v>
      </c>
      <c r="K885" s="139" t="s">
        <v>240</v>
      </c>
      <c r="L885" s="33"/>
      <c r="M885" s="144" t="s">
        <v>1</v>
      </c>
      <c r="N885" s="145" t="s">
        <v>48</v>
      </c>
      <c r="P885" s="146">
        <f>O885*H885</f>
        <v>0</v>
      </c>
      <c r="Q885" s="146">
        <v>0</v>
      </c>
      <c r="R885" s="146">
        <f>Q885*H885</f>
        <v>0</v>
      </c>
      <c r="S885" s="146">
        <v>0</v>
      </c>
      <c r="T885" s="147">
        <f>S885*H885</f>
        <v>0</v>
      </c>
      <c r="AR885" s="148" t="s">
        <v>348</v>
      </c>
      <c r="AT885" s="148" t="s">
        <v>188</v>
      </c>
      <c r="AU885" s="148" t="s">
        <v>93</v>
      </c>
      <c r="AY885" s="17" t="s">
        <v>186</v>
      </c>
      <c r="BE885" s="149">
        <f>IF(N885="základní",J885,0)</f>
        <v>0</v>
      </c>
      <c r="BF885" s="149">
        <f>IF(N885="snížená",J885,0)</f>
        <v>0</v>
      </c>
      <c r="BG885" s="149">
        <f>IF(N885="zákl. přenesená",J885,0)</f>
        <v>0</v>
      </c>
      <c r="BH885" s="149">
        <f>IF(N885="sníž. přenesená",J885,0)</f>
        <v>0</v>
      </c>
      <c r="BI885" s="149">
        <f>IF(N885="nulová",J885,0)</f>
        <v>0</v>
      </c>
      <c r="BJ885" s="17" t="s">
        <v>91</v>
      </c>
      <c r="BK885" s="149">
        <f>ROUND(I885*H885,2)</f>
        <v>0</v>
      </c>
      <c r="BL885" s="17" t="s">
        <v>348</v>
      </c>
      <c r="BM885" s="148" t="s">
        <v>1428</v>
      </c>
    </row>
    <row r="886" spans="2:65" s="1" customFormat="1" ht="39">
      <c r="B886" s="33"/>
      <c r="D886" s="151" t="s">
        <v>242</v>
      </c>
      <c r="F886" s="158" t="s">
        <v>1388</v>
      </c>
      <c r="I886" s="159"/>
      <c r="L886" s="33"/>
      <c r="M886" s="160"/>
      <c r="T886" s="57"/>
      <c r="AT886" s="17" t="s">
        <v>242</v>
      </c>
      <c r="AU886" s="17" t="s">
        <v>93</v>
      </c>
    </row>
    <row r="887" spans="2:65" s="1" customFormat="1" ht="16.5" customHeight="1">
      <c r="B887" s="33"/>
      <c r="C887" s="137" t="s">
        <v>1429</v>
      </c>
      <c r="D887" s="137" t="s">
        <v>188</v>
      </c>
      <c r="E887" s="138" t="s">
        <v>1430</v>
      </c>
      <c r="F887" s="139" t="s">
        <v>1431</v>
      </c>
      <c r="G887" s="140" t="s">
        <v>1299</v>
      </c>
      <c r="H887" s="141">
        <v>1</v>
      </c>
      <c r="I887" s="142"/>
      <c r="J887" s="143">
        <f>ROUND(I887*H887,2)</f>
        <v>0</v>
      </c>
      <c r="K887" s="139" t="s">
        <v>240</v>
      </c>
      <c r="L887" s="33"/>
      <c r="M887" s="144" t="s">
        <v>1</v>
      </c>
      <c r="N887" s="145" t="s">
        <v>48</v>
      </c>
      <c r="P887" s="146">
        <f>O887*H887</f>
        <v>0</v>
      </c>
      <c r="Q887" s="146">
        <v>0</v>
      </c>
      <c r="R887" s="146">
        <f>Q887*H887</f>
        <v>0</v>
      </c>
      <c r="S887" s="146">
        <v>0</v>
      </c>
      <c r="T887" s="147">
        <f>S887*H887</f>
        <v>0</v>
      </c>
      <c r="AR887" s="148" t="s">
        <v>348</v>
      </c>
      <c r="AT887" s="148" t="s">
        <v>188</v>
      </c>
      <c r="AU887" s="148" t="s">
        <v>93</v>
      </c>
      <c r="AY887" s="17" t="s">
        <v>186</v>
      </c>
      <c r="BE887" s="149">
        <f>IF(N887="základní",J887,0)</f>
        <v>0</v>
      </c>
      <c r="BF887" s="149">
        <f>IF(N887="snížená",J887,0)</f>
        <v>0</v>
      </c>
      <c r="BG887" s="149">
        <f>IF(N887="zákl. přenesená",J887,0)</f>
        <v>0</v>
      </c>
      <c r="BH887" s="149">
        <f>IF(N887="sníž. přenesená",J887,0)</f>
        <v>0</v>
      </c>
      <c r="BI887" s="149">
        <f>IF(N887="nulová",J887,0)</f>
        <v>0</v>
      </c>
      <c r="BJ887" s="17" t="s">
        <v>91</v>
      </c>
      <c r="BK887" s="149">
        <f>ROUND(I887*H887,2)</f>
        <v>0</v>
      </c>
      <c r="BL887" s="17" t="s">
        <v>348</v>
      </c>
      <c r="BM887" s="148" t="s">
        <v>1432</v>
      </c>
    </row>
    <row r="888" spans="2:65" s="1" customFormat="1" ht="39">
      <c r="B888" s="33"/>
      <c r="D888" s="151" t="s">
        <v>242</v>
      </c>
      <c r="F888" s="158" t="s">
        <v>1388</v>
      </c>
      <c r="I888" s="159"/>
      <c r="L888" s="33"/>
      <c r="M888" s="160"/>
      <c r="T888" s="57"/>
      <c r="AT888" s="17" t="s">
        <v>242</v>
      </c>
      <c r="AU888" s="17" t="s">
        <v>93</v>
      </c>
    </row>
    <row r="889" spans="2:65" s="1" customFormat="1" ht="16.5" customHeight="1">
      <c r="B889" s="33"/>
      <c r="C889" s="137" t="s">
        <v>1433</v>
      </c>
      <c r="D889" s="137" t="s">
        <v>188</v>
      </c>
      <c r="E889" s="138" t="s">
        <v>1434</v>
      </c>
      <c r="F889" s="139" t="s">
        <v>1435</v>
      </c>
      <c r="G889" s="140" t="s">
        <v>1299</v>
      </c>
      <c r="H889" s="141">
        <v>1</v>
      </c>
      <c r="I889" s="142"/>
      <c r="J889" s="143">
        <f>ROUND(I889*H889,2)</f>
        <v>0</v>
      </c>
      <c r="K889" s="139" t="s">
        <v>240</v>
      </c>
      <c r="L889" s="33"/>
      <c r="M889" s="144" t="s">
        <v>1</v>
      </c>
      <c r="N889" s="145" t="s">
        <v>48</v>
      </c>
      <c r="P889" s="146">
        <f>O889*H889</f>
        <v>0</v>
      </c>
      <c r="Q889" s="146">
        <v>0</v>
      </c>
      <c r="R889" s="146">
        <f>Q889*H889</f>
        <v>0</v>
      </c>
      <c r="S889" s="146">
        <v>0</v>
      </c>
      <c r="T889" s="147">
        <f>S889*H889</f>
        <v>0</v>
      </c>
      <c r="AR889" s="148" t="s">
        <v>348</v>
      </c>
      <c r="AT889" s="148" t="s">
        <v>188</v>
      </c>
      <c r="AU889" s="148" t="s">
        <v>93</v>
      </c>
      <c r="AY889" s="17" t="s">
        <v>186</v>
      </c>
      <c r="BE889" s="149">
        <f>IF(N889="základní",J889,0)</f>
        <v>0</v>
      </c>
      <c r="BF889" s="149">
        <f>IF(N889="snížená",J889,0)</f>
        <v>0</v>
      </c>
      <c r="BG889" s="149">
        <f>IF(N889="zákl. přenesená",J889,0)</f>
        <v>0</v>
      </c>
      <c r="BH889" s="149">
        <f>IF(N889="sníž. přenesená",J889,0)</f>
        <v>0</v>
      </c>
      <c r="BI889" s="149">
        <f>IF(N889="nulová",J889,0)</f>
        <v>0</v>
      </c>
      <c r="BJ889" s="17" t="s">
        <v>91</v>
      </c>
      <c r="BK889" s="149">
        <f>ROUND(I889*H889,2)</f>
        <v>0</v>
      </c>
      <c r="BL889" s="17" t="s">
        <v>348</v>
      </c>
      <c r="BM889" s="148" t="s">
        <v>1436</v>
      </c>
    </row>
    <row r="890" spans="2:65" s="1" customFormat="1" ht="39">
      <c r="B890" s="33"/>
      <c r="D890" s="151" t="s">
        <v>242</v>
      </c>
      <c r="F890" s="158" t="s">
        <v>1388</v>
      </c>
      <c r="I890" s="159"/>
      <c r="L890" s="33"/>
      <c r="M890" s="160"/>
      <c r="T890" s="57"/>
      <c r="AT890" s="17" t="s">
        <v>242</v>
      </c>
      <c r="AU890" s="17" t="s">
        <v>93</v>
      </c>
    </row>
    <row r="891" spans="2:65" s="1" customFormat="1" ht="16.5" customHeight="1">
      <c r="B891" s="33"/>
      <c r="C891" s="137" t="s">
        <v>1437</v>
      </c>
      <c r="D891" s="137" t="s">
        <v>188</v>
      </c>
      <c r="E891" s="138" t="s">
        <v>1438</v>
      </c>
      <c r="F891" s="139" t="s">
        <v>1439</v>
      </c>
      <c r="G891" s="140" t="s">
        <v>1299</v>
      </c>
      <c r="H891" s="141">
        <v>1</v>
      </c>
      <c r="I891" s="142"/>
      <c r="J891" s="143">
        <f>ROUND(I891*H891,2)</f>
        <v>0</v>
      </c>
      <c r="K891" s="139" t="s">
        <v>240</v>
      </c>
      <c r="L891" s="33"/>
      <c r="M891" s="144" t="s">
        <v>1</v>
      </c>
      <c r="N891" s="145" t="s">
        <v>48</v>
      </c>
      <c r="P891" s="146">
        <f>O891*H891</f>
        <v>0</v>
      </c>
      <c r="Q891" s="146">
        <v>0</v>
      </c>
      <c r="R891" s="146">
        <f>Q891*H891</f>
        <v>0</v>
      </c>
      <c r="S891" s="146">
        <v>0</v>
      </c>
      <c r="T891" s="147">
        <f>S891*H891</f>
        <v>0</v>
      </c>
      <c r="AR891" s="148" t="s">
        <v>348</v>
      </c>
      <c r="AT891" s="148" t="s">
        <v>188</v>
      </c>
      <c r="AU891" s="148" t="s">
        <v>93</v>
      </c>
      <c r="AY891" s="17" t="s">
        <v>186</v>
      </c>
      <c r="BE891" s="149">
        <f>IF(N891="základní",J891,0)</f>
        <v>0</v>
      </c>
      <c r="BF891" s="149">
        <f>IF(N891="snížená",J891,0)</f>
        <v>0</v>
      </c>
      <c r="BG891" s="149">
        <f>IF(N891="zákl. přenesená",J891,0)</f>
        <v>0</v>
      </c>
      <c r="BH891" s="149">
        <f>IF(N891="sníž. přenesená",J891,0)</f>
        <v>0</v>
      </c>
      <c r="BI891" s="149">
        <f>IF(N891="nulová",J891,0)</f>
        <v>0</v>
      </c>
      <c r="BJ891" s="17" t="s">
        <v>91</v>
      </c>
      <c r="BK891" s="149">
        <f>ROUND(I891*H891,2)</f>
        <v>0</v>
      </c>
      <c r="BL891" s="17" t="s">
        <v>348</v>
      </c>
      <c r="BM891" s="148" t="s">
        <v>1440</v>
      </c>
    </row>
    <row r="892" spans="2:65" s="1" customFormat="1" ht="39">
      <c r="B892" s="33"/>
      <c r="D892" s="151" t="s">
        <v>242</v>
      </c>
      <c r="F892" s="158" t="s">
        <v>1388</v>
      </c>
      <c r="I892" s="159"/>
      <c r="L892" s="33"/>
      <c r="M892" s="160"/>
      <c r="T892" s="57"/>
      <c r="AT892" s="17" t="s">
        <v>242</v>
      </c>
      <c r="AU892" s="17" t="s">
        <v>93</v>
      </c>
    </row>
    <row r="893" spans="2:65" s="1" customFormat="1" ht="16.5" customHeight="1">
      <c r="B893" s="33"/>
      <c r="C893" s="137" t="s">
        <v>1441</v>
      </c>
      <c r="D893" s="137" t="s">
        <v>188</v>
      </c>
      <c r="E893" s="138" t="s">
        <v>1442</v>
      </c>
      <c r="F893" s="139" t="s">
        <v>1443</v>
      </c>
      <c r="G893" s="140" t="s">
        <v>1299</v>
      </c>
      <c r="H893" s="141">
        <v>1</v>
      </c>
      <c r="I893" s="142"/>
      <c r="J893" s="143">
        <f>ROUND(I893*H893,2)</f>
        <v>0</v>
      </c>
      <c r="K893" s="139" t="s">
        <v>240</v>
      </c>
      <c r="L893" s="33"/>
      <c r="M893" s="144" t="s">
        <v>1</v>
      </c>
      <c r="N893" s="145" t="s">
        <v>48</v>
      </c>
      <c r="P893" s="146">
        <f>O893*H893</f>
        <v>0</v>
      </c>
      <c r="Q893" s="146">
        <v>0</v>
      </c>
      <c r="R893" s="146">
        <f>Q893*H893</f>
        <v>0</v>
      </c>
      <c r="S893" s="146">
        <v>0</v>
      </c>
      <c r="T893" s="147">
        <f>S893*H893</f>
        <v>0</v>
      </c>
      <c r="AR893" s="148" t="s">
        <v>348</v>
      </c>
      <c r="AT893" s="148" t="s">
        <v>188</v>
      </c>
      <c r="AU893" s="148" t="s">
        <v>93</v>
      </c>
      <c r="AY893" s="17" t="s">
        <v>186</v>
      </c>
      <c r="BE893" s="149">
        <f>IF(N893="základní",J893,0)</f>
        <v>0</v>
      </c>
      <c r="BF893" s="149">
        <f>IF(N893="snížená",J893,0)</f>
        <v>0</v>
      </c>
      <c r="BG893" s="149">
        <f>IF(N893="zákl. přenesená",J893,0)</f>
        <v>0</v>
      </c>
      <c r="BH893" s="149">
        <f>IF(N893="sníž. přenesená",J893,0)</f>
        <v>0</v>
      </c>
      <c r="BI893" s="149">
        <f>IF(N893="nulová",J893,0)</f>
        <v>0</v>
      </c>
      <c r="BJ893" s="17" t="s">
        <v>91</v>
      </c>
      <c r="BK893" s="149">
        <f>ROUND(I893*H893,2)</f>
        <v>0</v>
      </c>
      <c r="BL893" s="17" t="s">
        <v>348</v>
      </c>
      <c r="BM893" s="148" t="s">
        <v>1444</v>
      </c>
    </row>
    <row r="894" spans="2:65" s="1" customFormat="1" ht="39">
      <c r="B894" s="33"/>
      <c r="D894" s="151" t="s">
        <v>242</v>
      </c>
      <c r="F894" s="158" t="s">
        <v>1388</v>
      </c>
      <c r="I894" s="159"/>
      <c r="L894" s="33"/>
      <c r="M894" s="160"/>
      <c r="T894" s="57"/>
      <c r="AT894" s="17" t="s">
        <v>242</v>
      </c>
      <c r="AU894" s="17" t="s">
        <v>93</v>
      </c>
    </row>
    <row r="895" spans="2:65" s="1" customFormat="1" ht="16.5" customHeight="1">
      <c r="B895" s="33"/>
      <c r="C895" s="137" t="s">
        <v>1445</v>
      </c>
      <c r="D895" s="137" t="s">
        <v>188</v>
      </c>
      <c r="E895" s="138" t="s">
        <v>1446</v>
      </c>
      <c r="F895" s="139" t="s">
        <v>1447</v>
      </c>
      <c r="G895" s="140" t="s">
        <v>1299</v>
      </c>
      <c r="H895" s="141">
        <v>1</v>
      </c>
      <c r="I895" s="142"/>
      <c r="J895" s="143">
        <f>ROUND(I895*H895,2)</f>
        <v>0</v>
      </c>
      <c r="K895" s="139" t="s">
        <v>240</v>
      </c>
      <c r="L895" s="33"/>
      <c r="M895" s="144" t="s">
        <v>1</v>
      </c>
      <c r="N895" s="145" t="s">
        <v>48</v>
      </c>
      <c r="P895" s="146">
        <f>O895*H895</f>
        <v>0</v>
      </c>
      <c r="Q895" s="146">
        <v>0</v>
      </c>
      <c r="R895" s="146">
        <f>Q895*H895</f>
        <v>0</v>
      </c>
      <c r="S895" s="146">
        <v>0</v>
      </c>
      <c r="T895" s="147">
        <f>S895*H895</f>
        <v>0</v>
      </c>
      <c r="AR895" s="148" t="s">
        <v>348</v>
      </c>
      <c r="AT895" s="148" t="s">
        <v>188</v>
      </c>
      <c r="AU895" s="148" t="s">
        <v>93</v>
      </c>
      <c r="AY895" s="17" t="s">
        <v>186</v>
      </c>
      <c r="BE895" s="149">
        <f>IF(N895="základní",J895,0)</f>
        <v>0</v>
      </c>
      <c r="BF895" s="149">
        <f>IF(N895="snížená",J895,0)</f>
        <v>0</v>
      </c>
      <c r="BG895" s="149">
        <f>IF(N895="zákl. přenesená",J895,0)</f>
        <v>0</v>
      </c>
      <c r="BH895" s="149">
        <f>IF(N895="sníž. přenesená",J895,0)</f>
        <v>0</v>
      </c>
      <c r="BI895" s="149">
        <f>IF(N895="nulová",J895,0)</f>
        <v>0</v>
      </c>
      <c r="BJ895" s="17" t="s">
        <v>91</v>
      </c>
      <c r="BK895" s="149">
        <f>ROUND(I895*H895,2)</f>
        <v>0</v>
      </c>
      <c r="BL895" s="17" t="s">
        <v>348</v>
      </c>
      <c r="BM895" s="148" t="s">
        <v>1448</v>
      </c>
    </row>
    <row r="896" spans="2:65" s="1" customFormat="1" ht="39">
      <c r="B896" s="33"/>
      <c r="D896" s="151" t="s">
        <v>242</v>
      </c>
      <c r="F896" s="158" t="s">
        <v>1388</v>
      </c>
      <c r="I896" s="159"/>
      <c r="L896" s="33"/>
      <c r="M896" s="160"/>
      <c r="T896" s="57"/>
      <c r="AT896" s="17" t="s">
        <v>242</v>
      </c>
      <c r="AU896" s="17" t="s">
        <v>93</v>
      </c>
    </row>
    <row r="897" spans="2:65" s="1" customFormat="1" ht="16.5" customHeight="1">
      <c r="B897" s="33"/>
      <c r="C897" s="137" t="s">
        <v>1449</v>
      </c>
      <c r="D897" s="137" t="s">
        <v>188</v>
      </c>
      <c r="E897" s="138" t="s">
        <v>1450</v>
      </c>
      <c r="F897" s="139" t="s">
        <v>1451</v>
      </c>
      <c r="G897" s="140" t="s">
        <v>1299</v>
      </c>
      <c r="H897" s="141">
        <v>1</v>
      </c>
      <c r="I897" s="142"/>
      <c r="J897" s="143">
        <f>ROUND(I897*H897,2)</f>
        <v>0</v>
      </c>
      <c r="K897" s="139" t="s">
        <v>240</v>
      </c>
      <c r="L897" s="33"/>
      <c r="M897" s="144" t="s">
        <v>1</v>
      </c>
      <c r="N897" s="145" t="s">
        <v>48</v>
      </c>
      <c r="P897" s="146">
        <f>O897*H897</f>
        <v>0</v>
      </c>
      <c r="Q897" s="146">
        <v>0</v>
      </c>
      <c r="R897" s="146">
        <f>Q897*H897</f>
        <v>0</v>
      </c>
      <c r="S897" s="146">
        <v>0</v>
      </c>
      <c r="T897" s="147">
        <f>S897*H897</f>
        <v>0</v>
      </c>
      <c r="AR897" s="148" t="s">
        <v>348</v>
      </c>
      <c r="AT897" s="148" t="s">
        <v>188</v>
      </c>
      <c r="AU897" s="148" t="s">
        <v>93</v>
      </c>
      <c r="AY897" s="17" t="s">
        <v>186</v>
      </c>
      <c r="BE897" s="149">
        <f>IF(N897="základní",J897,0)</f>
        <v>0</v>
      </c>
      <c r="BF897" s="149">
        <f>IF(N897="snížená",J897,0)</f>
        <v>0</v>
      </c>
      <c r="BG897" s="149">
        <f>IF(N897="zákl. přenesená",J897,0)</f>
        <v>0</v>
      </c>
      <c r="BH897" s="149">
        <f>IF(N897="sníž. přenesená",J897,0)</f>
        <v>0</v>
      </c>
      <c r="BI897" s="149">
        <f>IF(N897="nulová",J897,0)</f>
        <v>0</v>
      </c>
      <c r="BJ897" s="17" t="s">
        <v>91</v>
      </c>
      <c r="BK897" s="149">
        <f>ROUND(I897*H897,2)</f>
        <v>0</v>
      </c>
      <c r="BL897" s="17" t="s">
        <v>348</v>
      </c>
      <c r="BM897" s="148" t="s">
        <v>1452</v>
      </c>
    </row>
    <row r="898" spans="2:65" s="1" customFormat="1" ht="39">
      <c r="B898" s="33"/>
      <c r="D898" s="151" t="s">
        <v>242</v>
      </c>
      <c r="F898" s="158" t="s">
        <v>1453</v>
      </c>
      <c r="I898" s="159"/>
      <c r="L898" s="33"/>
      <c r="M898" s="160"/>
      <c r="T898" s="57"/>
      <c r="AT898" s="17" t="s">
        <v>242</v>
      </c>
      <c r="AU898" s="17" t="s">
        <v>93</v>
      </c>
    </row>
    <row r="899" spans="2:65" s="1" customFormat="1" ht="16.5" customHeight="1">
      <c r="B899" s="33"/>
      <c r="C899" s="137" t="s">
        <v>1454</v>
      </c>
      <c r="D899" s="137" t="s">
        <v>188</v>
      </c>
      <c r="E899" s="138" t="s">
        <v>1455</v>
      </c>
      <c r="F899" s="139" t="s">
        <v>1456</v>
      </c>
      <c r="G899" s="140" t="s">
        <v>1299</v>
      </c>
      <c r="H899" s="141">
        <v>3</v>
      </c>
      <c r="I899" s="142"/>
      <c r="J899" s="143">
        <f>ROUND(I899*H899,2)</f>
        <v>0</v>
      </c>
      <c r="K899" s="139" t="s">
        <v>240</v>
      </c>
      <c r="L899" s="33"/>
      <c r="M899" s="144" t="s">
        <v>1</v>
      </c>
      <c r="N899" s="145" t="s">
        <v>48</v>
      </c>
      <c r="P899" s="146">
        <f>O899*H899</f>
        <v>0</v>
      </c>
      <c r="Q899" s="146">
        <v>0</v>
      </c>
      <c r="R899" s="146">
        <f>Q899*H899</f>
        <v>0</v>
      </c>
      <c r="S899" s="146">
        <v>0</v>
      </c>
      <c r="T899" s="147">
        <f>S899*H899</f>
        <v>0</v>
      </c>
      <c r="AR899" s="148" t="s">
        <v>348</v>
      </c>
      <c r="AT899" s="148" t="s">
        <v>188</v>
      </c>
      <c r="AU899" s="148" t="s">
        <v>93</v>
      </c>
      <c r="AY899" s="17" t="s">
        <v>186</v>
      </c>
      <c r="BE899" s="149">
        <f>IF(N899="základní",J899,0)</f>
        <v>0</v>
      </c>
      <c r="BF899" s="149">
        <f>IF(N899="snížená",J899,0)</f>
        <v>0</v>
      </c>
      <c r="BG899" s="149">
        <f>IF(N899="zákl. přenesená",J899,0)</f>
        <v>0</v>
      </c>
      <c r="BH899" s="149">
        <f>IF(N899="sníž. přenesená",J899,0)</f>
        <v>0</v>
      </c>
      <c r="BI899" s="149">
        <f>IF(N899="nulová",J899,0)</f>
        <v>0</v>
      </c>
      <c r="BJ899" s="17" t="s">
        <v>91</v>
      </c>
      <c r="BK899" s="149">
        <f>ROUND(I899*H899,2)</f>
        <v>0</v>
      </c>
      <c r="BL899" s="17" t="s">
        <v>348</v>
      </c>
      <c r="BM899" s="148" t="s">
        <v>1457</v>
      </c>
    </row>
    <row r="900" spans="2:65" s="1" customFormat="1" ht="39">
      <c r="B900" s="33"/>
      <c r="D900" s="151" t="s">
        <v>242</v>
      </c>
      <c r="F900" s="158" t="s">
        <v>1453</v>
      </c>
      <c r="I900" s="159"/>
      <c r="L900" s="33"/>
      <c r="M900" s="160"/>
      <c r="T900" s="57"/>
      <c r="AT900" s="17" t="s">
        <v>242</v>
      </c>
      <c r="AU900" s="17" t="s">
        <v>93</v>
      </c>
    </row>
    <row r="901" spans="2:65" s="1" customFormat="1" ht="16.5" customHeight="1">
      <c r="B901" s="33"/>
      <c r="C901" s="137" t="s">
        <v>1458</v>
      </c>
      <c r="D901" s="137" t="s">
        <v>188</v>
      </c>
      <c r="E901" s="138" t="s">
        <v>1459</v>
      </c>
      <c r="F901" s="139" t="s">
        <v>1460</v>
      </c>
      <c r="G901" s="140" t="s">
        <v>1299</v>
      </c>
      <c r="H901" s="141">
        <v>2</v>
      </c>
      <c r="I901" s="142"/>
      <c r="J901" s="143">
        <f>ROUND(I901*H901,2)</f>
        <v>0</v>
      </c>
      <c r="K901" s="139" t="s">
        <v>240</v>
      </c>
      <c r="L901" s="33"/>
      <c r="M901" s="144" t="s">
        <v>1</v>
      </c>
      <c r="N901" s="145" t="s">
        <v>48</v>
      </c>
      <c r="P901" s="146">
        <f>O901*H901</f>
        <v>0</v>
      </c>
      <c r="Q901" s="146">
        <v>0</v>
      </c>
      <c r="R901" s="146">
        <f>Q901*H901</f>
        <v>0</v>
      </c>
      <c r="S901" s="146">
        <v>0</v>
      </c>
      <c r="T901" s="147">
        <f>S901*H901</f>
        <v>0</v>
      </c>
      <c r="AR901" s="148" t="s">
        <v>348</v>
      </c>
      <c r="AT901" s="148" t="s">
        <v>188</v>
      </c>
      <c r="AU901" s="148" t="s">
        <v>93</v>
      </c>
      <c r="AY901" s="17" t="s">
        <v>186</v>
      </c>
      <c r="BE901" s="149">
        <f>IF(N901="základní",J901,0)</f>
        <v>0</v>
      </c>
      <c r="BF901" s="149">
        <f>IF(N901="snížená",J901,0)</f>
        <v>0</v>
      </c>
      <c r="BG901" s="149">
        <f>IF(N901="zákl. přenesená",J901,0)</f>
        <v>0</v>
      </c>
      <c r="BH901" s="149">
        <f>IF(N901="sníž. přenesená",J901,0)</f>
        <v>0</v>
      </c>
      <c r="BI901" s="149">
        <f>IF(N901="nulová",J901,0)</f>
        <v>0</v>
      </c>
      <c r="BJ901" s="17" t="s">
        <v>91</v>
      </c>
      <c r="BK901" s="149">
        <f>ROUND(I901*H901,2)</f>
        <v>0</v>
      </c>
      <c r="BL901" s="17" t="s">
        <v>348</v>
      </c>
      <c r="BM901" s="148" t="s">
        <v>1461</v>
      </c>
    </row>
    <row r="902" spans="2:65" s="1" customFormat="1" ht="39">
      <c r="B902" s="33"/>
      <c r="D902" s="151" t="s">
        <v>242</v>
      </c>
      <c r="F902" s="158" t="s">
        <v>1453</v>
      </c>
      <c r="I902" s="159"/>
      <c r="L902" s="33"/>
      <c r="M902" s="160"/>
      <c r="T902" s="57"/>
      <c r="AT902" s="17" t="s">
        <v>242</v>
      </c>
      <c r="AU902" s="17" t="s">
        <v>93</v>
      </c>
    </row>
    <row r="903" spans="2:65" s="1" customFormat="1" ht="16.5" customHeight="1">
      <c r="B903" s="33"/>
      <c r="C903" s="137" t="s">
        <v>1462</v>
      </c>
      <c r="D903" s="137" t="s">
        <v>188</v>
      </c>
      <c r="E903" s="138" t="s">
        <v>1463</v>
      </c>
      <c r="F903" s="139" t="s">
        <v>1464</v>
      </c>
      <c r="G903" s="140" t="s">
        <v>1299</v>
      </c>
      <c r="H903" s="141">
        <v>1</v>
      </c>
      <c r="I903" s="142"/>
      <c r="J903" s="143">
        <f>ROUND(I903*H903,2)</f>
        <v>0</v>
      </c>
      <c r="K903" s="139" t="s">
        <v>240</v>
      </c>
      <c r="L903" s="33"/>
      <c r="M903" s="144" t="s">
        <v>1</v>
      </c>
      <c r="N903" s="145" t="s">
        <v>48</v>
      </c>
      <c r="P903" s="146">
        <f>O903*H903</f>
        <v>0</v>
      </c>
      <c r="Q903" s="146">
        <v>0</v>
      </c>
      <c r="R903" s="146">
        <f>Q903*H903</f>
        <v>0</v>
      </c>
      <c r="S903" s="146">
        <v>0</v>
      </c>
      <c r="T903" s="147">
        <f>S903*H903</f>
        <v>0</v>
      </c>
      <c r="AR903" s="148" t="s">
        <v>348</v>
      </c>
      <c r="AT903" s="148" t="s">
        <v>188</v>
      </c>
      <c r="AU903" s="148" t="s">
        <v>93</v>
      </c>
      <c r="AY903" s="17" t="s">
        <v>186</v>
      </c>
      <c r="BE903" s="149">
        <f>IF(N903="základní",J903,0)</f>
        <v>0</v>
      </c>
      <c r="BF903" s="149">
        <f>IF(N903="snížená",J903,0)</f>
        <v>0</v>
      </c>
      <c r="BG903" s="149">
        <f>IF(N903="zákl. přenesená",J903,0)</f>
        <v>0</v>
      </c>
      <c r="BH903" s="149">
        <f>IF(N903="sníž. přenesená",J903,0)</f>
        <v>0</v>
      </c>
      <c r="BI903" s="149">
        <f>IF(N903="nulová",J903,0)</f>
        <v>0</v>
      </c>
      <c r="BJ903" s="17" t="s">
        <v>91</v>
      </c>
      <c r="BK903" s="149">
        <f>ROUND(I903*H903,2)</f>
        <v>0</v>
      </c>
      <c r="BL903" s="17" t="s">
        <v>348</v>
      </c>
      <c r="BM903" s="148" t="s">
        <v>1465</v>
      </c>
    </row>
    <row r="904" spans="2:65" s="1" customFormat="1" ht="39">
      <c r="B904" s="33"/>
      <c r="D904" s="151" t="s">
        <v>242</v>
      </c>
      <c r="F904" s="158" t="s">
        <v>1453</v>
      </c>
      <c r="I904" s="159"/>
      <c r="L904" s="33"/>
      <c r="M904" s="160"/>
      <c r="T904" s="57"/>
      <c r="AT904" s="17" t="s">
        <v>242</v>
      </c>
      <c r="AU904" s="17" t="s">
        <v>93</v>
      </c>
    </row>
    <row r="905" spans="2:65" s="1" customFormat="1" ht="16.5" customHeight="1">
      <c r="B905" s="33"/>
      <c r="C905" s="137" t="s">
        <v>1466</v>
      </c>
      <c r="D905" s="137" t="s">
        <v>188</v>
      </c>
      <c r="E905" s="138" t="s">
        <v>1467</v>
      </c>
      <c r="F905" s="139" t="s">
        <v>1468</v>
      </c>
      <c r="G905" s="140" t="s">
        <v>225</v>
      </c>
      <c r="H905" s="141">
        <v>6.5</v>
      </c>
      <c r="I905" s="142"/>
      <c r="J905" s="143">
        <f>ROUND(I905*H905,2)</f>
        <v>0</v>
      </c>
      <c r="K905" s="139" t="s">
        <v>240</v>
      </c>
      <c r="L905" s="33"/>
      <c r="M905" s="144" t="s">
        <v>1</v>
      </c>
      <c r="N905" s="145" t="s">
        <v>48</v>
      </c>
      <c r="P905" s="146">
        <f>O905*H905</f>
        <v>0</v>
      </c>
      <c r="Q905" s="146">
        <v>0</v>
      </c>
      <c r="R905" s="146">
        <f>Q905*H905</f>
        <v>0</v>
      </c>
      <c r="S905" s="146">
        <v>0</v>
      </c>
      <c r="T905" s="147">
        <f>S905*H905</f>
        <v>0</v>
      </c>
      <c r="AR905" s="148" t="s">
        <v>1109</v>
      </c>
      <c r="AT905" s="148" t="s">
        <v>188</v>
      </c>
      <c r="AU905" s="148" t="s">
        <v>93</v>
      </c>
      <c r="AY905" s="17" t="s">
        <v>186</v>
      </c>
      <c r="BE905" s="149">
        <f>IF(N905="základní",J905,0)</f>
        <v>0</v>
      </c>
      <c r="BF905" s="149">
        <f>IF(N905="snížená",J905,0)</f>
        <v>0</v>
      </c>
      <c r="BG905" s="149">
        <f>IF(N905="zákl. přenesená",J905,0)</f>
        <v>0</v>
      </c>
      <c r="BH905" s="149">
        <f>IF(N905="sníž. přenesená",J905,0)</f>
        <v>0</v>
      </c>
      <c r="BI905" s="149">
        <f>IF(N905="nulová",J905,0)</f>
        <v>0</v>
      </c>
      <c r="BJ905" s="17" t="s">
        <v>91</v>
      </c>
      <c r="BK905" s="149">
        <f>ROUND(I905*H905,2)</f>
        <v>0</v>
      </c>
      <c r="BL905" s="17" t="s">
        <v>1109</v>
      </c>
      <c r="BM905" s="148" t="s">
        <v>1469</v>
      </c>
    </row>
    <row r="906" spans="2:65" s="1" customFormat="1" ht="39">
      <c r="B906" s="33"/>
      <c r="D906" s="151" t="s">
        <v>242</v>
      </c>
      <c r="F906" s="158" t="s">
        <v>1453</v>
      </c>
      <c r="I906" s="159"/>
      <c r="L906" s="33"/>
      <c r="M906" s="160"/>
      <c r="T906" s="57"/>
      <c r="AT906" s="17" t="s">
        <v>242</v>
      </c>
      <c r="AU906" s="17" t="s">
        <v>93</v>
      </c>
    </row>
    <row r="907" spans="2:65" s="1" customFormat="1" ht="16.5" customHeight="1">
      <c r="B907" s="33"/>
      <c r="C907" s="137" t="s">
        <v>1470</v>
      </c>
      <c r="D907" s="137" t="s">
        <v>188</v>
      </c>
      <c r="E907" s="138" t="s">
        <v>1471</v>
      </c>
      <c r="F907" s="139" t="s">
        <v>1472</v>
      </c>
      <c r="G907" s="140" t="s">
        <v>225</v>
      </c>
      <c r="H907" s="141">
        <v>7</v>
      </c>
      <c r="I907" s="142"/>
      <c r="J907" s="143">
        <f>ROUND(I907*H907,2)</f>
        <v>0</v>
      </c>
      <c r="K907" s="139" t="s">
        <v>240</v>
      </c>
      <c r="L907" s="33"/>
      <c r="M907" s="144" t="s">
        <v>1</v>
      </c>
      <c r="N907" s="145" t="s">
        <v>48</v>
      </c>
      <c r="P907" s="146">
        <f>O907*H907</f>
        <v>0</v>
      </c>
      <c r="Q907" s="146">
        <v>0</v>
      </c>
      <c r="R907" s="146">
        <f>Q907*H907</f>
        <v>0</v>
      </c>
      <c r="S907" s="146">
        <v>0</v>
      </c>
      <c r="T907" s="147">
        <f>S907*H907</f>
        <v>0</v>
      </c>
      <c r="AR907" s="148" t="s">
        <v>1109</v>
      </c>
      <c r="AT907" s="148" t="s">
        <v>188</v>
      </c>
      <c r="AU907" s="148" t="s">
        <v>93</v>
      </c>
      <c r="AY907" s="17" t="s">
        <v>186</v>
      </c>
      <c r="BE907" s="149">
        <f>IF(N907="základní",J907,0)</f>
        <v>0</v>
      </c>
      <c r="BF907" s="149">
        <f>IF(N907="snížená",J907,0)</f>
        <v>0</v>
      </c>
      <c r="BG907" s="149">
        <f>IF(N907="zákl. přenesená",J907,0)</f>
        <v>0</v>
      </c>
      <c r="BH907" s="149">
        <f>IF(N907="sníž. přenesená",J907,0)</f>
        <v>0</v>
      </c>
      <c r="BI907" s="149">
        <f>IF(N907="nulová",J907,0)</f>
        <v>0</v>
      </c>
      <c r="BJ907" s="17" t="s">
        <v>91</v>
      </c>
      <c r="BK907" s="149">
        <f>ROUND(I907*H907,2)</f>
        <v>0</v>
      </c>
      <c r="BL907" s="17" t="s">
        <v>1109</v>
      </c>
      <c r="BM907" s="148" t="s">
        <v>1473</v>
      </c>
    </row>
    <row r="908" spans="2:65" s="1" customFormat="1" ht="39">
      <c r="B908" s="33"/>
      <c r="D908" s="151" t="s">
        <v>242</v>
      </c>
      <c r="F908" s="158" t="s">
        <v>1453</v>
      </c>
      <c r="I908" s="159"/>
      <c r="L908" s="33"/>
      <c r="M908" s="160"/>
      <c r="T908" s="57"/>
      <c r="AT908" s="17" t="s">
        <v>242</v>
      </c>
      <c r="AU908" s="17" t="s">
        <v>93</v>
      </c>
    </row>
    <row r="909" spans="2:65" s="1" customFormat="1" ht="16.5" customHeight="1">
      <c r="B909" s="33"/>
      <c r="C909" s="137" t="s">
        <v>1474</v>
      </c>
      <c r="D909" s="137" t="s">
        <v>188</v>
      </c>
      <c r="E909" s="138" t="s">
        <v>1475</v>
      </c>
      <c r="F909" s="139" t="s">
        <v>1476</v>
      </c>
      <c r="G909" s="140" t="s">
        <v>225</v>
      </c>
      <c r="H909" s="141">
        <v>2.2000000000000002</v>
      </c>
      <c r="I909" s="142"/>
      <c r="J909" s="143">
        <f>ROUND(I909*H909,2)</f>
        <v>0</v>
      </c>
      <c r="K909" s="139" t="s">
        <v>240</v>
      </c>
      <c r="L909" s="33"/>
      <c r="M909" s="144" t="s">
        <v>1</v>
      </c>
      <c r="N909" s="145" t="s">
        <v>48</v>
      </c>
      <c r="P909" s="146">
        <f>O909*H909</f>
        <v>0</v>
      </c>
      <c r="Q909" s="146">
        <v>0</v>
      </c>
      <c r="R909" s="146">
        <f>Q909*H909</f>
        <v>0</v>
      </c>
      <c r="S909" s="146">
        <v>0</v>
      </c>
      <c r="T909" s="147">
        <f>S909*H909</f>
        <v>0</v>
      </c>
      <c r="AR909" s="148" t="s">
        <v>1109</v>
      </c>
      <c r="AT909" s="148" t="s">
        <v>188</v>
      </c>
      <c r="AU909" s="148" t="s">
        <v>93</v>
      </c>
      <c r="AY909" s="17" t="s">
        <v>186</v>
      </c>
      <c r="BE909" s="149">
        <f>IF(N909="základní",J909,0)</f>
        <v>0</v>
      </c>
      <c r="BF909" s="149">
        <f>IF(N909="snížená",J909,0)</f>
        <v>0</v>
      </c>
      <c r="BG909" s="149">
        <f>IF(N909="zákl. přenesená",J909,0)</f>
        <v>0</v>
      </c>
      <c r="BH909" s="149">
        <f>IF(N909="sníž. přenesená",J909,0)</f>
        <v>0</v>
      </c>
      <c r="BI909" s="149">
        <f>IF(N909="nulová",J909,0)</f>
        <v>0</v>
      </c>
      <c r="BJ909" s="17" t="s">
        <v>91</v>
      </c>
      <c r="BK909" s="149">
        <f>ROUND(I909*H909,2)</f>
        <v>0</v>
      </c>
      <c r="BL909" s="17" t="s">
        <v>1109</v>
      </c>
      <c r="BM909" s="148" t="s">
        <v>1477</v>
      </c>
    </row>
    <row r="910" spans="2:65" s="1" customFormat="1" ht="39">
      <c r="B910" s="33"/>
      <c r="D910" s="151" t="s">
        <v>242</v>
      </c>
      <c r="F910" s="158" t="s">
        <v>1453</v>
      </c>
      <c r="I910" s="159"/>
      <c r="L910" s="33"/>
      <c r="M910" s="160"/>
      <c r="T910" s="57"/>
      <c r="AT910" s="17" t="s">
        <v>242</v>
      </c>
      <c r="AU910" s="17" t="s">
        <v>93</v>
      </c>
    </row>
    <row r="911" spans="2:65" s="1" customFormat="1" ht="16.5" customHeight="1">
      <c r="B911" s="33"/>
      <c r="C911" s="137" t="s">
        <v>1478</v>
      </c>
      <c r="D911" s="137" t="s">
        <v>188</v>
      </c>
      <c r="E911" s="138" t="s">
        <v>1479</v>
      </c>
      <c r="F911" s="139" t="s">
        <v>1480</v>
      </c>
      <c r="G911" s="140" t="s">
        <v>225</v>
      </c>
      <c r="H911" s="141">
        <v>5.9</v>
      </c>
      <c r="I911" s="142"/>
      <c r="J911" s="143">
        <f>ROUND(I911*H911,2)</f>
        <v>0</v>
      </c>
      <c r="K911" s="139" t="s">
        <v>240</v>
      </c>
      <c r="L911" s="33"/>
      <c r="M911" s="144" t="s">
        <v>1</v>
      </c>
      <c r="N911" s="145" t="s">
        <v>48</v>
      </c>
      <c r="P911" s="146">
        <f>O911*H911</f>
        <v>0</v>
      </c>
      <c r="Q911" s="146">
        <v>0</v>
      </c>
      <c r="R911" s="146">
        <f>Q911*H911</f>
        <v>0</v>
      </c>
      <c r="S911" s="146">
        <v>0</v>
      </c>
      <c r="T911" s="147">
        <f>S911*H911</f>
        <v>0</v>
      </c>
      <c r="AR911" s="148" t="s">
        <v>1109</v>
      </c>
      <c r="AT911" s="148" t="s">
        <v>188</v>
      </c>
      <c r="AU911" s="148" t="s">
        <v>93</v>
      </c>
      <c r="AY911" s="17" t="s">
        <v>186</v>
      </c>
      <c r="BE911" s="149">
        <f>IF(N911="základní",J911,0)</f>
        <v>0</v>
      </c>
      <c r="BF911" s="149">
        <f>IF(N911="snížená",J911,0)</f>
        <v>0</v>
      </c>
      <c r="BG911" s="149">
        <f>IF(N911="zákl. přenesená",J911,0)</f>
        <v>0</v>
      </c>
      <c r="BH911" s="149">
        <f>IF(N911="sníž. přenesená",J911,0)</f>
        <v>0</v>
      </c>
      <c r="BI911" s="149">
        <f>IF(N911="nulová",J911,0)</f>
        <v>0</v>
      </c>
      <c r="BJ911" s="17" t="s">
        <v>91</v>
      </c>
      <c r="BK911" s="149">
        <f>ROUND(I911*H911,2)</f>
        <v>0</v>
      </c>
      <c r="BL911" s="17" t="s">
        <v>1109</v>
      </c>
      <c r="BM911" s="148" t="s">
        <v>1481</v>
      </c>
    </row>
    <row r="912" spans="2:65" s="1" customFormat="1" ht="39">
      <c r="B912" s="33"/>
      <c r="D912" s="151" t="s">
        <v>242</v>
      </c>
      <c r="F912" s="158" t="s">
        <v>1453</v>
      </c>
      <c r="I912" s="159"/>
      <c r="L912" s="33"/>
      <c r="M912" s="160"/>
      <c r="T912" s="57"/>
      <c r="AT912" s="17" t="s">
        <v>242</v>
      </c>
      <c r="AU912" s="17" t="s">
        <v>93</v>
      </c>
    </row>
    <row r="913" spans="2:65" s="1" customFormat="1" ht="16.5" customHeight="1">
      <c r="B913" s="33"/>
      <c r="C913" s="137" t="s">
        <v>1482</v>
      </c>
      <c r="D913" s="137" t="s">
        <v>188</v>
      </c>
      <c r="E913" s="138" t="s">
        <v>1483</v>
      </c>
      <c r="F913" s="139" t="s">
        <v>1484</v>
      </c>
      <c r="G913" s="140" t="s">
        <v>225</v>
      </c>
      <c r="H913" s="141">
        <v>34.200000000000003</v>
      </c>
      <c r="I913" s="142"/>
      <c r="J913" s="143">
        <f>ROUND(I913*H913,2)</f>
        <v>0</v>
      </c>
      <c r="K913" s="139" t="s">
        <v>240</v>
      </c>
      <c r="L913" s="33"/>
      <c r="M913" s="144" t="s">
        <v>1</v>
      </c>
      <c r="N913" s="145" t="s">
        <v>48</v>
      </c>
      <c r="P913" s="146">
        <f>O913*H913</f>
        <v>0</v>
      </c>
      <c r="Q913" s="146">
        <v>0</v>
      </c>
      <c r="R913" s="146">
        <f>Q913*H913</f>
        <v>0</v>
      </c>
      <c r="S913" s="146">
        <v>0</v>
      </c>
      <c r="T913" s="147">
        <f>S913*H913</f>
        <v>0</v>
      </c>
      <c r="AR913" s="148" t="s">
        <v>1109</v>
      </c>
      <c r="AT913" s="148" t="s">
        <v>188</v>
      </c>
      <c r="AU913" s="148" t="s">
        <v>93</v>
      </c>
      <c r="AY913" s="17" t="s">
        <v>186</v>
      </c>
      <c r="BE913" s="149">
        <f>IF(N913="základní",J913,0)</f>
        <v>0</v>
      </c>
      <c r="BF913" s="149">
        <f>IF(N913="snížená",J913,0)</f>
        <v>0</v>
      </c>
      <c r="BG913" s="149">
        <f>IF(N913="zákl. přenesená",J913,0)</f>
        <v>0</v>
      </c>
      <c r="BH913" s="149">
        <f>IF(N913="sníž. přenesená",J913,0)</f>
        <v>0</v>
      </c>
      <c r="BI913" s="149">
        <f>IF(N913="nulová",J913,0)</f>
        <v>0</v>
      </c>
      <c r="BJ913" s="17" t="s">
        <v>91</v>
      </c>
      <c r="BK913" s="149">
        <f>ROUND(I913*H913,2)</f>
        <v>0</v>
      </c>
      <c r="BL913" s="17" t="s">
        <v>1109</v>
      </c>
      <c r="BM913" s="148" t="s">
        <v>1485</v>
      </c>
    </row>
    <row r="914" spans="2:65" s="1" customFormat="1" ht="39">
      <c r="B914" s="33"/>
      <c r="D914" s="151" t="s">
        <v>242</v>
      </c>
      <c r="F914" s="158" t="s">
        <v>1453</v>
      </c>
      <c r="I914" s="159"/>
      <c r="L914" s="33"/>
      <c r="M914" s="160"/>
      <c r="T914" s="57"/>
      <c r="AT914" s="17" t="s">
        <v>242</v>
      </c>
      <c r="AU914" s="17" t="s">
        <v>93</v>
      </c>
    </row>
    <row r="915" spans="2:65" s="1" customFormat="1" ht="16.5" customHeight="1">
      <c r="B915" s="33"/>
      <c r="C915" s="137" t="s">
        <v>1486</v>
      </c>
      <c r="D915" s="137" t="s">
        <v>188</v>
      </c>
      <c r="E915" s="138" t="s">
        <v>1487</v>
      </c>
      <c r="F915" s="139" t="s">
        <v>1488</v>
      </c>
      <c r="G915" s="140" t="s">
        <v>225</v>
      </c>
      <c r="H915" s="141">
        <v>9.1999999999999993</v>
      </c>
      <c r="I915" s="142"/>
      <c r="J915" s="143">
        <f>ROUND(I915*H915,2)</f>
        <v>0</v>
      </c>
      <c r="K915" s="139" t="s">
        <v>240</v>
      </c>
      <c r="L915" s="33"/>
      <c r="M915" s="144" t="s">
        <v>1</v>
      </c>
      <c r="N915" s="145" t="s">
        <v>48</v>
      </c>
      <c r="P915" s="146">
        <f>O915*H915</f>
        <v>0</v>
      </c>
      <c r="Q915" s="146">
        <v>0</v>
      </c>
      <c r="R915" s="146">
        <f>Q915*H915</f>
        <v>0</v>
      </c>
      <c r="S915" s="146">
        <v>0</v>
      </c>
      <c r="T915" s="147">
        <f>S915*H915</f>
        <v>0</v>
      </c>
      <c r="AR915" s="148" t="s">
        <v>1109</v>
      </c>
      <c r="AT915" s="148" t="s">
        <v>188</v>
      </c>
      <c r="AU915" s="148" t="s">
        <v>93</v>
      </c>
      <c r="AY915" s="17" t="s">
        <v>186</v>
      </c>
      <c r="BE915" s="149">
        <f>IF(N915="základní",J915,0)</f>
        <v>0</v>
      </c>
      <c r="BF915" s="149">
        <f>IF(N915="snížená",J915,0)</f>
        <v>0</v>
      </c>
      <c r="BG915" s="149">
        <f>IF(N915="zákl. přenesená",J915,0)</f>
        <v>0</v>
      </c>
      <c r="BH915" s="149">
        <f>IF(N915="sníž. přenesená",J915,0)</f>
        <v>0</v>
      </c>
      <c r="BI915" s="149">
        <f>IF(N915="nulová",J915,0)</f>
        <v>0</v>
      </c>
      <c r="BJ915" s="17" t="s">
        <v>91</v>
      </c>
      <c r="BK915" s="149">
        <f>ROUND(I915*H915,2)</f>
        <v>0</v>
      </c>
      <c r="BL915" s="17" t="s">
        <v>1109</v>
      </c>
      <c r="BM915" s="148" t="s">
        <v>1489</v>
      </c>
    </row>
    <row r="916" spans="2:65" s="1" customFormat="1" ht="39">
      <c r="B916" s="33"/>
      <c r="D916" s="151" t="s">
        <v>242</v>
      </c>
      <c r="F916" s="158" t="s">
        <v>1453</v>
      </c>
      <c r="I916" s="159"/>
      <c r="L916" s="33"/>
      <c r="M916" s="160"/>
      <c r="T916" s="57"/>
      <c r="AT916" s="17" t="s">
        <v>242</v>
      </c>
      <c r="AU916" s="17" t="s">
        <v>93</v>
      </c>
    </row>
    <row r="917" spans="2:65" s="1" customFormat="1" ht="16.5" customHeight="1">
      <c r="B917" s="33"/>
      <c r="C917" s="137" t="s">
        <v>1490</v>
      </c>
      <c r="D917" s="137" t="s">
        <v>188</v>
      </c>
      <c r="E917" s="138" t="s">
        <v>1491</v>
      </c>
      <c r="F917" s="139" t="s">
        <v>1492</v>
      </c>
      <c r="G917" s="140" t="s">
        <v>220</v>
      </c>
      <c r="H917" s="141">
        <v>2</v>
      </c>
      <c r="I917" s="142"/>
      <c r="J917" s="143">
        <f>ROUND(I917*H917,2)</f>
        <v>0</v>
      </c>
      <c r="K917" s="139" t="s">
        <v>240</v>
      </c>
      <c r="L917" s="33"/>
      <c r="M917" s="144" t="s">
        <v>1</v>
      </c>
      <c r="N917" s="145" t="s">
        <v>48</v>
      </c>
      <c r="P917" s="146">
        <f>O917*H917</f>
        <v>0</v>
      </c>
      <c r="Q917" s="146">
        <v>0</v>
      </c>
      <c r="R917" s="146">
        <f>Q917*H917</f>
        <v>0</v>
      </c>
      <c r="S917" s="146">
        <v>0</v>
      </c>
      <c r="T917" s="147">
        <f>S917*H917</f>
        <v>0</v>
      </c>
      <c r="AR917" s="148" t="s">
        <v>1109</v>
      </c>
      <c r="AT917" s="148" t="s">
        <v>188</v>
      </c>
      <c r="AU917" s="148" t="s">
        <v>93</v>
      </c>
      <c r="AY917" s="17" t="s">
        <v>186</v>
      </c>
      <c r="BE917" s="149">
        <f>IF(N917="základní",J917,0)</f>
        <v>0</v>
      </c>
      <c r="BF917" s="149">
        <f>IF(N917="snížená",J917,0)</f>
        <v>0</v>
      </c>
      <c r="BG917" s="149">
        <f>IF(N917="zákl. přenesená",J917,0)</f>
        <v>0</v>
      </c>
      <c r="BH917" s="149">
        <f>IF(N917="sníž. přenesená",J917,0)</f>
        <v>0</v>
      </c>
      <c r="BI917" s="149">
        <f>IF(N917="nulová",J917,0)</f>
        <v>0</v>
      </c>
      <c r="BJ917" s="17" t="s">
        <v>91</v>
      </c>
      <c r="BK917" s="149">
        <f>ROUND(I917*H917,2)</f>
        <v>0</v>
      </c>
      <c r="BL917" s="17" t="s">
        <v>1109</v>
      </c>
      <c r="BM917" s="148" t="s">
        <v>1493</v>
      </c>
    </row>
    <row r="918" spans="2:65" s="1" customFormat="1" ht="39">
      <c r="B918" s="33"/>
      <c r="D918" s="151" t="s">
        <v>242</v>
      </c>
      <c r="F918" s="158" t="s">
        <v>1453</v>
      </c>
      <c r="I918" s="159"/>
      <c r="L918" s="33"/>
      <c r="M918" s="160"/>
      <c r="T918" s="57"/>
      <c r="AT918" s="17" t="s">
        <v>242</v>
      </c>
      <c r="AU918" s="17" t="s">
        <v>93</v>
      </c>
    </row>
    <row r="919" spans="2:65" s="1" customFormat="1" ht="16.5" customHeight="1">
      <c r="B919" s="33"/>
      <c r="C919" s="137" t="s">
        <v>1494</v>
      </c>
      <c r="D919" s="137" t="s">
        <v>188</v>
      </c>
      <c r="E919" s="138" t="s">
        <v>1495</v>
      </c>
      <c r="F919" s="139" t="s">
        <v>1496</v>
      </c>
      <c r="G919" s="140" t="s">
        <v>1371</v>
      </c>
      <c r="H919" s="141">
        <v>38</v>
      </c>
      <c r="I919" s="142"/>
      <c r="J919" s="143">
        <f>ROUND(I919*H919,2)</f>
        <v>0</v>
      </c>
      <c r="K919" s="139" t="s">
        <v>240</v>
      </c>
      <c r="L919" s="33"/>
      <c r="M919" s="144" t="s">
        <v>1</v>
      </c>
      <c r="N919" s="145" t="s">
        <v>48</v>
      </c>
      <c r="P919" s="146">
        <f>O919*H919</f>
        <v>0</v>
      </c>
      <c r="Q919" s="146">
        <v>0</v>
      </c>
      <c r="R919" s="146">
        <f>Q919*H919</f>
        <v>0</v>
      </c>
      <c r="S919" s="146">
        <v>0</v>
      </c>
      <c r="T919" s="147">
        <f>S919*H919</f>
        <v>0</v>
      </c>
      <c r="AR919" s="148" t="s">
        <v>1109</v>
      </c>
      <c r="AT919" s="148" t="s">
        <v>188</v>
      </c>
      <c r="AU919" s="148" t="s">
        <v>93</v>
      </c>
      <c r="AY919" s="17" t="s">
        <v>186</v>
      </c>
      <c r="BE919" s="149">
        <f>IF(N919="základní",J919,0)</f>
        <v>0</v>
      </c>
      <c r="BF919" s="149">
        <f>IF(N919="snížená",J919,0)</f>
        <v>0</v>
      </c>
      <c r="BG919" s="149">
        <f>IF(N919="zákl. přenesená",J919,0)</f>
        <v>0</v>
      </c>
      <c r="BH919" s="149">
        <f>IF(N919="sníž. přenesená",J919,0)</f>
        <v>0</v>
      </c>
      <c r="BI919" s="149">
        <f>IF(N919="nulová",J919,0)</f>
        <v>0</v>
      </c>
      <c r="BJ919" s="17" t="s">
        <v>91</v>
      </c>
      <c r="BK919" s="149">
        <f>ROUND(I919*H919,2)</f>
        <v>0</v>
      </c>
      <c r="BL919" s="17" t="s">
        <v>1109</v>
      </c>
      <c r="BM919" s="148" t="s">
        <v>1497</v>
      </c>
    </row>
    <row r="920" spans="2:65" s="1" customFormat="1" ht="39">
      <c r="B920" s="33"/>
      <c r="D920" s="151" t="s">
        <v>242</v>
      </c>
      <c r="F920" s="158" t="s">
        <v>1453</v>
      </c>
      <c r="I920" s="159"/>
      <c r="L920" s="33"/>
      <c r="M920" s="160"/>
      <c r="T920" s="57"/>
      <c r="AT920" s="17" t="s">
        <v>242</v>
      </c>
      <c r="AU920" s="17" t="s">
        <v>93</v>
      </c>
    </row>
    <row r="921" spans="2:65" s="1" customFormat="1" ht="16.5" customHeight="1">
      <c r="B921" s="33"/>
      <c r="C921" s="137" t="s">
        <v>1498</v>
      </c>
      <c r="D921" s="137" t="s">
        <v>188</v>
      </c>
      <c r="E921" s="138" t="s">
        <v>1499</v>
      </c>
      <c r="F921" s="139" t="s">
        <v>1500</v>
      </c>
      <c r="G921" s="140" t="s">
        <v>225</v>
      </c>
      <c r="H921" s="141">
        <v>2.7</v>
      </c>
      <c r="I921" s="142"/>
      <c r="J921" s="143">
        <f>ROUND(I921*H921,2)</f>
        <v>0</v>
      </c>
      <c r="K921" s="139" t="s">
        <v>240</v>
      </c>
      <c r="L921" s="33"/>
      <c r="M921" s="144" t="s">
        <v>1</v>
      </c>
      <c r="N921" s="145" t="s">
        <v>48</v>
      </c>
      <c r="P921" s="146">
        <f>O921*H921</f>
        <v>0</v>
      </c>
      <c r="Q921" s="146">
        <v>0</v>
      </c>
      <c r="R921" s="146">
        <f>Q921*H921</f>
        <v>0</v>
      </c>
      <c r="S921" s="146">
        <v>0</v>
      </c>
      <c r="T921" s="147">
        <f>S921*H921</f>
        <v>0</v>
      </c>
      <c r="AR921" s="148" t="s">
        <v>1109</v>
      </c>
      <c r="AT921" s="148" t="s">
        <v>188</v>
      </c>
      <c r="AU921" s="148" t="s">
        <v>93</v>
      </c>
      <c r="AY921" s="17" t="s">
        <v>186</v>
      </c>
      <c r="BE921" s="149">
        <f>IF(N921="základní",J921,0)</f>
        <v>0</v>
      </c>
      <c r="BF921" s="149">
        <f>IF(N921="snížená",J921,0)</f>
        <v>0</v>
      </c>
      <c r="BG921" s="149">
        <f>IF(N921="zákl. přenesená",J921,0)</f>
        <v>0</v>
      </c>
      <c r="BH921" s="149">
        <f>IF(N921="sníž. přenesená",J921,0)</f>
        <v>0</v>
      </c>
      <c r="BI921" s="149">
        <f>IF(N921="nulová",J921,0)</f>
        <v>0</v>
      </c>
      <c r="BJ921" s="17" t="s">
        <v>91</v>
      </c>
      <c r="BK921" s="149">
        <f>ROUND(I921*H921,2)</f>
        <v>0</v>
      </c>
      <c r="BL921" s="17" t="s">
        <v>1109</v>
      </c>
      <c r="BM921" s="148" t="s">
        <v>1501</v>
      </c>
    </row>
    <row r="922" spans="2:65" s="1" customFormat="1" ht="39">
      <c r="B922" s="33"/>
      <c r="D922" s="151" t="s">
        <v>242</v>
      </c>
      <c r="F922" s="158" t="s">
        <v>1453</v>
      </c>
      <c r="I922" s="159"/>
      <c r="L922" s="33"/>
      <c r="M922" s="160"/>
      <c r="T922" s="57"/>
      <c r="AT922" s="17" t="s">
        <v>242</v>
      </c>
      <c r="AU922" s="17" t="s">
        <v>93</v>
      </c>
    </row>
    <row r="923" spans="2:65" s="1" customFormat="1" ht="16.5" customHeight="1">
      <c r="B923" s="33"/>
      <c r="C923" s="137" t="s">
        <v>1502</v>
      </c>
      <c r="D923" s="137" t="s">
        <v>188</v>
      </c>
      <c r="E923" s="138" t="s">
        <v>1503</v>
      </c>
      <c r="F923" s="139" t="s">
        <v>1504</v>
      </c>
      <c r="G923" s="140" t="s">
        <v>220</v>
      </c>
      <c r="H923" s="141">
        <v>7</v>
      </c>
      <c r="I923" s="142"/>
      <c r="J923" s="143">
        <f>ROUND(I923*H923,2)</f>
        <v>0</v>
      </c>
      <c r="K923" s="139" t="s">
        <v>240</v>
      </c>
      <c r="L923" s="33"/>
      <c r="M923" s="144" t="s">
        <v>1</v>
      </c>
      <c r="N923" s="145" t="s">
        <v>48</v>
      </c>
      <c r="P923" s="146">
        <f>O923*H923</f>
        <v>0</v>
      </c>
      <c r="Q923" s="146">
        <v>0</v>
      </c>
      <c r="R923" s="146">
        <f>Q923*H923</f>
        <v>0</v>
      </c>
      <c r="S923" s="146">
        <v>0</v>
      </c>
      <c r="T923" s="147">
        <f>S923*H923</f>
        <v>0</v>
      </c>
      <c r="AR923" s="148" t="s">
        <v>1109</v>
      </c>
      <c r="AT923" s="148" t="s">
        <v>188</v>
      </c>
      <c r="AU923" s="148" t="s">
        <v>93</v>
      </c>
      <c r="AY923" s="17" t="s">
        <v>186</v>
      </c>
      <c r="BE923" s="149">
        <f>IF(N923="základní",J923,0)</f>
        <v>0</v>
      </c>
      <c r="BF923" s="149">
        <f>IF(N923="snížená",J923,0)</f>
        <v>0</v>
      </c>
      <c r="BG923" s="149">
        <f>IF(N923="zákl. přenesená",J923,0)</f>
        <v>0</v>
      </c>
      <c r="BH923" s="149">
        <f>IF(N923="sníž. přenesená",J923,0)</f>
        <v>0</v>
      </c>
      <c r="BI923" s="149">
        <f>IF(N923="nulová",J923,0)</f>
        <v>0</v>
      </c>
      <c r="BJ923" s="17" t="s">
        <v>91</v>
      </c>
      <c r="BK923" s="149">
        <f>ROUND(I923*H923,2)</f>
        <v>0</v>
      </c>
      <c r="BL923" s="17" t="s">
        <v>1109</v>
      </c>
      <c r="BM923" s="148" t="s">
        <v>1505</v>
      </c>
    </row>
    <row r="924" spans="2:65" s="1" customFormat="1" ht="39">
      <c r="B924" s="33"/>
      <c r="D924" s="151" t="s">
        <v>242</v>
      </c>
      <c r="F924" s="158" t="s">
        <v>1453</v>
      </c>
      <c r="I924" s="159"/>
      <c r="L924" s="33"/>
      <c r="M924" s="160"/>
      <c r="T924" s="57"/>
      <c r="AT924" s="17" t="s">
        <v>242</v>
      </c>
      <c r="AU924" s="17" t="s">
        <v>93</v>
      </c>
    </row>
    <row r="925" spans="2:65" s="1" customFormat="1" ht="16.5" customHeight="1">
      <c r="B925" s="33"/>
      <c r="C925" s="137" t="s">
        <v>1506</v>
      </c>
      <c r="D925" s="137" t="s">
        <v>188</v>
      </c>
      <c r="E925" s="138" t="s">
        <v>1507</v>
      </c>
      <c r="F925" s="139" t="s">
        <v>1508</v>
      </c>
      <c r="G925" s="140" t="s">
        <v>220</v>
      </c>
      <c r="H925" s="141">
        <v>1</v>
      </c>
      <c r="I925" s="142"/>
      <c r="J925" s="143">
        <f>ROUND(I925*H925,2)</f>
        <v>0</v>
      </c>
      <c r="K925" s="139" t="s">
        <v>240</v>
      </c>
      <c r="L925" s="33"/>
      <c r="M925" s="144" t="s">
        <v>1</v>
      </c>
      <c r="N925" s="145" t="s">
        <v>48</v>
      </c>
      <c r="P925" s="146">
        <f>O925*H925</f>
        <v>0</v>
      </c>
      <c r="Q925" s="146">
        <v>0</v>
      </c>
      <c r="R925" s="146">
        <f>Q925*H925</f>
        <v>0</v>
      </c>
      <c r="S925" s="146">
        <v>0</v>
      </c>
      <c r="T925" s="147">
        <f>S925*H925</f>
        <v>0</v>
      </c>
      <c r="AR925" s="148" t="s">
        <v>1109</v>
      </c>
      <c r="AT925" s="148" t="s">
        <v>188</v>
      </c>
      <c r="AU925" s="148" t="s">
        <v>93</v>
      </c>
      <c r="AY925" s="17" t="s">
        <v>186</v>
      </c>
      <c r="BE925" s="149">
        <f>IF(N925="základní",J925,0)</f>
        <v>0</v>
      </c>
      <c r="BF925" s="149">
        <f>IF(N925="snížená",J925,0)</f>
        <v>0</v>
      </c>
      <c r="BG925" s="149">
        <f>IF(N925="zákl. přenesená",J925,0)</f>
        <v>0</v>
      </c>
      <c r="BH925" s="149">
        <f>IF(N925="sníž. přenesená",J925,0)</f>
        <v>0</v>
      </c>
      <c r="BI925" s="149">
        <f>IF(N925="nulová",J925,0)</f>
        <v>0</v>
      </c>
      <c r="BJ925" s="17" t="s">
        <v>91</v>
      </c>
      <c r="BK925" s="149">
        <f>ROUND(I925*H925,2)</f>
        <v>0</v>
      </c>
      <c r="BL925" s="17" t="s">
        <v>1109</v>
      </c>
      <c r="BM925" s="148" t="s">
        <v>1509</v>
      </c>
    </row>
    <row r="926" spans="2:65" s="1" customFormat="1" ht="39">
      <c r="B926" s="33"/>
      <c r="D926" s="151" t="s">
        <v>242</v>
      </c>
      <c r="F926" s="158" t="s">
        <v>1453</v>
      </c>
      <c r="I926" s="159"/>
      <c r="L926" s="33"/>
      <c r="M926" s="160"/>
      <c r="T926" s="57"/>
      <c r="AT926" s="17" t="s">
        <v>242</v>
      </c>
      <c r="AU926" s="17" t="s">
        <v>93</v>
      </c>
    </row>
    <row r="927" spans="2:65" s="1" customFormat="1" ht="16.5" customHeight="1">
      <c r="B927" s="33"/>
      <c r="C927" s="137" t="s">
        <v>1510</v>
      </c>
      <c r="D927" s="137" t="s">
        <v>188</v>
      </c>
      <c r="E927" s="138" t="s">
        <v>1511</v>
      </c>
      <c r="F927" s="139" t="s">
        <v>1512</v>
      </c>
      <c r="G927" s="140" t="s">
        <v>1371</v>
      </c>
      <c r="H927" s="141">
        <v>149</v>
      </c>
      <c r="I927" s="142"/>
      <c r="J927" s="143">
        <f>ROUND(I927*H927,2)</f>
        <v>0</v>
      </c>
      <c r="K927" s="139" t="s">
        <v>240</v>
      </c>
      <c r="L927" s="33"/>
      <c r="M927" s="144" t="s">
        <v>1</v>
      </c>
      <c r="N927" s="145" t="s">
        <v>48</v>
      </c>
      <c r="P927" s="146">
        <f>O927*H927</f>
        <v>0</v>
      </c>
      <c r="Q927" s="146">
        <v>0</v>
      </c>
      <c r="R927" s="146">
        <f>Q927*H927</f>
        <v>0</v>
      </c>
      <c r="S927" s="146">
        <v>0</v>
      </c>
      <c r="T927" s="147">
        <f>S927*H927</f>
        <v>0</v>
      </c>
      <c r="AR927" s="148" t="s">
        <v>1109</v>
      </c>
      <c r="AT927" s="148" t="s">
        <v>188</v>
      </c>
      <c r="AU927" s="148" t="s">
        <v>93</v>
      </c>
      <c r="AY927" s="17" t="s">
        <v>186</v>
      </c>
      <c r="BE927" s="149">
        <f>IF(N927="základní",J927,0)</f>
        <v>0</v>
      </c>
      <c r="BF927" s="149">
        <f>IF(N927="snížená",J927,0)</f>
        <v>0</v>
      </c>
      <c r="BG927" s="149">
        <f>IF(N927="zákl. přenesená",J927,0)</f>
        <v>0</v>
      </c>
      <c r="BH927" s="149">
        <f>IF(N927="sníž. přenesená",J927,0)</f>
        <v>0</v>
      </c>
      <c r="BI927" s="149">
        <f>IF(N927="nulová",J927,0)</f>
        <v>0</v>
      </c>
      <c r="BJ927" s="17" t="s">
        <v>91</v>
      </c>
      <c r="BK927" s="149">
        <f>ROUND(I927*H927,2)</f>
        <v>0</v>
      </c>
      <c r="BL927" s="17" t="s">
        <v>1109</v>
      </c>
      <c r="BM927" s="148" t="s">
        <v>1513</v>
      </c>
    </row>
    <row r="928" spans="2:65" s="1" customFormat="1" ht="39">
      <c r="B928" s="33"/>
      <c r="D928" s="151" t="s">
        <v>242</v>
      </c>
      <c r="F928" s="158" t="s">
        <v>1453</v>
      </c>
      <c r="I928" s="159"/>
      <c r="L928" s="33"/>
      <c r="M928" s="160"/>
      <c r="T928" s="57"/>
      <c r="AT928" s="17" t="s">
        <v>242</v>
      </c>
      <c r="AU928" s="17" t="s">
        <v>93</v>
      </c>
    </row>
    <row r="929" spans="2:65" s="1" customFormat="1" ht="16.5" customHeight="1">
      <c r="B929" s="33"/>
      <c r="C929" s="137" t="s">
        <v>1514</v>
      </c>
      <c r="D929" s="137" t="s">
        <v>188</v>
      </c>
      <c r="E929" s="138" t="s">
        <v>1515</v>
      </c>
      <c r="F929" s="139" t="s">
        <v>1516</v>
      </c>
      <c r="G929" s="140" t="s">
        <v>1371</v>
      </c>
      <c r="H929" s="141">
        <v>254</v>
      </c>
      <c r="I929" s="142"/>
      <c r="J929" s="143">
        <f>ROUND(I929*H929,2)</f>
        <v>0</v>
      </c>
      <c r="K929" s="139" t="s">
        <v>240</v>
      </c>
      <c r="L929" s="33"/>
      <c r="M929" s="144" t="s">
        <v>1</v>
      </c>
      <c r="N929" s="145" t="s">
        <v>48</v>
      </c>
      <c r="P929" s="146">
        <f>O929*H929</f>
        <v>0</v>
      </c>
      <c r="Q929" s="146">
        <v>0</v>
      </c>
      <c r="R929" s="146">
        <f>Q929*H929</f>
        <v>0</v>
      </c>
      <c r="S929" s="146">
        <v>0</v>
      </c>
      <c r="T929" s="147">
        <f>S929*H929</f>
        <v>0</v>
      </c>
      <c r="AR929" s="148" t="s">
        <v>1109</v>
      </c>
      <c r="AT929" s="148" t="s">
        <v>188</v>
      </c>
      <c r="AU929" s="148" t="s">
        <v>93</v>
      </c>
      <c r="AY929" s="17" t="s">
        <v>186</v>
      </c>
      <c r="BE929" s="149">
        <f>IF(N929="základní",J929,0)</f>
        <v>0</v>
      </c>
      <c r="BF929" s="149">
        <f>IF(N929="snížená",J929,0)</f>
        <v>0</v>
      </c>
      <c r="BG929" s="149">
        <f>IF(N929="zákl. přenesená",J929,0)</f>
        <v>0</v>
      </c>
      <c r="BH929" s="149">
        <f>IF(N929="sníž. přenesená",J929,0)</f>
        <v>0</v>
      </c>
      <c r="BI929" s="149">
        <f>IF(N929="nulová",J929,0)</f>
        <v>0</v>
      </c>
      <c r="BJ929" s="17" t="s">
        <v>91</v>
      </c>
      <c r="BK929" s="149">
        <f>ROUND(I929*H929,2)</f>
        <v>0</v>
      </c>
      <c r="BL929" s="17" t="s">
        <v>1109</v>
      </c>
      <c r="BM929" s="148" t="s">
        <v>1517</v>
      </c>
    </row>
    <row r="930" spans="2:65" s="1" customFormat="1" ht="39">
      <c r="B930" s="33"/>
      <c r="D930" s="151" t="s">
        <v>242</v>
      </c>
      <c r="F930" s="158" t="s">
        <v>1453</v>
      </c>
      <c r="I930" s="159"/>
      <c r="L930" s="33"/>
      <c r="M930" s="160"/>
      <c r="T930" s="57"/>
      <c r="AT930" s="17" t="s">
        <v>242</v>
      </c>
      <c r="AU930" s="17" t="s">
        <v>93</v>
      </c>
    </row>
    <row r="931" spans="2:65" s="1" customFormat="1" ht="16.5" customHeight="1">
      <c r="B931" s="33"/>
      <c r="C931" s="137" t="s">
        <v>1518</v>
      </c>
      <c r="D931" s="137" t="s">
        <v>188</v>
      </c>
      <c r="E931" s="138" t="s">
        <v>1519</v>
      </c>
      <c r="F931" s="139" t="s">
        <v>1520</v>
      </c>
      <c r="G931" s="140" t="s">
        <v>1371</v>
      </c>
      <c r="H931" s="141">
        <v>202</v>
      </c>
      <c r="I931" s="142"/>
      <c r="J931" s="143">
        <f>ROUND(I931*H931,2)</f>
        <v>0</v>
      </c>
      <c r="K931" s="139" t="s">
        <v>240</v>
      </c>
      <c r="L931" s="33"/>
      <c r="M931" s="144" t="s">
        <v>1</v>
      </c>
      <c r="N931" s="145" t="s">
        <v>48</v>
      </c>
      <c r="P931" s="146">
        <f>O931*H931</f>
        <v>0</v>
      </c>
      <c r="Q931" s="146">
        <v>0</v>
      </c>
      <c r="R931" s="146">
        <f>Q931*H931</f>
        <v>0</v>
      </c>
      <c r="S931" s="146">
        <v>0</v>
      </c>
      <c r="T931" s="147">
        <f>S931*H931</f>
        <v>0</v>
      </c>
      <c r="AR931" s="148" t="s">
        <v>1109</v>
      </c>
      <c r="AT931" s="148" t="s">
        <v>188</v>
      </c>
      <c r="AU931" s="148" t="s">
        <v>93</v>
      </c>
      <c r="AY931" s="17" t="s">
        <v>186</v>
      </c>
      <c r="BE931" s="149">
        <f>IF(N931="základní",J931,0)</f>
        <v>0</v>
      </c>
      <c r="BF931" s="149">
        <f>IF(N931="snížená",J931,0)</f>
        <v>0</v>
      </c>
      <c r="BG931" s="149">
        <f>IF(N931="zákl. přenesená",J931,0)</f>
        <v>0</v>
      </c>
      <c r="BH931" s="149">
        <f>IF(N931="sníž. přenesená",J931,0)</f>
        <v>0</v>
      </c>
      <c r="BI931" s="149">
        <f>IF(N931="nulová",J931,0)</f>
        <v>0</v>
      </c>
      <c r="BJ931" s="17" t="s">
        <v>91</v>
      </c>
      <c r="BK931" s="149">
        <f>ROUND(I931*H931,2)</f>
        <v>0</v>
      </c>
      <c r="BL931" s="17" t="s">
        <v>1109</v>
      </c>
      <c r="BM931" s="148" t="s">
        <v>1521</v>
      </c>
    </row>
    <row r="932" spans="2:65" s="1" customFormat="1" ht="39">
      <c r="B932" s="33"/>
      <c r="D932" s="151" t="s">
        <v>242</v>
      </c>
      <c r="F932" s="158" t="s">
        <v>1453</v>
      </c>
      <c r="I932" s="159"/>
      <c r="L932" s="33"/>
      <c r="M932" s="160"/>
      <c r="T932" s="57"/>
      <c r="AT932" s="17" t="s">
        <v>242</v>
      </c>
      <c r="AU932" s="17" t="s">
        <v>93</v>
      </c>
    </row>
    <row r="933" spans="2:65" s="1" customFormat="1" ht="16.5" customHeight="1">
      <c r="B933" s="33"/>
      <c r="C933" s="137" t="s">
        <v>1522</v>
      </c>
      <c r="D933" s="137" t="s">
        <v>188</v>
      </c>
      <c r="E933" s="138" t="s">
        <v>1523</v>
      </c>
      <c r="F933" s="139" t="s">
        <v>1524</v>
      </c>
      <c r="G933" s="140" t="s">
        <v>1371</v>
      </c>
      <c r="H933" s="141">
        <v>1527.0319999999999</v>
      </c>
      <c r="I933" s="142"/>
      <c r="J933" s="143">
        <f>ROUND(I933*H933,2)</f>
        <v>0</v>
      </c>
      <c r="K933" s="139" t="s">
        <v>240</v>
      </c>
      <c r="L933" s="33"/>
      <c r="M933" s="144" t="s">
        <v>1</v>
      </c>
      <c r="N933" s="145" t="s">
        <v>48</v>
      </c>
      <c r="P933" s="146">
        <f>O933*H933</f>
        <v>0</v>
      </c>
      <c r="Q933" s="146">
        <v>0</v>
      </c>
      <c r="R933" s="146">
        <f>Q933*H933</f>
        <v>0</v>
      </c>
      <c r="S933" s="146">
        <v>0</v>
      </c>
      <c r="T933" s="147">
        <f>S933*H933</f>
        <v>0</v>
      </c>
      <c r="AR933" s="148" t="s">
        <v>1109</v>
      </c>
      <c r="AT933" s="148" t="s">
        <v>188</v>
      </c>
      <c r="AU933" s="148" t="s">
        <v>93</v>
      </c>
      <c r="AY933" s="17" t="s">
        <v>186</v>
      </c>
      <c r="BE933" s="149">
        <f>IF(N933="základní",J933,0)</f>
        <v>0</v>
      </c>
      <c r="BF933" s="149">
        <f>IF(N933="snížená",J933,0)</f>
        <v>0</v>
      </c>
      <c r="BG933" s="149">
        <f>IF(N933="zákl. přenesená",J933,0)</f>
        <v>0</v>
      </c>
      <c r="BH933" s="149">
        <f>IF(N933="sníž. přenesená",J933,0)</f>
        <v>0</v>
      </c>
      <c r="BI933" s="149">
        <f>IF(N933="nulová",J933,0)</f>
        <v>0</v>
      </c>
      <c r="BJ933" s="17" t="s">
        <v>91</v>
      </c>
      <c r="BK933" s="149">
        <f>ROUND(I933*H933,2)</f>
        <v>0</v>
      </c>
      <c r="BL933" s="17" t="s">
        <v>1109</v>
      </c>
      <c r="BM933" s="148" t="s">
        <v>1525</v>
      </c>
    </row>
    <row r="934" spans="2:65" s="1" customFormat="1" ht="39">
      <c r="B934" s="33"/>
      <c r="D934" s="151" t="s">
        <v>242</v>
      </c>
      <c r="F934" s="158" t="s">
        <v>1453</v>
      </c>
      <c r="I934" s="159"/>
      <c r="L934" s="33"/>
      <c r="M934" s="160"/>
      <c r="T934" s="57"/>
      <c r="AT934" s="17" t="s">
        <v>242</v>
      </c>
      <c r="AU934" s="17" t="s">
        <v>93</v>
      </c>
    </row>
    <row r="935" spans="2:65" s="1" customFormat="1" ht="16.5" customHeight="1">
      <c r="B935" s="33"/>
      <c r="C935" s="137" t="s">
        <v>1526</v>
      </c>
      <c r="D935" s="137" t="s">
        <v>188</v>
      </c>
      <c r="E935" s="138" t="s">
        <v>1527</v>
      </c>
      <c r="F935" s="139" t="s">
        <v>1528</v>
      </c>
      <c r="G935" s="140" t="s">
        <v>1299</v>
      </c>
      <c r="H935" s="141">
        <v>6</v>
      </c>
      <c r="I935" s="142"/>
      <c r="J935" s="143">
        <f>ROUND(I935*H935,2)</f>
        <v>0</v>
      </c>
      <c r="K935" s="139" t="s">
        <v>240</v>
      </c>
      <c r="L935" s="33"/>
      <c r="M935" s="144" t="s">
        <v>1</v>
      </c>
      <c r="N935" s="145" t="s">
        <v>48</v>
      </c>
      <c r="P935" s="146">
        <f>O935*H935</f>
        <v>0</v>
      </c>
      <c r="Q935" s="146">
        <v>0</v>
      </c>
      <c r="R935" s="146">
        <f>Q935*H935</f>
        <v>0</v>
      </c>
      <c r="S935" s="146">
        <v>0</v>
      </c>
      <c r="T935" s="147">
        <f>S935*H935</f>
        <v>0</v>
      </c>
      <c r="AR935" s="148" t="s">
        <v>348</v>
      </c>
      <c r="AT935" s="148" t="s">
        <v>188</v>
      </c>
      <c r="AU935" s="148" t="s">
        <v>93</v>
      </c>
      <c r="AY935" s="17" t="s">
        <v>186</v>
      </c>
      <c r="BE935" s="149">
        <f>IF(N935="základní",J935,0)</f>
        <v>0</v>
      </c>
      <c r="BF935" s="149">
        <f>IF(N935="snížená",J935,0)</f>
        <v>0</v>
      </c>
      <c r="BG935" s="149">
        <f>IF(N935="zákl. přenesená",J935,0)</f>
        <v>0</v>
      </c>
      <c r="BH935" s="149">
        <f>IF(N935="sníž. přenesená",J935,0)</f>
        <v>0</v>
      </c>
      <c r="BI935" s="149">
        <f>IF(N935="nulová",J935,0)</f>
        <v>0</v>
      </c>
      <c r="BJ935" s="17" t="s">
        <v>91</v>
      </c>
      <c r="BK935" s="149">
        <f>ROUND(I935*H935,2)</f>
        <v>0</v>
      </c>
      <c r="BL935" s="17" t="s">
        <v>348</v>
      </c>
      <c r="BM935" s="148" t="s">
        <v>1529</v>
      </c>
    </row>
    <row r="936" spans="2:65" s="1" customFormat="1" ht="39">
      <c r="B936" s="33"/>
      <c r="D936" s="151" t="s">
        <v>242</v>
      </c>
      <c r="F936" s="158" t="s">
        <v>1530</v>
      </c>
      <c r="I936" s="159"/>
      <c r="L936" s="33"/>
      <c r="M936" s="160"/>
      <c r="T936" s="57"/>
      <c r="AT936" s="17" t="s">
        <v>242</v>
      </c>
      <c r="AU936" s="17" t="s">
        <v>93</v>
      </c>
    </row>
    <row r="937" spans="2:65" s="1" customFormat="1" ht="16.5" customHeight="1">
      <c r="B937" s="33"/>
      <c r="C937" s="137" t="s">
        <v>1531</v>
      </c>
      <c r="D937" s="137" t="s">
        <v>188</v>
      </c>
      <c r="E937" s="138" t="s">
        <v>1532</v>
      </c>
      <c r="F937" s="139" t="s">
        <v>1533</v>
      </c>
      <c r="G937" s="140" t="s">
        <v>1299</v>
      </c>
      <c r="H937" s="141">
        <v>4</v>
      </c>
      <c r="I937" s="142"/>
      <c r="J937" s="143">
        <f>ROUND(I937*H937,2)</f>
        <v>0</v>
      </c>
      <c r="K937" s="139" t="s">
        <v>240</v>
      </c>
      <c r="L937" s="33"/>
      <c r="M937" s="144" t="s">
        <v>1</v>
      </c>
      <c r="N937" s="145" t="s">
        <v>48</v>
      </c>
      <c r="P937" s="146">
        <f>O937*H937</f>
        <v>0</v>
      </c>
      <c r="Q937" s="146">
        <v>0</v>
      </c>
      <c r="R937" s="146">
        <f>Q937*H937</f>
        <v>0</v>
      </c>
      <c r="S937" s="146">
        <v>0</v>
      </c>
      <c r="T937" s="147">
        <f>S937*H937</f>
        <v>0</v>
      </c>
      <c r="AR937" s="148" t="s">
        <v>348</v>
      </c>
      <c r="AT937" s="148" t="s">
        <v>188</v>
      </c>
      <c r="AU937" s="148" t="s">
        <v>93</v>
      </c>
      <c r="AY937" s="17" t="s">
        <v>186</v>
      </c>
      <c r="BE937" s="149">
        <f>IF(N937="základní",J937,0)</f>
        <v>0</v>
      </c>
      <c r="BF937" s="149">
        <f>IF(N937="snížená",J937,0)</f>
        <v>0</v>
      </c>
      <c r="BG937" s="149">
        <f>IF(N937="zákl. přenesená",J937,0)</f>
        <v>0</v>
      </c>
      <c r="BH937" s="149">
        <f>IF(N937="sníž. přenesená",J937,0)</f>
        <v>0</v>
      </c>
      <c r="BI937" s="149">
        <f>IF(N937="nulová",J937,0)</f>
        <v>0</v>
      </c>
      <c r="BJ937" s="17" t="s">
        <v>91</v>
      </c>
      <c r="BK937" s="149">
        <f>ROUND(I937*H937,2)</f>
        <v>0</v>
      </c>
      <c r="BL937" s="17" t="s">
        <v>348</v>
      </c>
      <c r="BM937" s="148" t="s">
        <v>1534</v>
      </c>
    </row>
    <row r="938" spans="2:65" s="1" customFormat="1" ht="39">
      <c r="B938" s="33"/>
      <c r="D938" s="151" t="s">
        <v>242</v>
      </c>
      <c r="F938" s="158" t="s">
        <v>1530</v>
      </c>
      <c r="I938" s="159"/>
      <c r="L938" s="33"/>
      <c r="M938" s="160"/>
      <c r="T938" s="57"/>
      <c r="AT938" s="17" t="s">
        <v>242</v>
      </c>
      <c r="AU938" s="17" t="s">
        <v>93</v>
      </c>
    </row>
    <row r="939" spans="2:65" s="1" customFormat="1" ht="16.5" customHeight="1">
      <c r="B939" s="33"/>
      <c r="C939" s="137" t="s">
        <v>1535</v>
      </c>
      <c r="D939" s="137" t="s">
        <v>188</v>
      </c>
      <c r="E939" s="138" t="s">
        <v>1536</v>
      </c>
      <c r="F939" s="139" t="s">
        <v>1537</v>
      </c>
      <c r="G939" s="140" t="s">
        <v>1299</v>
      </c>
      <c r="H939" s="141">
        <v>2</v>
      </c>
      <c r="I939" s="142"/>
      <c r="J939" s="143">
        <f>ROUND(I939*H939,2)</f>
        <v>0</v>
      </c>
      <c r="K939" s="139" t="s">
        <v>240</v>
      </c>
      <c r="L939" s="33"/>
      <c r="M939" s="144" t="s">
        <v>1</v>
      </c>
      <c r="N939" s="145" t="s">
        <v>48</v>
      </c>
      <c r="P939" s="146">
        <f>O939*H939</f>
        <v>0</v>
      </c>
      <c r="Q939" s="146">
        <v>0</v>
      </c>
      <c r="R939" s="146">
        <f>Q939*H939</f>
        <v>0</v>
      </c>
      <c r="S939" s="146">
        <v>0</v>
      </c>
      <c r="T939" s="147">
        <f>S939*H939</f>
        <v>0</v>
      </c>
      <c r="AR939" s="148" t="s">
        <v>348</v>
      </c>
      <c r="AT939" s="148" t="s">
        <v>188</v>
      </c>
      <c r="AU939" s="148" t="s">
        <v>93</v>
      </c>
      <c r="AY939" s="17" t="s">
        <v>186</v>
      </c>
      <c r="BE939" s="149">
        <f>IF(N939="základní",J939,0)</f>
        <v>0</v>
      </c>
      <c r="BF939" s="149">
        <f>IF(N939="snížená",J939,0)</f>
        <v>0</v>
      </c>
      <c r="BG939" s="149">
        <f>IF(N939="zákl. přenesená",J939,0)</f>
        <v>0</v>
      </c>
      <c r="BH939" s="149">
        <f>IF(N939="sníž. přenesená",J939,0)</f>
        <v>0</v>
      </c>
      <c r="BI939" s="149">
        <f>IF(N939="nulová",J939,0)</f>
        <v>0</v>
      </c>
      <c r="BJ939" s="17" t="s">
        <v>91</v>
      </c>
      <c r="BK939" s="149">
        <f>ROUND(I939*H939,2)</f>
        <v>0</v>
      </c>
      <c r="BL939" s="17" t="s">
        <v>348</v>
      </c>
      <c r="BM939" s="148" t="s">
        <v>1538</v>
      </c>
    </row>
    <row r="940" spans="2:65" s="1" customFormat="1" ht="39">
      <c r="B940" s="33"/>
      <c r="D940" s="151" t="s">
        <v>242</v>
      </c>
      <c r="F940" s="158" t="s">
        <v>1530</v>
      </c>
      <c r="I940" s="159"/>
      <c r="L940" s="33"/>
      <c r="M940" s="160"/>
      <c r="T940" s="57"/>
      <c r="AT940" s="17" t="s">
        <v>242</v>
      </c>
      <c r="AU940" s="17" t="s">
        <v>93</v>
      </c>
    </row>
    <row r="941" spans="2:65" s="1" customFormat="1" ht="16.5" customHeight="1">
      <c r="B941" s="33"/>
      <c r="C941" s="137" t="s">
        <v>1539</v>
      </c>
      <c r="D941" s="137" t="s">
        <v>188</v>
      </c>
      <c r="E941" s="138" t="s">
        <v>1540</v>
      </c>
      <c r="F941" s="139" t="s">
        <v>1541</v>
      </c>
      <c r="G941" s="140" t="s">
        <v>1299</v>
      </c>
      <c r="H941" s="141">
        <v>1</v>
      </c>
      <c r="I941" s="142"/>
      <c r="J941" s="143">
        <f>ROUND(I941*H941,2)</f>
        <v>0</v>
      </c>
      <c r="K941" s="139" t="s">
        <v>240</v>
      </c>
      <c r="L941" s="33"/>
      <c r="M941" s="144" t="s">
        <v>1</v>
      </c>
      <c r="N941" s="145" t="s">
        <v>48</v>
      </c>
      <c r="P941" s="146">
        <f>O941*H941</f>
        <v>0</v>
      </c>
      <c r="Q941" s="146">
        <v>0</v>
      </c>
      <c r="R941" s="146">
        <f>Q941*H941</f>
        <v>0</v>
      </c>
      <c r="S941" s="146">
        <v>0</v>
      </c>
      <c r="T941" s="147">
        <f>S941*H941</f>
        <v>0</v>
      </c>
      <c r="AR941" s="148" t="s">
        <v>348</v>
      </c>
      <c r="AT941" s="148" t="s">
        <v>188</v>
      </c>
      <c r="AU941" s="148" t="s">
        <v>93</v>
      </c>
      <c r="AY941" s="17" t="s">
        <v>186</v>
      </c>
      <c r="BE941" s="149">
        <f>IF(N941="základní",J941,0)</f>
        <v>0</v>
      </c>
      <c r="BF941" s="149">
        <f>IF(N941="snížená",J941,0)</f>
        <v>0</v>
      </c>
      <c r="BG941" s="149">
        <f>IF(N941="zákl. přenesená",J941,0)</f>
        <v>0</v>
      </c>
      <c r="BH941" s="149">
        <f>IF(N941="sníž. přenesená",J941,0)</f>
        <v>0</v>
      </c>
      <c r="BI941" s="149">
        <f>IF(N941="nulová",J941,0)</f>
        <v>0</v>
      </c>
      <c r="BJ941" s="17" t="s">
        <v>91</v>
      </c>
      <c r="BK941" s="149">
        <f>ROUND(I941*H941,2)</f>
        <v>0</v>
      </c>
      <c r="BL941" s="17" t="s">
        <v>348</v>
      </c>
      <c r="BM941" s="148" t="s">
        <v>1542</v>
      </c>
    </row>
    <row r="942" spans="2:65" s="1" customFormat="1" ht="39">
      <c r="B942" s="33"/>
      <c r="D942" s="151" t="s">
        <v>242</v>
      </c>
      <c r="F942" s="158" t="s">
        <v>1530</v>
      </c>
      <c r="I942" s="159"/>
      <c r="L942" s="33"/>
      <c r="M942" s="160"/>
      <c r="T942" s="57"/>
      <c r="AT942" s="17" t="s">
        <v>242</v>
      </c>
      <c r="AU942" s="17" t="s">
        <v>93</v>
      </c>
    </row>
    <row r="943" spans="2:65" s="1" customFormat="1" ht="16.5" customHeight="1">
      <c r="B943" s="33"/>
      <c r="C943" s="137" t="s">
        <v>1543</v>
      </c>
      <c r="D943" s="137" t="s">
        <v>188</v>
      </c>
      <c r="E943" s="138" t="s">
        <v>1544</v>
      </c>
      <c r="F943" s="139" t="s">
        <v>1545</v>
      </c>
      <c r="G943" s="140" t="s">
        <v>1299</v>
      </c>
      <c r="H943" s="141">
        <v>1</v>
      </c>
      <c r="I943" s="142"/>
      <c r="J943" s="143">
        <f>ROUND(I943*H943,2)</f>
        <v>0</v>
      </c>
      <c r="K943" s="139" t="s">
        <v>240</v>
      </c>
      <c r="L943" s="33"/>
      <c r="M943" s="144" t="s">
        <v>1</v>
      </c>
      <c r="N943" s="145" t="s">
        <v>48</v>
      </c>
      <c r="P943" s="146">
        <f>O943*H943</f>
        <v>0</v>
      </c>
      <c r="Q943" s="146">
        <v>0</v>
      </c>
      <c r="R943" s="146">
        <f>Q943*H943</f>
        <v>0</v>
      </c>
      <c r="S943" s="146">
        <v>0</v>
      </c>
      <c r="T943" s="147">
        <f>S943*H943</f>
        <v>0</v>
      </c>
      <c r="AR943" s="148" t="s">
        <v>1109</v>
      </c>
      <c r="AT943" s="148" t="s">
        <v>188</v>
      </c>
      <c r="AU943" s="148" t="s">
        <v>93</v>
      </c>
      <c r="AY943" s="17" t="s">
        <v>186</v>
      </c>
      <c r="BE943" s="149">
        <f>IF(N943="základní",J943,0)</f>
        <v>0</v>
      </c>
      <c r="BF943" s="149">
        <f>IF(N943="snížená",J943,0)</f>
        <v>0</v>
      </c>
      <c r="BG943" s="149">
        <f>IF(N943="zákl. přenesená",J943,0)</f>
        <v>0</v>
      </c>
      <c r="BH943" s="149">
        <f>IF(N943="sníž. přenesená",J943,0)</f>
        <v>0</v>
      </c>
      <c r="BI943" s="149">
        <f>IF(N943="nulová",J943,0)</f>
        <v>0</v>
      </c>
      <c r="BJ943" s="17" t="s">
        <v>91</v>
      </c>
      <c r="BK943" s="149">
        <f>ROUND(I943*H943,2)</f>
        <v>0</v>
      </c>
      <c r="BL943" s="17" t="s">
        <v>1109</v>
      </c>
      <c r="BM943" s="148" t="s">
        <v>1546</v>
      </c>
    </row>
    <row r="944" spans="2:65" s="1" customFormat="1" ht="39">
      <c r="B944" s="33"/>
      <c r="D944" s="151" t="s">
        <v>242</v>
      </c>
      <c r="F944" s="158" t="s">
        <v>1530</v>
      </c>
      <c r="I944" s="159"/>
      <c r="L944" s="33"/>
      <c r="M944" s="160"/>
      <c r="T944" s="57"/>
      <c r="AT944" s="17" t="s">
        <v>242</v>
      </c>
      <c r="AU944" s="17" t="s">
        <v>93</v>
      </c>
    </row>
    <row r="945" spans="2:65" s="1" customFormat="1" ht="16.5" customHeight="1">
      <c r="B945" s="33"/>
      <c r="C945" s="137" t="s">
        <v>1547</v>
      </c>
      <c r="D945" s="137" t="s">
        <v>188</v>
      </c>
      <c r="E945" s="138" t="s">
        <v>1548</v>
      </c>
      <c r="F945" s="139" t="s">
        <v>1549</v>
      </c>
      <c r="G945" s="140" t="s">
        <v>1299</v>
      </c>
      <c r="H945" s="141">
        <v>1</v>
      </c>
      <c r="I945" s="142"/>
      <c r="J945" s="143">
        <f>ROUND(I945*H945,2)</f>
        <v>0</v>
      </c>
      <c r="K945" s="139" t="s">
        <v>240</v>
      </c>
      <c r="L945" s="33"/>
      <c r="M945" s="144" t="s">
        <v>1</v>
      </c>
      <c r="N945" s="145" t="s">
        <v>48</v>
      </c>
      <c r="P945" s="146">
        <f>O945*H945</f>
        <v>0</v>
      </c>
      <c r="Q945" s="146">
        <v>0</v>
      </c>
      <c r="R945" s="146">
        <f>Q945*H945</f>
        <v>0</v>
      </c>
      <c r="S945" s="146">
        <v>0</v>
      </c>
      <c r="T945" s="147">
        <f>S945*H945</f>
        <v>0</v>
      </c>
      <c r="AR945" s="148" t="s">
        <v>1109</v>
      </c>
      <c r="AT945" s="148" t="s">
        <v>188</v>
      </c>
      <c r="AU945" s="148" t="s">
        <v>93</v>
      </c>
      <c r="AY945" s="17" t="s">
        <v>186</v>
      </c>
      <c r="BE945" s="149">
        <f>IF(N945="základní",J945,0)</f>
        <v>0</v>
      </c>
      <c r="BF945" s="149">
        <f>IF(N945="snížená",J945,0)</f>
        <v>0</v>
      </c>
      <c r="BG945" s="149">
        <f>IF(N945="zákl. přenesená",J945,0)</f>
        <v>0</v>
      </c>
      <c r="BH945" s="149">
        <f>IF(N945="sníž. přenesená",J945,0)</f>
        <v>0</v>
      </c>
      <c r="BI945" s="149">
        <f>IF(N945="nulová",J945,0)</f>
        <v>0</v>
      </c>
      <c r="BJ945" s="17" t="s">
        <v>91</v>
      </c>
      <c r="BK945" s="149">
        <f>ROUND(I945*H945,2)</f>
        <v>0</v>
      </c>
      <c r="BL945" s="17" t="s">
        <v>1109</v>
      </c>
      <c r="BM945" s="148" t="s">
        <v>1550</v>
      </c>
    </row>
    <row r="946" spans="2:65" s="1" customFormat="1" ht="39">
      <c r="B946" s="33"/>
      <c r="D946" s="151" t="s">
        <v>242</v>
      </c>
      <c r="F946" s="158" t="s">
        <v>1530</v>
      </c>
      <c r="I946" s="159"/>
      <c r="L946" s="33"/>
      <c r="M946" s="160"/>
      <c r="T946" s="57"/>
      <c r="AT946" s="17" t="s">
        <v>242</v>
      </c>
      <c r="AU946" s="17" t="s">
        <v>93</v>
      </c>
    </row>
    <row r="947" spans="2:65" s="1" customFormat="1" ht="16.5" customHeight="1">
      <c r="B947" s="33"/>
      <c r="C947" s="137" t="s">
        <v>1551</v>
      </c>
      <c r="D947" s="137" t="s">
        <v>188</v>
      </c>
      <c r="E947" s="138" t="s">
        <v>1552</v>
      </c>
      <c r="F947" s="139" t="s">
        <v>1553</v>
      </c>
      <c r="G947" s="140" t="s">
        <v>1299</v>
      </c>
      <c r="H947" s="141">
        <v>1</v>
      </c>
      <c r="I947" s="142"/>
      <c r="J947" s="143">
        <f>ROUND(I947*H947,2)</f>
        <v>0</v>
      </c>
      <c r="K947" s="139" t="s">
        <v>240</v>
      </c>
      <c r="L947" s="33"/>
      <c r="M947" s="144" t="s">
        <v>1</v>
      </c>
      <c r="N947" s="145" t="s">
        <v>48</v>
      </c>
      <c r="P947" s="146">
        <f>O947*H947</f>
        <v>0</v>
      </c>
      <c r="Q947" s="146">
        <v>0</v>
      </c>
      <c r="R947" s="146">
        <f>Q947*H947</f>
        <v>0</v>
      </c>
      <c r="S947" s="146">
        <v>0</v>
      </c>
      <c r="T947" s="147">
        <f>S947*H947</f>
        <v>0</v>
      </c>
      <c r="AR947" s="148" t="s">
        <v>348</v>
      </c>
      <c r="AT947" s="148" t="s">
        <v>188</v>
      </c>
      <c r="AU947" s="148" t="s">
        <v>93</v>
      </c>
      <c r="AY947" s="17" t="s">
        <v>186</v>
      </c>
      <c r="BE947" s="149">
        <f>IF(N947="základní",J947,0)</f>
        <v>0</v>
      </c>
      <c r="BF947" s="149">
        <f>IF(N947="snížená",J947,0)</f>
        <v>0</v>
      </c>
      <c r="BG947" s="149">
        <f>IF(N947="zákl. přenesená",J947,0)</f>
        <v>0</v>
      </c>
      <c r="BH947" s="149">
        <f>IF(N947="sníž. přenesená",J947,0)</f>
        <v>0</v>
      </c>
      <c r="BI947" s="149">
        <f>IF(N947="nulová",J947,0)</f>
        <v>0</v>
      </c>
      <c r="BJ947" s="17" t="s">
        <v>91</v>
      </c>
      <c r="BK947" s="149">
        <f>ROUND(I947*H947,2)</f>
        <v>0</v>
      </c>
      <c r="BL947" s="17" t="s">
        <v>348</v>
      </c>
      <c r="BM947" s="148" t="s">
        <v>1554</v>
      </c>
    </row>
    <row r="948" spans="2:65" s="1" customFormat="1" ht="39">
      <c r="B948" s="33"/>
      <c r="D948" s="151" t="s">
        <v>242</v>
      </c>
      <c r="F948" s="158" t="s">
        <v>1530</v>
      </c>
      <c r="I948" s="159"/>
      <c r="L948" s="33"/>
      <c r="M948" s="160"/>
      <c r="T948" s="57"/>
      <c r="AT948" s="17" t="s">
        <v>242</v>
      </c>
      <c r="AU948" s="17" t="s">
        <v>93</v>
      </c>
    </row>
    <row r="949" spans="2:65" s="1" customFormat="1" ht="16.5" customHeight="1">
      <c r="B949" s="33"/>
      <c r="C949" s="137" t="s">
        <v>1555</v>
      </c>
      <c r="D949" s="137" t="s">
        <v>188</v>
      </c>
      <c r="E949" s="138" t="s">
        <v>1556</v>
      </c>
      <c r="F949" s="139" t="s">
        <v>1557</v>
      </c>
      <c r="G949" s="140" t="s">
        <v>1299</v>
      </c>
      <c r="H949" s="141">
        <v>1</v>
      </c>
      <c r="I949" s="142"/>
      <c r="J949" s="143">
        <f>ROUND(I949*H949,2)</f>
        <v>0</v>
      </c>
      <c r="K949" s="139" t="s">
        <v>240</v>
      </c>
      <c r="L949" s="33"/>
      <c r="M949" s="144" t="s">
        <v>1</v>
      </c>
      <c r="N949" s="145" t="s">
        <v>48</v>
      </c>
      <c r="P949" s="146">
        <f>O949*H949</f>
        <v>0</v>
      </c>
      <c r="Q949" s="146">
        <v>0</v>
      </c>
      <c r="R949" s="146">
        <f>Q949*H949</f>
        <v>0</v>
      </c>
      <c r="S949" s="146">
        <v>0</v>
      </c>
      <c r="T949" s="147">
        <f>S949*H949</f>
        <v>0</v>
      </c>
      <c r="AR949" s="148" t="s">
        <v>348</v>
      </c>
      <c r="AT949" s="148" t="s">
        <v>188</v>
      </c>
      <c r="AU949" s="148" t="s">
        <v>93</v>
      </c>
      <c r="AY949" s="17" t="s">
        <v>186</v>
      </c>
      <c r="BE949" s="149">
        <f>IF(N949="základní",J949,0)</f>
        <v>0</v>
      </c>
      <c r="BF949" s="149">
        <f>IF(N949="snížená",J949,0)</f>
        <v>0</v>
      </c>
      <c r="BG949" s="149">
        <f>IF(N949="zákl. přenesená",J949,0)</f>
        <v>0</v>
      </c>
      <c r="BH949" s="149">
        <f>IF(N949="sníž. přenesená",J949,0)</f>
        <v>0</v>
      </c>
      <c r="BI949" s="149">
        <f>IF(N949="nulová",J949,0)</f>
        <v>0</v>
      </c>
      <c r="BJ949" s="17" t="s">
        <v>91</v>
      </c>
      <c r="BK949" s="149">
        <f>ROUND(I949*H949,2)</f>
        <v>0</v>
      </c>
      <c r="BL949" s="17" t="s">
        <v>348</v>
      </c>
      <c r="BM949" s="148" t="s">
        <v>1558</v>
      </c>
    </row>
    <row r="950" spans="2:65" s="1" customFormat="1" ht="39">
      <c r="B950" s="33"/>
      <c r="D950" s="151" t="s">
        <v>242</v>
      </c>
      <c r="F950" s="158" t="s">
        <v>1530</v>
      </c>
      <c r="I950" s="159"/>
      <c r="L950" s="33"/>
      <c r="M950" s="160"/>
      <c r="T950" s="57"/>
      <c r="AT950" s="17" t="s">
        <v>242</v>
      </c>
      <c r="AU950" s="17" t="s">
        <v>93</v>
      </c>
    </row>
    <row r="951" spans="2:65" s="1" customFormat="1" ht="16.5" customHeight="1">
      <c r="B951" s="33"/>
      <c r="C951" s="137" t="s">
        <v>1559</v>
      </c>
      <c r="D951" s="137" t="s">
        <v>188</v>
      </c>
      <c r="E951" s="138" t="s">
        <v>1560</v>
      </c>
      <c r="F951" s="139" t="s">
        <v>1561</v>
      </c>
      <c r="G951" s="140" t="s">
        <v>1299</v>
      </c>
      <c r="H951" s="141">
        <v>1</v>
      </c>
      <c r="I951" s="142"/>
      <c r="J951" s="143">
        <f>ROUND(I951*H951,2)</f>
        <v>0</v>
      </c>
      <c r="K951" s="139" t="s">
        <v>240</v>
      </c>
      <c r="L951" s="33"/>
      <c r="M951" s="144" t="s">
        <v>1</v>
      </c>
      <c r="N951" s="145" t="s">
        <v>48</v>
      </c>
      <c r="P951" s="146">
        <f>O951*H951</f>
        <v>0</v>
      </c>
      <c r="Q951" s="146">
        <v>0</v>
      </c>
      <c r="R951" s="146">
        <f>Q951*H951</f>
        <v>0</v>
      </c>
      <c r="S951" s="146">
        <v>0</v>
      </c>
      <c r="T951" s="147">
        <f>S951*H951</f>
        <v>0</v>
      </c>
      <c r="AR951" s="148" t="s">
        <v>348</v>
      </c>
      <c r="AT951" s="148" t="s">
        <v>188</v>
      </c>
      <c r="AU951" s="148" t="s">
        <v>93</v>
      </c>
      <c r="AY951" s="17" t="s">
        <v>186</v>
      </c>
      <c r="BE951" s="149">
        <f>IF(N951="základní",J951,0)</f>
        <v>0</v>
      </c>
      <c r="BF951" s="149">
        <f>IF(N951="snížená",J951,0)</f>
        <v>0</v>
      </c>
      <c r="BG951" s="149">
        <f>IF(N951="zákl. přenesená",J951,0)</f>
        <v>0</v>
      </c>
      <c r="BH951" s="149">
        <f>IF(N951="sníž. přenesená",J951,0)</f>
        <v>0</v>
      </c>
      <c r="BI951" s="149">
        <f>IF(N951="nulová",J951,0)</f>
        <v>0</v>
      </c>
      <c r="BJ951" s="17" t="s">
        <v>91</v>
      </c>
      <c r="BK951" s="149">
        <f>ROUND(I951*H951,2)</f>
        <v>0</v>
      </c>
      <c r="BL951" s="17" t="s">
        <v>348</v>
      </c>
      <c r="BM951" s="148" t="s">
        <v>1562</v>
      </c>
    </row>
    <row r="952" spans="2:65" s="1" customFormat="1" ht="39">
      <c r="B952" s="33"/>
      <c r="D952" s="151" t="s">
        <v>242</v>
      </c>
      <c r="F952" s="158" t="s">
        <v>1530</v>
      </c>
      <c r="I952" s="159"/>
      <c r="L952" s="33"/>
      <c r="M952" s="160"/>
      <c r="T952" s="57"/>
      <c r="AT952" s="17" t="s">
        <v>242</v>
      </c>
      <c r="AU952" s="17" t="s">
        <v>93</v>
      </c>
    </row>
    <row r="953" spans="2:65" s="1" customFormat="1" ht="16.5" customHeight="1">
      <c r="B953" s="33"/>
      <c r="C953" s="137" t="s">
        <v>1563</v>
      </c>
      <c r="D953" s="137" t="s">
        <v>188</v>
      </c>
      <c r="E953" s="138" t="s">
        <v>1564</v>
      </c>
      <c r="F953" s="139" t="s">
        <v>1565</v>
      </c>
      <c r="G953" s="140" t="s">
        <v>1299</v>
      </c>
      <c r="H953" s="141">
        <v>1</v>
      </c>
      <c r="I953" s="142"/>
      <c r="J953" s="143">
        <f>ROUND(I953*H953,2)</f>
        <v>0</v>
      </c>
      <c r="K953" s="139" t="s">
        <v>240</v>
      </c>
      <c r="L953" s="33"/>
      <c r="M953" s="144" t="s">
        <v>1</v>
      </c>
      <c r="N953" s="145" t="s">
        <v>48</v>
      </c>
      <c r="P953" s="146">
        <f>O953*H953</f>
        <v>0</v>
      </c>
      <c r="Q953" s="146">
        <v>0</v>
      </c>
      <c r="R953" s="146">
        <f>Q953*H953</f>
        <v>0</v>
      </c>
      <c r="S953" s="146">
        <v>0</v>
      </c>
      <c r="T953" s="147">
        <f>S953*H953</f>
        <v>0</v>
      </c>
      <c r="AR953" s="148" t="s">
        <v>348</v>
      </c>
      <c r="AT953" s="148" t="s">
        <v>188</v>
      </c>
      <c r="AU953" s="148" t="s">
        <v>93</v>
      </c>
      <c r="AY953" s="17" t="s">
        <v>186</v>
      </c>
      <c r="BE953" s="149">
        <f>IF(N953="základní",J953,0)</f>
        <v>0</v>
      </c>
      <c r="BF953" s="149">
        <f>IF(N953="snížená",J953,0)</f>
        <v>0</v>
      </c>
      <c r="BG953" s="149">
        <f>IF(N953="zákl. přenesená",J953,0)</f>
        <v>0</v>
      </c>
      <c r="BH953" s="149">
        <f>IF(N953="sníž. přenesená",J953,0)</f>
        <v>0</v>
      </c>
      <c r="BI953" s="149">
        <f>IF(N953="nulová",J953,0)</f>
        <v>0</v>
      </c>
      <c r="BJ953" s="17" t="s">
        <v>91</v>
      </c>
      <c r="BK953" s="149">
        <f>ROUND(I953*H953,2)</f>
        <v>0</v>
      </c>
      <c r="BL953" s="17" t="s">
        <v>348</v>
      </c>
      <c r="BM953" s="148" t="s">
        <v>1566</v>
      </c>
    </row>
    <row r="954" spans="2:65" s="1" customFormat="1" ht="39">
      <c r="B954" s="33"/>
      <c r="D954" s="151" t="s">
        <v>242</v>
      </c>
      <c r="F954" s="158" t="s">
        <v>1530</v>
      </c>
      <c r="I954" s="159"/>
      <c r="L954" s="33"/>
      <c r="M954" s="160"/>
      <c r="T954" s="57"/>
      <c r="AT954" s="17" t="s">
        <v>242</v>
      </c>
      <c r="AU954" s="17" t="s">
        <v>93</v>
      </c>
    </row>
    <row r="955" spans="2:65" s="1" customFormat="1" ht="16.5" customHeight="1">
      <c r="B955" s="33"/>
      <c r="C955" s="137" t="s">
        <v>1567</v>
      </c>
      <c r="D955" s="137" t="s">
        <v>188</v>
      </c>
      <c r="E955" s="138" t="s">
        <v>1568</v>
      </c>
      <c r="F955" s="139" t="s">
        <v>1569</v>
      </c>
      <c r="G955" s="140" t="s">
        <v>1299</v>
      </c>
      <c r="H955" s="141">
        <v>2</v>
      </c>
      <c r="I955" s="142"/>
      <c r="J955" s="143">
        <f>ROUND(I955*H955,2)</f>
        <v>0</v>
      </c>
      <c r="K955" s="139" t="s">
        <v>240</v>
      </c>
      <c r="L955" s="33"/>
      <c r="M955" s="144" t="s">
        <v>1</v>
      </c>
      <c r="N955" s="145" t="s">
        <v>48</v>
      </c>
      <c r="P955" s="146">
        <f>O955*H955</f>
        <v>0</v>
      </c>
      <c r="Q955" s="146">
        <v>0</v>
      </c>
      <c r="R955" s="146">
        <f>Q955*H955</f>
        <v>0</v>
      </c>
      <c r="S955" s="146">
        <v>0</v>
      </c>
      <c r="T955" s="147">
        <f>S955*H955</f>
        <v>0</v>
      </c>
      <c r="AR955" s="148" t="s">
        <v>348</v>
      </c>
      <c r="AT955" s="148" t="s">
        <v>188</v>
      </c>
      <c r="AU955" s="148" t="s">
        <v>93</v>
      </c>
      <c r="AY955" s="17" t="s">
        <v>186</v>
      </c>
      <c r="BE955" s="149">
        <f>IF(N955="základní",J955,0)</f>
        <v>0</v>
      </c>
      <c r="BF955" s="149">
        <f>IF(N955="snížená",J955,0)</f>
        <v>0</v>
      </c>
      <c r="BG955" s="149">
        <f>IF(N955="zákl. přenesená",J955,0)</f>
        <v>0</v>
      </c>
      <c r="BH955" s="149">
        <f>IF(N955="sníž. přenesená",J955,0)</f>
        <v>0</v>
      </c>
      <c r="BI955" s="149">
        <f>IF(N955="nulová",J955,0)</f>
        <v>0</v>
      </c>
      <c r="BJ955" s="17" t="s">
        <v>91</v>
      </c>
      <c r="BK955" s="149">
        <f>ROUND(I955*H955,2)</f>
        <v>0</v>
      </c>
      <c r="BL955" s="17" t="s">
        <v>348</v>
      </c>
      <c r="BM955" s="148" t="s">
        <v>1570</v>
      </c>
    </row>
    <row r="956" spans="2:65" s="1" customFormat="1" ht="39">
      <c r="B956" s="33"/>
      <c r="D956" s="151" t="s">
        <v>242</v>
      </c>
      <c r="F956" s="158" t="s">
        <v>1530</v>
      </c>
      <c r="I956" s="159"/>
      <c r="L956" s="33"/>
      <c r="M956" s="160"/>
      <c r="T956" s="57"/>
      <c r="AT956" s="17" t="s">
        <v>242</v>
      </c>
      <c r="AU956" s="17" t="s">
        <v>93</v>
      </c>
    </row>
    <row r="957" spans="2:65" s="1" customFormat="1" ht="16.5" customHeight="1">
      <c r="B957" s="33"/>
      <c r="C957" s="137" t="s">
        <v>1571</v>
      </c>
      <c r="D957" s="137" t="s">
        <v>188</v>
      </c>
      <c r="E957" s="138" t="s">
        <v>1572</v>
      </c>
      <c r="F957" s="139" t="s">
        <v>1573</v>
      </c>
      <c r="G957" s="140" t="s">
        <v>1299</v>
      </c>
      <c r="H957" s="141">
        <v>1</v>
      </c>
      <c r="I957" s="142"/>
      <c r="J957" s="143">
        <f>ROUND(I957*H957,2)</f>
        <v>0</v>
      </c>
      <c r="K957" s="139" t="s">
        <v>240</v>
      </c>
      <c r="L957" s="33"/>
      <c r="M957" s="144" t="s">
        <v>1</v>
      </c>
      <c r="N957" s="145" t="s">
        <v>48</v>
      </c>
      <c r="P957" s="146">
        <f>O957*H957</f>
        <v>0</v>
      </c>
      <c r="Q957" s="146">
        <v>0</v>
      </c>
      <c r="R957" s="146">
        <f>Q957*H957</f>
        <v>0</v>
      </c>
      <c r="S957" s="146">
        <v>0</v>
      </c>
      <c r="T957" s="147">
        <f>S957*H957</f>
        <v>0</v>
      </c>
      <c r="AR957" s="148" t="s">
        <v>348</v>
      </c>
      <c r="AT957" s="148" t="s">
        <v>188</v>
      </c>
      <c r="AU957" s="148" t="s">
        <v>93</v>
      </c>
      <c r="AY957" s="17" t="s">
        <v>186</v>
      </c>
      <c r="BE957" s="149">
        <f>IF(N957="základní",J957,0)</f>
        <v>0</v>
      </c>
      <c r="BF957" s="149">
        <f>IF(N957="snížená",J957,0)</f>
        <v>0</v>
      </c>
      <c r="BG957" s="149">
        <f>IF(N957="zákl. přenesená",J957,0)</f>
        <v>0</v>
      </c>
      <c r="BH957" s="149">
        <f>IF(N957="sníž. přenesená",J957,0)</f>
        <v>0</v>
      </c>
      <c r="BI957" s="149">
        <f>IF(N957="nulová",J957,0)</f>
        <v>0</v>
      </c>
      <c r="BJ957" s="17" t="s">
        <v>91</v>
      </c>
      <c r="BK957" s="149">
        <f>ROUND(I957*H957,2)</f>
        <v>0</v>
      </c>
      <c r="BL957" s="17" t="s">
        <v>348</v>
      </c>
      <c r="BM957" s="148" t="s">
        <v>1574</v>
      </c>
    </row>
    <row r="958" spans="2:65" s="1" customFormat="1" ht="39">
      <c r="B958" s="33"/>
      <c r="D958" s="151" t="s">
        <v>242</v>
      </c>
      <c r="F958" s="158" t="s">
        <v>1530</v>
      </c>
      <c r="I958" s="159"/>
      <c r="L958" s="33"/>
      <c r="M958" s="160"/>
      <c r="T958" s="57"/>
      <c r="AT958" s="17" t="s">
        <v>242</v>
      </c>
      <c r="AU958" s="17" t="s">
        <v>93</v>
      </c>
    </row>
    <row r="959" spans="2:65" s="1" customFormat="1" ht="16.5" customHeight="1">
      <c r="B959" s="33"/>
      <c r="C959" s="137" t="s">
        <v>1575</v>
      </c>
      <c r="D959" s="137" t="s">
        <v>188</v>
      </c>
      <c r="E959" s="138" t="s">
        <v>1576</v>
      </c>
      <c r="F959" s="139" t="s">
        <v>1577</v>
      </c>
      <c r="G959" s="140" t="s">
        <v>1299</v>
      </c>
      <c r="H959" s="141">
        <v>1</v>
      </c>
      <c r="I959" s="142"/>
      <c r="J959" s="143">
        <f>ROUND(I959*H959,2)</f>
        <v>0</v>
      </c>
      <c r="K959" s="139" t="s">
        <v>240</v>
      </c>
      <c r="L959" s="33"/>
      <c r="M959" s="144" t="s">
        <v>1</v>
      </c>
      <c r="N959" s="145" t="s">
        <v>48</v>
      </c>
      <c r="P959" s="146">
        <f>O959*H959</f>
        <v>0</v>
      </c>
      <c r="Q959" s="146">
        <v>0</v>
      </c>
      <c r="R959" s="146">
        <f>Q959*H959</f>
        <v>0</v>
      </c>
      <c r="S959" s="146">
        <v>0</v>
      </c>
      <c r="T959" s="147">
        <f>S959*H959</f>
        <v>0</v>
      </c>
      <c r="AR959" s="148" t="s">
        <v>348</v>
      </c>
      <c r="AT959" s="148" t="s">
        <v>188</v>
      </c>
      <c r="AU959" s="148" t="s">
        <v>93</v>
      </c>
      <c r="AY959" s="17" t="s">
        <v>186</v>
      </c>
      <c r="BE959" s="149">
        <f>IF(N959="základní",J959,0)</f>
        <v>0</v>
      </c>
      <c r="BF959" s="149">
        <f>IF(N959="snížená",J959,0)</f>
        <v>0</v>
      </c>
      <c r="BG959" s="149">
        <f>IF(N959="zákl. přenesená",J959,0)</f>
        <v>0</v>
      </c>
      <c r="BH959" s="149">
        <f>IF(N959="sníž. přenesená",J959,0)</f>
        <v>0</v>
      </c>
      <c r="BI959" s="149">
        <f>IF(N959="nulová",J959,0)</f>
        <v>0</v>
      </c>
      <c r="BJ959" s="17" t="s">
        <v>91</v>
      </c>
      <c r="BK959" s="149">
        <f>ROUND(I959*H959,2)</f>
        <v>0</v>
      </c>
      <c r="BL959" s="17" t="s">
        <v>348</v>
      </c>
      <c r="BM959" s="148" t="s">
        <v>1578</v>
      </c>
    </row>
    <row r="960" spans="2:65" s="1" customFormat="1" ht="39">
      <c r="B960" s="33"/>
      <c r="D960" s="151" t="s">
        <v>242</v>
      </c>
      <c r="F960" s="158" t="s">
        <v>1530</v>
      </c>
      <c r="I960" s="159"/>
      <c r="L960" s="33"/>
      <c r="M960" s="160"/>
      <c r="T960" s="57"/>
      <c r="AT960" s="17" t="s">
        <v>242</v>
      </c>
      <c r="AU960" s="17" t="s">
        <v>93</v>
      </c>
    </row>
    <row r="961" spans="2:65" s="1" customFormat="1" ht="16.5" customHeight="1">
      <c r="B961" s="33"/>
      <c r="C961" s="137" t="s">
        <v>1579</v>
      </c>
      <c r="D961" s="137" t="s">
        <v>188</v>
      </c>
      <c r="E961" s="138" t="s">
        <v>1580</v>
      </c>
      <c r="F961" s="139" t="s">
        <v>1581</v>
      </c>
      <c r="G961" s="140" t="s">
        <v>1299</v>
      </c>
      <c r="H961" s="141">
        <v>1</v>
      </c>
      <c r="I961" s="142"/>
      <c r="J961" s="143">
        <f>ROUND(I961*H961,2)</f>
        <v>0</v>
      </c>
      <c r="K961" s="139" t="s">
        <v>240</v>
      </c>
      <c r="L961" s="33"/>
      <c r="M961" s="144" t="s">
        <v>1</v>
      </c>
      <c r="N961" s="145" t="s">
        <v>48</v>
      </c>
      <c r="P961" s="146">
        <f>O961*H961</f>
        <v>0</v>
      </c>
      <c r="Q961" s="146">
        <v>0</v>
      </c>
      <c r="R961" s="146">
        <f>Q961*H961</f>
        <v>0</v>
      </c>
      <c r="S961" s="146">
        <v>0</v>
      </c>
      <c r="T961" s="147">
        <f>S961*H961</f>
        <v>0</v>
      </c>
      <c r="AR961" s="148" t="s">
        <v>348</v>
      </c>
      <c r="AT961" s="148" t="s">
        <v>188</v>
      </c>
      <c r="AU961" s="148" t="s">
        <v>93</v>
      </c>
      <c r="AY961" s="17" t="s">
        <v>186</v>
      </c>
      <c r="BE961" s="149">
        <f>IF(N961="základní",J961,0)</f>
        <v>0</v>
      </c>
      <c r="BF961" s="149">
        <f>IF(N961="snížená",J961,0)</f>
        <v>0</v>
      </c>
      <c r="BG961" s="149">
        <f>IF(N961="zákl. přenesená",J961,0)</f>
        <v>0</v>
      </c>
      <c r="BH961" s="149">
        <f>IF(N961="sníž. přenesená",J961,0)</f>
        <v>0</v>
      </c>
      <c r="BI961" s="149">
        <f>IF(N961="nulová",J961,0)</f>
        <v>0</v>
      </c>
      <c r="BJ961" s="17" t="s">
        <v>91</v>
      </c>
      <c r="BK961" s="149">
        <f>ROUND(I961*H961,2)</f>
        <v>0</v>
      </c>
      <c r="BL961" s="17" t="s">
        <v>348</v>
      </c>
      <c r="BM961" s="148" t="s">
        <v>1582</v>
      </c>
    </row>
    <row r="962" spans="2:65" s="1" customFormat="1" ht="39">
      <c r="B962" s="33"/>
      <c r="D962" s="151" t="s">
        <v>242</v>
      </c>
      <c r="F962" s="158" t="s">
        <v>1530</v>
      </c>
      <c r="I962" s="159"/>
      <c r="L962" s="33"/>
      <c r="M962" s="160"/>
      <c r="T962" s="57"/>
      <c r="AT962" s="17" t="s">
        <v>242</v>
      </c>
      <c r="AU962" s="17" t="s">
        <v>93</v>
      </c>
    </row>
    <row r="963" spans="2:65" s="1" customFormat="1" ht="21.75" customHeight="1">
      <c r="B963" s="33"/>
      <c r="C963" s="137" t="s">
        <v>1583</v>
      </c>
      <c r="D963" s="137" t="s">
        <v>188</v>
      </c>
      <c r="E963" s="138" t="s">
        <v>1584</v>
      </c>
      <c r="F963" s="139" t="s">
        <v>1585</v>
      </c>
      <c r="G963" s="140" t="s">
        <v>1299</v>
      </c>
      <c r="H963" s="141">
        <v>1</v>
      </c>
      <c r="I963" s="142"/>
      <c r="J963" s="143">
        <f>ROUND(I963*H963,2)</f>
        <v>0</v>
      </c>
      <c r="K963" s="139" t="s">
        <v>240</v>
      </c>
      <c r="L963" s="33"/>
      <c r="M963" s="144" t="s">
        <v>1</v>
      </c>
      <c r="N963" s="145" t="s">
        <v>48</v>
      </c>
      <c r="P963" s="146">
        <f>O963*H963</f>
        <v>0</v>
      </c>
      <c r="Q963" s="146">
        <v>0</v>
      </c>
      <c r="R963" s="146">
        <f>Q963*H963</f>
        <v>0</v>
      </c>
      <c r="S963" s="146">
        <v>0</v>
      </c>
      <c r="T963" s="147">
        <f>S963*H963</f>
        <v>0</v>
      </c>
      <c r="AR963" s="148" t="s">
        <v>348</v>
      </c>
      <c r="AT963" s="148" t="s">
        <v>188</v>
      </c>
      <c r="AU963" s="148" t="s">
        <v>93</v>
      </c>
      <c r="AY963" s="17" t="s">
        <v>186</v>
      </c>
      <c r="BE963" s="149">
        <f>IF(N963="základní",J963,0)</f>
        <v>0</v>
      </c>
      <c r="BF963" s="149">
        <f>IF(N963="snížená",J963,0)</f>
        <v>0</v>
      </c>
      <c r="BG963" s="149">
        <f>IF(N963="zákl. přenesená",J963,0)</f>
        <v>0</v>
      </c>
      <c r="BH963" s="149">
        <f>IF(N963="sníž. přenesená",J963,0)</f>
        <v>0</v>
      </c>
      <c r="BI963" s="149">
        <f>IF(N963="nulová",J963,0)</f>
        <v>0</v>
      </c>
      <c r="BJ963" s="17" t="s">
        <v>91</v>
      </c>
      <c r="BK963" s="149">
        <f>ROUND(I963*H963,2)</f>
        <v>0</v>
      </c>
      <c r="BL963" s="17" t="s">
        <v>348</v>
      </c>
      <c r="BM963" s="148" t="s">
        <v>1586</v>
      </c>
    </row>
    <row r="964" spans="2:65" s="1" customFormat="1" ht="39">
      <c r="B964" s="33"/>
      <c r="D964" s="151" t="s">
        <v>242</v>
      </c>
      <c r="F964" s="158" t="s">
        <v>1530</v>
      </c>
      <c r="I964" s="159"/>
      <c r="L964" s="33"/>
      <c r="M964" s="160"/>
      <c r="T964" s="57"/>
      <c r="AT964" s="17" t="s">
        <v>242</v>
      </c>
      <c r="AU964" s="17" t="s">
        <v>93</v>
      </c>
    </row>
    <row r="965" spans="2:65" s="1" customFormat="1" ht="21.75" customHeight="1">
      <c r="B965" s="33"/>
      <c r="C965" s="137" t="s">
        <v>1587</v>
      </c>
      <c r="D965" s="137" t="s">
        <v>188</v>
      </c>
      <c r="E965" s="138" t="s">
        <v>1588</v>
      </c>
      <c r="F965" s="139" t="s">
        <v>1589</v>
      </c>
      <c r="G965" s="140" t="s">
        <v>1299</v>
      </c>
      <c r="H965" s="141">
        <v>1</v>
      </c>
      <c r="I965" s="142"/>
      <c r="J965" s="143">
        <f>ROUND(I965*H965,2)</f>
        <v>0</v>
      </c>
      <c r="K965" s="139" t="s">
        <v>240</v>
      </c>
      <c r="L965" s="33"/>
      <c r="M965" s="144" t="s">
        <v>1</v>
      </c>
      <c r="N965" s="145" t="s">
        <v>48</v>
      </c>
      <c r="P965" s="146">
        <f>O965*H965</f>
        <v>0</v>
      </c>
      <c r="Q965" s="146">
        <v>0</v>
      </c>
      <c r="R965" s="146">
        <f>Q965*H965</f>
        <v>0</v>
      </c>
      <c r="S965" s="146">
        <v>0</v>
      </c>
      <c r="T965" s="147">
        <f>S965*H965</f>
        <v>0</v>
      </c>
      <c r="AR965" s="148" t="s">
        <v>348</v>
      </c>
      <c r="AT965" s="148" t="s">
        <v>188</v>
      </c>
      <c r="AU965" s="148" t="s">
        <v>93</v>
      </c>
      <c r="AY965" s="17" t="s">
        <v>186</v>
      </c>
      <c r="BE965" s="149">
        <f>IF(N965="základní",J965,0)</f>
        <v>0</v>
      </c>
      <c r="BF965" s="149">
        <f>IF(N965="snížená",J965,0)</f>
        <v>0</v>
      </c>
      <c r="BG965" s="149">
        <f>IF(N965="zákl. přenesená",J965,0)</f>
        <v>0</v>
      </c>
      <c r="BH965" s="149">
        <f>IF(N965="sníž. přenesená",J965,0)</f>
        <v>0</v>
      </c>
      <c r="BI965" s="149">
        <f>IF(N965="nulová",J965,0)</f>
        <v>0</v>
      </c>
      <c r="BJ965" s="17" t="s">
        <v>91</v>
      </c>
      <c r="BK965" s="149">
        <f>ROUND(I965*H965,2)</f>
        <v>0</v>
      </c>
      <c r="BL965" s="17" t="s">
        <v>348</v>
      </c>
      <c r="BM965" s="148" t="s">
        <v>1590</v>
      </c>
    </row>
    <row r="966" spans="2:65" s="1" customFormat="1" ht="39">
      <c r="B966" s="33"/>
      <c r="D966" s="151" t="s">
        <v>242</v>
      </c>
      <c r="F966" s="158" t="s">
        <v>1530</v>
      </c>
      <c r="I966" s="159"/>
      <c r="L966" s="33"/>
      <c r="M966" s="160"/>
      <c r="T966" s="57"/>
      <c r="AT966" s="17" t="s">
        <v>242</v>
      </c>
      <c r="AU966" s="17" t="s">
        <v>93</v>
      </c>
    </row>
    <row r="967" spans="2:65" s="1" customFormat="1" ht="16.5" customHeight="1">
      <c r="B967" s="33"/>
      <c r="C967" s="137" t="s">
        <v>1591</v>
      </c>
      <c r="D967" s="137" t="s">
        <v>188</v>
      </c>
      <c r="E967" s="138" t="s">
        <v>1592</v>
      </c>
      <c r="F967" s="139" t="s">
        <v>1593</v>
      </c>
      <c r="G967" s="140" t="s">
        <v>1299</v>
      </c>
      <c r="H967" s="141">
        <v>5</v>
      </c>
      <c r="I967" s="142"/>
      <c r="J967" s="143">
        <f>ROUND(I967*H967,2)</f>
        <v>0</v>
      </c>
      <c r="K967" s="139" t="s">
        <v>240</v>
      </c>
      <c r="L967" s="33"/>
      <c r="M967" s="144" t="s">
        <v>1</v>
      </c>
      <c r="N967" s="145" t="s">
        <v>48</v>
      </c>
      <c r="P967" s="146">
        <f>O967*H967</f>
        <v>0</v>
      </c>
      <c r="Q967" s="146">
        <v>0</v>
      </c>
      <c r="R967" s="146">
        <f>Q967*H967</f>
        <v>0</v>
      </c>
      <c r="S967" s="146">
        <v>0</v>
      </c>
      <c r="T967" s="147">
        <f>S967*H967</f>
        <v>0</v>
      </c>
      <c r="AR967" s="148" t="s">
        <v>348</v>
      </c>
      <c r="AT967" s="148" t="s">
        <v>188</v>
      </c>
      <c r="AU967" s="148" t="s">
        <v>93</v>
      </c>
      <c r="AY967" s="17" t="s">
        <v>186</v>
      </c>
      <c r="BE967" s="149">
        <f>IF(N967="základní",J967,0)</f>
        <v>0</v>
      </c>
      <c r="BF967" s="149">
        <f>IF(N967="snížená",J967,0)</f>
        <v>0</v>
      </c>
      <c r="BG967" s="149">
        <f>IF(N967="zákl. přenesená",J967,0)</f>
        <v>0</v>
      </c>
      <c r="BH967" s="149">
        <f>IF(N967="sníž. přenesená",J967,0)</f>
        <v>0</v>
      </c>
      <c r="BI967" s="149">
        <f>IF(N967="nulová",J967,0)</f>
        <v>0</v>
      </c>
      <c r="BJ967" s="17" t="s">
        <v>91</v>
      </c>
      <c r="BK967" s="149">
        <f>ROUND(I967*H967,2)</f>
        <v>0</v>
      </c>
      <c r="BL967" s="17" t="s">
        <v>348</v>
      </c>
      <c r="BM967" s="148" t="s">
        <v>1594</v>
      </c>
    </row>
    <row r="968" spans="2:65" s="1" customFormat="1" ht="39">
      <c r="B968" s="33"/>
      <c r="D968" s="151" t="s">
        <v>242</v>
      </c>
      <c r="F968" s="158" t="s">
        <v>1530</v>
      </c>
      <c r="I968" s="159"/>
      <c r="L968" s="33"/>
      <c r="M968" s="160"/>
      <c r="T968" s="57"/>
      <c r="AT968" s="17" t="s">
        <v>242</v>
      </c>
      <c r="AU968" s="17" t="s">
        <v>93</v>
      </c>
    </row>
    <row r="969" spans="2:65" s="1" customFormat="1" ht="16.5" customHeight="1">
      <c r="B969" s="33"/>
      <c r="C969" s="137" t="s">
        <v>1595</v>
      </c>
      <c r="D969" s="137" t="s">
        <v>188</v>
      </c>
      <c r="E969" s="138" t="s">
        <v>1596</v>
      </c>
      <c r="F969" s="139" t="s">
        <v>1597</v>
      </c>
      <c r="G969" s="140" t="s">
        <v>1299</v>
      </c>
      <c r="H969" s="141">
        <v>3</v>
      </c>
      <c r="I969" s="142"/>
      <c r="J969" s="143">
        <f>ROUND(I969*H969,2)</f>
        <v>0</v>
      </c>
      <c r="K969" s="139" t="s">
        <v>240</v>
      </c>
      <c r="L969" s="33"/>
      <c r="M969" s="144" t="s">
        <v>1</v>
      </c>
      <c r="N969" s="145" t="s">
        <v>48</v>
      </c>
      <c r="P969" s="146">
        <f>O969*H969</f>
        <v>0</v>
      </c>
      <c r="Q969" s="146">
        <v>0</v>
      </c>
      <c r="R969" s="146">
        <f>Q969*H969</f>
        <v>0</v>
      </c>
      <c r="S969" s="146">
        <v>0</v>
      </c>
      <c r="T969" s="147">
        <f>S969*H969</f>
        <v>0</v>
      </c>
      <c r="AR969" s="148" t="s">
        <v>1109</v>
      </c>
      <c r="AT969" s="148" t="s">
        <v>188</v>
      </c>
      <c r="AU969" s="148" t="s">
        <v>93</v>
      </c>
      <c r="AY969" s="17" t="s">
        <v>186</v>
      </c>
      <c r="BE969" s="149">
        <f>IF(N969="základní",J969,0)</f>
        <v>0</v>
      </c>
      <c r="BF969" s="149">
        <f>IF(N969="snížená",J969,0)</f>
        <v>0</v>
      </c>
      <c r="BG969" s="149">
        <f>IF(N969="zákl. přenesená",J969,0)</f>
        <v>0</v>
      </c>
      <c r="BH969" s="149">
        <f>IF(N969="sníž. přenesená",J969,0)</f>
        <v>0</v>
      </c>
      <c r="BI969" s="149">
        <f>IF(N969="nulová",J969,0)</f>
        <v>0</v>
      </c>
      <c r="BJ969" s="17" t="s">
        <v>91</v>
      </c>
      <c r="BK969" s="149">
        <f>ROUND(I969*H969,2)</f>
        <v>0</v>
      </c>
      <c r="BL969" s="17" t="s">
        <v>1109</v>
      </c>
      <c r="BM969" s="148" t="s">
        <v>1598</v>
      </c>
    </row>
    <row r="970" spans="2:65" s="1" customFormat="1" ht="39">
      <c r="B970" s="33"/>
      <c r="D970" s="151" t="s">
        <v>242</v>
      </c>
      <c r="F970" s="158" t="s">
        <v>1599</v>
      </c>
      <c r="I970" s="159"/>
      <c r="L970" s="33"/>
      <c r="M970" s="160"/>
      <c r="T970" s="57"/>
      <c r="AT970" s="17" t="s">
        <v>242</v>
      </c>
      <c r="AU970" s="17" t="s">
        <v>93</v>
      </c>
    </row>
    <row r="971" spans="2:65" s="1" customFormat="1" ht="16.5" customHeight="1">
      <c r="B971" s="33"/>
      <c r="C971" s="137" t="s">
        <v>1600</v>
      </c>
      <c r="D971" s="137" t="s">
        <v>188</v>
      </c>
      <c r="E971" s="138" t="s">
        <v>1601</v>
      </c>
      <c r="F971" s="139" t="s">
        <v>1602</v>
      </c>
      <c r="G971" s="140" t="s">
        <v>1299</v>
      </c>
      <c r="H971" s="141">
        <v>5</v>
      </c>
      <c r="I971" s="142"/>
      <c r="J971" s="143">
        <f>ROUND(I971*H971,2)</f>
        <v>0</v>
      </c>
      <c r="K971" s="139" t="s">
        <v>240</v>
      </c>
      <c r="L971" s="33"/>
      <c r="M971" s="144" t="s">
        <v>1</v>
      </c>
      <c r="N971" s="145" t="s">
        <v>48</v>
      </c>
      <c r="P971" s="146">
        <f>O971*H971</f>
        <v>0</v>
      </c>
      <c r="Q971" s="146">
        <v>0</v>
      </c>
      <c r="R971" s="146">
        <f>Q971*H971</f>
        <v>0</v>
      </c>
      <c r="S971" s="146">
        <v>0</v>
      </c>
      <c r="T971" s="147">
        <f>S971*H971</f>
        <v>0</v>
      </c>
      <c r="AR971" s="148" t="s">
        <v>1109</v>
      </c>
      <c r="AT971" s="148" t="s">
        <v>188</v>
      </c>
      <c r="AU971" s="148" t="s">
        <v>93</v>
      </c>
      <c r="AY971" s="17" t="s">
        <v>186</v>
      </c>
      <c r="BE971" s="149">
        <f>IF(N971="základní",J971,0)</f>
        <v>0</v>
      </c>
      <c r="BF971" s="149">
        <f>IF(N971="snížená",J971,0)</f>
        <v>0</v>
      </c>
      <c r="BG971" s="149">
        <f>IF(N971="zákl. přenesená",J971,0)</f>
        <v>0</v>
      </c>
      <c r="BH971" s="149">
        <f>IF(N971="sníž. přenesená",J971,0)</f>
        <v>0</v>
      </c>
      <c r="BI971" s="149">
        <f>IF(N971="nulová",J971,0)</f>
        <v>0</v>
      </c>
      <c r="BJ971" s="17" t="s">
        <v>91</v>
      </c>
      <c r="BK971" s="149">
        <f>ROUND(I971*H971,2)</f>
        <v>0</v>
      </c>
      <c r="BL971" s="17" t="s">
        <v>1109</v>
      </c>
      <c r="BM971" s="148" t="s">
        <v>1603</v>
      </c>
    </row>
    <row r="972" spans="2:65" s="1" customFormat="1" ht="39">
      <c r="B972" s="33"/>
      <c r="D972" s="151" t="s">
        <v>242</v>
      </c>
      <c r="F972" s="158" t="s">
        <v>1599</v>
      </c>
      <c r="I972" s="159"/>
      <c r="L972" s="33"/>
      <c r="M972" s="160"/>
      <c r="T972" s="57"/>
      <c r="AT972" s="17" t="s">
        <v>242</v>
      </c>
      <c r="AU972" s="17" t="s">
        <v>93</v>
      </c>
    </row>
    <row r="973" spans="2:65" s="1" customFormat="1" ht="16.5" customHeight="1">
      <c r="B973" s="33"/>
      <c r="C973" s="137" t="s">
        <v>1604</v>
      </c>
      <c r="D973" s="137" t="s">
        <v>188</v>
      </c>
      <c r="E973" s="138" t="s">
        <v>1605</v>
      </c>
      <c r="F973" s="139" t="s">
        <v>1606</v>
      </c>
      <c r="G973" s="140" t="s">
        <v>1299</v>
      </c>
      <c r="H973" s="141">
        <v>1</v>
      </c>
      <c r="I973" s="142"/>
      <c r="J973" s="143">
        <f>ROUND(I973*H973,2)</f>
        <v>0</v>
      </c>
      <c r="K973" s="139" t="s">
        <v>240</v>
      </c>
      <c r="L973" s="33"/>
      <c r="M973" s="144" t="s">
        <v>1</v>
      </c>
      <c r="N973" s="145" t="s">
        <v>48</v>
      </c>
      <c r="P973" s="146">
        <f>O973*H973</f>
        <v>0</v>
      </c>
      <c r="Q973" s="146">
        <v>0</v>
      </c>
      <c r="R973" s="146">
        <f>Q973*H973</f>
        <v>0</v>
      </c>
      <c r="S973" s="146">
        <v>0</v>
      </c>
      <c r="T973" s="147">
        <f>S973*H973</f>
        <v>0</v>
      </c>
      <c r="AR973" s="148" t="s">
        <v>1109</v>
      </c>
      <c r="AT973" s="148" t="s">
        <v>188</v>
      </c>
      <c r="AU973" s="148" t="s">
        <v>93</v>
      </c>
      <c r="AY973" s="17" t="s">
        <v>186</v>
      </c>
      <c r="BE973" s="149">
        <f>IF(N973="základní",J973,0)</f>
        <v>0</v>
      </c>
      <c r="BF973" s="149">
        <f>IF(N973="snížená",J973,0)</f>
        <v>0</v>
      </c>
      <c r="BG973" s="149">
        <f>IF(N973="zákl. přenesená",J973,0)</f>
        <v>0</v>
      </c>
      <c r="BH973" s="149">
        <f>IF(N973="sníž. přenesená",J973,0)</f>
        <v>0</v>
      </c>
      <c r="BI973" s="149">
        <f>IF(N973="nulová",J973,0)</f>
        <v>0</v>
      </c>
      <c r="BJ973" s="17" t="s">
        <v>91</v>
      </c>
      <c r="BK973" s="149">
        <f>ROUND(I973*H973,2)</f>
        <v>0</v>
      </c>
      <c r="BL973" s="17" t="s">
        <v>1109</v>
      </c>
      <c r="BM973" s="148" t="s">
        <v>1607</v>
      </c>
    </row>
    <row r="974" spans="2:65" s="1" customFormat="1" ht="39">
      <c r="B974" s="33"/>
      <c r="D974" s="151" t="s">
        <v>242</v>
      </c>
      <c r="F974" s="158" t="s">
        <v>1599</v>
      </c>
      <c r="I974" s="159"/>
      <c r="L974" s="33"/>
      <c r="M974" s="160"/>
      <c r="T974" s="57"/>
      <c r="AT974" s="17" t="s">
        <v>242</v>
      </c>
      <c r="AU974" s="17" t="s">
        <v>93</v>
      </c>
    </row>
    <row r="975" spans="2:65" s="1" customFormat="1" ht="16.5" customHeight="1">
      <c r="B975" s="33"/>
      <c r="C975" s="137" t="s">
        <v>1608</v>
      </c>
      <c r="D975" s="137" t="s">
        <v>188</v>
      </c>
      <c r="E975" s="138" t="s">
        <v>1609</v>
      </c>
      <c r="F975" s="139" t="s">
        <v>1610</v>
      </c>
      <c r="G975" s="140" t="s">
        <v>1299</v>
      </c>
      <c r="H975" s="141">
        <v>2</v>
      </c>
      <c r="I975" s="142"/>
      <c r="J975" s="143">
        <f>ROUND(I975*H975,2)</f>
        <v>0</v>
      </c>
      <c r="K975" s="139" t="s">
        <v>240</v>
      </c>
      <c r="L975" s="33"/>
      <c r="M975" s="144" t="s">
        <v>1</v>
      </c>
      <c r="N975" s="145" t="s">
        <v>48</v>
      </c>
      <c r="P975" s="146">
        <f>O975*H975</f>
        <v>0</v>
      </c>
      <c r="Q975" s="146">
        <v>0</v>
      </c>
      <c r="R975" s="146">
        <f>Q975*H975</f>
        <v>0</v>
      </c>
      <c r="S975" s="146">
        <v>0</v>
      </c>
      <c r="T975" s="147">
        <f>S975*H975</f>
        <v>0</v>
      </c>
      <c r="AR975" s="148" t="s">
        <v>1109</v>
      </c>
      <c r="AT975" s="148" t="s">
        <v>188</v>
      </c>
      <c r="AU975" s="148" t="s">
        <v>93</v>
      </c>
      <c r="AY975" s="17" t="s">
        <v>186</v>
      </c>
      <c r="BE975" s="149">
        <f>IF(N975="základní",J975,0)</f>
        <v>0</v>
      </c>
      <c r="BF975" s="149">
        <f>IF(N975="snížená",J975,0)</f>
        <v>0</v>
      </c>
      <c r="BG975" s="149">
        <f>IF(N975="zákl. přenesená",J975,0)</f>
        <v>0</v>
      </c>
      <c r="BH975" s="149">
        <f>IF(N975="sníž. přenesená",J975,0)</f>
        <v>0</v>
      </c>
      <c r="BI975" s="149">
        <f>IF(N975="nulová",J975,0)</f>
        <v>0</v>
      </c>
      <c r="BJ975" s="17" t="s">
        <v>91</v>
      </c>
      <c r="BK975" s="149">
        <f>ROUND(I975*H975,2)</f>
        <v>0</v>
      </c>
      <c r="BL975" s="17" t="s">
        <v>1109</v>
      </c>
      <c r="BM975" s="148" t="s">
        <v>1611</v>
      </c>
    </row>
    <row r="976" spans="2:65" s="1" customFormat="1" ht="39">
      <c r="B976" s="33"/>
      <c r="D976" s="151" t="s">
        <v>242</v>
      </c>
      <c r="F976" s="158" t="s">
        <v>1599</v>
      </c>
      <c r="I976" s="159"/>
      <c r="L976" s="33"/>
      <c r="M976" s="160"/>
      <c r="T976" s="57"/>
      <c r="AT976" s="17" t="s">
        <v>242</v>
      </c>
      <c r="AU976" s="17" t="s">
        <v>93</v>
      </c>
    </row>
    <row r="977" spans="2:65" s="1" customFormat="1" ht="16.5" customHeight="1">
      <c r="B977" s="33"/>
      <c r="C977" s="137" t="s">
        <v>1612</v>
      </c>
      <c r="D977" s="137" t="s">
        <v>188</v>
      </c>
      <c r="E977" s="138" t="s">
        <v>1613</v>
      </c>
      <c r="F977" s="139" t="s">
        <v>1614</v>
      </c>
      <c r="G977" s="140" t="s">
        <v>1299</v>
      </c>
      <c r="H977" s="141">
        <v>1</v>
      </c>
      <c r="I977" s="142"/>
      <c r="J977" s="143">
        <f>ROUND(I977*H977,2)</f>
        <v>0</v>
      </c>
      <c r="K977" s="139" t="s">
        <v>240</v>
      </c>
      <c r="L977" s="33"/>
      <c r="M977" s="144" t="s">
        <v>1</v>
      </c>
      <c r="N977" s="145" t="s">
        <v>48</v>
      </c>
      <c r="P977" s="146">
        <f>O977*H977</f>
        <v>0</v>
      </c>
      <c r="Q977" s="146">
        <v>0</v>
      </c>
      <c r="R977" s="146">
        <f>Q977*H977</f>
        <v>0</v>
      </c>
      <c r="S977" s="146">
        <v>0</v>
      </c>
      <c r="T977" s="147">
        <f>S977*H977</f>
        <v>0</v>
      </c>
      <c r="AR977" s="148" t="s">
        <v>1109</v>
      </c>
      <c r="AT977" s="148" t="s">
        <v>188</v>
      </c>
      <c r="AU977" s="148" t="s">
        <v>93</v>
      </c>
      <c r="AY977" s="17" t="s">
        <v>186</v>
      </c>
      <c r="BE977" s="149">
        <f>IF(N977="základní",J977,0)</f>
        <v>0</v>
      </c>
      <c r="BF977" s="149">
        <f>IF(N977="snížená",J977,0)</f>
        <v>0</v>
      </c>
      <c r="BG977" s="149">
        <f>IF(N977="zákl. přenesená",J977,0)</f>
        <v>0</v>
      </c>
      <c r="BH977" s="149">
        <f>IF(N977="sníž. přenesená",J977,0)</f>
        <v>0</v>
      </c>
      <c r="BI977" s="149">
        <f>IF(N977="nulová",J977,0)</f>
        <v>0</v>
      </c>
      <c r="BJ977" s="17" t="s">
        <v>91</v>
      </c>
      <c r="BK977" s="149">
        <f>ROUND(I977*H977,2)</f>
        <v>0</v>
      </c>
      <c r="BL977" s="17" t="s">
        <v>1109</v>
      </c>
      <c r="BM977" s="148" t="s">
        <v>1615</v>
      </c>
    </row>
    <row r="978" spans="2:65" s="1" customFormat="1" ht="39">
      <c r="B978" s="33"/>
      <c r="D978" s="151" t="s">
        <v>242</v>
      </c>
      <c r="F978" s="158" t="s">
        <v>1599</v>
      </c>
      <c r="I978" s="159"/>
      <c r="L978" s="33"/>
      <c r="M978" s="160"/>
      <c r="T978" s="57"/>
      <c r="AT978" s="17" t="s">
        <v>242</v>
      </c>
      <c r="AU978" s="17" t="s">
        <v>93</v>
      </c>
    </row>
    <row r="979" spans="2:65" s="1" customFormat="1" ht="16.5" customHeight="1">
      <c r="B979" s="33"/>
      <c r="C979" s="137" t="s">
        <v>1616</v>
      </c>
      <c r="D979" s="137" t="s">
        <v>188</v>
      </c>
      <c r="E979" s="138" t="s">
        <v>1617</v>
      </c>
      <c r="F979" s="139" t="s">
        <v>1618</v>
      </c>
      <c r="G979" s="140" t="s">
        <v>1299</v>
      </c>
      <c r="H979" s="141">
        <v>3</v>
      </c>
      <c r="I979" s="142"/>
      <c r="J979" s="143">
        <f>ROUND(I979*H979,2)</f>
        <v>0</v>
      </c>
      <c r="K979" s="139" t="s">
        <v>240</v>
      </c>
      <c r="L979" s="33"/>
      <c r="M979" s="144" t="s">
        <v>1</v>
      </c>
      <c r="N979" s="145" t="s">
        <v>48</v>
      </c>
      <c r="P979" s="146">
        <f>O979*H979</f>
        <v>0</v>
      </c>
      <c r="Q979" s="146">
        <v>0</v>
      </c>
      <c r="R979" s="146">
        <f>Q979*H979</f>
        <v>0</v>
      </c>
      <c r="S979" s="146">
        <v>0</v>
      </c>
      <c r="T979" s="147">
        <f>S979*H979</f>
        <v>0</v>
      </c>
      <c r="AR979" s="148" t="s">
        <v>1109</v>
      </c>
      <c r="AT979" s="148" t="s">
        <v>188</v>
      </c>
      <c r="AU979" s="148" t="s">
        <v>93</v>
      </c>
      <c r="AY979" s="17" t="s">
        <v>186</v>
      </c>
      <c r="BE979" s="149">
        <f>IF(N979="základní",J979,0)</f>
        <v>0</v>
      </c>
      <c r="BF979" s="149">
        <f>IF(N979="snížená",J979,0)</f>
        <v>0</v>
      </c>
      <c r="BG979" s="149">
        <f>IF(N979="zákl. přenesená",J979,0)</f>
        <v>0</v>
      </c>
      <c r="BH979" s="149">
        <f>IF(N979="sníž. přenesená",J979,0)</f>
        <v>0</v>
      </c>
      <c r="BI979" s="149">
        <f>IF(N979="nulová",J979,0)</f>
        <v>0</v>
      </c>
      <c r="BJ979" s="17" t="s">
        <v>91</v>
      </c>
      <c r="BK979" s="149">
        <f>ROUND(I979*H979,2)</f>
        <v>0</v>
      </c>
      <c r="BL979" s="17" t="s">
        <v>1109</v>
      </c>
      <c r="BM979" s="148" t="s">
        <v>1619</v>
      </c>
    </row>
    <row r="980" spans="2:65" s="1" customFormat="1" ht="39">
      <c r="B980" s="33"/>
      <c r="D980" s="151" t="s">
        <v>242</v>
      </c>
      <c r="F980" s="158" t="s">
        <v>1599</v>
      </c>
      <c r="I980" s="159"/>
      <c r="L980" s="33"/>
      <c r="M980" s="160"/>
      <c r="T980" s="57"/>
      <c r="AT980" s="17" t="s">
        <v>242</v>
      </c>
      <c r="AU980" s="17" t="s">
        <v>93</v>
      </c>
    </row>
    <row r="981" spans="2:65" s="1" customFormat="1" ht="16.5" customHeight="1">
      <c r="B981" s="33"/>
      <c r="C981" s="137" t="s">
        <v>1620</v>
      </c>
      <c r="D981" s="137" t="s">
        <v>188</v>
      </c>
      <c r="E981" s="138" t="s">
        <v>1621</v>
      </c>
      <c r="F981" s="139" t="s">
        <v>1622</v>
      </c>
      <c r="G981" s="140" t="s">
        <v>1299</v>
      </c>
      <c r="H981" s="141">
        <v>1</v>
      </c>
      <c r="I981" s="142"/>
      <c r="J981" s="143">
        <f>ROUND(I981*H981,2)</f>
        <v>0</v>
      </c>
      <c r="K981" s="139" t="s">
        <v>240</v>
      </c>
      <c r="L981" s="33"/>
      <c r="M981" s="144" t="s">
        <v>1</v>
      </c>
      <c r="N981" s="145" t="s">
        <v>48</v>
      </c>
      <c r="P981" s="146">
        <f>O981*H981</f>
        <v>0</v>
      </c>
      <c r="Q981" s="146">
        <v>0</v>
      </c>
      <c r="R981" s="146">
        <f>Q981*H981</f>
        <v>0</v>
      </c>
      <c r="S981" s="146">
        <v>0</v>
      </c>
      <c r="T981" s="147">
        <f>S981*H981</f>
        <v>0</v>
      </c>
      <c r="AR981" s="148" t="s">
        <v>1109</v>
      </c>
      <c r="AT981" s="148" t="s">
        <v>188</v>
      </c>
      <c r="AU981" s="148" t="s">
        <v>93</v>
      </c>
      <c r="AY981" s="17" t="s">
        <v>186</v>
      </c>
      <c r="BE981" s="149">
        <f>IF(N981="základní",J981,0)</f>
        <v>0</v>
      </c>
      <c r="BF981" s="149">
        <f>IF(N981="snížená",J981,0)</f>
        <v>0</v>
      </c>
      <c r="BG981" s="149">
        <f>IF(N981="zákl. přenesená",J981,0)</f>
        <v>0</v>
      </c>
      <c r="BH981" s="149">
        <f>IF(N981="sníž. přenesená",J981,0)</f>
        <v>0</v>
      </c>
      <c r="BI981" s="149">
        <f>IF(N981="nulová",J981,0)</f>
        <v>0</v>
      </c>
      <c r="BJ981" s="17" t="s">
        <v>91</v>
      </c>
      <c r="BK981" s="149">
        <f>ROUND(I981*H981,2)</f>
        <v>0</v>
      </c>
      <c r="BL981" s="17" t="s">
        <v>1109</v>
      </c>
      <c r="BM981" s="148" t="s">
        <v>1623</v>
      </c>
    </row>
    <row r="982" spans="2:65" s="1" customFormat="1" ht="39">
      <c r="B982" s="33"/>
      <c r="D982" s="151" t="s">
        <v>242</v>
      </c>
      <c r="F982" s="158" t="s">
        <v>1599</v>
      </c>
      <c r="I982" s="159"/>
      <c r="L982" s="33"/>
      <c r="M982" s="160"/>
      <c r="T982" s="57"/>
      <c r="AT982" s="17" t="s">
        <v>242</v>
      </c>
      <c r="AU982" s="17" t="s">
        <v>93</v>
      </c>
    </row>
    <row r="983" spans="2:65" s="1" customFormat="1" ht="16.5" customHeight="1">
      <c r="B983" s="33"/>
      <c r="C983" s="137" t="s">
        <v>1624</v>
      </c>
      <c r="D983" s="137" t="s">
        <v>188</v>
      </c>
      <c r="E983" s="138" t="s">
        <v>1625</v>
      </c>
      <c r="F983" s="139" t="s">
        <v>1626</v>
      </c>
      <c r="G983" s="140" t="s">
        <v>1299</v>
      </c>
      <c r="H983" s="141">
        <v>7</v>
      </c>
      <c r="I983" s="142"/>
      <c r="J983" s="143">
        <f>ROUND(I983*H983,2)</f>
        <v>0</v>
      </c>
      <c r="K983" s="139" t="s">
        <v>240</v>
      </c>
      <c r="L983" s="33"/>
      <c r="M983" s="144" t="s">
        <v>1</v>
      </c>
      <c r="N983" s="145" t="s">
        <v>48</v>
      </c>
      <c r="P983" s="146">
        <f>O983*H983</f>
        <v>0</v>
      </c>
      <c r="Q983" s="146">
        <v>0</v>
      </c>
      <c r="R983" s="146">
        <f>Q983*H983</f>
        <v>0</v>
      </c>
      <c r="S983" s="146">
        <v>0</v>
      </c>
      <c r="T983" s="147">
        <f>S983*H983</f>
        <v>0</v>
      </c>
      <c r="AR983" s="148" t="s">
        <v>1109</v>
      </c>
      <c r="AT983" s="148" t="s">
        <v>188</v>
      </c>
      <c r="AU983" s="148" t="s">
        <v>93</v>
      </c>
      <c r="AY983" s="17" t="s">
        <v>186</v>
      </c>
      <c r="BE983" s="149">
        <f>IF(N983="základní",J983,0)</f>
        <v>0</v>
      </c>
      <c r="BF983" s="149">
        <f>IF(N983="snížená",J983,0)</f>
        <v>0</v>
      </c>
      <c r="BG983" s="149">
        <f>IF(N983="zákl. přenesená",J983,0)</f>
        <v>0</v>
      </c>
      <c r="BH983" s="149">
        <f>IF(N983="sníž. přenesená",J983,0)</f>
        <v>0</v>
      </c>
      <c r="BI983" s="149">
        <f>IF(N983="nulová",J983,0)</f>
        <v>0</v>
      </c>
      <c r="BJ983" s="17" t="s">
        <v>91</v>
      </c>
      <c r="BK983" s="149">
        <f>ROUND(I983*H983,2)</f>
        <v>0</v>
      </c>
      <c r="BL983" s="17" t="s">
        <v>1109</v>
      </c>
      <c r="BM983" s="148" t="s">
        <v>1627</v>
      </c>
    </row>
    <row r="984" spans="2:65" s="1" customFormat="1" ht="39">
      <c r="B984" s="33"/>
      <c r="D984" s="151" t="s">
        <v>242</v>
      </c>
      <c r="F984" s="158" t="s">
        <v>1599</v>
      </c>
      <c r="I984" s="159"/>
      <c r="L984" s="33"/>
      <c r="M984" s="160"/>
      <c r="T984" s="57"/>
      <c r="AT984" s="17" t="s">
        <v>242</v>
      </c>
      <c r="AU984" s="17" t="s">
        <v>93</v>
      </c>
    </row>
    <row r="985" spans="2:65" s="1" customFormat="1" ht="16.5" customHeight="1">
      <c r="B985" s="33"/>
      <c r="C985" s="137" t="s">
        <v>1628</v>
      </c>
      <c r="D985" s="137" t="s">
        <v>188</v>
      </c>
      <c r="E985" s="138" t="s">
        <v>1629</v>
      </c>
      <c r="F985" s="139" t="s">
        <v>1630</v>
      </c>
      <c r="G985" s="140" t="s">
        <v>1299</v>
      </c>
      <c r="H985" s="141">
        <v>2</v>
      </c>
      <c r="I985" s="142"/>
      <c r="J985" s="143">
        <f>ROUND(I985*H985,2)</f>
        <v>0</v>
      </c>
      <c r="K985" s="139" t="s">
        <v>240</v>
      </c>
      <c r="L985" s="33"/>
      <c r="M985" s="144" t="s">
        <v>1</v>
      </c>
      <c r="N985" s="145" t="s">
        <v>48</v>
      </c>
      <c r="P985" s="146">
        <f>O985*H985</f>
        <v>0</v>
      </c>
      <c r="Q985" s="146">
        <v>0</v>
      </c>
      <c r="R985" s="146">
        <f>Q985*H985</f>
        <v>0</v>
      </c>
      <c r="S985" s="146">
        <v>0</v>
      </c>
      <c r="T985" s="147">
        <f>S985*H985</f>
        <v>0</v>
      </c>
      <c r="AR985" s="148" t="s">
        <v>1109</v>
      </c>
      <c r="AT985" s="148" t="s">
        <v>188</v>
      </c>
      <c r="AU985" s="148" t="s">
        <v>93</v>
      </c>
      <c r="AY985" s="17" t="s">
        <v>186</v>
      </c>
      <c r="BE985" s="149">
        <f>IF(N985="základní",J985,0)</f>
        <v>0</v>
      </c>
      <c r="BF985" s="149">
        <f>IF(N985="snížená",J985,0)</f>
        <v>0</v>
      </c>
      <c r="BG985" s="149">
        <f>IF(N985="zákl. přenesená",J985,0)</f>
        <v>0</v>
      </c>
      <c r="BH985" s="149">
        <f>IF(N985="sníž. přenesená",J985,0)</f>
        <v>0</v>
      </c>
      <c r="BI985" s="149">
        <f>IF(N985="nulová",J985,0)</f>
        <v>0</v>
      </c>
      <c r="BJ985" s="17" t="s">
        <v>91</v>
      </c>
      <c r="BK985" s="149">
        <f>ROUND(I985*H985,2)</f>
        <v>0</v>
      </c>
      <c r="BL985" s="17" t="s">
        <v>1109</v>
      </c>
      <c r="BM985" s="148" t="s">
        <v>1631</v>
      </c>
    </row>
    <row r="986" spans="2:65" s="1" customFormat="1" ht="39">
      <c r="B986" s="33"/>
      <c r="D986" s="151" t="s">
        <v>242</v>
      </c>
      <c r="F986" s="158" t="s">
        <v>1599</v>
      </c>
      <c r="I986" s="159"/>
      <c r="L986" s="33"/>
      <c r="M986" s="160"/>
      <c r="T986" s="57"/>
      <c r="AT986" s="17" t="s">
        <v>242</v>
      </c>
      <c r="AU986" s="17" t="s">
        <v>93</v>
      </c>
    </row>
    <row r="987" spans="2:65" s="1" customFormat="1" ht="16.5" customHeight="1">
      <c r="B987" s="33"/>
      <c r="C987" s="137" t="s">
        <v>1632</v>
      </c>
      <c r="D987" s="137" t="s">
        <v>188</v>
      </c>
      <c r="E987" s="138" t="s">
        <v>1633</v>
      </c>
      <c r="F987" s="139" t="s">
        <v>1634</v>
      </c>
      <c r="G987" s="140" t="s">
        <v>1299</v>
      </c>
      <c r="H987" s="141">
        <v>3</v>
      </c>
      <c r="I987" s="142"/>
      <c r="J987" s="143">
        <f>ROUND(I987*H987,2)</f>
        <v>0</v>
      </c>
      <c r="K987" s="139" t="s">
        <v>240</v>
      </c>
      <c r="L987" s="33"/>
      <c r="M987" s="144" t="s">
        <v>1</v>
      </c>
      <c r="N987" s="145" t="s">
        <v>48</v>
      </c>
      <c r="P987" s="146">
        <f>O987*H987</f>
        <v>0</v>
      </c>
      <c r="Q987" s="146">
        <v>0</v>
      </c>
      <c r="R987" s="146">
        <f>Q987*H987</f>
        <v>0</v>
      </c>
      <c r="S987" s="146">
        <v>0</v>
      </c>
      <c r="T987" s="147">
        <f>S987*H987</f>
        <v>0</v>
      </c>
      <c r="AR987" s="148" t="s">
        <v>1109</v>
      </c>
      <c r="AT987" s="148" t="s">
        <v>188</v>
      </c>
      <c r="AU987" s="148" t="s">
        <v>93</v>
      </c>
      <c r="AY987" s="17" t="s">
        <v>186</v>
      </c>
      <c r="BE987" s="149">
        <f>IF(N987="základní",J987,0)</f>
        <v>0</v>
      </c>
      <c r="BF987" s="149">
        <f>IF(N987="snížená",J987,0)</f>
        <v>0</v>
      </c>
      <c r="BG987" s="149">
        <f>IF(N987="zákl. přenesená",J987,0)</f>
        <v>0</v>
      </c>
      <c r="BH987" s="149">
        <f>IF(N987="sníž. přenesená",J987,0)</f>
        <v>0</v>
      </c>
      <c r="BI987" s="149">
        <f>IF(N987="nulová",J987,0)</f>
        <v>0</v>
      </c>
      <c r="BJ987" s="17" t="s">
        <v>91</v>
      </c>
      <c r="BK987" s="149">
        <f>ROUND(I987*H987,2)</f>
        <v>0</v>
      </c>
      <c r="BL987" s="17" t="s">
        <v>1109</v>
      </c>
      <c r="BM987" s="148" t="s">
        <v>1635</v>
      </c>
    </row>
    <row r="988" spans="2:65" s="1" customFormat="1" ht="39">
      <c r="B988" s="33"/>
      <c r="D988" s="151" t="s">
        <v>242</v>
      </c>
      <c r="F988" s="158" t="s">
        <v>1599</v>
      </c>
      <c r="I988" s="159"/>
      <c r="L988" s="33"/>
      <c r="M988" s="160"/>
      <c r="T988" s="57"/>
      <c r="AT988" s="17" t="s">
        <v>242</v>
      </c>
      <c r="AU988" s="17" t="s">
        <v>93</v>
      </c>
    </row>
    <row r="989" spans="2:65" s="1" customFormat="1" ht="16.5" customHeight="1">
      <c r="B989" s="33"/>
      <c r="C989" s="137" t="s">
        <v>1636</v>
      </c>
      <c r="D989" s="137" t="s">
        <v>188</v>
      </c>
      <c r="E989" s="138" t="s">
        <v>1637</v>
      </c>
      <c r="F989" s="139" t="s">
        <v>1638</v>
      </c>
      <c r="G989" s="140" t="s">
        <v>1299</v>
      </c>
      <c r="H989" s="141">
        <v>1</v>
      </c>
      <c r="I989" s="142"/>
      <c r="J989" s="143">
        <f>ROUND(I989*H989,2)</f>
        <v>0</v>
      </c>
      <c r="K989" s="139" t="s">
        <v>240</v>
      </c>
      <c r="L989" s="33"/>
      <c r="M989" s="144" t="s">
        <v>1</v>
      </c>
      <c r="N989" s="145" t="s">
        <v>48</v>
      </c>
      <c r="P989" s="146">
        <f>O989*H989</f>
        <v>0</v>
      </c>
      <c r="Q989" s="146">
        <v>0</v>
      </c>
      <c r="R989" s="146">
        <f>Q989*H989</f>
        <v>0</v>
      </c>
      <c r="S989" s="146">
        <v>0</v>
      </c>
      <c r="T989" s="147">
        <f>S989*H989</f>
        <v>0</v>
      </c>
      <c r="AR989" s="148" t="s">
        <v>1109</v>
      </c>
      <c r="AT989" s="148" t="s">
        <v>188</v>
      </c>
      <c r="AU989" s="148" t="s">
        <v>93</v>
      </c>
      <c r="AY989" s="17" t="s">
        <v>186</v>
      </c>
      <c r="BE989" s="149">
        <f>IF(N989="základní",J989,0)</f>
        <v>0</v>
      </c>
      <c r="BF989" s="149">
        <f>IF(N989="snížená",J989,0)</f>
        <v>0</v>
      </c>
      <c r="BG989" s="149">
        <f>IF(N989="zákl. přenesená",J989,0)</f>
        <v>0</v>
      </c>
      <c r="BH989" s="149">
        <f>IF(N989="sníž. přenesená",J989,0)</f>
        <v>0</v>
      </c>
      <c r="BI989" s="149">
        <f>IF(N989="nulová",J989,0)</f>
        <v>0</v>
      </c>
      <c r="BJ989" s="17" t="s">
        <v>91</v>
      </c>
      <c r="BK989" s="149">
        <f>ROUND(I989*H989,2)</f>
        <v>0</v>
      </c>
      <c r="BL989" s="17" t="s">
        <v>1109</v>
      </c>
      <c r="BM989" s="148" t="s">
        <v>1639</v>
      </c>
    </row>
    <row r="990" spans="2:65" s="1" customFormat="1" ht="39">
      <c r="B990" s="33"/>
      <c r="D990" s="151" t="s">
        <v>242</v>
      </c>
      <c r="F990" s="158" t="s">
        <v>1599</v>
      </c>
      <c r="I990" s="159"/>
      <c r="L990" s="33"/>
      <c r="M990" s="160"/>
      <c r="T990" s="57"/>
      <c r="AT990" s="17" t="s">
        <v>242</v>
      </c>
      <c r="AU990" s="17" t="s">
        <v>93</v>
      </c>
    </row>
    <row r="991" spans="2:65" s="1" customFormat="1" ht="16.5" customHeight="1">
      <c r="B991" s="33"/>
      <c r="C991" s="137" t="s">
        <v>1640</v>
      </c>
      <c r="D991" s="137" t="s">
        <v>188</v>
      </c>
      <c r="E991" s="138" t="s">
        <v>1641</v>
      </c>
      <c r="F991" s="139" t="s">
        <v>1642</v>
      </c>
      <c r="G991" s="140" t="s">
        <v>1299</v>
      </c>
      <c r="H991" s="141">
        <v>1</v>
      </c>
      <c r="I991" s="142"/>
      <c r="J991" s="143">
        <f>ROUND(I991*H991,2)</f>
        <v>0</v>
      </c>
      <c r="K991" s="139" t="s">
        <v>240</v>
      </c>
      <c r="L991" s="33"/>
      <c r="M991" s="144" t="s">
        <v>1</v>
      </c>
      <c r="N991" s="145" t="s">
        <v>48</v>
      </c>
      <c r="P991" s="146">
        <f>O991*H991</f>
        <v>0</v>
      </c>
      <c r="Q991" s="146">
        <v>0</v>
      </c>
      <c r="R991" s="146">
        <f>Q991*H991</f>
        <v>0</v>
      </c>
      <c r="S991" s="146">
        <v>0</v>
      </c>
      <c r="T991" s="147">
        <f>S991*H991</f>
        <v>0</v>
      </c>
      <c r="AR991" s="148" t="s">
        <v>1109</v>
      </c>
      <c r="AT991" s="148" t="s">
        <v>188</v>
      </c>
      <c r="AU991" s="148" t="s">
        <v>93</v>
      </c>
      <c r="AY991" s="17" t="s">
        <v>186</v>
      </c>
      <c r="BE991" s="149">
        <f>IF(N991="základní",J991,0)</f>
        <v>0</v>
      </c>
      <c r="BF991" s="149">
        <f>IF(N991="snížená",J991,0)</f>
        <v>0</v>
      </c>
      <c r="BG991" s="149">
        <f>IF(N991="zákl. přenesená",J991,0)</f>
        <v>0</v>
      </c>
      <c r="BH991" s="149">
        <f>IF(N991="sníž. přenesená",J991,0)</f>
        <v>0</v>
      </c>
      <c r="BI991" s="149">
        <f>IF(N991="nulová",J991,0)</f>
        <v>0</v>
      </c>
      <c r="BJ991" s="17" t="s">
        <v>91</v>
      </c>
      <c r="BK991" s="149">
        <f>ROUND(I991*H991,2)</f>
        <v>0</v>
      </c>
      <c r="BL991" s="17" t="s">
        <v>1109</v>
      </c>
      <c r="BM991" s="148" t="s">
        <v>1643</v>
      </c>
    </row>
    <row r="992" spans="2:65" s="1" customFormat="1" ht="39">
      <c r="B992" s="33"/>
      <c r="D992" s="151" t="s">
        <v>242</v>
      </c>
      <c r="F992" s="158" t="s">
        <v>1599</v>
      </c>
      <c r="I992" s="159"/>
      <c r="L992" s="33"/>
      <c r="M992" s="160"/>
      <c r="T992" s="57"/>
      <c r="AT992" s="17" t="s">
        <v>242</v>
      </c>
      <c r="AU992" s="17" t="s">
        <v>93</v>
      </c>
    </row>
    <row r="993" spans="2:65" s="1" customFormat="1" ht="16.5" customHeight="1">
      <c r="B993" s="33"/>
      <c r="C993" s="137" t="s">
        <v>1644</v>
      </c>
      <c r="D993" s="137" t="s">
        <v>188</v>
      </c>
      <c r="E993" s="138" t="s">
        <v>1645</v>
      </c>
      <c r="F993" s="139" t="s">
        <v>1646</v>
      </c>
      <c r="G993" s="140" t="s">
        <v>1299</v>
      </c>
      <c r="H993" s="141">
        <v>1</v>
      </c>
      <c r="I993" s="142"/>
      <c r="J993" s="143">
        <f>ROUND(I993*H993,2)</f>
        <v>0</v>
      </c>
      <c r="K993" s="139" t="s">
        <v>240</v>
      </c>
      <c r="L993" s="33"/>
      <c r="M993" s="144" t="s">
        <v>1</v>
      </c>
      <c r="N993" s="145" t="s">
        <v>48</v>
      </c>
      <c r="P993" s="146">
        <f>O993*H993</f>
        <v>0</v>
      </c>
      <c r="Q993" s="146">
        <v>0</v>
      </c>
      <c r="R993" s="146">
        <f>Q993*H993</f>
        <v>0</v>
      </c>
      <c r="S993" s="146">
        <v>0</v>
      </c>
      <c r="T993" s="147">
        <f>S993*H993</f>
        <v>0</v>
      </c>
      <c r="AR993" s="148" t="s">
        <v>1109</v>
      </c>
      <c r="AT993" s="148" t="s">
        <v>188</v>
      </c>
      <c r="AU993" s="148" t="s">
        <v>93</v>
      </c>
      <c r="AY993" s="17" t="s">
        <v>186</v>
      </c>
      <c r="BE993" s="149">
        <f>IF(N993="základní",J993,0)</f>
        <v>0</v>
      </c>
      <c r="BF993" s="149">
        <f>IF(N993="snížená",J993,0)</f>
        <v>0</v>
      </c>
      <c r="BG993" s="149">
        <f>IF(N993="zákl. přenesená",J993,0)</f>
        <v>0</v>
      </c>
      <c r="BH993" s="149">
        <f>IF(N993="sníž. přenesená",J993,0)</f>
        <v>0</v>
      </c>
      <c r="BI993" s="149">
        <f>IF(N993="nulová",J993,0)</f>
        <v>0</v>
      </c>
      <c r="BJ993" s="17" t="s">
        <v>91</v>
      </c>
      <c r="BK993" s="149">
        <f>ROUND(I993*H993,2)</f>
        <v>0</v>
      </c>
      <c r="BL993" s="17" t="s">
        <v>1109</v>
      </c>
      <c r="BM993" s="148" t="s">
        <v>1647</v>
      </c>
    </row>
    <row r="994" spans="2:65" s="1" customFormat="1" ht="39">
      <c r="B994" s="33"/>
      <c r="D994" s="151" t="s">
        <v>242</v>
      </c>
      <c r="F994" s="158" t="s">
        <v>1599</v>
      </c>
      <c r="I994" s="159"/>
      <c r="L994" s="33"/>
      <c r="M994" s="160"/>
      <c r="T994" s="57"/>
      <c r="AT994" s="17" t="s">
        <v>242</v>
      </c>
      <c r="AU994" s="17" t="s">
        <v>93</v>
      </c>
    </row>
    <row r="995" spans="2:65" s="1" customFormat="1" ht="16.5" customHeight="1">
      <c r="B995" s="33"/>
      <c r="C995" s="137" t="s">
        <v>1648</v>
      </c>
      <c r="D995" s="137" t="s">
        <v>188</v>
      </c>
      <c r="E995" s="138" t="s">
        <v>1649</v>
      </c>
      <c r="F995" s="139" t="s">
        <v>1650</v>
      </c>
      <c r="G995" s="140" t="s">
        <v>1299</v>
      </c>
      <c r="H995" s="141">
        <v>5</v>
      </c>
      <c r="I995" s="142"/>
      <c r="J995" s="143">
        <f>ROUND(I995*H995,2)</f>
        <v>0</v>
      </c>
      <c r="K995" s="139" t="s">
        <v>240</v>
      </c>
      <c r="L995" s="33"/>
      <c r="M995" s="144" t="s">
        <v>1</v>
      </c>
      <c r="N995" s="145" t="s">
        <v>48</v>
      </c>
      <c r="P995" s="146">
        <f>O995*H995</f>
        <v>0</v>
      </c>
      <c r="Q995" s="146">
        <v>0</v>
      </c>
      <c r="R995" s="146">
        <f>Q995*H995</f>
        <v>0</v>
      </c>
      <c r="S995" s="146">
        <v>0</v>
      </c>
      <c r="T995" s="147">
        <f>S995*H995</f>
        <v>0</v>
      </c>
      <c r="AR995" s="148" t="s">
        <v>1109</v>
      </c>
      <c r="AT995" s="148" t="s">
        <v>188</v>
      </c>
      <c r="AU995" s="148" t="s">
        <v>93</v>
      </c>
      <c r="AY995" s="17" t="s">
        <v>186</v>
      </c>
      <c r="BE995" s="149">
        <f>IF(N995="základní",J995,0)</f>
        <v>0</v>
      </c>
      <c r="BF995" s="149">
        <f>IF(N995="snížená",J995,0)</f>
        <v>0</v>
      </c>
      <c r="BG995" s="149">
        <f>IF(N995="zákl. přenesená",J995,0)</f>
        <v>0</v>
      </c>
      <c r="BH995" s="149">
        <f>IF(N995="sníž. přenesená",J995,0)</f>
        <v>0</v>
      </c>
      <c r="BI995" s="149">
        <f>IF(N995="nulová",J995,0)</f>
        <v>0</v>
      </c>
      <c r="BJ995" s="17" t="s">
        <v>91</v>
      </c>
      <c r="BK995" s="149">
        <f>ROUND(I995*H995,2)</f>
        <v>0</v>
      </c>
      <c r="BL995" s="17" t="s">
        <v>1109</v>
      </c>
      <c r="BM995" s="148" t="s">
        <v>1651</v>
      </c>
    </row>
    <row r="996" spans="2:65" s="1" customFormat="1" ht="39">
      <c r="B996" s="33"/>
      <c r="D996" s="151" t="s">
        <v>242</v>
      </c>
      <c r="F996" s="158" t="s">
        <v>1599</v>
      </c>
      <c r="I996" s="159"/>
      <c r="L996" s="33"/>
      <c r="M996" s="160"/>
      <c r="T996" s="57"/>
      <c r="AT996" s="17" t="s">
        <v>242</v>
      </c>
      <c r="AU996" s="17" t="s">
        <v>93</v>
      </c>
    </row>
    <row r="997" spans="2:65" s="1" customFormat="1" ht="16.5" customHeight="1">
      <c r="B997" s="33"/>
      <c r="C997" s="137" t="s">
        <v>1652</v>
      </c>
      <c r="D997" s="137" t="s">
        <v>188</v>
      </c>
      <c r="E997" s="138" t="s">
        <v>1653</v>
      </c>
      <c r="F997" s="139" t="s">
        <v>1654</v>
      </c>
      <c r="G997" s="140" t="s">
        <v>1299</v>
      </c>
      <c r="H997" s="141">
        <v>3</v>
      </c>
      <c r="I997" s="142"/>
      <c r="J997" s="143">
        <f>ROUND(I997*H997,2)</f>
        <v>0</v>
      </c>
      <c r="K997" s="139" t="s">
        <v>240</v>
      </c>
      <c r="L997" s="33"/>
      <c r="M997" s="144" t="s">
        <v>1</v>
      </c>
      <c r="N997" s="145" t="s">
        <v>48</v>
      </c>
      <c r="P997" s="146">
        <f>O997*H997</f>
        <v>0</v>
      </c>
      <c r="Q997" s="146">
        <v>0</v>
      </c>
      <c r="R997" s="146">
        <f>Q997*H997</f>
        <v>0</v>
      </c>
      <c r="S997" s="146">
        <v>0</v>
      </c>
      <c r="T997" s="147">
        <f>S997*H997</f>
        <v>0</v>
      </c>
      <c r="AR997" s="148" t="s">
        <v>1109</v>
      </c>
      <c r="AT997" s="148" t="s">
        <v>188</v>
      </c>
      <c r="AU997" s="148" t="s">
        <v>93</v>
      </c>
      <c r="AY997" s="17" t="s">
        <v>186</v>
      </c>
      <c r="BE997" s="149">
        <f>IF(N997="základní",J997,0)</f>
        <v>0</v>
      </c>
      <c r="BF997" s="149">
        <f>IF(N997="snížená",J997,0)</f>
        <v>0</v>
      </c>
      <c r="BG997" s="149">
        <f>IF(N997="zákl. přenesená",J997,0)</f>
        <v>0</v>
      </c>
      <c r="BH997" s="149">
        <f>IF(N997="sníž. přenesená",J997,0)</f>
        <v>0</v>
      </c>
      <c r="BI997" s="149">
        <f>IF(N997="nulová",J997,0)</f>
        <v>0</v>
      </c>
      <c r="BJ997" s="17" t="s">
        <v>91</v>
      </c>
      <c r="BK997" s="149">
        <f>ROUND(I997*H997,2)</f>
        <v>0</v>
      </c>
      <c r="BL997" s="17" t="s">
        <v>1109</v>
      </c>
      <c r="BM997" s="148" t="s">
        <v>1655</v>
      </c>
    </row>
    <row r="998" spans="2:65" s="1" customFormat="1" ht="39">
      <c r="B998" s="33"/>
      <c r="D998" s="151" t="s">
        <v>242</v>
      </c>
      <c r="F998" s="158" t="s">
        <v>1599</v>
      </c>
      <c r="I998" s="159"/>
      <c r="L998" s="33"/>
      <c r="M998" s="160"/>
      <c r="T998" s="57"/>
      <c r="AT998" s="17" t="s">
        <v>242</v>
      </c>
      <c r="AU998" s="17" t="s">
        <v>93</v>
      </c>
    </row>
    <row r="999" spans="2:65" s="1" customFormat="1" ht="16.5" customHeight="1">
      <c r="B999" s="33"/>
      <c r="C999" s="137" t="s">
        <v>1656</v>
      </c>
      <c r="D999" s="137" t="s">
        <v>188</v>
      </c>
      <c r="E999" s="138" t="s">
        <v>1657</v>
      </c>
      <c r="F999" s="139" t="s">
        <v>1658</v>
      </c>
      <c r="G999" s="140" t="s">
        <v>1299</v>
      </c>
      <c r="H999" s="141">
        <v>1</v>
      </c>
      <c r="I999" s="142"/>
      <c r="J999" s="143">
        <f>ROUND(I999*H999,2)</f>
        <v>0</v>
      </c>
      <c r="K999" s="139" t="s">
        <v>240</v>
      </c>
      <c r="L999" s="33"/>
      <c r="M999" s="144" t="s">
        <v>1</v>
      </c>
      <c r="N999" s="145" t="s">
        <v>48</v>
      </c>
      <c r="P999" s="146">
        <f>O999*H999</f>
        <v>0</v>
      </c>
      <c r="Q999" s="146">
        <v>0</v>
      </c>
      <c r="R999" s="146">
        <f>Q999*H999</f>
        <v>0</v>
      </c>
      <c r="S999" s="146">
        <v>0</v>
      </c>
      <c r="T999" s="147">
        <f>S999*H999</f>
        <v>0</v>
      </c>
      <c r="AR999" s="148" t="s">
        <v>1109</v>
      </c>
      <c r="AT999" s="148" t="s">
        <v>188</v>
      </c>
      <c r="AU999" s="148" t="s">
        <v>93</v>
      </c>
      <c r="AY999" s="17" t="s">
        <v>186</v>
      </c>
      <c r="BE999" s="149">
        <f>IF(N999="základní",J999,0)</f>
        <v>0</v>
      </c>
      <c r="BF999" s="149">
        <f>IF(N999="snížená",J999,0)</f>
        <v>0</v>
      </c>
      <c r="BG999" s="149">
        <f>IF(N999="zákl. přenesená",J999,0)</f>
        <v>0</v>
      </c>
      <c r="BH999" s="149">
        <f>IF(N999="sníž. přenesená",J999,0)</f>
        <v>0</v>
      </c>
      <c r="BI999" s="149">
        <f>IF(N999="nulová",J999,0)</f>
        <v>0</v>
      </c>
      <c r="BJ999" s="17" t="s">
        <v>91</v>
      </c>
      <c r="BK999" s="149">
        <f>ROUND(I999*H999,2)</f>
        <v>0</v>
      </c>
      <c r="BL999" s="17" t="s">
        <v>1109</v>
      </c>
      <c r="BM999" s="148" t="s">
        <v>1659</v>
      </c>
    </row>
    <row r="1000" spans="2:65" s="1" customFormat="1" ht="39">
      <c r="B1000" s="33"/>
      <c r="D1000" s="151" t="s">
        <v>242</v>
      </c>
      <c r="F1000" s="158" t="s">
        <v>1599</v>
      </c>
      <c r="I1000" s="159"/>
      <c r="L1000" s="33"/>
      <c r="M1000" s="160"/>
      <c r="T1000" s="57"/>
      <c r="AT1000" s="17" t="s">
        <v>242</v>
      </c>
      <c r="AU1000" s="17" t="s">
        <v>93</v>
      </c>
    </row>
    <row r="1001" spans="2:65" s="1" customFormat="1" ht="16.5" customHeight="1">
      <c r="B1001" s="33"/>
      <c r="C1001" s="137" t="s">
        <v>1660</v>
      </c>
      <c r="D1001" s="137" t="s">
        <v>188</v>
      </c>
      <c r="E1001" s="138" t="s">
        <v>1661</v>
      </c>
      <c r="F1001" s="139" t="s">
        <v>1662</v>
      </c>
      <c r="G1001" s="140" t="s">
        <v>1299</v>
      </c>
      <c r="H1001" s="141">
        <v>1</v>
      </c>
      <c r="I1001" s="142"/>
      <c r="J1001" s="143">
        <f>ROUND(I1001*H1001,2)</f>
        <v>0</v>
      </c>
      <c r="K1001" s="139" t="s">
        <v>240</v>
      </c>
      <c r="L1001" s="33"/>
      <c r="M1001" s="144" t="s">
        <v>1</v>
      </c>
      <c r="N1001" s="145" t="s">
        <v>48</v>
      </c>
      <c r="P1001" s="146">
        <f>O1001*H1001</f>
        <v>0</v>
      </c>
      <c r="Q1001" s="146">
        <v>0</v>
      </c>
      <c r="R1001" s="146">
        <f>Q1001*H1001</f>
        <v>0</v>
      </c>
      <c r="S1001" s="146">
        <v>0</v>
      </c>
      <c r="T1001" s="147">
        <f>S1001*H1001</f>
        <v>0</v>
      </c>
      <c r="AR1001" s="148" t="s">
        <v>1109</v>
      </c>
      <c r="AT1001" s="148" t="s">
        <v>188</v>
      </c>
      <c r="AU1001" s="148" t="s">
        <v>93</v>
      </c>
      <c r="AY1001" s="17" t="s">
        <v>186</v>
      </c>
      <c r="BE1001" s="149">
        <f>IF(N1001="základní",J1001,0)</f>
        <v>0</v>
      </c>
      <c r="BF1001" s="149">
        <f>IF(N1001="snížená",J1001,0)</f>
        <v>0</v>
      </c>
      <c r="BG1001" s="149">
        <f>IF(N1001="zákl. přenesená",J1001,0)</f>
        <v>0</v>
      </c>
      <c r="BH1001" s="149">
        <f>IF(N1001="sníž. přenesená",J1001,0)</f>
        <v>0</v>
      </c>
      <c r="BI1001" s="149">
        <f>IF(N1001="nulová",J1001,0)</f>
        <v>0</v>
      </c>
      <c r="BJ1001" s="17" t="s">
        <v>91</v>
      </c>
      <c r="BK1001" s="149">
        <f>ROUND(I1001*H1001,2)</f>
        <v>0</v>
      </c>
      <c r="BL1001" s="17" t="s">
        <v>1109</v>
      </c>
      <c r="BM1001" s="148" t="s">
        <v>1663</v>
      </c>
    </row>
    <row r="1002" spans="2:65" s="1" customFormat="1" ht="39">
      <c r="B1002" s="33"/>
      <c r="D1002" s="151" t="s">
        <v>242</v>
      </c>
      <c r="F1002" s="158" t="s">
        <v>1599</v>
      </c>
      <c r="I1002" s="159"/>
      <c r="L1002" s="33"/>
      <c r="M1002" s="160"/>
      <c r="T1002" s="57"/>
      <c r="AT1002" s="17" t="s">
        <v>242</v>
      </c>
      <c r="AU1002" s="17" t="s">
        <v>93</v>
      </c>
    </row>
    <row r="1003" spans="2:65" s="1" customFormat="1" ht="16.5" customHeight="1">
      <c r="B1003" s="33"/>
      <c r="C1003" s="137" t="s">
        <v>1664</v>
      </c>
      <c r="D1003" s="137" t="s">
        <v>188</v>
      </c>
      <c r="E1003" s="138" t="s">
        <v>1665</v>
      </c>
      <c r="F1003" s="139" t="s">
        <v>1666</v>
      </c>
      <c r="G1003" s="140" t="s">
        <v>1299</v>
      </c>
      <c r="H1003" s="141">
        <v>1</v>
      </c>
      <c r="I1003" s="142"/>
      <c r="J1003" s="143">
        <f>ROUND(I1003*H1003,2)</f>
        <v>0</v>
      </c>
      <c r="K1003" s="139" t="s">
        <v>240</v>
      </c>
      <c r="L1003" s="33"/>
      <c r="M1003" s="144" t="s">
        <v>1</v>
      </c>
      <c r="N1003" s="145" t="s">
        <v>48</v>
      </c>
      <c r="P1003" s="146">
        <f>O1003*H1003</f>
        <v>0</v>
      </c>
      <c r="Q1003" s="146">
        <v>0</v>
      </c>
      <c r="R1003" s="146">
        <f>Q1003*H1003</f>
        <v>0</v>
      </c>
      <c r="S1003" s="146">
        <v>0</v>
      </c>
      <c r="T1003" s="147">
        <f>S1003*H1003</f>
        <v>0</v>
      </c>
      <c r="AR1003" s="148" t="s">
        <v>1109</v>
      </c>
      <c r="AT1003" s="148" t="s">
        <v>188</v>
      </c>
      <c r="AU1003" s="148" t="s">
        <v>93</v>
      </c>
      <c r="AY1003" s="17" t="s">
        <v>186</v>
      </c>
      <c r="BE1003" s="149">
        <f>IF(N1003="základní",J1003,0)</f>
        <v>0</v>
      </c>
      <c r="BF1003" s="149">
        <f>IF(N1003="snížená",J1003,0)</f>
        <v>0</v>
      </c>
      <c r="BG1003" s="149">
        <f>IF(N1003="zákl. přenesená",J1003,0)</f>
        <v>0</v>
      </c>
      <c r="BH1003" s="149">
        <f>IF(N1003="sníž. přenesená",J1003,0)</f>
        <v>0</v>
      </c>
      <c r="BI1003" s="149">
        <f>IF(N1003="nulová",J1003,0)</f>
        <v>0</v>
      </c>
      <c r="BJ1003" s="17" t="s">
        <v>91</v>
      </c>
      <c r="BK1003" s="149">
        <f>ROUND(I1003*H1003,2)</f>
        <v>0</v>
      </c>
      <c r="BL1003" s="17" t="s">
        <v>1109</v>
      </c>
      <c r="BM1003" s="148" t="s">
        <v>1667</v>
      </c>
    </row>
    <row r="1004" spans="2:65" s="1" customFormat="1" ht="39">
      <c r="B1004" s="33"/>
      <c r="D1004" s="151" t="s">
        <v>242</v>
      </c>
      <c r="F1004" s="158" t="s">
        <v>1599</v>
      </c>
      <c r="I1004" s="159"/>
      <c r="L1004" s="33"/>
      <c r="M1004" s="160"/>
      <c r="T1004" s="57"/>
      <c r="AT1004" s="17" t="s">
        <v>242</v>
      </c>
      <c r="AU1004" s="17" t="s">
        <v>93</v>
      </c>
    </row>
    <row r="1005" spans="2:65" s="1" customFormat="1" ht="16.5" customHeight="1">
      <c r="B1005" s="33"/>
      <c r="C1005" s="137" t="s">
        <v>1668</v>
      </c>
      <c r="D1005" s="137" t="s">
        <v>188</v>
      </c>
      <c r="E1005" s="138" t="s">
        <v>1669</v>
      </c>
      <c r="F1005" s="139" t="s">
        <v>1670</v>
      </c>
      <c r="G1005" s="140" t="s">
        <v>1299</v>
      </c>
      <c r="H1005" s="141">
        <v>1</v>
      </c>
      <c r="I1005" s="142"/>
      <c r="J1005" s="143">
        <f>ROUND(I1005*H1005,2)</f>
        <v>0</v>
      </c>
      <c r="K1005" s="139" t="s">
        <v>240</v>
      </c>
      <c r="L1005" s="33"/>
      <c r="M1005" s="144" t="s">
        <v>1</v>
      </c>
      <c r="N1005" s="145" t="s">
        <v>48</v>
      </c>
      <c r="P1005" s="146">
        <f>O1005*H1005</f>
        <v>0</v>
      </c>
      <c r="Q1005" s="146">
        <v>0</v>
      </c>
      <c r="R1005" s="146">
        <f>Q1005*H1005</f>
        <v>0</v>
      </c>
      <c r="S1005" s="146">
        <v>0</v>
      </c>
      <c r="T1005" s="147">
        <f>S1005*H1005</f>
        <v>0</v>
      </c>
      <c r="AR1005" s="148" t="s">
        <v>1109</v>
      </c>
      <c r="AT1005" s="148" t="s">
        <v>188</v>
      </c>
      <c r="AU1005" s="148" t="s">
        <v>93</v>
      </c>
      <c r="AY1005" s="17" t="s">
        <v>186</v>
      </c>
      <c r="BE1005" s="149">
        <f>IF(N1005="základní",J1005,0)</f>
        <v>0</v>
      </c>
      <c r="BF1005" s="149">
        <f>IF(N1005="snížená",J1005,0)</f>
        <v>0</v>
      </c>
      <c r="BG1005" s="149">
        <f>IF(N1005="zákl. přenesená",J1005,0)</f>
        <v>0</v>
      </c>
      <c r="BH1005" s="149">
        <f>IF(N1005="sníž. přenesená",J1005,0)</f>
        <v>0</v>
      </c>
      <c r="BI1005" s="149">
        <f>IF(N1005="nulová",J1005,0)</f>
        <v>0</v>
      </c>
      <c r="BJ1005" s="17" t="s">
        <v>91</v>
      </c>
      <c r="BK1005" s="149">
        <f>ROUND(I1005*H1005,2)</f>
        <v>0</v>
      </c>
      <c r="BL1005" s="17" t="s">
        <v>1109</v>
      </c>
      <c r="BM1005" s="148" t="s">
        <v>1671</v>
      </c>
    </row>
    <row r="1006" spans="2:65" s="1" customFormat="1" ht="39">
      <c r="B1006" s="33"/>
      <c r="D1006" s="151" t="s">
        <v>242</v>
      </c>
      <c r="F1006" s="158" t="s">
        <v>1599</v>
      </c>
      <c r="I1006" s="159"/>
      <c r="L1006" s="33"/>
      <c r="M1006" s="160"/>
      <c r="T1006" s="57"/>
      <c r="AT1006" s="17" t="s">
        <v>242</v>
      </c>
      <c r="AU1006" s="17" t="s">
        <v>93</v>
      </c>
    </row>
    <row r="1007" spans="2:65" s="1" customFormat="1" ht="16.5" customHeight="1">
      <c r="B1007" s="33"/>
      <c r="C1007" s="137" t="s">
        <v>1672</v>
      </c>
      <c r="D1007" s="137" t="s">
        <v>188</v>
      </c>
      <c r="E1007" s="138" t="s">
        <v>1673</v>
      </c>
      <c r="F1007" s="139" t="s">
        <v>1674</v>
      </c>
      <c r="G1007" s="140" t="s">
        <v>1299</v>
      </c>
      <c r="H1007" s="141">
        <v>1</v>
      </c>
      <c r="I1007" s="142"/>
      <c r="J1007" s="143">
        <f>ROUND(I1007*H1007,2)</f>
        <v>0</v>
      </c>
      <c r="K1007" s="139" t="s">
        <v>240</v>
      </c>
      <c r="L1007" s="33"/>
      <c r="M1007" s="144" t="s">
        <v>1</v>
      </c>
      <c r="N1007" s="145" t="s">
        <v>48</v>
      </c>
      <c r="P1007" s="146">
        <f>O1007*H1007</f>
        <v>0</v>
      </c>
      <c r="Q1007" s="146">
        <v>0</v>
      </c>
      <c r="R1007" s="146">
        <f>Q1007*H1007</f>
        <v>0</v>
      </c>
      <c r="S1007" s="146">
        <v>0</v>
      </c>
      <c r="T1007" s="147">
        <f>S1007*H1007</f>
        <v>0</v>
      </c>
      <c r="AR1007" s="148" t="s">
        <v>1109</v>
      </c>
      <c r="AT1007" s="148" t="s">
        <v>188</v>
      </c>
      <c r="AU1007" s="148" t="s">
        <v>93</v>
      </c>
      <c r="AY1007" s="17" t="s">
        <v>186</v>
      </c>
      <c r="BE1007" s="149">
        <f>IF(N1007="základní",J1007,0)</f>
        <v>0</v>
      </c>
      <c r="BF1007" s="149">
        <f>IF(N1007="snížená",J1007,0)</f>
        <v>0</v>
      </c>
      <c r="BG1007" s="149">
        <f>IF(N1007="zákl. přenesená",J1007,0)</f>
        <v>0</v>
      </c>
      <c r="BH1007" s="149">
        <f>IF(N1007="sníž. přenesená",J1007,0)</f>
        <v>0</v>
      </c>
      <c r="BI1007" s="149">
        <f>IF(N1007="nulová",J1007,0)</f>
        <v>0</v>
      </c>
      <c r="BJ1007" s="17" t="s">
        <v>91</v>
      </c>
      <c r="BK1007" s="149">
        <f>ROUND(I1007*H1007,2)</f>
        <v>0</v>
      </c>
      <c r="BL1007" s="17" t="s">
        <v>1109</v>
      </c>
      <c r="BM1007" s="148" t="s">
        <v>1675</v>
      </c>
    </row>
    <row r="1008" spans="2:65" s="1" customFormat="1" ht="39">
      <c r="B1008" s="33"/>
      <c r="D1008" s="151" t="s">
        <v>242</v>
      </c>
      <c r="F1008" s="158" t="s">
        <v>1599</v>
      </c>
      <c r="I1008" s="159"/>
      <c r="L1008" s="33"/>
      <c r="M1008" s="160"/>
      <c r="T1008" s="57"/>
      <c r="AT1008" s="17" t="s">
        <v>242</v>
      </c>
      <c r="AU1008" s="17" t="s">
        <v>93</v>
      </c>
    </row>
    <row r="1009" spans="2:65" s="1" customFormat="1" ht="16.5" customHeight="1">
      <c r="B1009" s="33"/>
      <c r="C1009" s="137" t="s">
        <v>1676</v>
      </c>
      <c r="D1009" s="137" t="s">
        <v>188</v>
      </c>
      <c r="E1009" s="138" t="s">
        <v>1677</v>
      </c>
      <c r="F1009" s="139" t="s">
        <v>1678</v>
      </c>
      <c r="G1009" s="140" t="s">
        <v>1299</v>
      </c>
      <c r="H1009" s="141">
        <v>1</v>
      </c>
      <c r="I1009" s="142"/>
      <c r="J1009" s="143">
        <f>ROUND(I1009*H1009,2)</f>
        <v>0</v>
      </c>
      <c r="K1009" s="139" t="s">
        <v>240</v>
      </c>
      <c r="L1009" s="33"/>
      <c r="M1009" s="144" t="s">
        <v>1</v>
      </c>
      <c r="N1009" s="145" t="s">
        <v>48</v>
      </c>
      <c r="P1009" s="146">
        <f>O1009*H1009</f>
        <v>0</v>
      </c>
      <c r="Q1009" s="146">
        <v>0</v>
      </c>
      <c r="R1009" s="146">
        <f>Q1009*H1009</f>
        <v>0</v>
      </c>
      <c r="S1009" s="146">
        <v>0</v>
      </c>
      <c r="T1009" s="147">
        <f>S1009*H1009</f>
        <v>0</v>
      </c>
      <c r="AR1009" s="148" t="s">
        <v>1109</v>
      </c>
      <c r="AT1009" s="148" t="s">
        <v>188</v>
      </c>
      <c r="AU1009" s="148" t="s">
        <v>93</v>
      </c>
      <c r="AY1009" s="17" t="s">
        <v>186</v>
      </c>
      <c r="BE1009" s="149">
        <f>IF(N1009="základní",J1009,0)</f>
        <v>0</v>
      </c>
      <c r="BF1009" s="149">
        <f>IF(N1009="snížená",J1009,0)</f>
        <v>0</v>
      </c>
      <c r="BG1009" s="149">
        <f>IF(N1009="zákl. přenesená",J1009,0)</f>
        <v>0</v>
      </c>
      <c r="BH1009" s="149">
        <f>IF(N1009="sníž. přenesená",J1009,0)</f>
        <v>0</v>
      </c>
      <c r="BI1009" s="149">
        <f>IF(N1009="nulová",J1009,0)</f>
        <v>0</v>
      </c>
      <c r="BJ1009" s="17" t="s">
        <v>91</v>
      </c>
      <c r="BK1009" s="149">
        <f>ROUND(I1009*H1009,2)</f>
        <v>0</v>
      </c>
      <c r="BL1009" s="17" t="s">
        <v>1109</v>
      </c>
      <c r="BM1009" s="148" t="s">
        <v>1679</v>
      </c>
    </row>
    <row r="1010" spans="2:65" s="1" customFormat="1" ht="39">
      <c r="B1010" s="33"/>
      <c r="D1010" s="151" t="s">
        <v>242</v>
      </c>
      <c r="F1010" s="158" t="s">
        <v>1599</v>
      </c>
      <c r="I1010" s="159"/>
      <c r="L1010" s="33"/>
      <c r="M1010" s="160"/>
      <c r="T1010" s="57"/>
      <c r="AT1010" s="17" t="s">
        <v>242</v>
      </c>
      <c r="AU1010" s="17" t="s">
        <v>93</v>
      </c>
    </row>
    <row r="1011" spans="2:65" s="1" customFormat="1" ht="21.75" customHeight="1">
      <c r="B1011" s="33"/>
      <c r="C1011" s="137" t="s">
        <v>1680</v>
      </c>
      <c r="D1011" s="137" t="s">
        <v>188</v>
      </c>
      <c r="E1011" s="138" t="s">
        <v>1681</v>
      </c>
      <c r="F1011" s="139" t="s">
        <v>1682</v>
      </c>
      <c r="G1011" s="140" t="s">
        <v>1299</v>
      </c>
      <c r="H1011" s="141">
        <v>2</v>
      </c>
      <c r="I1011" s="142"/>
      <c r="J1011" s="143">
        <f>ROUND(I1011*H1011,2)</f>
        <v>0</v>
      </c>
      <c r="K1011" s="139" t="s">
        <v>240</v>
      </c>
      <c r="L1011" s="33"/>
      <c r="M1011" s="144" t="s">
        <v>1</v>
      </c>
      <c r="N1011" s="145" t="s">
        <v>48</v>
      </c>
      <c r="P1011" s="146">
        <f>O1011*H1011</f>
        <v>0</v>
      </c>
      <c r="Q1011" s="146">
        <v>0</v>
      </c>
      <c r="R1011" s="146">
        <f>Q1011*H1011</f>
        <v>0</v>
      </c>
      <c r="S1011" s="146">
        <v>0</v>
      </c>
      <c r="T1011" s="147">
        <f>S1011*H1011</f>
        <v>0</v>
      </c>
      <c r="AR1011" s="148" t="s">
        <v>1109</v>
      </c>
      <c r="AT1011" s="148" t="s">
        <v>188</v>
      </c>
      <c r="AU1011" s="148" t="s">
        <v>93</v>
      </c>
      <c r="AY1011" s="17" t="s">
        <v>186</v>
      </c>
      <c r="BE1011" s="149">
        <f>IF(N1011="základní",J1011,0)</f>
        <v>0</v>
      </c>
      <c r="BF1011" s="149">
        <f>IF(N1011="snížená",J1011,0)</f>
        <v>0</v>
      </c>
      <c r="BG1011" s="149">
        <f>IF(N1011="zákl. přenesená",J1011,0)</f>
        <v>0</v>
      </c>
      <c r="BH1011" s="149">
        <f>IF(N1011="sníž. přenesená",J1011,0)</f>
        <v>0</v>
      </c>
      <c r="BI1011" s="149">
        <f>IF(N1011="nulová",J1011,0)</f>
        <v>0</v>
      </c>
      <c r="BJ1011" s="17" t="s">
        <v>91</v>
      </c>
      <c r="BK1011" s="149">
        <f>ROUND(I1011*H1011,2)</f>
        <v>0</v>
      </c>
      <c r="BL1011" s="17" t="s">
        <v>1109</v>
      </c>
      <c r="BM1011" s="148" t="s">
        <v>1683</v>
      </c>
    </row>
    <row r="1012" spans="2:65" s="1" customFormat="1" ht="39">
      <c r="B1012" s="33"/>
      <c r="D1012" s="151" t="s">
        <v>242</v>
      </c>
      <c r="F1012" s="158" t="s">
        <v>1599</v>
      </c>
      <c r="I1012" s="159"/>
      <c r="L1012" s="33"/>
      <c r="M1012" s="160"/>
      <c r="T1012" s="57"/>
      <c r="AT1012" s="17" t="s">
        <v>242</v>
      </c>
      <c r="AU1012" s="17" t="s">
        <v>93</v>
      </c>
    </row>
    <row r="1013" spans="2:65" s="1" customFormat="1" ht="21.75" customHeight="1">
      <c r="B1013" s="33"/>
      <c r="C1013" s="137" t="s">
        <v>1684</v>
      </c>
      <c r="D1013" s="137" t="s">
        <v>188</v>
      </c>
      <c r="E1013" s="138" t="s">
        <v>1685</v>
      </c>
      <c r="F1013" s="139" t="s">
        <v>1686</v>
      </c>
      <c r="G1013" s="140" t="s">
        <v>1299</v>
      </c>
      <c r="H1013" s="141">
        <v>3</v>
      </c>
      <c r="I1013" s="142"/>
      <c r="J1013" s="143">
        <f>ROUND(I1013*H1013,2)</f>
        <v>0</v>
      </c>
      <c r="K1013" s="139" t="s">
        <v>240</v>
      </c>
      <c r="L1013" s="33"/>
      <c r="M1013" s="144" t="s">
        <v>1</v>
      </c>
      <c r="N1013" s="145" t="s">
        <v>48</v>
      </c>
      <c r="P1013" s="146">
        <f>O1013*H1013</f>
        <v>0</v>
      </c>
      <c r="Q1013" s="146">
        <v>0</v>
      </c>
      <c r="R1013" s="146">
        <f>Q1013*H1013</f>
        <v>0</v>
      </c>
      <c r="S1013" s="146">
        <v>0</v>
      </c>
      <c r="T1013" s="147">
        <f>S1013*H1013</f>
        <v>0</v>
      </c>
      <c r="AR1013" s="148" t="s">
        <v>1109</v>
      </c>
      <c r="AT1013" s="148" t="s">
        <v>188</v>
      </c>
      <c r="AU1013" s="148" t="s">
        <v>93</v>
      </c>
      <c r="AY1013" s="17" t="s">
        <v>186</v>
      </c>
      <c r="BE1013" s="149">
        <f>IF(N1013="základní",J1013,0)</f>
        <v>0</v>
      </c>
      <c r="BF1013" s="149">
        <f>IF(N1013="snížená",J1013,0)</f>
        <v>0</v>
      </c>
      <c r="BG1013" s="149">
        <f>IF(N1013="zákl. přenesená",J1013,0)</f>
        <v>0</v>
      </c>
      <c r="BH1013" s="149">
        <f>IF(N1013="sníž. přenesená",J1013,0)</f>
        <v>0</v>
      </c>
      <c r="BI1013" s="149">
        <f>IF(N1013="nulová",J1013,0)</f>
        <v>0</v>
      </c>
      <c r="BJ1013" s="17" t="s">
        <v>91</v>
      </c>
      <c r="BK1013" s="149">
        <f>ROUND(I1013*H1013,2)</f>
        <v>0</v>
      </c>
      <c r="BL1013" s="17" t="s">
        <v>1109</v>
      </c>
      <c r="BM1013" s="148" t="s">
        <v>1687</v>
      </c>
    </row>
    <row r="1014" spans="2:65" s="1" customFormat="1" ht="39">
      <c r="B1014" s="33"/>
      <c r="D1014" s="151" t="s">
        <v>242</v>
      </c>
      <c r="F1014" s="158" t="s">
        <v>1599</v>
      </c>
      <c r="I1014" s="159"/>
      <c r="L1014" s="33"/>
      <c r="M1014" s="160"/>
      <c r="T1014" s="57"/>
      <c r="AT1014" s="17" t="s">
        <v>242</v>
      </c>
      <c r="AU1014" s="17" t="s">
        <v>93</v>
      </c>
    </row>
    <row r="1015" spans="2:65" s="1" customFormat="1" ht="21.75" customHeight="1">
      <c r="B1015" s="33"/>
      <c r="C1015" s="137" t="s">
        <v>1688</v>
      </c>
      <c r="D1015" s="137" t="s">
        <v>188</v>
      </c>
      <c r="E1015" s="138" t="s">
        <v>1689</v>
      </c>
      <c r="F1015" s="139" t="s">
        <v>1690</v>
      </c>
      <c r="G1015" s="140" t="s">
        <v>1299</v>
      </c>
      <c r="H1015" s="141">
        <v>1</v>
      </c>
      <c r="I1015" s="142"/>
      <c r="J1015" s="143">
        <f>ROUND(I1015*H1015,2)</f>
        <v>0</v>
      </c>
      <c r="K1015" s="139" t="s">
        <v>240</v>
      </c>
      <c r="L1015" s="33"/>
      <c r="M1015" s="144" t="s">
        <v>1</v>
      </c>
      <c r="N1015" s="145" t="s">
        <v>48</v>
      </c>
      <c r="P1015" s="146">
        <f>O1015*H1015</f>
        <v>0</v>
      </c>
      <c r="Q1015" s="146">
        <v>0</v>
      </c>
      <c r="R1015" s="146">
        <f>Q1015*H1015</f>
        <v>0</v>
      </c>
      <c r="S1015" s="146">
        <v>0</v>
      </c>
      <c r="T1015" s="147">
        <f>S1015*H1015</f>
        <v>0</v>
      </c>
      <c r="AR1015" s="148" t="s">
        <v>1109</v>
      </c>
      <c r="AT1015" s="148" t="s">
        <v>188</v>
      </c>
      <c r="AU1015" s="148" t="s">
        <v>93</v>
      </c>
      <c r="AY1015" s="17" t="s">
        <v>186</v>
      </c>
      <c r="BE1015" s="149">
        <f>IF(N1015="základní",J1015,0)</f>
        <v>0</v>
      </c>
      <c r="BF1015" s="149">
        <f>IF(N1015="snížená",J1015,0)</f>
        <v>0</v>
      </c>
      <c r="BG1015" s="149">
        <f>IF(N1015="zákl. přenesená",J1015,0)</f>
        <v>0</v>
      </c>
      <c r="BH1015" s="149">
        <f>IF(N1015="sníž. přenesená",J1015,0)</f>
        <v>0</v>
      </c>
      <c r="BI1015" s="149">
        <f>IF(N1015="nulová",J1015,0)</f>
        <v>0</v>
      </c>
      <c r="BJ1015" s="17" t="s">
        <v>91</v>
      </c>
      <c r="BK1015" s="149">
        <f>ROUND(I1015*H1015,2)</f>
        <v>0</v>
      </c>
      <c r="BL1015" s="17" t="s">
        <v>1109</v>
      </c>
      <c r="BM1015" s="148" t="s">
        <v>1691</v>
      </c>
    </row>
    <row r="1016" spans="2:65" s="1" customFormat="1" ht="39">
      <c r="B1016" s="33"/>
      <c r="D1016" s="151" t="s">
        <v>242</v>
      </c>
      <c r="F1016" s="158" t="s">
        <v>1599</v>
      </c>
      <c r="I1016" s="159"/>
      <c r="L1016" s="33"/>
      <c r="M1016" s="160"/>
      <c r="T1016" s="57"/>
      <c r="AT1016" s="17" t="s">
        <v>242</v>
      </c>
      <c r="AU1016" s="17" t="s">
        <v>93</v>
      </c>
    </row>
    <row r="1017" spans="2:65" s="1" customFormat="1" ht="21.75" customHeight="1">
      <c r="B1017" s="33"/>
      <c r="C1017" s="137" t="s">
        <v>1692</v>
      </c>
      <c r="D1017" s="137" t="s">
        <v>188</v>
      </c>
      <c r="E1017" s="138" t="s">
        <v>1693</v>
      </c>
      <c r="F1017" s="139" t="s">
        <v>1694</v>
      </c>
      <c r="G1017" s="140" t="s">
        <v>1299</v>
      </c>
      <c r="H1017" s="141">
        <v>1</v>
      </c>
      <c r="I1017" s="142"/>
      <c r="J1017" s="143">
        <f>ROUND(I1017*H1017,2)</f>
        <v>0</v>
      </c>
      <c r="K1017" s="139" t="s">
        <v>240</v>
      </c>
      <c r="L1017" s="33"/>
      <c r="M1017" s="144" t="s">
        <v>1</v>
      </c>
      <c r="N1017" s="145" t="s">
        <v>48</v>
      </c>
      <c r="P1017" s="146">
        <f>O1017*H1017</f>
        <v>0</v>
      </c>
      <c r="Q1017" s="146">
        <v>0</v>
      </c>
      <c r="R1017" s="146">
        <f>Q1017*H1017</f>
        <v>0</v>
      </c>
      <c r="S1017" s="146">
        <v>0</v>
      </c>
      <c r="T1017" s="147">
        <f>S1017*H1017</f>
        <v>0</v>
      </c>
      <c r="AR1017" s="148" t="s">
        <v>1109</v>
      </c>
      <c r="AT1017" s="148" t="s">
        <v>188</v>
      </c>
      <c r="AU1017" s="148" t="s">
        <v>93</v>
      </c>
      <c r="AY1017" s="17" t="s">
        <v>186</v>
      </c>
      <c r="BE1017" s="149">
        <f>IF(N1017="základní",J1017,0)</f>
        <v>0</v>
      </c>
      <c r="BF1017" s="149">
        <f>IF(N1017="snížená",J1017,0)</f>
        <v>0</v>
      </c>
      <c r="BG1017" s="149">
        <f>IF(N1017="zákl. přenesená",J1017,0)</f>
        <v>0</v>
      </c>
      <c r="BH1017" s="149">
        <f>IF(N1017="sníž. přenesená",J1017,0)</f>
        <v>0</v>
      </c>
      <c r="BI1017" s="149">
        <f>IF(N1017="nulová",J1017,0)</f>
        <v>0</v>
      </c>
      <c r="BJ1017" s="17" t="s">
        <v>91</v>
      </c>
      <c r="BK1017" s="149">
        <f>ROUND(I1017*H1017,2)</f>
        <v>0</v>
      </c>
      <c r="BL1017" s="17" t="s">
        <v>1109</v>
      </c>
      <c r="BM1017" s="148" t="s">
        <v>1695</v>
      </c>
    </row>
    <row r="1018" spans="2:65" s="1" customFormat="1" ht="39">
      <c r="B1018" s="33"/>
      <c r="D1018" s="151" t="s">
        <v>242</v>
      </c>
      <c r="F1018" s="158" t="s">
        <v>1599</v>
      </c>
      <c r="I1018" s="159"/>
      <c r="L1018" s="33"/>
      <c r="M1018" s="160"/>
      <c r="T1018" s="57"/>
      <c r="AT1018" s="17" t="s">
        <v>242</v>
      </c>
      <c r="AU1018" s="17" t="s">
        <v>93</v>
      </c>
    </row>
    <row r="1019" spans="2:65" s="1" customFormat="1" ht="21.75" customHeight="1">
      <c r="B1019" s="33"/>
      <c r="C1019" s="137" t="s">
        <v>1696</v>
      </c>
      <c r="D1019" s="137" t="s">
        <v>188</v>
      </c>
      <c r="E1019" s="138" t="s">
        <v>1697</v>
      </c>
      <c r="F1019" s="139" t="s">
        <v>1698</v>
      </c>
      <c r="G1019" s="140" t="s">
        <v>1299</v>
      </c>
      <c r="H1019" s="141">
        <v>1</v>
      </c>
      <c r="I1019" s="142"/>
      <c r="J1019" s="143">
        <f>ROUND(I1019*H1019,2)</f>
        <v>0</v>
      </c>
      <c r="K1019" s="139" t="s">
        <v>240</v>
      </c>
      <c r="L1019" s="33"/>
      <c r="M1019" s="144" t="s">
        <v>1</v>
      </c>
      <c r="N1019" s="145" t="s">
        <v>48</v>
      </c>
      <c r="P1019" s="146">
        <f>O1019*H1019</f>
        <v>0</v>
      </c>
      <c r="Q1019" s="146">
        <v>0</v>
      </c>
      <c r="R1019" s="146">
        <f>Q1019*H1019</f>
        <v>0</v>
      </c>
      <c r="S1019" s="146">
        <v>0</v>
      </c>
      <c r="T1019" s="147">
        <f>S1019*H1019</f>
        <v>0</v>
      </c>
      <c r="AR1019" s="148" t="s">
        <v>1109</v>
      </c>
      <c r="AT1019" s="148" t="s">
        <v>188</v>
      </c>
      <c r="AU1019" s="148" t="s">
        <v>93</v>
      </c>
      <c r="AY1019" s="17" t="s">
        <v>186</v>
      </c>
      <c r="BE1019" s="149">
        <f>IF(N1019="základní",J1019,0)</f>
        <v>0</v>
      </c>
      <c r="BF1019" s="149">
        <f>IF(N1019="snížená",J1019,0)</f>
        <v>0</v>
      </c>
      <c r="BG1019" s="149">
        <f>IF(N1019="zákl. přenesená",J1019,0)</f>
        <v>0</v>
      </c>
      <c r="BH1019" s="149">
        <f>IF(N1019="sníž. přenesená",J1019,0)</f>
        <v>0</v>
      </c>
      <c r="BI1019" s="149">
        <f>IF(N1019="nulová",J1019,0)</f>
        <v>0</v>
      </c>
      <c r="BJ1019" s="17" t="s">
        <v>91</v>
      </c>
      <c r="BK1019" s="149">
        <f>ROUND(I1019*H1019,2)</f>
        <v>0</v>
      </c>
      <c r="BL1019" s="17" t="s">
        <v>1109</v>
      </c>
      <c r="BM1019" s="148" t="s">
        <v>1699</v>
      </c>
    </row>
    <row r="1020" spans="2:65" s="1" customFormat="1" ht="39">
      <c r="B1020" s="33"/>
      <c r="D1020" s="151" t="s">
        <v>242</v>
      </c>
      <c r="F1020" s="158" t="s">
        <v>1599</v>
      </c>
      <c r="I1020" s="159"/>
      <c r="L1020" s="33"/>
      <c r="M1020" s="160"/>
      <c r="T1020" s="57"/>
      <c r="AT1020" s="17" t="s">
        <v>242</v>
      </c>
      <c r="AU1020" s="17" t="s">
        <v>93</v>
      </c>
    </row>
    <row r="1021" spans="2:65" s="1" customFormat="1" ht="21.75" customHeight="1">
      <c r="B1021" s="33"/>
      <c r="C1021" s="137" t="s">
        <v>1700</v>
      </c>
      <c r="D1021" s="137" t="s">
        <v>188</v>
      </c>
      <c r="E1021" s="138" t="s">
        <v>1701</v>
      </c>
      <c r="F1021" s="139" t="s">
        <v>1702</v>
      </c>
      <c r="G1021" s="140" t="s">
        <v>1299</v>
      </c>
      <c r="H1021" s="141">
        <v>1</v>
      </c>
      <c r="I1021" s="142"/>
      <c r="J1021" s="143">
        <f>ROUND(I1021*H1021,2)</f>
        <v>0</v>
      </c>
      <c r="K1021" s="139" t="s">
        <v>240</v>
      </c>
      <c r="L1021" s="33"/>
      <c r="M1021" s="144" t="s">
        <v>1</v>
      </c>
      <c r="N1021" s="145" t="s">
        <v>48</v>
      </c>
      <c r="P1021" s="146">
        <f>O1021*H1021</f>
        <v>0</v>
      </c>
      <c r="Q1021" s="146">
        <v>0</v>
      </c>
      <c r="R1021" s="146">
        <f>Q1021*H1021</f>
        <v>0</v>
      </c>
      <c r="S1021" s="146">
        <v>0</v>
      </c>
      <c r="T1021" s="147">
        <f>S1021*H1021</f>
        <v>0</v>
      </c>
      <c r="AR1021" s="148" t="s">
        <v>1109</v>
      </c>
      <c r="AT1021" s="148" t="s">
        <v>188</v>
      </c>
      <c r="AU1021" s="148" t="s">
        <v>93</v>
      </c>
      <c r="AY1021" s="17" t="s">
        <v>186</v>
      </c>
      <c r="BE1021" s="149">
        <f>IF(N1021="základní",J1021,0)</f>
        <v>0</v>
      </c>
      <c r="BF1021" s="149">
        <f>IF(N1021="snížená",J1021,0)</f>
        <v>0</v>
      </c>
      <c r="BG1021" s="149">
        <f>IF(N1021="zákl. přenesená",J1021,0)</f>
        <v>0</v>
      </c>
      <c r="BH1021" s="149">
        <f>IF(N1021="sníž. přenesená",J1021,0)</f>
        <v>0</v>
      </c>
      <c r="BI1021" s="149">
        <f>IF(N1021="nulová",J1021,0)</f>
        <v>0</v>
      </c>
      <c r="BJ1021" s="17" t="s">
        <v>91</v>
      </c>
      <c r="BK1021" s="149">
        <f>ROUND(I1021*H1021,2)</f>
        <v>0</v>
      </c>
      <c r="BL1021" s="17" t="s">
        <v>1109</v>
      </c>
      <c r="BM1021" s="148" t="s">
        <v>1703</v>
      </c>
    </row>
    <row r="1022" spans="2:65" s="1" customFormat="1" ht="39">
      <c r="B1022" s="33"/>
      <c r="D1022" s="151" t="s">
        <v>242</v>
      </c>
      <c r="F1022" s="158" t="s">
        <v>1599</v>
      </c>
      <c r="I1022" s="159"/>
      <c r="L1022" s="33"/>
      <c r="M1022" s="160"/>
      <c r="T1022" s="57"/>
      <c r="AT1022" s="17" t="s">
        <v>242</v>
      </c>
      <c r="AU1022" s="17" t="s">
        <v>93</v>
      </c>
    </row>
    <row r="1023" spans="2:65" s="1" customFormat="1" ht="21.75" customHeight="1">
      <c r="B1023" s="33"/>
      <c r="C1023" s="137" t="s">
        <v>1704</v>
      </c>
      <c r="D1023" s="137" t="s">
        <v>188</v>
      </c>
      <c r="E1023" s="138" t="s">
        <v>1705</v>
      </c>
      <c r="F1023" s="139" t="s">
        <v>1706</v>
      </c>
      <c r="G1023" s="140" t="s">
        <v>1299</v>
      </c>
      <c r="H1023" s="141">
        <v>1</v>
      </c>
      <c r="I1023" s="142"/>
      <c r="J1023" s="143">
        <f>ROUND(I1023*H1023,2)</f>
        <v>0</v>
      </c>
      <c r="K1023" s="139" t="s">
        <v>240</v>
      </c>
      <c r="L1023" s="33"/>
      <c r="M1023" s="144" t="s">
        <v>1</v>
      </c>
      <c r="N1023" s="145" t="s">
        <v>48</v>
      </c>
      <c r="P1023" s="146">
        <f>O1023*H1023</f>
        <v>0</v>
      </c>
      <c r="Q1023" s="146">
        <v>0</v>
      </c>
      <c r="R1023" s="146">
        <f>Q1023*H1023</f>
        <v>0</v>
      </c>
      <c r="S1023" s="146">
        <v>0</v>
      </c>
      <c r="T1023" s="147">
        <f>S1023*H1023</f>
        <v>0</v>
      </c>
      <c r="AR1023" s="148" t="s">
        <v>1109</v>
      </c>
      <c r="AT1023" s="148" t="s">
        <v>188</v>
      </c>
      <c r="AU1023" s="148" t="s">
        <v>93</v>
      </c>
      <c r="AY1023" s="17" t="s">
        <v>186</v>
      </c>
      <c r="BE1023" s="149">
        <f>IF(N1023="základní",J1023,0)</f>
        <v>0</v>
      </c>
      <c r="BF1023" s="149">
        <f>IF(N1023="snížená",J1023,0)</f>
        <v>0</v>
      </c>
      <c r="BG1023" s="149">
        <f>IF(N1023="zákl. přenesená",J1023,0)</f>
        <v>0</v>
      </c>
      <c r="BH1023" s="149">
        <f>IF(N1023="sníž. přenesená",J1023,0)</f>
        <v>0</v>
      </c>
      <c r="BI1023" s="149">
        <f>IF(N1023="nulová",J1023,0)</f>
        <v>0</v>
      </c>
      <c r="BJ1023" s="17" t="s">
        <v>91</v>
      </c>
      <c r="BK1023" s="149">
        <f>ROUND(I1023*H1023,2)</f>
        <v>0</v>
      </c>
      <c r="BL1023" s="17" t="s">
        <v>1109</v>
      </c>
      <c r="BM1023" s="148" t="s">
        <v>1707</v>
      </c>
    </row>
    <row r="1024" spans="2:65" s="1" customFormat="1" ht="39">
      <c r="B1024" s="33"/>
      <c r="D1024" s="151" t="s">
        <v>242</v>
      </c>
      <c r="F1024" s="158" t="s">
        <v>1599</v>
      </c>
      <c r="I1024" s="159"/>
      <c r="L1024" s="33"/>
      <c r="M1024" s="160"/>
      <c r="T1024" s="57"/>
      <c r="AT1024" s="17" t="s">
        <v>242</v>
      </c>
      <c r="AU1024" s="17" t="s">
        <v>93</v>
      </c>
    </row>
    <row r="1025" spans="2:65" s="1" customFormat="1" ht="16.5" customHeight="1">
      <c r="B1025" s="33"/>
      <c r="C1025" s="137" t="s">
        <v>1708</v>
      </c>
      <c r="D1025" s="137" t="s">
        <v>188</v>
      </c>
      <c r="E1025" s="138" t="s">
        <v>1709</v>
      </c>
      <c r="F1025" s="139" t="s">
        <v>1710</v>
      </c>
      <c r="G1025" s="140" t="s">
        <v>912</v>
      </c>
      <c r="H1025" s="141">
        <v>1</v>
      </c>
      <c r="I1025" s="142"/>
      <c r="J1025" s="143">
        <f>ROUND(I1025*H1025,2)</f>
        <v>0</v>
      </c>
      <c r="K1025" s="139" t="s">
        <v>240</v>
      </c>
      <c r="L1025" s="33"/>
      <c r="M1025" s="144" t="s">
        <v>1</v>
      </c>
      <c r="N1025" s="145" t="s">
        <v>48</v>
      </c>
      <c r="P1025" s="146">
        <f>O1025*H1025</f>
        <v>0</v>
      </c>
      <c r="Q1025" s="146">
        <v>0</v>
      </c>
      <c r="R1025" s="146">
        <f>Q1025*H1025</f>
        <v>0</v>
      </c>
      <c r="S1025" s="146">
        <v>0</v>
      </c>
      <c r="T1025" s="147">
        <f>S1025*H1025</f>
        <v>0</v>
      </c>
      <c r="AR1025" s="148" t="s">
        <v>348</v>
      </c>
      <c r="AT1025" s="148" t="s">
        <v>188</v>
      </c>
      <c r="AU1025" s="148" t="s">
        <v>93</v>
      </c>
      <c r="AY1025" s="17" t="s">
        <v>186</v>
      </c>
      <c r="BE1025" s="149">
        <f>IF(N1025="základní",J1025,0)</f>
        <v>0</v>
      </c>
      <c r="BF1025" s="149">
        <f>IF(N1025="snížená",J1025,0)</f>
        <v>0</v>
      </c>
      <c r="BG1025" s="149">
        <f>IF(N1025="zákl. přenesená",J1025,0)</f>
        <v>0</v>
      </c>
      <c r="BH1025" s="149">
        <f>IF(N1025="sníž. přenesená",J1025,0)</f>
        <v>0</v>
      </c>
      <c r="BI1025" s="149">
        <f>IF(N1025="nulová",J1025,0)</f>
        <v>0</v>
      </c>
      <c r="BJ1025" s="17" t="s">
        <v>91</v>
      </c>
      <c r="BK1025" s="149">
        <f>ROUND(I1025*H1025,2)</f>
        <v>0</v>
      </c>
      <c r="BL1025" s="17" t="s">
        <v>348</v>
      </c>
      <c r="BM1025" s="148" t="s">
        <v>1711</v>
      </c>
    </row>
    <row r="1026" spans="2:65" s="1" customFormat="1" ht="16.5" customHeight="1">
      <c r="B1026" s="33"/>
      <c r="C1026" s="137" t="s">
        <v>1712</v>
      </c>
      <c r="D1026" s="137" t="s">
        <v>188</v>
      </c>
      <c r="E1026" s="138" t="s">
        <v>1713</v>
      </c>
      <c r="F1026" s="139" t="s">
        <v>1714</v>
      </c>
      <c r="G1026" s="140" t="s">
        <v>992</v>
      </c>
      <c r="H1026" s="196"/>
      <c r="I1026" s="142"/>
      <c r="J1026" s="143">
        <f>ROUND(I1026*H1026,2)</f>
        <v>0</v>
      </c>
      <c r="K1026" s="139" t="s">
        <v>192</v>
      </c>
      <c r="L1026" s="33"/>
      <c r="M1026" s="144" t="s">
        <v>1</v>
      </c>
      <c r="N1026" s="145" t="s">
        <v>48</v>
      </c>
      <c r="P1026" s="146">
        <f>O1026*H1026</f>
        <v>0</v>
      </c>
      <c r="Q1026" s="146">
        <v>0</v>
      </c>
      <c r="R1026" s="146">
        <f>Q1026*H1026</f>
        <v>0</v>
      </c>
      <c r="S1026" s="146">
        <v>0</v>
      </c>
      <c r="T1026" s="147">
        <f>S1026*H1026</f>
        <v>0</v>
      </c>
      <c r="AR1026" s="148" t="s">
        <v>348</v>
      </c>
      <c r="AT1026" s="148" t="s">
        <v>188</v>
      </c>
      <c r="AU1026" s="148" t="s">
        <v>93</v>
      </c>
      <c r="AY1026" s="17" t="s">
        <v>186</v>
      </c>
      <c r="BE1026" s="149">
        <f>IF(N1026="základní",J1026,0)</f>
        <v>0</v>
      </c>
      <c r="BF1026" s="149">
        <f>IF(N1026="snížená",J1026,0)</f>
        <v>0</v>
      </c>
      <c r="BG1026" s="149">
        <f>IF(N1026="zákl. přenesená",J1026,0)</f>
        <v>0</v>
      </c>
      <c r="BH1026" s="149">
        <f>IF(N1026="sníž. přenesená",J1026,0)</f>
        <v>0</v>
      </c>
      <c r="BI1026" s="149">
        <f>IF(N1026="nulová",J1026,0)</f>
        <v>0</v>
      </c>
      <c r="BJ1026" s="17" t="s">
        <v>91</v>
      </c>
      <c r="BK1026" s="149">
        <f>ROUND(I1026*H1026,2)</f>
        <v>0</v>
      </c>
      <c r="BL1026" s="17" t="s">
        <v>348</v>
      </c>
      <c r="BM1026" s="148" t="s">
        <v>1715</v>
      </c>
    </row>
    <row r="1027" spans="2:65" s="11" customFormat="1" ht="22.9" customHeight="1">
      <c r="B1027" s="125"/>
      <c r="D1027" s="126" t="s">
        <v>82</v>
      </c>
      <c r="E1027" s="135" t="s">
        <v>1716</v>
      </c>
      <c r="F1027" s="135" t="s">
        <v>1717</v>
      </c>
      <c r="I1027" s="128"/>
      <c r="J1027" s="136">
        <f>BK1027</f>
        <v>0</v>
      </c>
      <c r="L1027" s="125"/>
      <c r="M1027" s="130"/>
      <c r="P1027" s="131">
        <f>SUM(P1028:P1067)</f>
        <v>0</v>
      </c>
      <c r="R1027" s="131">
        <f>SUM(R1028:R1067)</f>
        <v>16.066024999999996</v>
      </c>
      <c r="T1027" s="132">
        <f>SUM(T1028:T1067)</f>
        <v>0</v>
      </c>
      <c r="AR1027" s="126" t="s">
        <v>93</v>
      </c>
      <c r="AT1027" s="133" t="s">
        <v>82</v>
      </c>
      <c r="AU1027" s="133" t="s">
        <v>91</v>
      </c>
      <c r="AY1027" s="126" t="s">
        <v>186</v>
      </c>
      <c r="BK1027" s="134">
        <f>SUM(BK1028:BK1067)</f>
        <v>0</v>
      </c>
    </row>
    <row r="1028" spans="2:65" s="1" customFormat="1" ht="16.5" customHeight="1">
      <c r="B1028" s="33"/>
      <c r="C1028" s="137" t="s">
        <v>1718</v>
      </c>
      <c r="D1028" s="137" t="s">
        <v>188</v>
      </c>
      <c r="E1028" s="138" t="s">
        <v>1719</v>
      </c>
      <c r="F1028" s="139" t="s">
        <v>1720</v>
      </c>
      <c r="G1028" s="140" t="s">
        <v>191</v>
      </c>
      <c r="H1028" s="141">
        <v>426.67</v>
      </c>
      <c r="I1028" s="142"/>
      <c r="J1028" s="143">
        <f>ROUND(I1028*H1028,2)</f>
        <v>0</v>
      </c>
      <c r="K1028" s="139" t="s">
        <v>192</v>
      </c>
      <c r="L1028" s="33"/>
      <c r="M1028" s="144" t="s">
        <v>1</v>
      </c>
      <c r="N1028" s="145" t="s">
        <v>48</v>
      </c>
      <c r="P1028" s="146">
        <f>O1028*H1028</f>
        <v>0</v>
      </c>
      <c r="Q1028" s="146">
        <v>0</v>
      </c>
      <c r="R1028" s="146">
        <f>Q1028*H1028</f>
        <v>0</v>
      </c>
      <c r="S1028" s="146">
        <v>0</v>
      </c>
      <c r="T1028" s="147">
        <f>S1028*H1028</f>
        <v>0</v>
      </c>
      <c r="AR1028" s="148" t="s">
        <v>348</v>
      </c>
      <c r="AT1028" s="148" t="s">
        <v>188</v>
      </c>
      <c r="AU1028" s="148" t="s">
        <v>93</v>
      </c>
      <c r="AY1028" s="17" t="s">
        <v>186</v>
      </c>
      <c r="BE1028" s="149">
        <f>IF(N1028="základní",J1028,0)</f>
        <v>0</v>
      </c>
      <c r="BF1028" s="149">
        <f>IF(N1028="snížená",J1028,0)</f>
        <v>0</v>
      </c>
      <c r="BG1028" s="149">
        <f>IF(N1028="zákl. přenesená",J1028,0)</f>
        <v>0</v>
      </c>
      <c r="BH1028" s="149">
        <f>IF(N1028="sníž. přenesená",J1028,0)</f>
        <v>0</v>
      </c>
      <c r="BI1028" s="149">
        <f>IF(N1028="nulová",J1028,0)</f>
        <v>0</v>
      </c>
      <c r="BJ1028" s="17" t="s">
        <v>91</v>
      </c>
      <c r="BK1028" s="149">
        <f>ROUND(I1028*H1028,2)</f>
        <v>0</v>
      </c>
      <c r="BL1028" s="17" t="s">
        <v>348</v>
      </c>
      <c r="BM1028" s="148" t="s">
        <v>1721</v>
      </c>
    </row>
    <row r="1029" spans="2:65" s="12" customFormat="1" ht="11.25">
      <c r="B1029" s="150"/>
      <c r="D1029" s="151" t="s">
        <v>209</v>
      </c>
      <c r="E1029" s="157" t="s">
        <v>1</v>
      </c>
      <c r="F1029" s="152" t="s">
        <v>1722</v>
      </c>
      <c r="H1029" s="153">
        <v>426.67</v>
      </c>
      <c r="I1029" s="154"/>
      <c r="L1029" s="150"/>
      <c r="M1029" s="155"/>
      <c r="T1029" s="156"/>
      <c r="AT1029" s="157" t="s">
        <v>209</v>
      </c>
      <c r="AU1029" s="157" t="s">
        <v>93</v>
      </c>
      <c r="AV1029" s="12" t="s">
        <v>93</v>
      </c>
      <c r="AW1029" s="12" t="s">
        <v>38</v>
      </c>
      <c r="AX1029" s="12" t="s">
        <v>83</v>
      </c>
      <c r="AY1029" s="157" t="s">
        <v>186</v>
      </c>
    </row>
    <row r="1030" spans="2:65" s="13" customFormat="1" ht="11.25">
      <c r="B1030" s="166"/>
      <c r="D1030" s="151" t="s">
        <v>209</v>
      </c>
      <c r="E1030" s="167" t="s">
        <v>1</v>
      </c>
      <c r="F1030" s="168" t="s">
        <v>291</v>
      </c>
      <c r="H1030" s="169">
        <v>426.67</v>
      </c>
      <c r="I1030" s="170"/>
      <c r="L1030" s="166"/>
      <c r="M1030" s="171"/>
      <c r="T1030" s="172"/>
      <c r="AT1030" s="167" t="s">
        <v>209</v>
      </c>
      <c r="AU1030" s="167" t="s">
        <v>93</v>
      </c>
      <c r="AV1030" s="13" t="s">
        <v>193</v>
      </c>
      <c r="AW1030" s="13" t="s">
        <v>38</v>
      </c>
      <c r="AX1030" s="13" t="s">
        <v>91</v>
      </c>
      <c r="AY1030" s="167" t="s">
        <v>186</v>
      </c>
    </row>
    <row r="1031" spans="2:65" s="1" customFormat="1" ht="16.5" customHeight="1">
      <c r="B1031" s="33"/>
      <c r="C1031" s="137" t="s">
        <v>1723</v>
      </c>
      <c r="D1031" s="137" t="s">
        <v>188</v>
      </c>
      <c r="E1031" s="138" t="s">
        <v>1724</v>
      </c>
      <c r="F1031" s="139" t="s">
        <v>1725</v>
      </c>
      <c r="G1031" s="140" t="s">
        <v>191</v>
      </c>
      <c r="H1031" s="141">
        <v>426.67</v>
      </c>
      <c r="I1031" s="142"/>
      <c r="J1031" s="143">
        <f>ROUND(I1031*H1031,2)</f>
        <v>0</v>
      </c>
      <c r="K1031" s="139" t="s">
        <v>192</v>
      </c>
      <c r="L1031" s="33"/>
      <c r="M1031" s="144" t="s">
        <v>1</v>
      </c>
      <c r="N1031" s="145" t="s">
        <v>48</v>
      </c>
      <c r="P1031" s="146">
        <f>O1031*H1031</f>
        <v>0</v>
      </c>
      <c r="Q1031" s="146">
        <v>2.9999999999999997E-4</v>
      </c>
      <c r="R1031" s="146">
        <f>Q1031*H1031</f>
        <v>0.128001</v>
      </c>
      <c r="S1031" s="146">
        <v>0</v>
      </c>
      <c r="T1031" s="147">
        <f>S1031*H1031</f>
        <v>0</v>
      </c>
      <c r="AR1031" s="148" t="s">
        <v>348</v>
      </c>
      <c r="AT1031" s="148" t="s">
        <v>188</v>
      </c>
      <c r="AU1031" s="148" t="s">
        <v>93</v>
      </c>
      <c r="AY1031" s="17" t="s">
        <v>186</v>
      </c>
      <c r="BE1031" s="149">
        <f>IF(N1031="základní",J1031,0)</f>
        <v>0</v>
      </c>
      <c r="BF1031" s="149">
        <f>IF(N1031="snížená",J1031,0)</f>
        <v>0</v>
      </c>
      <c r="BG1031" s="149">
        <f>IF(N1031="zákl. přenesená",J1031,0)</f>
        <v>0</v>
      </c>
      <c r="BH1031" s="149">
        <f>IF(N1031="sníž. přenesená",J1031,0)</f>
        <v>0</v>
      </c>
      <c r="BI1031" s="149">
        <f>IF(N1031="nulová",J1031,0)</f>
        <v>0</v>
      </c>
      <c r="BJ1031" s="17" t="s">
        <v>91</v>
      </c>
      <c r="BK1031" s="149">
        <f>ROUND(I1031*H1031,2)</f>
        <v>0</v>
      </c>
      <c r="BL1031" s="17" t="s">
        <v>348</v>
      </c>
      <c r="BM1031" s="148" t="s">
        <v>1726</v>
      </c>
    </row>
    <row r="1032" spans="2:65" s="1" customFormat="1" ht="16.5" customHeight="1">
      <c r="B1032" s="33"/>
      <c r="C1032" s="137" t="s">
        <v>1727</v>
      </c>
      <c r="D1032" s="137" t="s">
        <v>188</v>
      </c>
      <c r="E1032" s="138" t="s">
        <v>1728</v>
      </c>
      <c r="F1032" s="139" t="s">
        <v>1729</v>
      </c>
      <c r="G1032" s="140" t="s">
        <v>191</v>
      </c>
      <c r="H1032" s="141">
        <v>410.5</v>
      </c>
      <c r="I1032" s="142"/>
      <c r="J1032" s="143">
        <f>ROUND(I1032*H1032,2)</f>
        <v>0</v>
      </c>
      <c r="K1032" s="139" t="s">
        <v>192</v>
      </c>
      <c r="L1032" s="33"/>
      <c r="M1032" s="144" t="s">
        <v>1</v>
      </c>
      <c r="N1032" s="145" t="s">
        <v>48</v>
      </c>
      <c r="P1032" s="146">
        <f>O1032*H1032</f>
        <v>0</v>
      </c>
      <c r="Q1032" s="146">
        <v>7.5799999999999999E-3</v>
      </c>
      <c r="R1032" s="146">
        <f>Q1032*H1032</f>
        <v>3.1115900000000001</v>
      </c>
      <c r="S1032" s="146">
        <v>0</v>
      </c>
      <c r="T1032" s="147">
        <f>S1032*H1032</f>
        <v>0</v>
      </c>
      <c r="AR1032" s="148" t="s">
        <v>348</v>
      </c>
      <c r="AT1032" s="148" t="s">
        <v>188</v>
      </c>
      <c r="AU1032" s="148" t="s">
        <v>93</v>
      </c>
      <c r="AY1032" s="17" t="s">
        <v>186</v>
      </c>
      <c r="BE1032" s="149">
        <f>IF(N1032="základní",J1032,0)</f>
        <v>0</v>
      </c>
      <c r="BF1032" s="149">
        <f>IF(N1032="snížená",J1032,0)</f>
        <v>0</v>
      </c>
      <c r="BG1032" s="149">
        <f>IF(N1032="zákl. přenesená",J1032,0)</f>
        <v>0</v>
      </c>
      <c r="BH1032" s="149">
        <f>IF(N1032="sníž. přenesená",J1032,0)</f>
        <v>0</v>
      </c>
      <c r="BI1032" s="149">
        <f>IF(N1032="nulová",J1032,0)</f>
        <v>0</v>
      </c>
      <c r="BJ1032" s="17" t="s">
        <v>91</v>
      </c>
      <c r="BK1032" s="149">
        <f>ROUND(I1032*H1032,2)</f>
        <v>0</v>
      </c>
      <c r="BL1032" s="17" t="s">
        <v>348</v>
      </c>
      <c r="BM1032" s="148" t="s">
        <v>1730</v>
      </c>
    </row>
    <row r="1033" spans="2:65" s="1" customFormat="1" ht="21.75" customHeight="1">
      <c r="B1033" s="33"/>
      <c r="C1033" s="137" t="s">
        <v>1731</v>
      </c>
      <c r="D1033" s="137" t="s">
        <v>188</v>
      </c>
      <c r="E1033" s="138" t="s">
        <v>1732</v>
      </c>
      <c r="F1033" s="139" t="s">
        <v>1733</v>
      </c>
      <c r="G1033" s="140" t="s">
        <v>225</v>
      </c>
      <c r="H1033" s="141">
        <v>49</v>
      </c>
      <c r="I1033" s="142"/>
      <c r="J1033" s="143">
        <f>ROUND(I1033*H1033,2)</f>
        <v>0</v>
      </c>
      <c r="K1033" s="139" t="s">
        <v>192</v>
      </c>
      <c r="L1033" s="33"/>
      <c r="M1033" s="144" t="s">
        <v>1</v>
      </c>
      <c r="N1033" s="145" t="s">
        <v>48</v>
      </c>
      <c r="P1033" s="146">
        <f>O1033*H1033</f>
        <v>0</v>
      </c>
      <c r="Q1033" s="146">
        <v>1.5299999999999999E-3</v>
      </c>
      <c r="R1033" s="146">
        <f>Q1033*H1033</f>
        <v>7.4969999999999995E-2</v>
      </c>
      <c r="S1033" s="146">
        <v>0</v>
      </c>
      <c r="T1033" s="147">
        <f>S1033*H1033</f>
        <v>0</v>
      </c>
      <c r="AR1033" s="148" t="s">
        <v>348</v>
      </c>
      <c r="AT1033" s="148" t="s">
        <v>188</v>
      </c>
      <c r="AU1033" s="148" t="s">
        <v>93</v>
      </c>
      <c r="AY1033" s="17" t="s">
        <v>186</v>
      </c>
      <c r="BE1033" s="149">
        <f>IF(N1033="základní",J1033,0)</f>
        <v>0</v>
      </c>
      <c r="BF1033" s="149">
        <f>IF(N1033="snížená",J1033,0)</f>
        <v>0</v>
      </c>
      <c r="BG1033" s="149">
        <f>IF(N1033="zákl. přenesená",J1033,0)</f>
        <v>0</v>
      </c>
      <c r="BH1033" s="149">
        <f>IF(N1033="sníž. přenesená",J1033,0)</f>
        <v>0</v>
      </c>
      <c r="BI1033" s="149">
        <f>IF(N1033="nulová",J1033,0)</f>
        <v>0</v>
      </c>
      <c r="BJ1033" s="17" t="s">
        <v>91</v>
      </c>
      <c r="BK1033" s="149">
        <f>ROUND(I1033*H1033,2)</f>
        <v>0</v>
      </c>
      <c r="BL1033" s="17" t="s">
        <v>348</v>
      </c>
      <c r="BM1033" s="148" t="s">
        <v>1734</v>
      </c>
    </row>
    <row r="1034" spans="2:65" s="14" customFormat="1" ht="11.25">
      <c r="B1034" s="173"/>
      <c r="D1034" s="151" t="s">
        <v>209</v>
      </c>
      <c r="E1034" s="174" t="s">
        <v>1</v>
      </c>
      <c r="F1034" s="175" t="s">
        <v>851</v>
      </c>
      <c r="H1034" s="174" t="s">
        <v>1</v>
      </c>
      <c r="I1034" s="176"/>
      <c r="L1034" s="173"/>
      <c r="M1034" s="177"/>
      <c r="T1034" s="178"/>
      <c r="AT1034" s="174" t="s">
        <v>209</v>
      </c>
      <c r="AU1034" s="174" t="s">
        <v>93</v>
      </c>
      <c r="AV1034" s="14" t="s">
        <v>91</v>
      </c>
      <c r="AW1034" s="14" t="s">
        <v>38</v>
      </c>
      <c r="AX1034" s="14" t="s">
        <v>83</v>
      </c>
      <c r="AY1034" s="174" t="s">
        <v>186</v>
      </c>
    </row>
    <row r="1035" spans="2:65" s="12" customFormat="1" ht="11.25">
      <c r="B1035" s="150"/>
      <c r="D1035" s="151" t="s">
        <v>209</v>
      </c>
      <c r="E1035" s="157" t="s">
        <v>1</v>
      </c>
      <c r="F1035" s="152" t="s">
        <v>1735</v>
      </c>
      <c r="H1035" s="153">
        <v>49</v>
      </c>
      <c r="I1035" s="154"/>
      <c r="L1035" s="150"/>
      <c r="M1035" s="155"/>
      <c r="T1035" s="156"/>
      <c r="AT1035" s="157" t="s">
        <v>209</v>
      </c>
      <c r="AU1035" s="157" t="s">
        <v>93</v>
      </c>
      <c r="AV1035" s="12" t="s">
        <v>93</v>
      </c>
      <c r="AW1035" s="12" t="s">
        <v>38</v>
      </c>
      <c r="AX1035" s="12" t="s">
        <v>83</v>
      </c>
      <c r="AY1035" s="157" t="s">
        <v>186</v>
      </c>
    </row>
    <row r="1036" spans="2:65" s="13" customFormat="1" ht="11.25">
      <c r="B1036" s="166"/>
      <c r="D1036" s="151" t="s">
        <v>209</v>
      </c>
      <c r="E1036" s="167" t="s">
        <v>1</v>
      </c>
      <c r="F1036" s="168" t="s">
        <v>291</v>
      </c>
      <c r="H1036" s="169">
        <v>49</v>
      </c>
      <c r="I1036" s="170"/>
      <c r="L1036" s="166"/>
      <c r="M1036" s="171"/>
      <c r="T1036" s="172"/>
      <c r="AT1036" s="167" t="s">
        <v>209</v>
      </c>
      <c r="AU1036" s="167" t="s">
        <v>93</v>
      </c>
      <c r="AV1036" s="13" t="s">
        <v>193</v>
      </c>
      <c r="AW1036" s="13" t="s">
        <v>38</v>
      </c>
      <c r="AX1036" s="13" t="s">
        <v>91</v>
      </c>
      <c r="AY1036" s="167" t="s">
        <v>186</v>
      </c>
    </row>
    <row r="1037" spans="2:65" s="1" customFormat="1" ht="16.5" customHeight="1">
      <c r="B1037" s="33"/>
      <c r="C1037" s="179" t="s">
        <v>1736</v>
      </c>
      <c r="D1037" s="179" t="s">
        <v>305</v>
      </c>
      <c r="E1037" s="180" t="s">
        <v>1737</v>
      </c>
      <c r="F1037" s="181" t="s">
        <v>1738</v>
      </c>
      <c r="G1037" s="182" t="s">
        <v>191</v>
      </c>
      <c r="H1037" s="183">
        <v>16.170000000000002</v>
      </c>
      <c r="I1037" s="184"/>
      <c r="J1037" s="185">
        <f>ROUND(I1037*H1037,2)</f>
        <v>0</v>
      </c>
      <c r="K1037" s="181" t="s">
        <v>240</v>
      </c>
      <c r="L1037" s="186"/>
      <c r="M1037" s="187" t="s">
        <v>1</v>
      </c>
      <c r="N1037" s="188" t="s">
        <v>48</v>
      </c>
      <c r="P1037" s="146">
        <f>O1037*H1037</f>
        <v>0</v>
      </c>
      <c r="Q1037" s="146">
        <v>1.26E-2</v>
      </c>
      <c r="R1037" s="146">
        <f>Q1037*H1037</f>
        <v>0.20374200000000003</v>
      </c>
      <c r="S1037" s="146">
        <v>0</v>
      </c>
      <c r="T1037" s="147">
        <f>S1037*H1037</f>
        <v>0</v>
      </c>
      <c r="AR1037" s="148" t="s">
        <v>435</v>
      </c>
      <c r="AT1037" s="148" t="s">
        <v>305</v>
      </c>
      <c r="AU1037" s="148" t="s">
        <v>93</v>
      </c>
      <c r="AY1037" s="17" t="s">
        <v>186</v>
      </c>
      <c r="BE1037" s="149">
        <f>IF(N1037="základní",J1037,0)</f>
        <v>0</v>
      </c>
      <c r="BF1037" s="149">
        <f>IF(N1037="snížená",J1037,0)</f>
        <v>0</v>
      </c>
      <c r="BG1037" s="149">
        <f>IF(N1037="zákl. přenesená",J1037,0)</f>
        <v>0</v>
      </c>
      <c r="BH1037" s="149">
        <f>IF(N1037="sníž. přenesená",J1037,0)</f>
        <v>0</v>
      </c>
      <c r="BI1037" s="149">
        <f>IF(N1037="nulová",J1037,0)</f>
        <v>0</v>
      </c>
      <c r="BJ1037" s="17" t="s">
        <v>91</v>
      </c>
      <c r="BK1037" s="149">
        <f>ROUND(I1037*H1037,2)</f>
        <v>0</v>
      </c>
      <c r="BL1037" s="17" t="s">
        <v>348</v>
      </c>
      <c r="BM1037" s="148" t="s">
        <v>1739</v>
      </c>
    </row>
    <row r="1038" spans="2:65" s="1" customFormat="1" ht="48.75">
      <c r="B1038" s="33"/>
      <c r="D1038" s="151" t="s">
        <v>242</v>
      </c>
      <c r="F1038" s="158" t="s">
        <v>1740</v>
      </c>
      <c r="I1038" s="159"/>
      <c r="L1038" s="33"/>
      <c r="M1038" s="160"/>
      <c r="T1038" s="57"/>
      <c r="AT1038" s="17" t="s">
        <v>242</v>
      </c>
      <c r="AU1038" s="17" t="s">
        <v>93</v>
      </c>
    </row>
    <row r="1039" spans="2:65" s="12" customFormat="1" ht="11.25">
      <c r="B1039" s="150"/>
      <c r="D1039" s="151" t="s">
        <v>209</v>
      </c>
      <c r="F1039" s="152" t="s">
        <v>1741</v>
      </c>
      <c r="H1039" s="153">
        <v>16.170000000000002</v>
      </c>
      <c r="I1039" s="154"/>
      <c r="L1039" s="150"/>
      <c r="M1039" s="155"/>
      <c r="T1039" s="156"/>
      <c r="AT1039" s="157" t="s">
        <v>209</v>
      </c>
      <c r="AU1039" s="157" t="s">
        <v>93</v>
      </c>
      <c r="AV1039" s="12" t="s">
        <v>93</v>
      </c>
      <c r="AW1039" s="12" t="s">
        <v>4</v>
      </c>
      <c r="AX1039" s="12" t="s">
        <v>91</v>
      </c>
      <c r="AY1039" s="157" t="s">
        <v>186</v>
      </c>
    </row>
    <row r="1040" spans="2:65" s="1" customFormat="1" ht="21.75" customHeight="1">
      <c r="B1040" s="33"/>
      <c r="C1040" s="137" t="s">
        <v>1742</v>
      </c>
      <c r="D1040" s="137" t="s">
        <v>188</v>
      </c>
      <c r="E1040" s="138" t="s">
        <v>1743</v>
      </c>
      <c r="F1040" s="139" t="s">
        <v>1744</v>
      </c>
      <c r="G1040" s="140" t="s">
        <v>225</v>
      </c>
      <c r="H1040" s="141">
        <v>49</v>
      </c>
      <c r="I1040" s="142"/>
      <c r="J1040" s="143">
        <f>ROUND(I1040*H1040,2)</f>
        <v>0</v>
      </c>
      <c r="K1040" s="139" t="s">
        <v>192</v>
      </c>
      <c r="L1040" s="33"/>
      <c r="M1040" s="144" t="s">
        <v>1</v>
      </c>
      <c r="N1040" s="145" t="s">
        <v>48</v>
      </c>
      <c r="P1040" s="146">
        <f>O1040*H1040</f>
        <v>0</v>
      </c>
      <c r="Q1040" s="146">
        <v>1.0200000000000001E-3</v>
      </c>
      <c r="R1040" s="146">
        <f>Q1040*H1040</f>
        <v>4.9980000000000004E-2</v>
      </c>
      <c r="S1040" s="146">
        <v>0</v>
      </c>
      <c r="T1040" s="147">
        <f>S1040*H1040</f>
        <v>0</v>
      </c>
      <c r="AR1040" s="148" t="s">
        <v>348</v>
      </c>
      <c r="AT1040" s="148" t="s">
        <v>188</v>
      </c>
      <c r="AU1040" s="148" t="s">
        <v>93</v>
      </c>
      <c r="AY1040" s="17" t="s">
        <v>186</v>
      </c>
      <c r="BE1040" s="149">
        <f>IF(N1040="základní",J1040,0)</f>
        <v>0</v>
      </c>
      <c r="BF1040" s="149">
        <f>IF(N1040="snížená",J1040,0)</f>
        <v>0</v>
      </c>
      <c r="BG1040" s="149">
        <f>IF(N1040="zákl. přenesená",J1040,0)</f>
        <v>0</v>
      </c>
      <c r="BH1040" s="149">
        <f>IF(N1040="sníž. přenesená",J1040,0)</f>
        <v>0</v>
      </c>
      <c r="BI1040" s="149">
        <f>IF(N1040="nulová",J1040,0)</f>
        <v>0</v>
      </c>
      <c r="BJ1040" s="17" t="s">
        <v>91</v>
      </c>
      <c r="BK1040" s="149">
        <f>ROUND(I1040*H1040,2)</f>
        <v>0</v>
      </c>
      <c r="BL1040" s="17" t="s">
        <v>348</v>
      </c>
      <c r="BM1040" s="148" t="s">
        <v>1745</v>
      </c>
    </row>
    <row r="1041" spans="2:65" s="14" customFormat="1" ht="11.25">
      <c r="B1041" s="173"/>
      <c r="D1041" s="151" t="s">
        <v>209</v>
      </c>
      <c r="E1041" s="174" t="s">
        <v>1</v>
      </c>
      <c r="F1041" s="175" t="s">
        <v>851</v>
      </c>
      <c r="H1041" s="174" t="s">
        <v>1</v>
      </c>
      <c r="I1041" s="176"/>
      <c r="L1041" s="173"/>
      <c r="M1041" s="177"/>
      <c r="T1041" s="178"/>
      <c r="AT1041" s="174" t="s">
        <v>209</v>
      </c>
      <c r="AU1041" s="174" t="s">
        <v>93</v>
      </c>
      <c r="AV1041" s="14" t="s">
        <v>91</v>
      </c>
      <c r="AW1041" s="14" t="s">
        <v>38</v>
      </c>
      <c r="AX1041" s="14" t="s">
        <v>83</v>
      </c>
      <c r="AY1041" s="174" t="s">
        <v>186</v>
      </c>
    </row>
    <row r="1042" spans="2:65" s="12" customFormat="1" ht="11.25">
      <c r="B1042" s="150"/>
      <c r="D1042" s="151" t="s">
        <v>209</v>
      </c>
      <c r="E1042" s="157" t="s">
        <v>1</v>
      </c>
      <c r="F1042" s="152" t="s">
        <v>1735</v>
      </c>
      <c r="H1042" s="153">
        <v>49</v>
      </c>
      <c r="I1042" s="154"/>
      <c r="L1042" s="150"/>
      <c r="M1042" s="155"/>
      <c r="T1042" s="156"/>
      <c r="AT1042" s="157" t="s">
        <v>209</v>
      </c>
      <c r="AU1042" s="157" t="s">
        <v>93</v>
      </c>
      <c r="AV1042" s="12" t="s">
        <v>93</v>
      </c>
      <c r="AW1042" s="12" t="s">
        <v>38</v>
      </c>
      <c r="AX1042" s="12" t="s">
        <v>83</v>
      </c>
      <c r="AY1042" s="157" t="s">
        <v>186</v>
      </c>
    </row>
    <row r="1043" spans="2:65" s="13" customFormat="1" ht="11.25">
      <c r="B1043" s="166"/>
      <c r="D1043" s="151" t="s">
        <v>209</v>
      </c>
      <c r="E1043" s="167" t="s">
        <v>1</v>
      </c>
      <c r="F1043" s="168" t="s">
        <v>291</v>
      </c>
      <c r="H1043" s="169">
        <v>49</v>
      </c>
      <c r="I1043" s="170"/>
      <c r="L1043" s="166"/>
      <c r="M1043" s="171"/>
      <c r="T1043" s="172"/>
      <c r="AT1043" s="167" t="s">
        <v>209</v>
      </c>
      <c r="AU1043" s="167" t="s">
        <v>93</v>
      </c>
      <c r="AV1043" s="13" t="s">
        <v>193</v>
      </c>
      <c r="AW1043" s="13" t="s">
        <v>38</v>
      </c>
      <c r="AX1043" s="13" t="s">
        <v>91</v>
      </c>
      <c r="AY1043" s="167" t="s">
        <v>186</v>
      </c>
    </row>
    <row r="1044" spans="2:65" s="1" customFormat="1" ht="16.5" customHeight="1">
      <c r="B1044" s="33"/>
      <c r="C1044" s="179" t="s">
        <v>1746</v>
      </c>
      <c r="D1044" s="179" t="s">
        <v>305</v>
      </c>
      <c r="E1044" s="180" t="s">
        <v>1747</v>
      </c>
      <c r="F1044" s="181" t="s">
        <v>1748</v>
      </c>
      <c r="G1044" s="182" t="s">
        <v>191</v>
      </c>
      <c r="H1044" s="183">
        <v>10.78</v>
      </c>
      <c r="I1044" s="184"/>
      <c r="J1044" s="185">
        <f>ROUND(I1044*H1044,2)</f>
        <v>0</v>
      </c>
      <c r="K1044" s="181" t="s">
        <v>240</v>
      </c>
      <c r="L1044" s="186"/>
      <c r="M1044" s="187" t="s">
        <v>1</v>
      </c>
      <c r="N1044" s="188" t="s">
        <v>48</v>
      </c>
      <c r="P1044" s="146">
        <f>O1044*H1044</f>
        <v>0</v>
      </c>
      <c r="Q1044" s="146">
        <v>1.26E-2</v>
      </c>
      <c r="R1044" s="146">
        <f>Q1044*H1044</f>
        <v>0.135828</v>
      </c>
      <c r="S1044" s="146">
        <v>0</v>
      </c>
      <c r="T1044" s="147">
        <f>S1044*H1044</f>
        <v>0</v>
      </c>
      <c r="AR1044" s="148" t="s">
        <v>435</v>
      </c>
      <c r="AT1044" s="148" t="s">
        <v>305</v>
      </c>
      <c r="AU1044" s="148" t="s">
        <v>93</v>
      </c>
      <c r="AY1044" s="17" t="s">
        <v>186</v>
      </c>
      <c r="BE1044" s="149">
        <f>IF(N1044="základní",J1044,0)</f>
        <v>0</v>
      </c>
      <c r="BF1044" s="149">
        <f>IF(N1044="snížená",J1044,0)</f>
        <v>0</v>
      </c>
      <c r="BG1044" s="149">
        <f>IF(N1044="zákl. přenesená",J1044,0)</f>
        <v>0</v>
      </c>
      <c r="BH1044" s="149">
        <f>IF(N1044="sníž. přenesená",J1044,0)</f>
        <v>0</v>
      </c>
      <c r="BI1044" s="149">
        <f>IF(N1044="nulová",J1044,0)</f>
        <v>0</v>
      </c>
      <c r="BJ1044" s="17" t="s">
        <v>91</v>
      </c>
      <c r="BK1044" s="149">
        <f>ROUND(I1044*H1044,2)</f>
        <v>0</v>
      </c>
      <c r="BL1044" s="17" t="s">
        <v>348</v>
      </c>
      <c r="BM1044" s="148" t="s">
        <v>1749</v>
      </c>
    </row>
    <row r="1045" spans="2:65" s="1" customFormat="1" ht="48.75">
      <c r="B1045" s="33"/>
      <c r="D1045" s="151" t="s">
        <v>242</v>
      </c>
      <c r="F1045" s="158" t="s">
        <v>1740</v>
      </c>
      <c r="I1045" s="159"/>
      <c r="L1045" s="33"/>
      <c r="M1045" s="160"/>
      <c r="T1045" s="57"/>
      <c r="AT1045" s="17" t="s">
        <v>242</v>
      </c>
      <c r="AU1045" s="17" t="s">
        <v>93</v>
      </c>
    </row>
    <row r="1046" spans="2:65" s="12" customFormat="1" ht="11.25">
      <c r="B1046" s="150"/>
      <c r="D1046" s="151" t="s">
        <v>209</v>
      </c>
      <c r="F1046" s="152" t="s">
        <v>1750</v>
      </c>
      <c r="H1046" s="153">
        <v>10.78</v>
      </c>
      <c r="I1046" s="154"/>
      <c r="L1046" s="150"/>
      <c r="M1046" s="155"/>
      <c r="T1046" s="156"/>
      <c r="AT1046" s="157" t="s">
        <v>209</v>
      </c>
      <c r="AU1046" s="157" t="s">
        <v>93</v>
      </c>
      <c r="AV1046" s="12" t="s">
        <v>93</v>
      </c>
      <c r="AW1046" s="12" t="s">
        <v>4</v>
      </c>
      <c r="AX1046" s="12" t="s">
        <v>91</v>
      </c>
      <c r="AY1046" s="157" t="s">
        <v>186</v>
      </c>
    </row>
    <row r="1047" spans="2:65" s="1" customFormat="1" ht="16.5" customHeight="1">
      <c r="B1047" s="33"/>
      <c r="C1047" s="137" t="s">
        <v>1751</v>
      </c>
      <c r="D1047" s="137" t="s">
        <v>188</v>
      </c>
      <c r="E1047" s="138" t="s">
        <v>1752</v>
      </c>
      <c r="F1047" s="139" t="s">
        <v>1753</v>
      </c>
      <c r="G1047" s="140" t="s">
        <v>225</v>
      </c>
      <c r="H1047" s="141">
        <v>18.600000000000001</v>
      </c>
      <c r="I1047" s="142"/>
      <c r="J1047" s="143">
        <f>ROUND(I1047*H1047,2)</f>
        <v>0</v>
      </c>
      <c r="K1047" s="139" t="s">
        <v>192</v>
      </c>
      <c r="L1047" s="33"/>
      <c r="M1047" s="144" t="s">
        <v>1</v>
      </c>
      <c r="N1047" s="145" t="s">
        <v>48</v>
      </c>
      <c r="P1047" s="146">
        <f>O1047*H1047</f>
        <v>0</v>
      </c>
      <c r="Q1047" s="146">
        <v>5.8E-4</v>
      </c>
      <c r="R1047" s="146">
        <f>Q1047*H1047</f>
        <v>1.0788000000000001E-2</v>
      </c>
      <c r="S1047" s="146">
        <v>0</v>
      </c>
      <c r="T1047" s="147">
        <f>S1047*H1047</f>
        <v>0</v>
      </c>
      <c r="AR1047" s="148" t="s">
        <v>348</v>
      </c>
      <c r="AT1047" s="148" t="s">
        <v>188</v>
      </c>
      <c r="AU1047" s="148" t="s">
        <v>93</v>
      </c>
      <c r="AY1047" s="17" t="s">
        <v>186</v>
      </c>
      <c r="BE1047" s="149">
        <f>IF(N1047="základní",J1047,0)</f>
        <v>0</v>
      </c>
      <c r="BF1047" s="149">
        <f>IF(N1047="snížená",J1047,0)</f>
        <v>0</v>
      </c>
      <c r="BG1047" s="149">
        <f>IF(N1047="zákl. přenesená",J1047,0)</f>
        <v>0</v>
      </c>
      <c r="BH1047" s="149">
        <f>IF(N1047="sníž. přenesená",J1047,0)</f>
        <v>0</v>
      </c>
      <c r="BI1047" s="149">
        <f>IF(N1047="nulová",J1047,0)</f>
        <v>0</v>
      </c>
      <c r="BJ1047" s="17" t="s">
        <v>91</v>
      </c>
      <c r="BK1047" s="149">
        <f>ROUND(I1047*H1047,2)</f>
        <v>0</v>
      </c>
      <c r="BL1047" s="17" t="s">
        <v>348</v>
      </c>
      <c r="BM1047" s="148" t="s">
        <v>1754</v>
      </c>
    </row>
    <row r="1048" spans="2:65" s="14" customFormat="1" ht="11.25">
      <c r="B1048" s="173"/>
      <c r="D1048" s="151" t="s">
        <v>209</v>
      </c>
      <c r="E1048" s="174" t="s">
        <v>1</v>
      </c>
      <c r="F1048" s="175" t="s">
        <v>851</v>
      </c>
      <c r="H1048" s="174" t="s">
        <v>1</v>
      </c>
      <c r="I1048" s="176"/>
      <c r="L1048" s="173"/>
      <c r="M1048" s="177"/>
      <c r="T1048" s="178"/>
      <c r="AT1048" s="174" t="s">
        <v>209</v>
      </c>
      <c r="AU1048" s="174" t="s">
        <v>93</v>
      </c>
      <c r="AV1048" s="14" t="s">
        <v>91</v>
      </c>
      <c r="AW1048" s="14" t="s">
        <v>38</v>
      </c>
      <c r="AX1048" s="14" t="s">
        <v>83</v>
      </c>
      <c r="AY1048" s="174" t="s">
        <v>186</v>
      </c>
    </row>
    <row r="1049" spans="2:65" s="12" customFormat="1" ht="11.25">
      <c r="B1049" s="150"/>
      <c r="D1049" s="151" t="s">
        <v>209</v>
      </c>
      <c r="E1049" s="157" t="s">
        <v>1</v>
      </c>
      <c r="F1049" s="152" t="s">
        <v>1755</v>
      </c>
      <c r="H1049" s="153">
        <v>18.600000000000001</v>
      </c>
      <c r="I1049" s="154"/>
      <c r="L1049" s="150"/>
      <c r="M1049" s="155"/>
      <c r="T1049" s="156"/>
      <c r="AT1049" s="157" t="s">
        <v>209</v>
      </c>
      <c r="AU1049" s="157" t="s">
        <v>93</v>
      </c>
      <c r="AV1049" s="12" t="s">
        <v>93</v>
      </c>
      <c r="AW1049" s="12" t="s">
        <v>38</v>
      </c>
      <c r="AX1049" s="12" t="s">
        <v>83</v>
      </c>
      <c r="AY1049" s="157" t="s">
        <v>186</v>
      </c>
    </row>
    <row r="1050" spans="2:65" s="13" customFormat="1" ht="11.25">
      <c r="B1050" s="166"/>
      <c r="D1050" s="151" t="s">
        <v>209</v>
      </c>
      <c r="E1050" s="167" t="s">
        <v>1</v>
      </c>
      <c r="F1050" s="168" t="s">
        <v>291</v>
      </c>
      <c r="H1050" s="169">
        <v>18.600000000000001</v>
      </c>
      <c r="I1050" s="170"/>
      <c r="L1050" s="166"/>
      <c r="M1050" s="171"/>
      <c r="T1050" s="172"/>
      <c r="AT1050" s="167" t="s">
        <v>209</v>
      </c>
      <c r="AU1050" s="167" t="s">
        <v>93</v>
      </c>
      <c r="AV1050" s="13" t="s">
        <v>193</v>
      </c>
      <c r="AW1050" s="13" t="s">
        <v>38</v>
      </c>
      <c r="AX1050" s="13" t="s">
        <v>91</v>
      </c>
      <c r="AY1050" s="167" t="s">
        <v>186</v>
      </c>
    </row>
    <row r="1051" spans="2:65" s="1" customFormat="1" ht="16.5" customHeight="1">
      <c r="B1051" s="33"/>
      <c r="C1051" s="179" t="s">
        <v>1756</v>
      </c>
      <c r="D1051" s="179" t="s">
        <v>305</v>
      </c>
      <c r="E1051" s="180" t="s">
        <v>1757</v>
      </c>
      <c r="F1051" s="181" t="s">
        <v>1758</v>
      </c>
      <c r="G1051" s="182" t="s">
        <v>225</v>
      </c>
      <c r="H1051" s="183">
        <v>20.46</v>
      </c>
      <c r="I1051" s="184"/>
      <c r="J1051" s="185">
        <f>ROUND(I1051*H1051,2)</f>
        <v>0</v>
      </c>
      <c r="K1051" s="181" t="s">
        <v>240</v>
      </c>
      <c r="L1051" s="186"/>
      <c r="M1051" s="187" t="s">
        <v>1</v>
      </c>
      <c r="N1051" s="188" t="s">
        <v>48</v>
      </c>
      <c r="P1051" s="146">
        <f>O1051*H1051</f>
        <v>0</v>
      </c>
      <c r="Q1051" s="146">
        <v>1.26E-2</v>
      </c>
      <c r="R1051" s="146">
        <f>Q1051*H1051</f>
        <v>0.25779600000000003</v>
      </c>
      <c r="S1051" s="146">
        <v>0</v>
      </c>
      <c r="T1051" s="147">
        <f>S1051*H1051</f>
        <v>0</v>
      </c>
      <c r="AR1051" s="148" t="s">
        <v>435</v>
      </c>
      <c r="AT1051" s="148" t="s">
        <v>305</v>
      </c>
      <c r="AU1051" s="148" t="s">
        <v>93</v>
      </c>
      <c r="AY1051" s="17" t="s">
        <v>186</v>
      </c>
      <c r="BE1051" s="149">
        <f>IF(N1051="základní",J1051,0)</f>
        <v>0</v>
      </c>
      <c r="BF1051" s="149">
        <f>IF(N1051="snížená",J1051,0)</f>
        <v>0</v>
      </c>
      <c r="BG1051" s="149">
        <f>IF(N1051="zákl. přenesená",J1051,0)</f>
        <v>0</v>
      </c>
      <c r="BH1051" s="149">
        <f>IF(N1051="sníž. přenesená",J1051,0)</f>
        <v>0</v>
      </c>
      <c r="BI1051" s="149">
        <f>IF(N1051="nulová",J1051,0)</f>
        <v>0</v>
      </c>
      <c r="BJ1051" s="17" t="s">
        <v>91</v>
      </c>
      <c r="BK1051" s="149">
        <f>ROUND(I1051*H1051,2)</f>
        <v>0</v>
      </c>
      <c r="BL1051" s="17" t="s">
        <v>348</v>
      </c>
      <c r="BM1051" s="148" t="s">
        <v>1759</v>
      </c>
    </row>
    <row r="1052" spans="2:65" s="12" customFormat="1" ht="11.25">
      <c r="B1052" s="150"/>
      <c r="D1052" s="151" t="s">
        <v>209</v>
      </c>
      <c r="F1052" s="152" t="s">
        <v>1760</v>
      </c>
      <c r="H1052" s="153">
        <v>20.46</v>
      </c>
      <c r="I1052" s="154"/>
      <c r="L1052" s="150"/>
      <c r="M1052" s="155"/>
      <c r="T1052" s="156"/>
      <c r="AT1052" s="157" t="s">
        <v>209</v>
      </c>
      <c r="AU1052" s="157" t="s">
        <v>93</v>
      </c>
      <c r="AV1052" s="12" t="s">
        <v>93</v>
      </c>
      <c r="AW1052" s="12" t="s">
        <v>4</v>
      </c>
      <c r="AX1052" s="12" t="s">
        <v>91</v>
      </c>
      <c r="AY1052" s="157" t="s">
        <v>186</v>
      </c>
    </row>
    <row r="1053" spans="2:65" s="1" customFormat="1" ht="16.5" customHeight="1">
      <c r="B1053" s="33"/>
      <c r="C1053" s="137" t="s">
        <v>1761</v>
      </c>
      <c r="D1053" s="137" t="s">
        <v>188</v>
      </c>
      <c r="E1053" s="138" t="s">
        <v>1762</v>
      </c>
      <c r="F1053" s="139" t="s">
        <v>1763</v>
      </c>
      <c r="G1053" s="140" t="s">
        <v>191</v>
      </c>
      <c r="H1053" s="141">
        <v>410.5</v>
      </c>
      <c r="I1053" s="142"/>
      <c r="J1053" s="143">
        <f>ROUND(I1053*H1053,2)</f>
        <v>0</v>
      </c>
      <c r="K1053" s="139" t="s">
        <v>192</v>
      </c>
      <c r="L1053" s="33"/>
      <c r="M1053" s="144" t="s">
        <v>1</v>
      </c>
      <c r="N1053" s="145" t="s">
        <v>48</v>
      </c>
      <c r="P1053" s="146">
        <f>O1053*H1053</f>
        <v>0</v>
      </c>
      <c r="Q1053" s="146">
        <v>5.8799999999999998E-3</v>
      </c>
      <c r="R1053" s="146">
        <f>Q1053*H1053</f>
        <v>2.4137399999999998</v>
      </c>
      <c r="S1053" s="146">
        <v>0</v>
      </c>
      <c r="T1053" s="147">
        <f>S1053*H1053</f>
        <v>0</v>
      </c>
      <c r="AR1053" s="148" t="s">
        <v>348</v>
      </c>
      <c r="AT1053" s="148" t="s">
        <v>188</v>
      </c>
      <c r="AU1053" s="148" t="s">
        <v>93</v>
      </c>
      <c r="AY1053" s="17" t="s">
        <v>186</v>
      </c>
      <c r="BE1053" s="149">
        <f>IF(N1053="základní",J1053,0)</f>
        <v>0</v>
      </c>
      <c r="BF1053" s="149">
        <f>IF(N1053="snížená",J1053,0)</f>
        <v>0</v>
      </c>
      <c r="BG1053" s="149">
        <f>IF(N1053="zákl. přenesená",J1053,0)</f>
        <v>0</v>
      </c>
      <c r="BH1053" s="149">
        <f>IF(N1053="sníž. přenesená",J1053,0)</f>
        <v>0</v>
      </c>
      <c r="BI1053" s="149">
        <f>IF(N1053="nulová",J1053,0)</f>
        <v>0</v>
      </c>
      <c r="BJ1053" s="17" t="s">
        <v>91</v>
      </c>
      <c r="BK1053" s="149">
        <f>ROUND(I1053*H1053,2)</f>
        <v>0</v>
      </c>
      <c r="BL1053" s="17" t="s">
        <v>348</v>
      </c>
      <c r="BM1053" s="148" t="s">
        <v>1764</v>
      </c>
    </row>
    <row r="1054" spans="2:65" s="1" customFormat="1" ht="19.5">
      <c r="B1054" s="33"/>
      <c r="D1054" s="151" t="s">
        <v>242</v>
      </c>
      <c r="F1054" s="158" t="s">
        <v>1765</v>
      </c>
      <c r="I1054" s="159"/>
      <c r="L1054" s="33"/>
      <c r="M1054" s="160"/>
      <c r="T1054" s="57"/>
      <c r="AT1054" s="17" t="s">
        <v>242</v>
      </c>
      <c r="AU1054" s="17" t="s">
        <v>93</v>
      </c>
    </row>
    <row r="1055" spans="2:65" s="14" customFormat="1" ht="11.25">
      <c r="B1055" s="173"/>
      <c r="D1055" s="151" t="s">
        <v>209</v>
      </c>
      <c r="E1055" s="174" t="s">
        <v>1</v>
      </c>
      <c r="F1055" s="175" t="s">
        <v>851</v>
      </c>
      <c r="H1055" s="174" t="s">
        <v>1</v>
      </c>
      <c r="I1055" s="176"/>
      <c r="L1055" s="173"/>
      <c r="M1055" s="177"/>
      <c r="T1055" s="178"/>
      <c r="AT1055" s="174" t="s">
        <v>209</v>
      </c>
      <c r="AU1055" s="174" t="s">
        <v>93</v>
      </c>
      <c r="AV1055" s="14" t="s">
        <v>91</v>
      </c>
      <c r="AW1055" s="14" t="s">
        <v>38</v>
      </c>
      <c r="AX1055" s="14" t="s">
        <v>83</v>
      </c>
      <c r="AY1055" s="174" t="s">
        <v>186</v>
      </c>
    </row>
    <row r="1056" spans="2:65" s="12" customFormat="1" ht="11.25">
      <c r="B1056" s="150"/>
      <c r="D1056" s="151" t="s">
        <v>209</v>
      </c>
      <c r="E1056" s="157" t="s">
        <v>1</v>
      </c>
      <c r="F1056" s="152" t="s">
        <v>1766</v>
      </c>
      <c r="H1056" s="153">
        <v>254.7</v>
      </c>
      <c r="I1056" s="154"/>
      <c r="L1056" s="150"/>
      <c r="M1056" s="155"/>
      <c r="T1056" s="156"/>
      <c r="AT1056" s="157" t="s">
        <v>209</v>
      </c>
      <c r="AU1056" s="157" t="s">
        <v>93</v>
      </c>
      <c r="AV1056" s="12" t="s">
        <v>93</v>
      </c>
      <c r="AW1056" s="12" t="s">
        <v>38</v>
      </c>
      <c r="AX1056" s="12" t="s">
        <v>83</v>
      </c>
      <c r="AY1056" s="157" t="s">
        <v>186</v>
      </c>
    </row>
    <row r="1057" spans="2:65" s="12" customFormat="1" ht="11.25">
      <c r="B1057" s="150"/>
      <c r="D1057" s="151" t="s">
        <v>209</v>
      </c>
      <c r="E1057" s="157" t="s">
        <v>1</v>
      </c>
      <c r="F1057" s="152" t="s">
        <v>1767</v>
      </c>
      <c r="H1057" s="153">
        <v>155.80000000000001</v>
      </c>
      <c r="I1057" s="154"/>
      <c r="L1057" s="150"/>
      <c r="M1057" s="155"/>
      <c r="T1057" s="156"/>
      <c r="AT1057" s="157" t="s">
        <v>209</v>
      </c>
      <c r="AU1057" s="157" t="s">
        <v>93</v>
      </c>
      <c r="AV1057" s="12" t="s">
        <v>93</v>
      </c>
      <c r="AW1057" s="12" t="s">
        <v>38</v>
      </c>
      <c r="AX1057" s="12" t="s">
        <v>83</v>
      </c>
      <c r="AY1057" s="157" t="s">
        <v>186</v>
      </c>
    </row>
    <row r="1058" spans="2:65" s="13" customFormat="1" ht="11.25">
      <c r="B1058" s="166"/>
      <c r="D1058" s="151" t="s">
        <v>209</v>
      </c>
      <c r="E1058" s="167" t="s">
        <v>1</v>
      </c>
      <c r="F1058" s="168" t="s">
        <v>291</v>
      </c>
      <c r="H1058" s="169">
        <v>410.5</v>
      </c>
      <c r="I1058" s="170"/>
      <c r="L1058" s="166"/>
      <c r="M1058" s="171"/>
      <c r="T1058" s="172"/>
      <c r="AT1058" s="167" t="s">
        <v>209</v>
      </c>
      <c r="AU1058" s="167" t="s">
        <v>93</v>
      </c>
      <c r="AV1058" s="13" t="s">
        <v>193</v>
      </c>
      <c r="AW1058" s="13" t="s">
        <v>38</v>
      </c>
      <c r="AX1058" s="13" t="s">
        <v>91</v>
      </c>
      <c r="AY1058" s="167" t="s">
        <v>186</v>
      </c>
    </row>
    <row r="1059" spans="2:65" s="1" customFormat="1" ht="16.5" customHeight="1">
      <c r="B1059" s="33"/>
      <c r="C1059" s="179" t="s">
        <v>1768</v>
      </c>
      <c r="D1059" s="179" t="s">
        <v>305</v>
      </c>
      <c r="E1059" s="180" t="s">
        <v>1769</v>
      </c>
      <c r="F1059" s="181" t="s">
        <v>1770</v>
      </c>
      <c r="G1059" s="182" t="s">
        <v>191</v>
      </c>
      <c r="H1059" s="183">
        <v>472.07499999999999</v>
      </c>
      <c r="I1059" s="184"/>
      <c r="J1059" s="185">
        <f>ROUND(I1059*H1059,2)</f>
        <v>0</v>
      </c>
      <c r="K1059" s="181" t="s">
        <v>240</v>
      </c>
      <c r="L1059" s="186"/>
      <c r="M1059" s="187" t="s">
        <v>1</v>
      </c>
      <c r="N1059" s="188" t="s">
        <v>48</v>
      </c>
      <c r="P1059" s="146">
        <f>O1059*H1059</f>
        <v>0</v>
      </c>
      <c r="Q1059" s="146">
        <v>1.9199999999999998E-2</v>
      </c>
      <c r="R1059" s="146">
        <f>Q1059*H1059</f>
        <v>9.063839999999999</v>
      </c>
      <c r="S1059" s="146">
        <v>0</v>
      </c>
      <c r="T1059" s="147">
        <f>S1059*H1059</f>
        <v>0</v>
      </c>
      <c r="AR1059" s="148" t="s">
        <v>435</v>
      </c>
      <c r="AT1059" s="148" t="s">
        <v>305</v>
      </c>
      <c r="AU1059" s="148" t="s">
        <v>93</v>
      </c>
      <c r="AY1059" s="17" t="s">
        <v>186</v>
      </c>
      <c r="BE1059" s="149">
        <f>IF(N1059="základní",J1059,0)</f>
        <v>0</v>
      </c>
      <c r="BF1059" s="149">
        <f>IF(N1059="snížená",J1059,0)</f>
        <v>0</v>
      </c>
      <c r="BG1059" s="149">
        <f>IF(N1059="zákl. přenesená",J1059,0)</f>
        <v>0</v>
      </c>
      <c r="BH1059" s="149">
        <f>IF(N1059="sníž. přenesená",J1059,0)</f>
        <v>0</v>
      </c>
      <c r="BI1059" s="149">
        <f>IF(N1059="nulová",J1059,0)</f>
        <v>0</v>
      </c>
      <c r="BJ1059" s="17" t="s">
        <v>91</v>
      </c>
      <c r="BK1059" s="149">
        <f>ROUND(I1059*H1059,2)</f>
        <v>0</v>
      </c>
      <c r="BL1059" s="17" t="s">
        <v>348</v>
      </c>
      <c r="BM1059" s="148" t="s">
        <v>1771</v>
      </c>
    </row>
    <row r="1060" spans="2:65" s="1" customFormat="1" ht="68.25">
      <c r="B1060" s="33"/>
      <c r="D1060" s="151" t="s">
        <v>242</v>
      </c>
      <c r="F1060" s="158" t="s">
        <v>1772</v>
      </c>
      <c r="I1060" s="159"/>
      <c r="L1060" s="33"/>
      <c r="M1060" s="160"/>
      <c r="T1060" s="57"/>
      <c r="AT1060" s="17" t="s">
        <v>242</v>
      </c>
      <c r="AU1060" s="17" t="s">
        <v>93</v>
      </c>
    </row>
    <row r="1061" spans="2:65" s="12" customFormat="1" ht="11.25">
      <c r="B1061" s="150"/>
      <c r="D1061" s="151" t="s">
        <v>209</v>
      </c>
      <c r="F1061" s="152" t="s">
        <v>1773</v>
      </c>
      <c r="H1061" s="153">
        <v>472.07499999999999</v>
      </c>
      <c r="I1061" s="154"/>
      <c r="L1061" s="150"/>
      <c r="M1061" s="155"/>
      <c r="T1061" s="156"/>
      <c r="AT1061" s="157" t="s">
        <v>209</v>
      </c>
      <c r="AU1061" s="157" t="s">
        <v>93</v>
      </c>
      <c r="AV1061" s="12" t="s">
        <v>93</v>
      </c>
      <c r="AW1061" s="12" t="s">
        <v>4</v>
      </c>
      <c r="AX1061" s="12" t="s">
        <v>91</v>
      </c>
      <c r="AY1061" s="157" t="s">
        <v>186</v>
      </c>
    </row>
    <row r="1062" spans="2:65" s="1" customFormat="1" ht="16.5" customHeight="1">
      <c r="B1062" s="33"/>
      <c r="C1062" s="137" t="s">
        <v>1774</v>
      </c>
      <c r="D1062" s="137" t="s">
        <v>188</v>
      </c>
      <c r="E1062" s="138" t="s">
        <v>1775</v>
      </c>
      <c r="F1062" s="139" t="s">
        <v>1776</v>
      </c>
      <c r="G1062" s="140" t="s">
        <v>191</v>
      </c>
      <c r="H1062" s="141">
        <v>439.5</v>
      </c>
      <c r="I1062" s="142"/>
      <c r="J1062" s="143">
        <f>ROUND(I1062*H1062,2)</f>
        <v>0</v>
      </c>
      <c r="K1062" s="139" t="s">
        <v>192</v>
      </c>
      <c r="L1062" s="33"/>
      <c r="M1062" s="144" t="s">
        <v>1</v>
      </c>
      <c r="N1062" s="145" t="s">
        <v>48</v>
      </c>
      <c r="P1062" s="146">
        <f>O1062*H1062</f>
        <v>0</v>
      </c>
      <c r="Q1062" s="146">
        <v>0</v>
      </c>
      <c r="R1062" s="146">
        <f>Q1062*H1062</f>
        <v>0</v>
      </c>
      <c r="S1062" s="146">
        <v>0</v>
      </c>
      <c r="T1062" s="147">
        <f>S1062*H1062</f>
        <v>0</v>
      </c>
      <c r="AR1062" s="148" t="s">
        <v>348</v>
      </c>
      <c r="AT1062" s="148" t="s">
        <v>188</v>
      </c>
      <c r="AU1062" s="148" t="s">
        <v>93</v>
      </c>
      <c r="AY1062" s="17" t="s">
        <v>186</v>
      </c>
      <c r="BE1062" s="149">
        <f>IF(N1062="základní",J1062,0)</f>
        <v>0</v>
      </c>
      <c r="BF1062" s="149">
        <f>IF(N1062="snížená",J1062,0)</f>
        <v>0</v>
      </c>
      <c r="BG1062" s="149">
        <f>IF(N1062="zákl. přenesená",J1062,0)</f>
        <v>0</v>
      </c>
      <c r="BH1062" s="149">
        <f>IF(N1062="sníž. přenesená",J1062,0)</f>
        <v>0</v>
      </c>
      <c r="BI1062" s="149">
        <f>IF(N1062="nulová",J1062,0)</f>
        <v>0</v>
      </c>
      <c r="BJ1062" s="17" t="s">
        <v>91</v>
      </c>
      <c r="BK1062" s="149">
        <f>ROUND(I1062*H1062,2)</f>
        <v>0</v>
      </c>
      <c r="BL1062" s="17" t="s">
        <v>348</v>
      </c>
      <c r="BM1062" s="148" t="s">
        <v>1777</v>
      </c>
    </row>
    <row r="1063" spans="2:65" s="1" customFormat="1" ht="16.5" customHeight="1">
      <c r="B1063" s="33"/>
      <c r="C1063" s="137" t="s">
        <v>1778</v>
      </c>
      <c r="D1063" s="137" t="s">
        <v>188</v>
      </c>
      <c r="E1063" s="138" t="s">
        <v>1779</v>
      </c>
      <c r="F1063" s="139" t="s">
        <v>1780</v>
      </c>
      <c r="G1063" s="140" t="s">
        <v>191</v>
      </c>
      <c r="H1063" s="141">
        <v>439.5</v>
      </c>
      <c r="I1063" s="142"/>
      <c r="J1063" s="143">
        <f>ROUND(I1063*H1063,2)</f>
        <v>0</v>
      </c>
      <c r="K1063" s="139" t="s">
        <v>240</v>
      </c>
      <c r="L1063" s="33"/>
      <c r="M1063" s="144" t="s">
        <v>1</v>
      </c>
      <c r="N1063" s="145" t="s">
        <v>48</v>
      </c>
      <c r="P1063" s="146">
        <f>O1063*H1063</f>
        <v>0</v>
      </c>
      <c r="Q1063" s="146">
        <v>0</v>
      </c>
      <c r="R1063" s="146">
        <f>Q1063*H1063</f>
        <v>0</v>
      </c>
      <c r="S1063" s="146">
        <v>0</v>
      </c>
      <c r="T1063" s="147">
        <f>S1063*H1063</f>
        <v>0</v>
      </c>
      <c r="AR1063" s="148" t="s">
        <v>348</v>
      </c>
      <c r="AT1063" s="148" t="s">
        <v>188</v>
      </c>
      <c r="AU1063" s="148" t="s">
        <v>93</v>
      </c>
      <c r="AY1063" s="17" t="s">
        <v>186</v>
      </c>
      <c r="BE1063" s="149">
        <f>IF(N1063="základní",J1063,0)</f>
        <v>0</v>
      </c>
      <c r="BF1063" s="149">
        <f>IF(N1063="snížená",J1063,0)</f>
        <v>0</v>
      </c>
      <c r="BG1063" s="149">
        <f>IF(N1063="zákl. přenesená",J1063,0)</f>
        <v>0</v>
      </c>
      <c r="BH1063" s="149">
        <f>IF(N1063="sníž. přenesená",J1063,0)</f>
        <v>0</v>
      </c>
      <c r="BI1063" s="149">
        <f>IF(N1063="nulová",J1063,0)</f>
        <v>0</v>
      </c>
      <c r="BJ1063" s="17" t="s">
        <v>91</v>
      </c>
      <c r="BK1063" s="149">
        <f>ROUND(I1063*H1063,2)</f>
        <v>0</v>
      </c>
      <c r="BL1063" s="17" t="s">
        <v>348</v>
      </c>
      <c r="BM1063" s="148" t="s">
        <v>1781</v>
      </c>
    </row>
    <row r="1064" spans="2:65" s="1" customFormat="1" ht="39">
      <c r="B1064" s="33"/>
      <c r="D1064" s="151" t="s">
        <v>242</v>
      </c>
      <c r="F1064" s="158" t="s">
        <v>1782</v>
      </c>
      <c r="I1064" s="159"/>
      <c r="L1064" s="33"/>
      <c r="M1064" s="160"/>
      <c r="T1064" s="57"/>
      <c r="AT1064" s="17" t="s">
        <v>242</v>
      </c>
      <c r="AU1064" s="17" t="s">
        <v>93</v>
      </c>
    </row>
    <row r="1065" spans="2:65" s="1" customFormat="1" ht="16.5" customHeight="1">
      <c r="B1065" s="33"/>
      <c r="C1065" s="137" t="s">
        <v>1783</v>
      </c>
      <c r="D1065" s="137" t="s">
        <v>188</v>
      </c>
      <c r="E1065" s="138" t="s">
        <v>1784</v>
      </c>
      <c r="F1065" s="139" t="s">
        <v>1785</v>
      </c>
      <c r="G1065" s="140" t="s">
        <v>191</v>
      </c>
      <c r="H1065" s="141">
        <v>410.5</v>
      </c>
      <c r="I1065" s="142"/>
      <c r="J1065" s="143">
        <f>ROUND(I1065*H1065,2)</f>
        <v>0</v>
      </c>
      <c r="K1065" s="139" t="s">
        <v>192</v>
      </c>
      <c r="L1065" s="33"/>
      <c r="M1065" s="144" t="s">
        <v>1</v>
      </c>
      <c r="N1065" s="145" t="s">
        <v>48</v>
      </c>
      <c r="P1065" s="146">
        <f>O1065*H1065</f>
        <v>0</v>
      </c>
      <c r="Q1065" s="146">
        <v>1.5E-3</v>
      </c>
      <c r="R1065" s="146">
        <f>Q1065*H1065</f>
        <v>0.61575000000000002</v>
      </c>
      <c r="S1065" s="146">
        <v>0</v>
      </c>
      <c r="T1065" s="147">
        <f>S1065*H1065</f>
        <v>0</v>
      </c>
      <c r="AR1065" s="148" t="s">
        <v>348</v>
      </c>
      <c r="AT1065" s="148" t="s">
        <v>188</v>
      </c>
      <c r="AU1065" s="148" t="s">
        <v>93</v>
      </c>
      <c r="AY1065" s="17" t="s">
        <v>186</v>
      </c>
      <c r="BE1065" s="149">
        <f>IF(N1065="základní",J1065,0)</f>
        <v>0</v>
      </c>
      <c r="BF1065" s="149">
        <f>IF(N1065="snížená",J1065,0)</f>
        <v>0</v>
      </c>
      <c r="BG1065" s="149">
        <f>IF(N1065="zákl. přenesená",J1065,0)</f>
        <v>0</v>
      </c>
      <c r="BH1065" s="149">
        <f>IF(N1065="sníž. přenesená",J1065,0)</f>
        <v>0</v>
      </c>
      <c r="BI1065" s="149">
        <f>IF(N1065="nulová",J1065,0)</f>
        <v>0</v>
      </c>
      <c r="BJ1065" s="17" t="s">
        <v>91</v>
      </c>
      <c r="BK1065" s="149">
        <f>ROUND(I1065*H1065,2)</f>
        <v>0</v>
      </c>
      <c r="BL1065" s="17" t="s">
        <v>348</v>
      </c>
      <c r="BM1065" s="148" t="s">
        <v>1786</v>
      </c>
    </row>
    <row r="1066" spans="2:65" s="1" customFormat="1" ht="19.5">
      <c r="B1066" s="33"/>
      <c r="D1066" s="151" t="s">
        <v>242</v>
      </c>
      <c r="F1066" s="158" t="s">
        <v>1787</v>
      </c>
      <c r="I1066" s="159"/>
      <c r="L1066" s="33"/>
      <c r="M1066" s="160"/>
      <c r="T1066" s="57"/>
      <c r="AT1066" s="17" t="s">
        <v>242</v>
      </c>
      <c r="AU1066" s="17" t="s">
        <v>93</v>
      </c>
    </row>
    <row r="1067" spans="2:65" s="1" customFormat="1" ht="16.5" customHeight="1">
      <c r="B1067" s="33"/>
      <c r="C1067" s="137" t="s">
        <v>1788</v>
      </c>
      <c r="D1067" s="137" t="s">
        <v>188</v>
      </c>
      <c r="E1067" s="138" t="s">
        <v>1789</v>
      </c>
      <c r="F1067" s="139" t="s">
        <v>1790</v>
      </c>
      <c r="G1067" s="140" t="s">
        <v>992</v>
      </c>
      <c r="H1067" s="196"/>
      <c r="I1067" s="142"/>
      <c r="J1067" s="143">
        <f>ROUND(I1067*H1067,2)</f>
        <v>0</v>
      </c>
      <c r="K1067" s="139" t="s">
        <v>192</v>
      </c>
      <c r="L1067" s="33"/>
      <c r="M1067" s="144" t="s">
        <v>1</v>
      </c>
      <c r="N1067" s="145" t="s">
        <v>48</v>
      </c>
      <c r="P1067" s="146">
        <f>O1067*H1067</f>
        <v>0</v>
      </c>
      <c r="Q1067" s="146">
        <v>0</v>
      </c>
      <c r="R1067" s="146">
        <f>Q1067*H1067</f>
        <v>0</v>
      </c>
      <c r="S1067" s="146">
        <v>0</v>
      </c>
      <c r="T1067" s="147">
        <f>S1067*H1067</f>
        <v>0</v>
      </c>
      <c r="AR1067" s="148" t="s">
        <v>348</v>
      </c>
      <c r="AT1067" s="148" t="s">
        <v>188</v>
      </c>
      <c r="AU1067" s="148" t="s">
        <v>93</v>
      </c>
      <c r="AY1067" s="17" t="s">
        <v>186</v>
      </c>
      <c r="BE1067" s="149">
        <f>IF(N1067="základní",J1067,0)</f>
        <v>0</v>
      </c>
      <c r="BF1067" s="149">
        <f>IF(N1067="snížená",J1067,0)</f>
        <v>0</v>
      </c>
      <c r="BG1067" s="149">
        <f>IF(N1067="zákl. přenesená",J1067,0)</f>
        <v>0</v>
      </c>
      <c r="BH1067" s="149">
        <f>IF(N1067="sníž. přenesená",J1067,0)</f>
        <v>0</v>
      </c>
      <c r="BI1067" s="149">
        <f>IF(N1067="nulová",J1067,0)</f>
        <v>0</v>
      </c>
      <c r="BJ1067" s="17" t="s">
        <v>91</v>
      </c>
      <c r="BK1067" s="149">
        <f>ROUND(I1067*H1067,2)</f>
        <v>0</v>
      </c>
      <c r="BL1067" s="17" t="s">
        <v>348</v>
      </c>
      <c r="BM1067" s="148" t="s">
        <v>1791</v>
      </c>
    </row>
    <row r="1068" spans="2:65" s="11" customFormat="1" ht="22.9" customHeight="1">
      <c r="B1068" s="125"/>
      <c r="D1068" s="126" t="s">
        <v>82</v>
      </c>
      <c r="E1068" s="135" t="s">
        <v>1792</v>
      </c>
      <c r="F1068" s="135" t="s">
        <v>1793</v>
      </c>
      <c r="I1068" s="128"/>
      <c r="J1068" s="136">
        <f>BK1068</f>
        <v>0</v>
      </c>
      <c r="L1068" s="125"/>
      <c r="M1068" s="130"/>
      <c r="P1068" s="131">
        <f>SUM(P1069:P1089)</f>
        <v>0</v>
      </c>
      <c r="R1068" s="131">
        <f>SUM(R1069:R1089)</f>
        <v>1.8069992500000001</v>
      </c>
      <c r="T1068" s="132">
        <f>SUM(T1069:T1089)</f>
        <v>0</v>
      </c>
      <c r="AR1068" s="126" t="s">
        <v>93</v>
      </c>
      <c r="AT1068" s="133" t="s">
        <v>82</v>
      </c>
      <c r="AU1068" s="133" t="s">
        <v>91</v>
      </c>
      <c r="AY1068" s="126" t="s">
        <v>186</v>
      </c>
      <c r="BK1068" s="134">
        <f>SUM(BK1069:BK1089)</f>
        <v>0</v>
      </c>
    </row>
    <row r="1069" spans="2:65" s="1" customFormat="1" ht="16.5" customHeight="1">
      <c r="B1069" s="33"/>
      <c r="C1069" s="137" t="s">
        <v>1794</v>
      </c>
      <c r="D1069" s="137" t="s">
        <v>188</v>
      </c>
      <c r="E1069" s="138" t="s">
        <v>1795</v>
      </c>
      <c r="F1069" s="139" t="s">
        <v>1796</v>
      </c>
      <c r="G1069" s="140" t="s">
        <v>191</v>
      </c>
      <c r="H1069" s="141">
        <v>162.6</v>
      </c>
      <c r="I1069" s="142"/>
      <c r="J1069" s="143">
        <f>ROUND(I1069*H1069,2)</f>
        <v>0</v>
      </c>
      <c r="K1069" s="139" t="s">
        <v>192</v>
      </c>
      <c r="L1069" s="33"/>
      <c r="M1069" s="144" t="s">
        <v>1</v>
      </c>
      <c r="N1069" s="145" t="s">
        <v>48</v>
      </c>
      <c r="P1069" s="146">
        <f>O1069*H1069</f>
        <v>0</v>
      </c>
      <c r="Q1069" s="146">
        <v>0</v>
      </c>
      <c r="R1069" s="146">
        <f>Q1069*H1069</f>
        <v>0</v>
      </c>
      <c r="S1069" s="146">
        <v>0</v>
      </c>
      <c r="T1069" s="147">
        <f>S1069*H1069</f>
        <v>0</v>
      </c>
      <c r="AR1069" s="148" t="s">
        <v>348</v>
      </c>
      <c r="AT1069" s="148" t="s">
        <v>188</v>
      </c>
      <c r="AU1069" s="148" t="s">
        <v>93</v>
      </c>
      <c r="AY1069" s="17" t="s">
        <v>186</v>
      </c>
      <c r="BE1069" s="149">
        <f>IF(N1069="základní",J1069,0)</f>
        <v>0</v>
      </c>
      <c r="BF1069" s="149">
        <f>IF(N1069="snížená",J1069,0)</f>
        <v>0</v>
      </c>
      <c r="BG1069" s="149">
        <f>IF(N1069="zákl. přenesená",J1069,0)</f>
        <v>0</v>
      </c>
      <c r="BH1069" s="149">
        <f>IF(N1069="sníž. přenesená",J1069,0)</f>
        <v>0</v>
      </c>
      <c r="BI1069" s="149">
        <f>IF(N1069="nulová",J1069,0)</f>
        <v>0</v>
      </c>
      <c r="BJ1069" s="17" t="s">
        <v>91</v>
      </c>
      <c r="BK1069" s="149">
        <f>ROUND(I1069*H1069,2)</f>
        <v>0</v>
      </c>
      <c r="BL1069" s="17" t="s">
        <v>348</v>
      </c>
      <c r="BM1069" s="148" t="s">
        <v>1797</v>
      </c>
    </row>
    <row r="1070" spans="2:65" s="1" customFormat="1" ht="16.5" customHeight="1">
      <c r="B1070" s="33"/>
      <c r="C1070" s="137" t="s">
        <v>1798</v>
      </c>
      <c r="D1070" s="137" t="s">
        <v>188</v>
      </c>
      <c r="E1070" s="138" t="s">
        <v>1799</v>
      </c>
      <c r="F1070" s="139" t="s">
        <v>1800</v>
      </c>
      <c r="G1070" s="140" t="s">
        <v>191</v>
      </c>
      <c r="H1070" s="141">
        <v>162.6</v>
      </c>
      <c r="I1070" s="142"/>
      <c r="J1070" s="143">
        <f>ROUND(I1070*H1070,2)</f>
        <v>0</v>
      </c>
      <c r="K1070" s="139" t="s">
        <v>192</v>
      </c>
      <c r="L1070" s="33"/>
      <c r="M1070" s="144" t="s">
        <v>1</v>
      </c>
      <c r="N1070" s="145" t="s">
        <v>48</v>
      </c>
      <c r="P1070" s="146">
        <f>O1070*H1070</f>
        <v>0</v>
      </c>
      <c r="Q1070" s="146">
        <v>3.0000000000000001E-5</v>
      </c>
      <c r="R1070" s="146">
        <f>Q1070*H1070</f>
        <v>4.8779999999999995E-3</v>
      </c>
      <c r="S1070" s="146">
        <v>0</v>
      </c>
      <c r="T1070" s="147">
        <f>S1070*H1070</f>
        <v>0</v>
      </c>
      <c r="AR1070" s="148" t="s">
        <v>348</v>
      </c>
      <c r="AT1070" s="148" t="s">
        <v>188</v>
      </c>
      <c r="AU1070" s="148" t="s">
        <v>93</v>
      </c>
      <c r="AY1070" s="17" t="s">
        <v>186</v>
      </c>
      <c r="BE1070" s="149">
        <f>IF(N1070="základní",J1070,0)</f>
        <v>0</v>
      </c>
      <c r="BF1070" s="149">
        <f>IF(N1070="snížená",J1070,0)</f>
        <v>0</v>
      </c>
      <c r="BG1070" s="149">
        <f>IF(N1070="zákl. přenesená",J1070,0)</f>
        <v>0</v>
      </c>
      <c r="BH1070" s="149">
        <f>IF(N1070="sníž. přenesená",J1070,0)</f>
        <v>0</v>
      </c>
      <c r="BI1070" s="149">
        <f>IF(N1070="nulová",J1070,0)</f>
        <v>0</v>
      </c>
      <c r="BJ1070" s="17" t="s">
        <v>91</v>
      </c>
      <c r="BK1070" s="149">
        <f>ROUND(I1070*H1070,2)</f>
        <v>0</v>
      </c>
      <c r="BL1070" s="17" t="s">
        <v>348</v>
      </c>
      <c r="BM1070" s="148" t="s">
        <v>1801</v>
      </c>
    </row>
    <row r="1071" spans="2:65" s="1" customFormat="1" ht="16.5" customHeight="1">
      <c r="B1071" s="33"/>
      <c r="C1071" s="137" t="s">
        <v>1802</v>
      </c>
      <c r="D1071" s="137" t="s">
        <v>188</v>
      </c>
      <c r="E1071" s="138" t="s">
        <v>1803</v>
      </c>
      <c r="F1071" s="139" t="s">
        <v>1804</v>
      </c>
      <c r="G1071" s="140" t="s">
        <v>191</v>
      </c>
      <c r="H1071" s="141">
        <v>162.6</v>
      </c>
      <c r="I1071" s="142"/>
      <c r="J1071" s="143">
        <f>ROUND(I1071*H1071,2)</f>
        <v>0</v>
      </c>
      <c r="K1071" s="139" t="s">
        <v>192</v>
      </c>
      <c r="L1071" s="33"/>
      <c r="M1071" s="144" t="s">
        <v>1</v>
      </c>
      <c r="N1071" s="145" t="s">
        <v>48</v>
      </c>
      <c r="P1071" s="146">
        <f>O1071*H1071</f>
        <v>0</v>
      </c>
      <c r="Q1071" s="146">
        <v>7.5799999999999999E-3</v>
      </c>
      <c r="R1071" s="146">
        <f>Q1071*H1071</f>
        <v>1.2325079999999999</v>
      </c>
      <c r="S1071" s="146">
        <v>0</v>
      </c>
      <c r="T1071" s="147">
        <f>S1071*H1071</f>
        <v>0</v>
      </c>
      <c r="AR1071" s="148" t="s">
        <v>348</v>
      </c>
      <c r="AT1071" s="148" t="s">
        <v>188</v>
      </c>
      <c r="AU1071" s="148" t="s">
        <v>93</v>
      </c>
      <c r="AY1071" s="17" t="s">
        <v>186</v>
      </c>
      <c r="BE1071" s="149">
        <f>IF(N1071="základní",J1071,0)</f>
        <v>0</v>
      </c>
      <c r="BF1071" s="149">
        <f>IF(N1071="snížená",J1071,0)</f>
        <v>0</v>
      </c>
      <c r="BG1071" s="149">
        <f>IF(N1071="zákl. přenesená",J1071,0)</f>
        <v>0</v>
      </c>
      <c r="BH1071" s="149">
        <f>IF(N1071="sníž. přenesená",J1071,0)</f>
        <v>0</v>
      </c>
      <c r="BI1071" s="149">
        <f>IF(N1071="nulová",J1071,0)</f>
        <v>0</v>
      </c>
      <c r="BJ1071" s="17" t="s">
        <v>91</v>
      </c>
      <c r="BK1071" s="149">
        <f>ROUND(I1071*H1071,2)</f>
        <v>0</v>
      </c>
      <c r="BL1071" s="17" t="s">
        <v>348</v>
      </c>
      <c r="BM1071" s="148" t="s">
        <v>1805</v>
      </c>
    </row>
    <row r="1072" spans="2:65" s="1" customFormat="1" ht="16.5" customHeight="1">
      <c r="B1072" s="33"/>
      <c r="C1072" s="137" t="s">
        <v>1806</v>
      </c>
      <c r="D1072" s="137" t="s">
        <v>188</v>
      </c>
      <c r="E1072" s="138" t="s">
        <v>1807</v>
      </c>
      <c r="F1072" s="139" t="s">
        <v>1808</v>
      </c>
      <c r="G1072" s="140" t="s">
        <v>191</v>
      </c>
      <c r="H1072" s="141">
        <v>110.3</v>
      </c>
      <c r="I1072" s="142"/>
      <c r="J1072" s="143">
        <f>ROUND(I1072*H1072,2)</f>
        <v>0</v>
      </c>
      <c r="K1072" s="139" t="s">
        <v>192</v>
      </c>
      <c r="L1072" s="33"/>
      <c r="M1072" s="144" t="s">
        <v>1</v>
      </c>
      <c r="N1072" s="145" t="s">
        <v>48</v>
      </c>
      <c r="P1072" s="146">
        <f>O1072*H1072</f>
        <v>0</v>
      </c>
      <c r="Q1072" s="146">
        <v>2.9999999999999997E-4</v>
      </c>
      <c r="R1072" s="146">
        <f>Q1072*H1072</f>
        <v>3.3089999999999994E-2</v>
      </c>
      <c r="S1072" s="146">
        <v>0</v>
      </c>
      <c r="T1072" s="147">
        <f>S1072*H1072</f>
        <v>0</v>
      </c>
      <c r="AR1072" s="148" t="s">
        <v>348</v>
      </c>
      <c r="AT1072" s="148" t="s">
        <v>188</v>
      </c>
      <c r="AU1072" s="148" t="s">
        <v>93</v>
      </c>
      <c r="AY1072" s="17" t="s">
        <v>186</v>
      </c>
      <c r="BE1072" s="149">
        <f>IF(N1072="základní",J1072,0)</f>
        <v>0</v>
      </c>
      <c r="BF1072" s="149">
        <f>IF(N1072="snížená",J1072,0)</f>
        <v>0</v>
      </c>
      <c r="BG1072" s="149">
        <f>IF(N1072="zákl. přenesená",J1072,0)</f>
        <v>0</v>
      </c>
      <c r="BH1072" s="149">
        <f>IF(N1072="sníž. přenesená",J1072,0)</f>
        <v>0</v>
      </c>
      <c r="BI1072" s="149">
        <f>IF(N1072="nulová",J1072,0)</f>
        <v>0</v>
      </c>
      <c r="BJ1072" s="17" t="s">
        <v>91</v>
      </c>
      <c r="BK1072" s="149">
        <f>ROUND(I1072*H1072,2)</f>
        <v>0</v>
      </c>
      <c r="BL1072" s="17" t="s">
        <v>348</v>
      </c>
      <c r="BM1072" s="148" t="s">
        <v>1809</v>
      </c>
    </row>
    <row r="1073" spans="2:65" s="1" customFormat="1" ht="29.25">
      <c r="B1073" s="33"/>
      <c r="D1073" s="151" t="s">
        <v>242</v>
      </c>
      <c r="F1073" s="158" t="s">
        <v>1810</v>
      </c>
      <c r="I1073" s="159"/>
      <c r="L1073" s="33"/>
      <c r="M1073" s="160"/>
      <c r="T1073" s="57"/>
      <c r="AT1073" s="17" t="s">
        <v>242</v>
      </c>
      <c r="AU1073" s="17" t="s">
        <v>93</v>
      </c>
    </row>
    <row r="1074" spans="2:65" s="14" customFormat="1" ht="11.25">
      <c r="B1074" s="173"/>
      <c r="D1074" s="151" t="s">
        <v>209</v>
      </c>
      <c r="E1074" s="174" t="s">
        <v>1</v>
      </c>
      <c r="F1074" s="175" t="s">
        <v>851</v>
      </c>
      <c r="H1074" s="174" t="s">
        <v>1</v>
      </c>
      <c r="I1074" s="176"/>
      <c r="L1074" s="173"/>
      <c r="M1074" s="177"/>
      <c r="T1074" s="178"/>
      <c r="AT1074" s="174" t="s">
        <v>209</v>
      </c>
      <c r="AU1074" s="174" t="s">
        <v>93</v>
      </c>
      <c r="AV1074" s="14" t="s">
        <v>91</v>
      </c>
      <c r="AW1074" s="14" t="s">
        <v>38</v>
      </c>
      <c r="AX1074" s="14" t="s">
        <v>83</v>
      </c>
      <c r="AY1074" s="174" t="s">
        <v>186</v>
      </c>
    </row>
    <row r="1075" spans="2:65" s="12" customFormat="1" ht="11.25">
      <c r="B1075" s="150"/>
      <c r="D1075" s="151" t="s">
        <v>209</v>
      </c>
      <c r="E1075" s="157" t="s">
        <v>1</v>
      </c>
      <c r="F1075" s="152" t="s">
        <v>1811</v>
      </c>
      <c r="H1075" s="153">
        <v>95.5</v>
      </c>
      <c r="I1075" s="154"/>
      <c r="L1075" s="150"/>
      <c r="M1075" s="155"/>
      <c r="T1075" s="156"/>
      <c r="AT1075" s="157" t="s">
        <v>209</v>
      </c>
      <c r="AU1075" s="157" t="s">
        <v>93</v>
      </c>
      <c r="AV1075" s="12" t="s">
        <v>93</v>
      </c>
      <c r="AW1075" s="12" t="s">
        <v>38</v>
      </c>
      <c r="AX1075" s="12" t="s">
        <v>83</v>
      </c>
      <c r="AY1075" s="157" t="s">
        <v>186</v>
      </c>
    </row>
    <row r="1076" spans="2:65" s="12" customFormat="1" ht="11.25">
      <c r="B1076" s="150"/>
      <c r="D1076" s="151" t="s">
        <v>209</v>
      </c>
      <c r="E1076" s="157" t="s">
        <v>1</v>
      </c>
      <c r="F1076" s="152" t="s">
        <v>1812</v>
      </c>
      <c r="H1076" s="153">
        <v>14.8</v>
      </c>
      <c r="I1076" s="154"/>
      <c r="L1076" s="150"/>
      <c r="M1076" s="155"/>
      <c r="T1076" s="156"/>
      <c r="AT1076" s="157" t="s">
        <v>209</v>
      </c>
      <c r="AU1076" s="157" t="s">
        <v>93</v>
      </c>
      <c r="AV1076" s="12" t="s">
        <v>93</v>
      </c>
      <c r="AW1076" s="12" t="s">
        <v>38</v>
      </c>
      <c r="AX1076" s="12" t="s">
        <v>83</v>
      </c>
      <c r="AY1076" s="157" t="s">
        <v>186</v>
      </c>
    </row>
    <row r="1077" spans="2:65" s="13" customFormat="1" ht="11.25">
      <c r="B1077" s="166"/>
      <c r="D1077" s="151" t="s">
        <v>209</v>
      </c>
      <c r="E1077" s="167" t="s">
        <v>1</v>
      </c>
      <c r="F1077" s="168" t="s">
        <v>291</v>
      </c>
      <c r="H1077" s="169">
        <v>110.3</v>
      </c>
      <c r="I1077" s="170"/>
      <c r="L1077" s="166"/>
      <c r="M1077" s="171"/>
      <c r="T1077" s="172"/>
      <c r="AT1077" s="167" t="s">
        <v>209</v>
      </c>
      <c r="AU1077" s="167" t="s">
        <v>93</v>
      </c>
      <c r="AV1077" s="13" t="s">
        <v>193</v>
      </c>
      <c r="AW1077" s="13" t="s">
        <v>38</v>
      </c>
      <c r="AX1077" s="13" t="s">
        <v>91</v>
      </c>
      <c r="AY1077" s="167" t="s">
        <v>186</v>
      </c>
    </row>
    <row r="1078" spans="2:65" s="1" customFormat="1" ht="16.5" customHeight="1">
      <c r="B1078" s="33"/>
      <c r="C1078" s="179" t="s">
        <v>1813</v>
      </c>
      <c r="D1078" s="179" t="s">
        <v>305</v>
      </c>
      <c r="E1078" s="180" t="s">
        <v>1814</v>
      </c>
      <c r="F1078" s="181" t="s">
        <v>1815</v>
      </c>
      <c r="G1078" s="182" t="s">
        <v>191</v>
      </c>
      <c r="H1078" s="183">
        <v>121.33</v>
      </c>
      <c r="I1078" s="184"/>
      <c r="J1078" s="185">
        <f>ROUND(I1078*H1078,2)</f>
        <v>0</v>
      </c>
      <c r="K1078" s="181" t="s">
        <v>240</v>
      </c>
      <c r="L1078" s="186"/>
      <c r="M1078" s="187" t="s">
        <v>1</v>
      </c>
      <c r="N1078" s="188" t="s">
        <v>48</v>
      </c>
      <c r="P1078" s="146">
        <f>O1078*H1078</f>
        <v>0</v>
      </c>
      <c r="Q1078" s="146">
        <v>2.8700000000000002E-3</v>
      </c>
      <c r="R1078" s="146">
        <f>Q1078*H1078</f>
        <v>0.3482171</v>
      </c>
      <c r="S1078" s="146">
        <v>0</v>
      </c>
      <c r="T1078" s="147">
        <f>S1078*H1078</f>
        <v>0</v>
      </c>
      <c r="AR1078" s="148" t="s">
        <v>435</v>
      </c>
      <c r="AT1078" s="148" t="s">
        <v>305</v>
      </c>
      <c r="AU1078" s="148" t="s">
        <v>93</v>
      </c>
      <c r="AY1078" s="17" t="s">
        <v>186</v>
      </c>
      <c r="BE1078" s="149">
        <f>IF(N1078="základní",J1078,0)</f>
        <v>0</v>
      </c>
      <c r="BF1078" s="149">
        <f>IF(N1078="snížená",J1078,0)</f>
        <v>0</v>
      </c>
      <c r="BG1078" s="149">
        <f>IF(N1078="zákl. přenesená",J1078,0)</f>
        <v>0</v>
      </c>
      <c r="BH1078" s="149">
        <f>IF(N1078="sníž. přenesená",J1078,0)</f>
        <v>0</v>
      </c>
      <c r="BI1078" s="149">
        <f>IF(N1078="nulová",J1078,0)</f>
        <v>0</v>
      </c>
      <c r="BJ1078" s="17" t="s">
        <v>91</v>
      </c>
      <c r="BK1078" s="149">
        <f>ROUND(I1078*H1078,2)</f>
        <v>0</v>
      </c>
      <c r="BL1078" s="17" t="s">
        <v>348</v>
      </c>
      <c r="BM1078" s="148" t="s">
        <v>1816</v>
      </c>
    </row>
    <row r="1079" spans="2:65" s="1" customFormat="1" ht="68.25">
      <c r="B1079" s="33"/>
      <c r="D1079" s="151" t="s">
        <v>242</v>
      </c>
      <c r="F1079" s="158" t="s">
        <v>1772</v>
      </c>
      <c r="I1079" s="159"/>
      <c r="L1079" s="33"/>
      <c r="M1079" s="160"/>
      <c r="T1079" s="57"/>
      <c r="AT1079" s="17" t="s">
        <v>242</v>
      </c>
      <c r="AU1079" s="17" t="s">
        <v>93</v>
      </c>
    </row>
    <row r="1080" spans="2:65" s="12" customFormat="1" ht="11.25">
      <c r="B1080" s="150"/>
      <c r="D1080" s="151" t="s">
        <v>209</v>
      </c>
      <c r="F1080" s="152" t="s">
        <v>1817</v>
      </c>
      <c r="H1080" s="153">
        <v>121.33</v>
      </c>
      <c r="I1080" s="154"/>
      <c r="L1080" s="150"/>
      <c r="M1080" s="155"/>
      <c r="T1080" s="156"/>
      <c r="AT1080" s="157" t="s">
        <v>209</v>
      </c>
      <c r="AU1080" s="157" t="s">
        <v>93</v>
      </c>
      <c r="AV1080" s="12" t="s">
        <v>93</v>
      </c>
      <c r="AW1080" s="12" t="s">
        <v>4</v>
      </c>
      <c r="AX1080" s="12" t="s">
        <v>91</v>
      </c>
      <c r="AY1080" s="157" t="s">
        <v>186</v>
      </c>
    </row>
    <row r="1081" spans="2:65" s="1" customFormat="1" ht="16.5" customHeight="1">
      <c r="B1081" s="33"/>
      <c r="C1081" s="137" t="s">
        <v>1818</v>
      </c>
      <c r="D1081" s="137" t="s">
        <v>188</v>
      </c>
      <c r="E1081" s="138" t="s">
        <v>1819</v>
      </c>
      <c r="F1081" s="139" t="s">
        <v>1820</v>
      </c>
      <c r="G1081" s="140" t="s">
        <v>191</v>
      </c>
      <c r="H1081" s="141">
        <v>52.3</v>
      </c>
      <c r="I1081" s="142"/>
      <c r="J1081" s="143">
        <f>ROUND(I1081*H1081,2)</f>
        <v>0</v>
      </c>
      <c r="K1081" s="139" t="s">
        <v>192</v>
      </c>
      <c r="L1081" s="33"/>
      <c r="M1081" s="144" t="s">
        <v>1</v>
      </c>
      <c r="N1081" s="145" t="s">
        <v>48</v>
      </c>
      <c r="P1081" s="146">
        <f>O1081*H1081</f>
        <v>0</v>
      </c>
      <c r="Q1081" s="146">
        <v>2.9999999999999997E-4</v>
      </c>
      <c r="R1081" s="146">
        <f>Q1081*H1081</f>
        <v>1.5689999999999999E-2</v>
      </c>
      <c r="S1081" s="146">
        <v>0</v>
      </c>
      <c r="T1081" s="147">
        <f>S1081*H1081</f>
        <v>0</v>
      </c>
      <c r="AR1081" s="148" t="s">
        <v>348</v>
      </c>
      <c r="AT1081" s="148" t="s">
        <v>188</v>
      </c>
      <c r="AU1081" s="148" t="s">
        <v>93</v>
      </c>
      <c r="AY1081" s="17" t="s">
        <v>186</v>
      </c>
      <c r="BE1081" s="149">
        <f>IF(N1081="základní",J1081,0)</f>
        <v>0</v>
      </c>
      <c r="BF1081" s="149">
        <f>IF(N1081="snížená",J1081,0)</f>
        <v>0</v>
      </c>
      <c r="BG1081" s="149">
        <f>IF(N1081="zákl. přenesená",J1081,0)</f>
        <v>0</v>
      </c>
      <c r="BH1081" s="149">
        <f>IF(N1081="sníž. přenesená",J1081,0)</f>
        <v>0</v>
      </c>
      <c r="BI1081" s="149">
        <f>IF(N1081="nulová",J1081,0)</f>
        <v>0</v>
      </c>
      <c r="BJ1081" s="17" t="s">
        <v>91</v>
      </c>
      <c r="BK1081" s="149">
        <f>ROUND(I1081*H1081,2)</f>
        <v>0</v>
      </c>
      <c r="BL1081" s="17" t="s">
        <v>348</v>
      </c>
      <c r="BM1081" s="148" t="s">
        <v>1821</v>
      </c>
    </row>
    <row r="1082" spans="2:65" s="1" customFormat="1" ht="29.25">
      <c r="B1082" s="33"/>
      <c r="D1082" s="151" t="s">
        <v>242</v>
      </c>
      <c r="F1082" s="158" t="s">
        <v>1810</v>
      </c>
      <c r="I1082" s="159"/>
      <c r="L1082" s="33"/>
      <c r="M1082" s="160"/>
      <c r="T1082" s="57"/>
      <c r="AT1082" s="17" t="s">
        <v>242</v>
      </c>
      <c r="AU1082" s="17" t="s">
        <v>93</v>
      </c>
    </row>
    <row r="1083" spans="2:65" s="14" customFormat="1" ht="11.25">
      <c r="B1083" s="173"/>
      <c r="D1083" s="151" t="s">
        <v>209</v>
      </c>
      <c r="E1083" s="174" t="s">
        <v>1</v>
      </c>
      <c r="F1083" s="175" t="s">
        <v>851</v>
      </c>
      <c r="H1083" s="174" t="s">
        <v>1</v>
      </c>
      <c r="I1083" s="176"/>
      <c r="L1083" s="173"/>
      <c r="M1083" s="177"/>
      <c r="T1083" s="178"/>
      <c r="AT1083" s="174" t="s">
        <v>209</v>
      </c>
      <c r="AU1083" s="174" t="s">
        <v>93</v>
      </c>
      <c r="AV1083" s="14" t="s">
        <v>91</v>
      </c>
      <c r="AW1083" s="14" t="s">
        <v>38</v>
      </c>
      <c r="AX1083" s="14" t="s">
        <v>83</v>
      </c>
      <c r="AY1083" s="174" t="s">
        <v>186</v>
      </c>
    </row>
    <row r="1084" spans="2:65" s="12" customFormat="1" ht="11.25">
      <c r="B1084" s="150"/>
      <c r="D1084" s="151" t="s">
        <v>209</v>
      </c>
      <c r="E1084" s="157" t="s">
        <v>1</v>
      </c>
      <c r="F1084" s="152" t="s">
        <v>1822</v>
      </c>
      <c r="H1084" s="153">
        <v>52.3</v>
      </c>
      <c r="I1084" s="154"/>
      <c r="L1084" s="150"/>
      <c r="M1084" s="155"/>
      <c r="T1084" s="156"/>
      <c r="AT1084" s="157" t="s">
        <v>209</v>
      </c>
      <c r="AU1084" s="157" t="s">
        <v>93</v>
      </c>
      <c r="AV1084" s="12" t="s">
        <v>93</v>
      </c>
      <c r="AW1084" s="12" t="s">
        <v>38</v>
      </c>
      <c r="AX1084" s="12" t="s">
        <v>83</v>
      </c>
      <c r="AY1084" s="157" t="s">
        <v>186</v>
      </c>
    </row>
    <row r="1085" spans="2:65" s="13" customFormat="1" ht="11.25">
      <c r="B1085" s="166"/>
      <c r="D1085" s="151" t="s">
        <v>209</v>
      </c>
      <c r="E1085" s="167" t="s">
        <v>1</v>
      </c>
      <c r="F1085" s="168" t="s">
        <v>291</v>
      </c>
      <c r="H1085" s="169">
        <v>52.3</v>
      </c>
      <c r="I1085" s="170"/>
      <c r="L1085" s="166"/>
      <c r="M1085" s="171"/>
      <c r="T1085" s="172"/>
      <c r="AT1085" s="167" t="s">
        <v>209</v>
      </c>
      <c r="AU1085" s="167" t="s">
        <v>93</v>
      </c>
      <c r="AV1085" s="13" t="s">
        <v>193</v>
      </c>
      <c r="AW1085" s="13" t="s">
        <v>38</v>
      </c>
      <c r="AX1085" s="13" t="s">
        <v>91</v>
      </c>
      <c r="AY1085" s="167" t="s">
        <v>186</v>
      </c>
    </row>
    <row r="1086" spans="2:65" s="1" customFormat="1" ht="16.5" customHeight="1">
      <c r="B1086" s="33"/>
      <c r="C1086" s="179" t="s">
        <v>1823</v>
      </c>
      <c r="D1086" s="179" t="s">
        <v>305</v>
      </c>
      <c r="E1086" s="180" t="s">
        <v>1824</v>
      </c>
      <c r="F1086" s="181" t="s">
        <v>1825</v>
      </c>
      <c r="G1086" s="182" t="s">
        <v>191</v>
      </c>
      <c r="H1086" s="183">
        <v>60.145000000000003</v>
      </c>
      <c r="I1086" s="184"/>
      <c r="J1086" s="185">
        <f>ROUND(I1086*H1086,2)</f>
        <v>0</v>
      </c>
      <c r="K1086" s="181" t="s">
        <v>240</v>
      </c>
      <c r="L1086" s="186"/>
      <c r="M1086" s="187" t="s">
        <v>1</v>
      </c>
      <c r="N1086" s="188" t="s">
        <v>48</v>
      </c>
      <c r="P1086" s="146">
        <f>O1086*H1086</f>
        <v>0</v>
      </c>
      <c r="Q1086" s="146">
        <v>2.8700000000000002E-3</v>
      </c>
      <c r="R1086" s="146">
        <f>Q1086*H1086</f>
        <v>0.17261615000000002</v>
      </c>
      <c r="S1086" s="146">
        <v>0</v>
      </c>
      <c r="T1086" s="147">
        <f>S1086*H1086</f>
        <v>0</v>
      </c>
      <c r="AR1086" s="148" t="s">
        <v>435</v>
      </c>
      <c r="AT1086" s="148" t="s">
        <v>305</v>
      </c>
      <c r="AU1086" s="148" t="s">
        <v>93</v>
      </c>
      <c r="AY1086" s="17" t="s">
        <v>186</v>
      </c>
      <c r="BE1086" s="149">
        <f>IF(N1086="základní",J1086,0)</f>
        <v>0</v>
      </c>
      <c r="BF1086" s="149">
        <f>IF(N1086="snížená",J1086,0)</f>
        <v>0</v>
      </c>
      <c r="BG1086" s="149">
        <f>IF(N1086="zákl. přenesená",J1086,0)</f>
        <v>0</v>
      </c>
      <c r="BH1086" s="149">
        <f>IF(N1086="sníž. přenesená",J1086,0)</f>
        <v>0</v>
      </c>
      <c r="BI1086" s="149">
        <f>IF(N1086="nulová",J1086,0)</f>
        <v>0</v>
      </c>
      <c r="BJ1086" s="17" t="s">
        <v>91</v>
      </c>
      <c r="BK1086" s="149">
        <f>ROUND(I1086*H1086,2)</f>
        <v>0</v>
      </c>
      <c r="BL1086" s="17" t="s">
        <v>348</v>
      </c>
      <c r="BM1086" s="148" t="s">
        <v>1826</v>
      </c>
    </row>
    <row r="1087" spans="2:65" s="1" customFormat="1" ht="68.25">
      <c r="B1087" s="33"/>
      <c r="D1087" s="151" t="s">
        <v>242</v>
      </c>
      <c r="F1087" s="158" t="s">
        <v>1772</v>
      </c>
      <c r="I1087" s="159"/>
      <c r="L1087" s="33"/>
      <c r="M1087" s="160"/>
      <c r="T1087" s="57"/>
      <c r="AT1087" s="17" t="s">
        <v>242</v>
      </c>
      <c r="AU1087" s="17" t="s">
        <v>93</v>
      </c>
    </row>
    <row r="1088" spans="2:65" s="12" customFormat="1" ht="11.25">
      <c r="B1088" s="150"/>
      <c r="D1088" s="151" t="s">
        <v>209</v>
      </c>
      <c r="F1088" s="152" t="s">
        <v>1827</v>
      </c>
      <c r="H1088" s="153">
        <v>60.145000000000003</v>
      </c>
      <c r="I1088" s="154"/>
      <c r="L1088" s="150"/>
      <c r="M1088" s="155"/>
      <c r="T1088" s="156"/>
      <c r="AT1088" s="157" t="s">
        <v>209</v>
      </c>
      <c r="AU1088" s="157" t="s">
        <v>93</v>
      </c>
      <c r="AV1088" s="12" t="s">
        <v>93</v>
      </c>
      <c r="AW1088" s="12" t="s">
        <v>4</v>
      </c>
      <c r="AX1088" s="12" t="s">
        <v>91</v>
      </c>
      <c r="AY1088" s="157" t="s">
        <v>186</v>
      </c>
    </row>
    <row r="1089" spans="2:65" s="1" customFormat="1" ht="16.5" customHeight="1">
      <c r="B1089" s="33"/>
      <c r="C1089" s="137" t="s">
        <v>1828</v>
      </c>
      <c r="D1089" s="137" t="s">
        <v>188</v>
      </c>
      <c r="E1089" s="138" t="s">
        <v>1829</v>
      </c>
      <c r="F1089" s="139" t="s">
        <v>1830</v>
      </c>
      <c r="G1089" s="140" t="s">
        <v>992</v>
      </c>
      <c r="H1089" s="196"/>
      <c r="I1089" s="142"/>
      <c r="J1089" s="143">
        <f>ROUND(I1089*H1089,2)</f>
        <v>0</v>
      </c>
      <c r="K1089" s="139" t="s">
        <v>192</v>
      </c>
      <c r="L1089" s="33"/>
      <c r="M1089" s="144" t="s">
        <v>1</v>
      </c>
      <c r="N1089" s="145" t="s">
        <v>48</v>
      </c>
      <c r="P1089" s="146">
        <f>O1089*H1089</f>
        <v>0</v>
      </c>
      <c r="Q1089" s="146">
        <v>0</v>
      </c>
      <c r="R1089" s="146">
        <f>Q1089*H1089</f>
        <v>0</v>
      </c>
      <c r="S1089" s="146">
        <v>0</v>
      </c>
      <c r="T1089" s="147">
        <f>S1089*H1089</f>
        <v>0</v>
      </c>
      <c r="AR1089" s="148" t="s">
        <v>348</v>
      </c>
      <c r="AT1089" s="148" t="s">
        <v>188</v>
      </c>
      <c r="AU1089" s="148" t="s">
        <v>93</v>
      </c>
      <c r="AY1089" s="17" t="s">
        <v>186</v>
      </c>
      <c r="BE1089" s="149">
        <f>IF(N1089="základní",J1089,0)</f>
        <v>0</v>
      </c>
      <c r="BF1089" s="149">
        <f>IF(N1089="snížená",J1089,0)</f>
        <v>0</v>
      </c>
      <c r="BG1089" s="149">
        <f>IF(N1089="zákl. přenesená",J1089,0)</f>
        <v>0</v>
      </c>
      <c r="BH1089" s="149">
        <f>IF(N1089="sníž. přenesená",J1089,0)</f>
        <v>0</v>
      </c>
      <c r="BI1089" s="149">
        <f>IF(N1089="nulová",J1089,0)</f>
        <v>0</v>
      </c>
      <c r="BJ1089" s="17" t="s">
        <v>91</v>
      </c>
      <c r="BK1089" s="149">
        <f>ROUND(I1089*H1089,2)</f>
        <v>0</v>
      </c>
      <c r="BL1089" s="17" t="s">
        <v>348</v>
      </c>
      <c r="BM1089" s="148" t="s">
        <v>1831</v>
      </c>
    </row>
    <row r="1090" spans="2:65" s="11" customFormat="1" ht="22.9" customHeight="1">
      <c r="B1090" s="125"/>
      <c r="D1090" s="126" t="s">
        <v>82</v>
      </c>
      <c r="E1090" s="135" t="s">
        <v>1832</v>
      </c>
      <c r="F1090" s="135" t="s">
        <v>1833</v>
      </c>
      <c r="I1090" s="128"/>
      <c r="J1090" s="136">
        <f>BK1090</f>
        <v>0</v>
      </c>
      <c r="L1090" s="125"/>
      <c r="M1090" s="130"/>
      <c r="P1090" s="131">
        <f>SUM(P1091:P1097)</f>
        <v>0</v>
      </c>
      <c r="R1090" s="131">
        <f>SUM(R1091:R1097)</f>
        <v>0.25408000000000003</v>
      </c>
      <c r="T1090" s="132">
        <f>SUM(T1091:T1097)</f>
        <v>0</v>
      </c>
      <c r="AR1090" s="126" t="s">
        <v>93</v>
      </c>
      <c r="AT1090" s="133" t="s">
        <v>82</v>
      </c>
      <c r="AU1090" s="133" t="s">
        <v>91</v>
      </c>
      <c r="AY1090" s="126" t="s">
        <v>186</v>
      </c>
      <c r="BK1090" s="134">
        <f>SUM(BK1091:BK1097)</f>
        <v>0</v>
      </c>
    </row>
    <row r="1091" spans="2:65" s="1" customFormat="1" ht="16.5" customHeight="1">
      <c r="B1091" s="33"/>
      <c r="C1091" s="137" t="s">
        <v>1834</v>
      </c>
      <c r="D1091" s="137" t="s">
        <v>188</v>
      </c>
      <c r="E1091" s="138" t="s">
        <v>1835</v>
      </c>
      <c r="F1091" s="139" t="s">
        <v>1836</v>
      </c>
      <c r="G1091" s="140" t="s">
        <v>191</v>
      </c>
      <c r="H1091" s="141">
        <v>79.400000000000006</v>
      </c>
      <c r="I1091" s="142"/>
      <c r="J1091" s="143">
        <f>ROUND(I1091*H1091,2)</f>
        <v>0</v>
      </c>
      <c r="K1091" s="139" t="s">
        <v>240</v>
      </c>
      <c r="L1091" s="33"/>
      <c r="M1091" s="144" t="s">
        <v>1</v>
      </c>
      <c r="N1091" s="145" t="s">
        <v>48</v>
      </c>
      <c r="P1091" s="146">
        <f>O1091*H1091</f>
        <v>0</v>
      </c>
      <c r="Q1091" s="146">
        <v>3.2000000000000002E-3</v>
      </c>
      <c r="R1091" s="146">
        <f>Q1091*H1091</f>
        <v>0.25408000000000003</v>
      </c>
      <c r="S1091" s="146">
        <v>0</v>
      </c>
      <c r="T1091" s="147">
        <f>S1091*H1091</f>
        <v>0</v>
      </c>
      <c r="AR1091" s="148" t="s">
        <v>348</v>
      </c>
      <c r="AT1091" s="148" t="s">
        <v>188</v>
      </c>
      <c r="AU1091" s="148" t="s">
        <v>93</v>
      </c>
      <c r="AY1091" s="17" t="s">
        <v>186</v>
      </c>
      <c r="BE1091" s="149">
        <f>IF(N1091="základní",J1091,0)</f>
        <v>0</v>
      </c>
      <c r="BF1091" s="149">
        <f>IF(N1091="snížená",J1091,0)</f>
        <v>0</v>
      </c>
      <c r="BG1091" s="149">
        <f>IF(N1091="zákl. přenesená",J1091,0)</f>
        <v>0</v>
      </c>
      <c r="BH1091" s="149">
        <f>IF(N1091="sníž. přenesená",J1091,0)</f>
        <v>0</v>
      </c>
      <c r="BI1091" s="149">
        <f>IF(N1091="nulová",J1091,0)</f>
        <v>0</v>
      </c>
      <c r="BJ1091" s="17" t="s">
        <v>91</v>
      </c>
      <c r="BK1091" s="149">
        <f>ROUND(I1091*H1091,2)</f>
        <v>0</v>
      </c>
      <c r="BL1091" s="17" t="s">
        <v>348</v>
      </c>
      <c r="BM1091" s="148" t="s">
        <v>1837</v>
      </c>
    </row>
    <row r="1092" spans="2:65" s="1" customFormat="1" ht="39">
      <c r="B1092" s="33"/>
      <c r="D1092" s="151" t="s">
        <v>242</v>
      </c>
      <c r="F1092" s="158" t="s">
        <v>1838</v>
      </c>
      <c r="I1092" s="159"/>
      <c r="L1092" s="33"/>
      <c r="M1092" s="160"/>
      <c r="T1092" s="57"/>
      <c r="AT1092" s="17" t="s">
        <v>242</v>
      </c>
      <c r="AU1092" s="17" t="s">
        <v>93</v>
      </c>
    </row>
    <row r="1093" spans="2:65" s="14" customFormat="1" ht="11.25">
      <c r="B1093" s="173"/>
      <c r="D1093" s="151" t="s">
        <v>209</v>
      </c>
      <c r="E1093" s="174" t="s">
        <v>1</v>
      </c>
      <c r="F1093" s="175" t="s">
        <v>851</v>
      </c>
      <c r="H1093" s="174" t="s">
        <v>1</v>
      </c>
      <c r="I1093" s="176"/>
      <c r="L1093" s="173"/>
      <c r="M1093" s="177"/>
      <c r="T1093" s="178"/>
      <c r="AT1093" s="174" t="s">
        <v>209</v>
      </c>
      <c r="AU1093" s="174" t="s">
        <v>93</v>
      </c>
      <c r="AV1093" s="14" t="s">
        <v>91</v>
      </c>
      <c r="AW1093" s="14" t="s">
        <v>38</v>
      </c>
      <c r="AX1093" s="14" t="s">
        <v>83</v>
      </c>
      <c r="AY1093" s="174" t="s">
        <v>186</v>
      </c>
    </row>
    <row r="1094" spans="2:65" s="12" customFormat="1" ht="11.25">
      <c r="B1094" s="150"/>
      <c r="D1094" s="151" t="s">
        <v>209</v>
      </c>
      <c r="E1094" s="157" t="s">
        <v>1</v>
      </c>
      <c r="F1094" s="152" t="s">
        <v>1839</v>
      </c>
      <c r="H1094" s="153">
        <v>5.6</v>
      </c>
      <c r="I1094" s="154"/>
      <c r="L1094" s="150"/>
      <c r="M1094" s="155"/>
      <c r="T1094" s="156"/>
      <c r="AT1094" s="157" t="s">
        <v>209</v>
      </c>
      <c r="AU1094" s="157" t="s">
        <v>93</v>
      </c>
      <c r="AV1094" s="12" t="s">
        <v>93</v>
      </c>
      <c r="AW1094" s="12" t="s">
        <v>38</v>
      </c>
      <c r="AX1094" s="12" t="s">
        <v>83</v>
      </c>
      <c r="AY1094" s="157" t="s">
        <v>186</v>
      </c>
    </row>
    <row r="1095" spans="2:65" s="12" customFormat="1" ht="11.25">
      <c r="B1095" s="150"/>
      <c r="D1095" s="151" t="s">
        <v>209</v>
      </c>
      <c r="E1095" s="157" t="s">
        <v>1</v>
      </c>
      <c r="F1095" s="152" t="s">
        <v>1840</v>
      </c>
      <c r="H1095" s="153">
        <v>73.8</v>
      </c>
      <c r="I1095" s="154"/>
      <c r="L1095" s="150"/>
      <c r="M1095" s="155"/>
      <c r="T1095" s="156"/>
      <c r="AT1095" s="157" t="s">
        <v>209</v>
      </c>
      <c r="AU1095" s="157" t="s">
        <v>93</v>
      </c>
      <c r="AV1095" s="12" t="s">
        <v>93</v>
      </c>
      <c r="AW1095" s="12" t="s">
        <v>38</v>
      </c>
      <c r="AX1095" s="12" t="s">
        <v>83</v>
      </c>
      <c r="AY1095" s="157" t="s">
        <v>186</v>
      </c>
    </row>
    <row r="1096" spans="2:65" s="13" customFormat="1" ht="11.25">
      <c r="B1096" s="166"/>
      <c r="D1096" s="151" t="s">
        <v>209</v>
      </c>
      <c r="E1096" s="167" t="s">
        <v>1</v>
      </c>
      <c r="F1096" s="168" t="s">
        <v>291</v>
      </c>
      <c r="H1096" s="169">
        <v>79.400000000000006</v>
      </c>
      <c r="I1096" s="170"/>
      <c r="L1096" s="166"/>
      <c r="M1096" s="171"/>
      <c r="T1096" s="172"/>
      <c r="AT1096" s="167" t="s">
        <v>209</v>
      </c>
      <c r="AU1096" s="167" t="s">
        <v>93</v>
      </c>
      <c r="AV1096" s="13" t="s">
        <v>193</v>
      </c>
      <c r="AW1096" s="13" t="s">
        <v>38</v>
      </c>
      <c r="AX1096" s="13" t="s">
        <v>91</v>
      </c>
      <c r="AY1096" s="167" t="s">
        <v>186</v>
      </c>
    </row>
    <row r="1097" spans="2:65" s="1" customFormat="1" ht="16.5" customHeight="1">
      <c r="B1097" s="33"/>
      <c r="C1097" s="137" t="s">
        <v>1841</v>
      </c>
      <c r="D1097" s="137" t="s">
        <v>188</v>
      </c>
      <c r="E1097" s="138" t="s">
        <v>1842</v>
      </c>
      <c r="F1097" s="139" t="s">
        <v>1843</v>
      </c>
      <c r="G1097" s="140" t="s">
        <v>992</v>
      </c>
      <c r="H1097" s="196"/>
      <c r="I1097" s="142"/>
      <c r="J1097" s="143">
        <f>ROUND(I1097*H1097,2)</f>
        <v>0</v>
      </c>
      <c r="K1097" s="139" t="s">
        <v>192</v>
      </c>
      <c r="L1097" s="33"/>
      <c r="M1097" s="144" t="s">
        <v>1</v>
      </c>
      <c r="N1097" s="145" t="s">
        <v>48</v>
      </c>
      <c r="P1097" s="146">
        <f>O1097*H1097</f>
        <v>0</v>
      </c>
      <c r="Q1097" s="146">
        <v>0</v>
      </c>
      <c r="R1097" s="146">
        <f>Q1097*H1097</f>
        <v>0</v>
      </c>
      <c r="S1097" s="146">
        <v>0</v>
      </c>
      <c r="T1097" s="147">
        <f>S1097*H1097</f>
        <v>0</v>
      </c>
      <c r="AR1097" s="148" t="s">
        <v>348</v>
      </c>
      <c r="AT1097" s="148" t="s">
        <v>188</v>
      </c>
      <c r="AU1097" s="148" t="s">
        <v>93</v>
      </c>
      <c r="AY1097" s="17" t="s">
        <v>186</v>
      </c>
      <c r="BE1097" s="149">
        <f>IF(N1097="základní",J1097,0)</f>
        <v>0</v>
      </c>
      <c r="BF1097" s="149">
        <f>IF(N1097="snížená",J1097,0)</f>
        <v>0</v>
      </c>
      <c r="BG1097" s="149">
        <f>IF(N1097="zákl. přenesená",J1097,0)</f>
        <v>0</v>
      </c>
      <c r="BH1097" s="149">
        <f>IF(N1097="sníž. přenesená",J1097,0)</f>
        <v>0</v>
      </c>
      <c r="BI1097" s="149">
        <f>IF(N1097="nulová",J1097,0)</f>
        <v>0</v>
      </c>
      <c r="BJ1097" s="17" t="s">
        <v>91</v>
      </c>
      <c r="BK1097" s="149">
        <f>ROUND(I1097*H1097,2)</f>
        <v>0</v>
      </c>
      <c r="BL1097" s="17" t="s">
        <v>348</v>
      </c>
      <c r="BM1097" s="148" t="s">
        <v>1844</v>
      </c>
    </row>
    <row r="1098" spans="2:65" s="11" customFormat="1" ht="22.9" customHeight="1">
      <c r="B1098" s="125"/>
      <c r="D1098" s="126" t="s">
        <v>82</v>
      </c>
      <c r="E1098" s="135" t="s">
        <v>1845</v>
      </c>
      <c r="F1098" s="135" t="s">
        <v>1846</v>
      </c>
      <c r="I1098" s="128"/>
      <c r="J1098" s="136">
        <f>BK1098</f>
        <v>0</v>
      </c>
      <c r="L1098" s="125"/>
      <c r="M1098" s="130"/>
      <c r="P1098" s="131">
        <f>SUM(P1099:P1115)</f>
        <v>0</v>
      </c>
      <c r="R1098" s="131">
        <f>SUM(R1099:R1115)</f>
        <v>5.9611097900000001</v>
      </c>
      <c r="T1098" s="132">
        <f>SUM(T1099:T1115)</f>
        <v>0</v>
      </c>
      <c r="AR1098" s="126" t="s">
        <v>93</v>
      </c>
      <c r="AT1098" s="133" t="s">
        <v>82</v>
      </c>
      <c r="AU1098" s="133" t="s">
        <v>91</v>
      </c>
      <c r="AY1098" s="126" t="s">
        <v>186</v>
      </c>
      <c r="BK1098" s="134">
        <f>SUM(BK1099:BK1115)</f>
        <v>0</v>
      </c>
    </row>
    <row r="1099" spans="2:65" s="1" customFormat="1" ht="16.5" customHeight="1">
      <c r="B1099" s="33"/>
      <c r="C1099" s="137" t="s">
        <v>1847</v>
      </c>
      <c r="D1099" s="137" t="s">
        <v>188</v>
      </c>
      <c r="E1099" s="138" t="s">
        <v>1848</v>
      </c>
      <c r="F1099" s="139" t="s">
        <v>1849</v>
      </c>
      <c r="G1099" s="140" t="s">
        <v>191</v>
      </c>
      <c r="H1099" s="141">
        <v>297.11</v>
      </c>
      <c r="I1099" s="142"/>
      <c r="J1099" s="143">
        <f>ROUND(I1099*H1099,2)</f>
        <v>0</v>
      </c>
      <c r="K1099" s="139" t="s">
        <v>192</v>
      </c>
      <c r="L1099" s="33"/>
      <c r="M1099" s="144" t="s">
        <v>1</v>
      </c>
      <c r="N1099" s="145" t="s">
        <v>48</v>
      </c>
      <c r="P1099" s="146">
        <f>O1099*H1099</f>
        <v>0</v>
      </c>
      <c r="Q1099" s="146">
        <v>2.9999999999999997E-4</v>
      </c>
      <c r="R1099" s="146">
        <f>Q1099*H1099</f>
        <v>8.913299999999999E-2</v>
      </c>
      <c r="S1099" s="146">
        <v>0</v>
      </c>
      <c r="T1099" s="147">
        <f>S1099*H1099</f>
        <v>0</v>
      </c>
      <c r="AR1099" s="148" t="s">
        <v>348</v>
      </c>
      <c r="AT1099" s="148" t="s">
        <v>188</v>
      </c>
      <c r="AU1099" s="148" t="s">
        <v>93</v>
      </c>
      <c r="AY1099" s="17" t="s">
        <v>186</v>
      </c>
      <c r="BE1099" s="149">
        <f>IF(N1099="základní",J1099,0)</f>
        <v>0</v>
      </c>
      <c r="BF1099" s="149">
        <f>IF(N1099="snížená",J1099,0)</f>
        <v>0</v>
      </c>
      <c r="BG1099" s="149">
        <f>IF(N1099="zákl. přenesená",J1099,0)</f>
        <v>0</v>
      </c>
      <c r="BH1099" s="149">
        <f>IF(N1099="sníž. přenesená",J1099,0)</f>
        <v>0</v>
      </c>
      <c r="BI1099" s="149">
        <f>IF(N1099="nulová",J1099,0)</f>
        <v>0</v>
      </c>
      <c r="BJ1099" s="17" t="s">
        <v>91</v>
      </c>
      <c r="BK1099" s="149">
        <f>ROUND(I1099*H1099,2)</f>
        <v>0</v>
      </c>
      <c r="BL1099" s="17" t="s">
        <v>348</v>
      </c>
      <c r="BM1099" s="148" t="s">
        <v>1850</v>
      </c>
    </row>
    <row r="1100" spans="2:65" s="1" customFormat="1" ht="16.5" customHeight="1">
      <c r="B1100" s="33"/>
      <c r="C1100" s="137" t="s">
        <v>1851</v>
      </c>
      <c r="D1100" s="137" t="s">
        <v>188</v>
      </c>
      <c r="E1100" s="138" t="s">
        <v>1852</v>
      </c>
      <c r="F1100" s="139" t="s">
        <v>1853</v>
      </c>
      <c r="G1100" s="140" t="s">
        <v>191</v>
      </c>
      <c r="H1100" s="141">
        <v>297.11</v>
      </c>
      <c r="I1100" s="142"/>
      <c r="J1100" s="143">
        <f>ROUND(I1100*H1100,2)</f>
        <v>0</v>
      </c>
      <c r="K1100" s="139" t="s">
        <v>192</v>
      </c>
      <c r="L1100" s="33"/>
      <c r="M1100" s="144" t="s">
        <v>1</v>
      </c>
      <c r="N1100" s="145" t="s">
        <v>48</v>
      </c>
      <c r="P1100" s="146">
        <f>O1100*H1100</f>
        <v>0</v>
      </c>
      <c r="Q1100" s="146">
        <v>5.0000000000000001E-4</v>
      </c>
      <c r="R1100" s="146">
        <f>Q1100*H1100</f>
        <v>0.14855500000000002</v>
      </c>
      <c r="S1100" s="146">
        <v>0</v>
      </c>
      <c r="T1100" s="147">
        <f>S1100*H1100</f>
        <v>0</v>
      </c>
      <c r="AR1100" s="148" t="s">
        <v>348</v>
      </c>
      <c r="AT1100" s="148" t="s">
        <v>188</v>
      </c>
      <c r="AU1100" s="148" t="s">
        <v>93</v>
      </c>
      <c r="AY1100" s="17" t="s">
        <v>186</v>
      </c>
      <c r="BE1100" s="149">
        <f>IF(N1100="základní",J1100,0)</f>
        <v>0</v>
      </c>
      <c r="BF1100" s="149">
        <f>IF(N1100="snížená",J1100,0)</f>
        <v>0</v>
      </c>
      <c r="BG1100" s="149">
        <f>IF(N1100="zákl. přenesená",J1100,0)</f>
        <v>0</v>
      </c>
      <c r="BH1100" s="149">
        <f>IF(N1100="sníž. přenesená",J1100,0)</f>
        <v>0</v>
      </c>
      <c r="BI1100" s="149">
        <f>IF(N1100="nulová",J1100,0)</f>
        <v>0</v>
      </c>
      <c r="BJ1100" s="17" t="s">
        <v>91</v>
      </c>
      <c r="BK1100" s="149">
        <f>ROUND(I1100*H1100,2)</f>
        <v>0</v>
      </c>
      <c r="BL1100" s="17" t="s">
        <v>348</v>
      </c>
      <c r="BM1100" s="148" t="s">
        <v>1854</v>
      </c>
    </row>
    <row r="1101" spans="2:65" s="1" customFormat="1" ht="16.5" customHeight="1">
      <c r="B1101" s="33"/>
      <c r="C1101" s="137" t="s">
        <v>1855</v>
      </c>
      <c r="D1101" s="137" t="s">
        <v>188</v>
      </c>
      <c r="E1101" s="138" t="s">
        <v>1856</v>
      </c>
      <c r="F1101" s="139" t="s">
        <v>1857</v>
      </c>
      <c r="G1101" s="140" t="s">
        <v>225</v>
      </c>
      <c r="H1101" s="141">
        <v>162.43</v>
      </c>
      <c r="I1101" s="142"/>
      <c r="J1101" s="143">
        <f>ROUND(I1101*H1101,2)</f>
        <v>0</v>
      </c>
      <c r="K1101" s="139" t="s">
        <v>192</v>
      </c>
      <c r="L1101" s="33"/>
      <c r="M1101" s="144" t="s">
        <v>1</v>
      </c>
      <c r="N1101" s="145" t="s">
        <v>48</v>
      </c>
      <c r="P1101" s="146">
        <f>O1101*H1101</f>
        <v>0</v>
      </c>
      <c r="Q1101" s="146">
        <v>3.2000000000000003E-4</v>
      </c>
      <c r="R1101" s="146">
        <f>Q1101*H1101</f>
        <v>5.1977600000000006E-2</v>
      </c>
      <c r="S1101" s="146">
        <v>0</v>
      </c>
      <c r="T1101" s="147">
        <f>S1101*H1101</f>
        <v>0</v>
      </c>
      <c r="AR1101" s="148" t="s">
        <v>348</v>
      </c>
      <c r="AT1101" s="148" t="s">
        <v>188</v>
      </c>
      <c r="AU1101" s="148" t="s">
        <v>93</v>
      </c>
      <c r="AY1101" s="17" t="s">
        <v>186</v>
      </c>
      <c r="BE1101" s="149">
        <f>IF(N1101="základní",J1101,0)</f>
        <v>0</v>
      </c>
      <c r="BF1101" s="149">
        <f>IF(N1101="snížená",J1101,0)</f>
        <v>0</v>
      </c>
      <c r="BG1101" s="149">
        <f>IF(N1101="zákl. přenesená",J1101,0)</f>
        <v>0</v>
      </c>
      <c r="BH1101" s="149">
        <f>IF(N1101="sníž. přenesená",J1101,0)</f>
        <v>0</v>
      </c>
      <c r="BI1101" s="149">
        <f>IF(N1101="nulová",J1101,0)</f>
        <v>0</v>
      </c>
      <c r="BJ1101" s="17" t="s">
        <v>91</v>
      </c>
      <c r="BK1101" s="149">
        <f>ROUND(I1101*H1101,2)</f>
        <v>0</v>
      </c>
      <c r="BL1101" s="17" t="s">
        <v>348</v>
      </c>
      <c r="BM1101" s="148" t="s">
        <v>1858</v>
      </c>
    </row>
    <row r="1102" spans="2:65" s="1" customFormat="1" ht="16.5" customHeight="1">
      <c r="B1102" s="33"/>
      <c r="C1102" s="137" t="s">
        <v>1859</v>
      </c>
      <c r="D1102" s="137" t="s">
        <v>188</v>
      </c>
      <c r="E1102" s="138" t="s">
        <v>1860</v>
      </c>
      <c r="F1102" s="139" t="s">
        <v>1861</v>
      </c>
      <c r="G1102" s="140" t="s">
        <v>191</v>
      </c>
      <c r="H1102" s="141">
        <v>297.11</v>
      </c>
      <c r="I1102" s="142"/>
      <c r="J1102" s="143">
        <f>ROUND(I1102*H1102,2)</f>
        <v>0</v>
      </c>
      <c r="K1102" s="139" t="s">
        <v>192</v>
      </c>
      <c r="L1102" s="33"/>
      <c r="M1102" s="144" t="s">
        <v>1</v>
      </c>
      <c r="N1102" s="145" t="s">
        <v>48</v>
      </c>
      <c r="P1102" s="146">
        <f>O1102*H1102</f>
        <v>0</v>
      </c>
      <c r="Q1102" s="146">
        <v>5.1999999999999998E-3</v>
      </c>
      <c r="R1102" s="146">
        <f>Q1102*H1102</f>
        <v>1.544972</v>
      </c>
      <c r="S1102" s="146">
        <v>0</v>
      </c>
      <c r="T1102" s="147">
        <f>S1102*H1102</f>
        <v>0</v>
      </c>
      <c r="AR1102" s="148" t="s">
        <v>348</v>
      </c>
      <c r="AT1102" s="148" t="s">
        <v>188</v>
      </c>
      <c r="AU1102" s="148" t="s">
        <v>93</v>
      </c>
      <c r="AY1102" s="17" t="s">
        <v>186</v>
      </c>
      <c r="BE1102" s="149">
        <f>IF(N1102="základní",J1102,0)</f>
        <v>0</v>
      </c>
      <c r="BF1102" s="149">
        <f>IF(N1102="snížená",J1102,0)</f>
        <v>0</v>
      </c>
      <c r="BG1102" s="149">
        <f>IF(N1102="zákl. přenesená",J1102,0)</f>
        <v>0</v>
      </c>
      <c r="BH1102" s="149">
        <f>IF(N1102="sníž. přenesená",J1102,0)</f>
        <v>0</v>
      </c>
      <c r="BI1102" s="149">
        <f>IF(N1102="nulová",J1102,0)</f>
        <v>0</v>
      </c>
      <c r="BJ1102" s="17" t="s">
        <v>91</v>
      </c>
      <c r="BK1102" s="149">
        <f>ROUND(I1102*H1102,2)</f>
        <v>0</v>
      </c>
      <c r="BL1102" s="17" t="s">
        <v>348</v>
      </c>
      <c r="BM1102" s="148" t="s">
        <v>1862</v>
      </c>
    </row>
    <row r="1103" spans="2:65" s="1" customFormat="1" ht="39">
      <c r="B1103" s="33"/>
      <c r="D1103" s="151" t="s">
        <v>242</v>
      </c>
      <c r="F1103" s="158" t="s">
        <v>1863</v>
      </c>
      <c r="I1103" s="159"/>
      <c r="L1103" s="33"/>
      <c r="M1103" s="160"/>
      <c r="T1103" s="57"/>
      <c r="AT1103" s="17" t="s">
        <v>242</v>
      </c>
      <c r="AU1103" s="17" t="s">
        <v>93</v>
      </c>
    </row>
    <row r="1104" spans="2:65" s="14" customFormat="1" ht="11.25">
      <c r="B1104" s="173"/>
      <c r="D1104" s="151" t="s">
        <v>209</v>
      </c>
      <c r="E1104" s="174" t="s">
        <v>1</v>
      </c>
      <c r="F1104" s="175" t="s">
        <v>433</v>
      </c>
      <c r="H1104" s="174" t="s">
        <v>1</v>
      </c>
      <c r="I1104" s="176"/>
      <c r="L1104" s="173"/>
      <c r="M1104" s="177"/>
      <c r="T1104" s="178"/>
      <c r="AT1104" s="174" t="s">
        <v>209</v>
      </c>
      <c r="AU1104" s="174" t="s">
        <v>93</v>
      </c>
      <c r="AV1104" s="14" t="s">
        <v>91</v>
      </c>
      <c r="AW1104" s="14" t="s">
        <v>38</v>
      </c>
      <c r="AX1104" s="14" t="s">
        <v>83</v>
      </c>
      <c r="AY1104" s="174" t="s">
        <v>186</v>
      </c>
    </row>
    <row r="1105" spans="2:65" s="12" customFormat="1" ht="11.25">
      <c r="B1105" s="150"/>
      <c r="D1105" s="151" t="s">
        <v>209</v>
      </c>
      <c r="E1105" s="157" t="s">
        <v>1</v>
      </c>
      <c r="F1105" s="152" t="s">
        <v>1864</v>
      </c>
      <c r="H1105" s="153">
        <v>297.11</v>
      </c>
      <c r="I1105" s="154"/>
      <c r="L1105" s="150"/>
      <c r="M1105" s="155"/>
      <c r="T1105" s="156"/>
      <c r="AT1105" s="157" t="s">
        <v>209</v>
      </c>
      <c r="AU1105" s="157" t="s">
        <v>93</v>
      </c>
      <c r="AV1105" s="12" t="s">
        <v>93</v>
      </c>
      <c r="AW1105" s="12" t="s">
        <v>38</v>
      </c>
      <c r="AX1105" s="12" t="s">
        <v>83</v>
      </c>
      <c r="AY1105" s="157" t="s">
        <v>186</v>
      </c>
    </row>
    <row r="1106" spans="2:65" s="13" customFormat="1" ht="11.25">
      <c r="B1106" s="166"/>
      <c r="D1106" s="151" t="s">
        <v>209</v>
      </c>
      <c r="E1106" s="167" t="s">
        <v>1</v>
      </c>
      <c r="F1106" s="168" t="s">
        <v>291</v>
      </c>
      <c r="H1106" s="169">
        <v>297.11</v>
      </c>
      <c r="I1106" s="170"/>
      <c r="L1106" s="166"/>
      <c r="M1106" s="171"/>
      <c r="T1106" s="172"/>
      <c r="AT1106" s="167" t="s">
        <v>209</v>
      </c>
      <c r="AU1106" s="167" t="s">
        <v>93</v>
      </c>
      <c r="AV1106" s="13" t="s">
        <v>193</v>
      </c>
      <c r="AW1106" s="13" t="s">
        <v>38</v>
      </c>
      <c r="AX1106" s="13" t="s">
        <v>91</v>
      </c>
      <c r="AY1106" s="167" t="s">
        <v>186</v>
      </c>
    </row>
    <row r="1107" spans="2:65" s="1" customFormat="1" ht="16.5" customHeight="1">
      <c r="B1107" s="33"/>
      <c r="C1107" s="179" t="s">
        <v>1865</v>
      </c>
      <c r="D1107" s="179" t="s">
        <v>305</v>
      </c>
      <c r="E1107" s="180" t="s">
        <v>1866</v>
      </c>
      <c r="F1107" s="181" t="s">
        <v>1867</v>
      </c>
      <c r="G1107" s="182" t="s">
        <v>191</v>
      </c>
      <c r="H1107" s="183">
        <v>326.82100000000003</v>
      </c>
      <c r="I1107" s="184"/>
      <c r="J1107" s="185">
        <f>ROUND(I1107*H1107,2)</f>
        <v>0</v>
      </c>
      <c r="K1107" s="181" t="s">
        <v>240</v>
      </c>
      <c r="L1107" s="186"/>
      <c r="M1107" s="187" t="s">
        <v>1</v>
      </c>
      <c r="N1107" s="188" t="s">
        <v>48</v>
      </c>
      <c r="P1107" s="146">
        <f>O1107*H1107</f>
        <v>0</v>
      </c>
      <c r="Q1107" s="146">
        <v>1.26E-2</v>
      </c>
      <c r="R1107" s="146">
        <f>Q1107*H1107</f>
        <v>4.1179446000000004</v>
      </c>
      <c r="S1107" s="146">
        <v>0</v>
      </c>
      <c r="T1107" s="147">
        <f>S1107*H1107</f>
        <v>0</v>
      </c>
      <c r="AR1107" s="148" t="s">
        <v>435</v>
      </c>
      <c r="AT1107" s="148" t="s">
        <v>305</v>
      </c>
      <c r="AU1107" s="148" t="s">
        <v>93</v>
      </c>
      <c r="AY1107" s="17" t="s">
        <v>186</v>
      </c>
      <c r="BE1107" s="149">
        <f>IF(N1107="základní",J1107,0)</f>
        <v>0</v>
      </c>
      <c r="BF1107" s="149">
        <f>IF(N1107="snížená",J1107,0)</f>
        <v>0</v>
      </c>
      <c r="BG1107" s="149">
        <f>IF(N1107="zákl. přenesená",J1107,0)</f>
        <v>0</v>
      </c>
      <c r="BH1107" s="149">
        <f>IF(N1107="sníž. přenesená",J1107,0)</f>
        <v>0</v>
      </c>
      <c r="BI1107" s="149">
        <f>IF(N1107="nulová",J1107,0)</f>
        <v>0</v>
      </c>
      <c r="BJ1107" s="17" t="s">
        <v>91</v>
      </c>
      <c r="BK1107" s="149">
        <f>ROUND(I1107*H1107,2)</f>
        <v>0</v>
      </c>
      <c r="BL1107" s="17" t="s">
        <v>348</v>
      </c>
      <c r="BM1107" s="148" t="s">
        <v>1868</v>
      </c>
    </row>
    <row r="1108" spans="2:65" s="1" customFormat="1" ht="48.75">
      <c r="B1108" s="33"/>
      <c r="D1108" s="151" t="s">
        <v>242</v>
      </c>
      <c r="F1108" s="158" t="s">
        <v>1869</v>
      </c>
      <c r="I1108" s="159"/>
      <c r="L1108" s="33"/>
      <c r="M1108" s="160"/>
      <c r="T1108" s="57"/>
      <c r="AT1108" s="17" t="s">
        <v>242</v>
      </c>
      <c r="AU1108" s="17" t="s">
        <v>93</v>
      </c>
    </row>
    <row r="1109" spans="2:65" s="12" customFormat="1" ht="11.25">
      <c r="B1109" s="150"/>
      <c r="D1109" s="151" t="s">
        <v>209</v>
      </c>
      <c r="F1109" s="152" t="s">
        <v>1870</v>
      </c>
      <c r="H1109" s="153">
        <v>326.82100000000003</v>
      </c>
      <c r="I1109" s="154"/>
      <c r="L1109" s="150"/>
      <c r="M1109" s="155"/>
      <c r="T1109" s="156"/>
      <c r="AT1109" s="157" t="s">
        <v>209</v>
      </c>
      <c r="AU1109" s="157" t="s">
        <v>93</v>
      </c>
      <c r="AV1109" s="12" t="s">
        <v>93</v>
      </c>
      <c r="AW1109" s="12" t="s">
        <v>4</v>
      </c>
      <c r="AX1109" s="12" t="s">
        <v>91</v>
      </c>
      <c r="AY1109" s="157" t="s">
        <v>186</v>
      </c>
    </row>
    <row r="1110" spans="2:65" s="1" customFormat="1" ht="16.5" customHeight="1">
      <c r="B1110" s="33"/>
      <c r="C1110" s="137" t="s">
        <v>1871</v>
      </c>
      <c r="D1110" s="137" t="s">
        <v>188</v>
      </c>
      <c r="E1110" s="138" t="s">
        <v>1872</v>
      </c>
      <c r="F1110" s="139" t="s">
        <v>1873</v>
      </c>
      <c r="G1110" s="140" t="s">
        <v>191</v>
      </c>
      <c r="H1110" s="141">
        <v>297.11</v>
      </c>
      <c r="I1110" s="142"/>
      <c r="J1110" s="143">
        <f>ROUND(I1110*H1110,2)</f>
        <v>0</v>
      </c>
      <c r="K1110" s="139" t="s">
        <v>192</v>
      </c>
      <c r="L1110" s="33"/>
      <c r="M1110" s="144" t="s">
        <v>1</v>
      </c>
      <c r="N1110" s="145" t="s">
        <v>48</v>
      </c>
      <c r="P1110" s="146">
        <f>O1110*H1110</f>
        <v>0</v>
      </c>
      <c r="Q1110" s="146">
        <v>0</v>
      </c>
      <c r="R1110" s="146">
        <f>Q1110*H1110</f>
        <v>0</v>
      </c>
      <c r="S1110" s="146">
        <v>0</v>
      </c>
      <c r="T1110" s="147">
        <f>S1110*H1110</f>
        <v>0</v>
      </c>
      <c r="AR1110" s="148" t="s">
        <v>348</v>
      </c>
      <c r="AT1110" s="148" t="s">
        <v>188</v>
      </c>
      <c r="AU1110" s="148" t="s">
        <v>93</v>
      </c>
      <c r="AY1110" s="17" t="s">
        <v>186</v>
      </c>
      <c r="BE1110" s="149">
        <f>IF(N1110="základní",J1110,0)</f>
        <v>0</v>
      </c>
      <c r="BF1110" s="149">
        <f>IF(N1110="snížená",J1110,0)</f>
        <v>0</v>
      </c>
      <c r="BG1110" s="149">
        <f>IF(N1110="zákl. přenesená",J1110,0)</f>
        <v>0</v>
      </c>
      <c r="BH1110" s="149">
        <f>IF(N1110="sníž. přenesená",J1110,0)</f>
        <v>0</v>
      </c>
      <c r="BI1110" s="149">
        <f>IF(N1110="nulová",J1110,0)</f>
        <v>0</v>
      </c>
      <c r="BJ1110" s="17" t="s">
        <v>91</v>
      </c>
      <c r="BK1110" s="149">
        <f>ROUND(I1110*H1110,2)</f>
        <v>0</v>
      </c>
      <c r="BL1110" s="17" t="s">
        <v>348</v>
      </c>
      <c r="BM1110" s="148" t="s">
        <v>1874</v>
      </c>
    </row>
    <row r="1111" spans="2:65" s="1" customFormat="1" ht="16.5" customHeight="1">
      <c r="B1111" s="33"/>
      <c r="C1111" s="137" t="s">
        <v>1875</v>
      </c>
      <c r="D1111" s="137" t="s">
        <v>188</v>
      </c>
      <c r="E1111" s="138" t="s">
        <v>1876</v>
      </c>
      <c r="F1111" s="139" t="s">
        <v>1877</v>
      </c>
      <c r="G1111" s="140" t="s">
        <v>191</v>
      </c>
      <c r="H1111" s="141">
        <v>297.11</v>
      </c>
      <c r="I1111" s="142"/>
      <c r="J1111" s="143">
        <f>ROUND(I1111*H1111,2)</f>
        <v>0</v>
      </c>
      <c r="K1111" s="139" t="s">
        <v>240</v>
      </c>
      <c r="L1111" s="33"/>
      <c r="M1111" s="144" t="s">
        <v>1</v>
      </c>
      <c r="N1111" s="145" t="s">
        <v>48</v>
      </c>
      <c r="P1111" s="146">
        <f>O1111*H1111</f>
        <v>0</v>
      </c>
      <c r="Q1111" s="146">
        <v>0</v>
      </c>
      <c r="R1111" s="146">
        <f>Q1111*H1111</f>
        <v>0</v>
      </c>
      <c r="S1111" s="146">
        <v>0</v>
      </c>
      <c r="T1111" s="147">
        <f>S1111*H1111</f>
        <v>0</v>
      </c>
      <c r="AR1111" s="148" t="s">
        <v>348</v>
      </c>
      <c r="AT1111" s="148" t="s">
        <v>188</v>
      </c>
      <c r="AU1111" s="148" t="s">
        <v>93</v>
      </c>
      <c r="AY1111" s="17" t="s">
        <v>186</v>
      </c>
      <c r="BE1111" s="149">
        <f>IF(N1111="základní",J1111,0)</f>
        <v>0</v>
      </c>
      <c r="BF1111" s="149">
        <f>IF(N1111="snížená",J1111,0)</f>
        <v>0</v>
      </c>
      <c r="BG1111" s="149">
        <f>IF(N1111="zákl. přenesená",J1111,0)</f>
        <v>0</v>
      </c>
      <c r="BH1111" s="149">
        <f>IF(N1111="sníž. přenesená",J1111,0)</f>
        <v>0</v>
      </c>
      <c r="BI1111" s="149">
        <f>IF(N1111="nulová",J1111,0)</f>
        <v>0</v>
      </c>
      <c r="BJ1111" s="17" t="s">
        <v>91</v>
      </c>
      <c r="BK1111" s="149">
        <f>ROUND(I1111*H1111,2)</f>
        <v>0</v>
      </c>
      <c r="BL1111" s="17" t="s">
        <v>348</v>
      </c>
      <c r="BM1111" s="148" t="s">
        <v>1878</v>
      </c>
    </row>
    <row r="1112" spans="2:65" s="1" customFormat="1" ht="39">
      <c r="B1112" s="33"/>
      <c r="D1112" s="151" t="s">
        <v>242</v>
      </c>
      <c r="F1112" s="158" t="s">
        <v>1879</v>
      </c>
      <c r="I1112" s="159"/>
      <c r="L1112" s="33"/>
      <c r="M1112" s="160"/>
      <c r="T1112" s="57"/>
      <c r="AT1112" s="17" t="s">
        <v>242</v>
      </c>
      <c r="AU1112" s="17" t="s">
        <v>93</v>
      </c>
    </row>
    <row r="1113" spans="2:65" s="1" customFormat="1" ht="16.5" customHeight="1">
      <c r="B1113" s="33"/>
      <c r="C1113" s="137" t="s">
        <v>1880</v>
      </c>
      <c r="D1113" s="137" t="s">
        <v>188</v>
      </c>
      <c r="E1113" s="138" t="s">
        <v>1881</v>
      </c>
      <c r="F1113" s="139" t="s">
        <v>1882</v>
      </c>
      <c r="G1113" s="140" t="s">
        <v>225</v>
      </c>
      <c r="H1113" s="141">
        <v>284.25299999999999</v>
      </c>
      <c r="I1113" s="142"/>
      <c r="J1113" s="143">
        <f>ROUND(I1113*H1113,2)</f>
        <v>0</v>
      </c>
      <c r="K1113" s="139" t="s">
        <v>192</v>
      </c>
      <c r="L1113" s="33"/>
      <c r="M1113" s="144" t="s">
        <v>1</v>
      </c>
      <c r="N1113" s="145" t="s">
        <v>48</v>
      </c>
      <c r="P1113" s="146">
        <f>O1113*H1113</f>
        <v>0</v>
      </c>
      <c r="Q1113" s="146">
        <v>3.0000000000000001E-5</v>
      </c>
      <c r="R1113" s="146">
        <f>Q1113*H1113</f>
        <v>8.5275899999999998E-3</v>
      </c>
      <c r="S1113" s="146">
        <v>0</v>
      </c>
      <c r="T1113" s="147">
        <f>S1113*H1113</f>
        <v>0</v>
      </c>
      <c r="AR1113" s="148" t="s">
        <v>193</v>
      </c>
      <c r="AT1113" s="148" t="s">
        <v>188</v>
      </c>
      <c r="AU1113" s="148" t="s">
        <v>93</v>
      </c>
      <c r="AY1113" s="17" t="s">
        <v>186</v>
      </c>
      <c r="BE1113" s="149">
        <f>IF(N1113="základní",J1113,0)</f>
        <v>0</v>
      </c>
      <c r="BF1113" s="149">
        <f>IF(N1113="snížená",J1113,0)</f>
        <v>0</v>
      </c>
      <c r="BG1113" s="149">
        <f>IF(N1113="zákl. přenesená",J1113,0)</f>
        <v>0</v>
      </c>
      <c r="BH1113" s="149">
        <f>IF(N1113="sníž. přenesená",J1113,0)</f>
        <v>0</v>
      </c>
      <c r="BI1113" s="149">
        <f>IF(N1113="nulová",J1113,0)</f>
        <v>0</v>
      </c>
      <c r="BJ1113" s="17" t="s">
        <v>91</v>
      </c>
      <c r="BK1113" s="149">
        <f>ROUND(I1113*H1113,2)</f>
        <v>0</v>
      </c>
      <c r="BL1113" s="17" t="s">
        <v>193</v>
      </c>
      <c r="BM1113" s="148" t="s">
        <v>1883</v>
      </c>
    </row>
    <row r="1114" spans="2:65" s="12" customFormat="1" ht="11.25">
      <c r="B1114" s="150"/>
      <c r="D1114" s="151" t="s">
        <v>209</v>
      </c>
      <c r="F1114" s="152" t="s">
        <v>1884</v>
      </c>
      <c r="H1114" s="153">
        <v>284.25299999999999</v>
      </c>
      <c r="I1114" s="154"/>
      <c r="L1114" s="150"/>
      <c r="M1114" s="155"/>
      <c r="T1114" s="156"/>
      <c r="AT1114" s="157" t="s">
        <v>209</v>
      </c>
      <c r="AU1114" s="157" t="s">
        <v>93</v>
      </c>
      <c r="AV1114" s="12" t="s">
        <v>93</v>
      </c>
      <c r="AW1114" s="12" t="s">
        <v>4</v>
      </c>
      <c r="AX1114" s="12" t="s">
        <v>91</v>
      </c>
      <c r="AY1114" s="157" t="s">
        <v>186</v>
      </c>
    </row>
    <row r="1115" spans="2:65" s="1" customFormat="1" ht="16.5" customHeight="1">
      <c r="B1115" s="33"/>
      <c r="C1115" s="137" t="s">
        <v>1885</v>
      </c>
      <c r="D1115" s="137" t="s">
        <v>188</v>
      </c>
      <c r="E1115" s="138" t="s">
        <v>1886</v>
      </c>
      <c r="F1115" s="139" t="s">
        <v>1887</v>
      </c>
      <c r="G1115" s="140" t="s">
        <v>992</v>
      </c>
      <c r="H1115" s="196"/>
      <c r="I1115" s="142"/>
      <c r="J1115" s="143">
        <f>ROUND(I1115*H1115,2)</f>
        <v>0</v>
      </c>
      <c r="K1115" s="139" t="s">
        <v>192</v>
      </c>
      <c r="L1115" s="33"/>
      <c r="M1115" s="144" t="s">
        <v>1</v>
      </c>
      <c r="N1115" s="145" t="s">
        <v>48</v>
      </c>
      <c r="P1115" s="146">
        <f>O1115*H1115</f>
        <v>0</v>
      </c>
      <c r="Q1115" s="146">
        <v>0</v>
      </c>
      <c r="R1115" s="146">
        <f>Q1115*H1115</f>
        <v>0</v>
      </c>
      <c r="S1115" s="146">
        <v>0</v>
      </c>
      <c r="T1115" s="147">
        <f>S1115*H1115</f>
        <v>0</v>
      </c>
      <c r="AR1115" s="148" t="s">
        <v>348</v>
      </c>
      <c r="AT1115" s="148" t="s">
        <v>188</v>
      </c>
      <c r="AU1115" s="148" t="s">
        <v>93</v>
      </c>
      <c r="AY1115" s="17" t="s">
        <v>186</v>
      </c>
      <c r="BE1115" s="149">
        <f>IF(N1115="základní",J1115,0)</f>
        <v>0</v>
      </c>
      <c r="BF1115" s="149">
        <f>IF(N1115="snížená",J1115,0)</f>
        <v>0</v>
      </c>
      <c r="BG1115" s="149">
        <f>IF(N1115="zákl. přenesená",J1115,0)</f>
        <v>0</v>
      </c>
      <c r="BH1115" s="149">
        <f>IF(N1115="sníž. přenesená",J1115,0)</f>
        <v>0</v>
      </c>
      <c r="BI1115" s="149">
        <f>IF(N1115="nulová",J1115,0)</f>
        <v>0</v>
      </c>
      <c r="BJ1115" s="17" t="s">
        <v>91</v>
      </c>
      <c r="BK1115" s="149">
        <f>ROUND(I1115*H1115,2)</f>
        <v>0</v>
      </c>
      <c r="BL1115" s="17" t="s">
        <v>348</v>
      </c>
      <c r="BM1115" s="148" t="s">
        <v>1888</v>
      </c>
    </row>
    <row r="1116" spans="2:65" s="11" customFormat="1" ht="22.9" customHeight="1">
      <c r="B1116" s="125"/>
      <c r="D1116" s="126" t="s">
        <v>82</v>
      </c>
      <c r="E1116" s="135" t="s">
        <v>1889</v>
      </c>
      <c r="F1116" s="135" t="s">
        <v>1890</v>
      </c>
      <c r="I1116" s="128"/>
      <c r="J1116" s="136">
        <f>BK1116</f>
        <v>0</v>
      </c>
      <c r="L1116" s="125"/>
      <c r="M1116" s="130"/>
      <c r="P1116" s="131">
        <f>SUM(P1117:P1120)</f>
        <v>0</v>
      </c>
      <c r="R1116" s="131">
        <f>SUM(R1117:R1120)</f>
        <v>7.4718000000000007E-2</v>
      </c>
      <c r="T1116" s="132">
        <f>SUM(T1117:T1120)</f>
        <v>0</v>
      </c>
      <c r="AR1116" s="126" t="s">
        <v>93</v>
      </c>
      <c r="AT1116" s="133" t="s">
        <v>82</v>
      </c>
      <c r="AU1116" s="133" t="s">
        <v>91</v>
      </c>
      <c r="AY1116" s="126" t="s">
        <v>186</v>
      </c>
      <c r="BK1116" s="134">
        <f>SUM(BK1117:BK1120)</f>
        <v>0</v>
      </c>
    </row>
    <row r="1117" spans="2:65" s="1" customFormat="1" ht="16.5" customHeight="1">
      <c r="B1117" s="33"/>
      <c r="C1117" s="137" t="s">
        <v>1891</v>
      </c>
      <c r="D1117" s="137" t="s">
        <v>188</v>
      </c>
      <c r="E1117" s="138" t="s">
        <v>1892</v>
      </c>
      <c r="F1117" s="139" t="s">
        <v>1893</v>
      </c>
      <c r="G1117" s="140" t="s">
        <v>191</v>
      </c>
      <c r="H1117" s="141">
        <v>355.8</v>
      </c>
      <c r="I1117" s="142"/>
      <c r="J1117" s="143">
        <f>ROUND(I1117*H1117,2)</f>
        <v>0</v>
      </c>
      <c r="K1117" s="139" t="s">
        <v>192</v>
      </c>
      <c r="L1117" s="33"/>
      <c r="M1117" s="144" t="s">
        <v>1</v>
      </c>
      <c r="N1117" s="145" t="s">
        <v>48</v>
      </c>
      <c r="P1117" s="146">
        <f>O1117*H1117</f>
        <v>0</v>
      </c>
      <c r="Q1117" s="146">
        <v>2.1000000000000001E-4</v>
      </c>
      <c r="R1117" s="146">
        <f>Q1117*H1117</f>
        <v>7.4718000000000007E-2</v>
      </c>
      <c r="S1117" s="146">
        <v>0</v>
      </c>
      <c r="T1117" s="147">
        <f>S1117*H1117</f>
        <v>0</v>
      </c>
      <c r="AR1117" s="148" t="s">
        <v>348</v>
      </c>
      <c r="AT1117" s="148" t="s">
        <v>188</v>
      </c>
      <c r="AU1117" s="148" t="s">
        <v>93</v>
      </c>
      <c r="AY1117" s="17" t="s">
        <v>186</v>
      </c>
      <c r="BE1117" s="149">
        <f>IF(N1117="základní",J1117,0)</f>
        <v>0</v>
      </c>
      <c r="BF1117" s="149">
        <f>IF(N1117="snížená",J1117,0)</f>
        <v>0</v>
      </c>
      <c r="BG1117" s="149">
        <f>IF(N1117="zákl. přenesená",J1117,0)</f>
        <v>0</v>
      </c>
      <c r="BH1117" s="149">
        <f>IF(N1117="sníž. přenesená",J1117,0)</f>
        <v>0</v>
      </c>
      <c r="BI1117" s="149">
        <f>IF(N1117="nulová",J1117,0)</f>
        <v>0</v>
      </c>
      <c r="BJ1117" s="17" t="s">
        <v>91</v>
      </c>
      <c r="BK1117" s="149">
        <f>ROUND(I1117*H1117,2)</f>
        <v>0</v>
      </c>
      <c r="BL1117" s="17" t="s">
        <v>348</v>
      </c>
      <c r="BM1117" s="148" t="s">
        <v>1894</v>
      </c>
    </row>
    <row r="1118" spans="2:65" s="14" customFormat="1" ht="11.25">
      <c r="B1118" s="173"/>
      <c r="D1118" s="151" t="s">
        <v>209</v>
      </c>
      <c r="E1118" s="174" t="s">
        <v>1</v>
      </c>
      <c r="F1118" s="175" t="s">
        <v>851</v>
      </c>
      <c r="H1118" s="174" t="s">
        <v>1</v>
      </c>
      <c r="I1118" s="176"/>
      <c r="L1118" s="173"/>
      <c r="M1118" s="177"/>
      <c r="T1118" s="178"/>
      <c r="AT1118" s="174" t="s">
        <v>209</v>
      </c>
      <c r="AU1118" s="174" t="s">
        <v>93</v>
      </c>
      <c r="AV1118" s="14" t="s">
        <v>91</v>
      </c>
      <c r="AW1118" s="14" t="s">
        <v>38</v>
      </c>
      <c r="AX1118" s="14" t="s">
        <v>83</v>
      </c>
      <c r="AY1118" s="174" t="s">
        <v>186</v>
      </c>
    </row>
    <row r="1119" spans="2:65" s="12" customFormat="1" ht="11.25">
      <c r="B1119" s="150"/>
      <c r="D1119" s="151" t="s">
        <v>209</v>
      </c>
      <c r="E1119" s="157" t="s">
        <v>1</v>
      </c>
      <c r="F1119" s="152" t="s">
        <v>879</v>
      </c>
      <c r="H1119" s="153">
        <v>355.8</v>
      </c>
      <c r="I1119" s="154"/>
      <c r="L1119" s="150"/>
      <c r="M1119" s="155"/>
      <c r="T1119" s="156"/>
      <c r="AT1119" s="157" t="s">
        <v>209</v>
      </c>
      <c r="AU1119" s="157" t="s">
        <v>93</v>
      </c>
      <c r="AV1119" s="12" t="s">
        <v>93</v>
      </c>
      <c r="AW1119" s="12" t="s">
        <v>38</v>
      </c>
      <c r="AX1119" s="12" t="s">
        <v>83</v>
      </c>
      <c r="AY1119" s="157" t="s">
        <v>186</v>
      </c>
    </row>
    <row r="1120" spans="2:65" s="13" customFormat="1" ht="11.25">
      <c r="B1120" s="166"/>
      <c r="D1120" s="151" t="s">
        <v>209</v>
      </c>
      <c r="E1120" s="167" t="s">
        <v>1</v>
      </c>
      <c r="F1120" s="168" t="s">
        <v>291</v>
      </c>
      <c r="H1120" s="169">
        <v>355.8</v>
      </c>
      <c r="I1120" s="170"/>
      <c r="L1120" s="166"/>
      <c r="M1120" s="171"/>
      <c r="T1120" s="172"/>
      <c r="AT1120" s="167" t="s">
        <v>209</v>
      </c>
      <c r="AU1120" s="167" t="s">
        <v>93</v>
      </c>
      <c r="AV1120" s="13" t="s">
        <v>193</v>
      </c>
      <c r="AW1120" s="13" t="s">
        <v>38</v>
      </c>
      <c r="AX1120" s="13" t="s">
        <v>91</v>
      </c>
      <c r="AY1120" s="167" t="s">
        <v>186</v>
      </c>
    </row>
    <row r="1121" spans="2:65" s="11" customFormat="1" ht="22.9" customHeight="1">
      <c r="B1121" s="125"/>
      <c r="D1121" s="126" t="s">
        <v>82</v>
      </c>
      <c r="E1121" s="135" t="s">
        <v>1895</v>
      </c>
      <c r="F1121" s="135" t="s">
        <v>1896</v>
      </c>
      <c r="I1121" s="128"/>
      <c r="J1121" s="136">
        <f>BK1121</f>
        <v>0</v>
      </c>
      <c r="L1121" s="125"/>
      <c r="M1121" s="130"/>
      <c r="P1121" s="131">
        <f>SUM(P1122:P1123)</f>
        <v>0</v>
      </c>
      <c r="R1121" s="131">
        <f>SUM(R1122:R1123)</f>
        <v>1.69111593</v>
      </c>
      <c r="T1121" s="132">
        <f>SUM(T1122:T1123)</f>
        <v>0</v>
      </c>
      <c r="AR1121" s="126" t="s">
        <v>93</v>
      </c>
      <c r="AT1121" s="133" t="s">
        <v>82</v>
      </c>
      <c r="AU1121" s="133" t="s">
        <v>91</v>
      </c>
      <c r="AY1121" s="126" t="s">
        <v>186</v>
      </c>
      <c r="BK1121" s="134">
        <f>SUM(BK1122:BK1123)</f>
        <v>0</v>
      </c>
    </row>
    <row r="1122" spans="2:65" s="1" customFormat="1" ht="16.5" customHeight="1">
      <c r="B1122" s="33"/>
      <c r="C1122" s="137" t="s">
        <v>1897</v>
      </c>
      <c r="D1122" s="137" t="s">
        <v>188</v>
      </c>
      <c r="E1122" s="138" t="s">
        <v>1898</v>
      </c>
      <c r="F1122" s="139" t="s">
        <v>1899</v>
      </c>
      <c r="G1122" s="140" t="s">
        <v>191</v>
      </c>
      <c r="H1122" s="141">
        <v>3451.2570000000001</v>
      </c>
      <c r="I1122" s="142"/>
      <c r="J1122" s="143">
        <f>ROUND(I1122*H1122,2)</f>
        <v>0</v>
      </c>
      <c r="K1122" s="139" t="s">
        <v>192</v>
      </c>
      <c r="L1122" s="33"/>
      <c r="M1122" s="144" t="s">
        <v>1</v>
      </c>
      <c r="N1122" s="145" t="s">
        <v>48</v>
      </c>
      <c r="P1122" s="146">
        <f>O1122*H1122</f>
        <v>0</v>
      </c>
      <c r="Q1122" s="146">
        <v>2.0000000000000001E-4</v>
      </c>
      <c r="R1122" s="146">
        <f>Q1122*H1122</f>
        <v>0.69025140000000007</v>
      </c>
      <c r="S1122" s="146">
        <v>0</v>
      </c>
      <c r="T1122" s="147">
        <f>S1122*H1122</f>
        <v>0</v>
      </c>
      <c r="AR1122" s="148" t="s">
        <v>348</v>
      </c>
      <c r="AT1122" s="148" t="s">
        <v>188</v>
      </c>
      <c r="AU1122" s="148" t="s">
        <v>93</v>
      </c>
      <c r="AY1122" s="17" t="s">
        <v>186</v>
      </c>
      <c r="BE1122" s="149">
        <f>IF(N1122="základní",J1122,0)</f>
        <v>0</v>
      </c>
      <c r="BF1122" s="149">
        <f>IF(N1122="snížená",J1122,0)</f>
        <v>0</v>
      </c>
      <c r="BG1122" s="149">
        <f>IF(N1122="zákl. přenesená",J1122,0)</f>
        <v>0</v>
      </c>
      <c r="BH1122" s="149">
        <f>IF(N1122="sníž. přenesená",J1122,0)</f>
        <v>0</v>
      </c>
      <c r="BI1122" s="149">
        <f>IF(N1122="nulová",J1122,0)</f>
        <v>0</v>
      </c>
      <c r="BJ1122" s="17" t="s">
        <v>91</v>
      </c>
      <c r="BK1122" s="149">
        <f>ROUND(I1122*H1122,2)</f>
        <v>0</v>
      </c>
      <c r="BL1122" s="17" t="s">
        <v>348</v>
      </c>
      <c r="BM1122" s="148" t="s">
        <v>1900</v>
      </c>
    </row>
    <row r="1123" spans="2:65" s="1" customFormat="1" ht="16.5" customHeight="1">
      <c r="B1123" s="33"/>
      <c r="C1123" s="137" t="s">
        <v>1901</v>
      </c>
      <c r="D1123" s="137" t="s">
        <v>188</v>
      </c>
      <c r="E1123" s="138" t="s">
        <v>1902</v>
      </c>
      <c r="F1123" s="139" t="s">
        <v>1903</v>
      </c>
      <c r="G1123" s="140" t="s">
        <v>191</v>
      </c>
      <c r="H1123" s="141">
        <v>3451.2570000000001</v>
      </c>
      <c r="I1123" s="142"/>
      <c r="J1123" s="143">
        <f>ROUND(I1123*H1123,2)</f>
        <v>0</v>
      </c>
      <c r="K1123" s="139" t="s">
        <v>192</v>
      </c>
      <c r="L1123" s="33"/>
      <c r="M1123" s="144" t="s">
        <v>1</v>
      </c>
      <c r="N1123" s="145" t="s">
        <v>48</v>
      </c>
      <c r="P1123" s="146">
        <f>O1123*H1123</f>
        <v>0</v>
      </c>
      <c r="Q1123" s="146">
        <v>2.9E-4</v>
      </c>
      <c r="R1123" s="146">
        <f>Q1123*H1123</f>
        <v>1.0008645300000001</v>
      </c>
      <c r="S1123" s="146">
        <v>0</v>
      </c>
      <c r="T1123" s="147">
        <f>S1123*H1123</f>
        <v>0</v>
      </c>
      <c r="AR1123" s="148" t="s">
        <v>348</v>
      </c>
      <c r="AT1123" s="148" t="s">
        <v>188</v>
      </c>
      <c r="AU1123" s="148" t="s">
        <v>93</v>
      </c>
      <c r="AY1123" s="17" t="s">
        <v>186</v>
      </c>
      <c r="BE1123" s="149">
        <f>IF(N1123="základní",J1123,0)</f>
        <v>0</v>
      </c>
      <c r="BF1123" s="149">
        <f>IF(N1123="snížená",J1123,0)</f>
        <v>0</v>
      </c>
      <c r="BG1123" s="149">
        <f>IF(N1123="zákl. přenesená",J1123,0)</f>
        <v>0</v>
      </c>
      <c r="BH1123" s="149">
        <f>IF(N1123="sníž. přenesená",J1123,0)</f>
        <v>0</v>
      </c>
      <c r="BI1123" s="149">
        <f>IF(N1123="nulová",J1123,0)</f>
        <v>0</v>
      </c>
      <c r="BJ1123" s="17" t="s">
        <v>91</v>
      </c>
      <c r="BK1123" s="149">
        <f>ROUND(I1123*H1123,2)</f>
        <v>0</v>
      </c>
      <c r="BL1123" s="17" t="s">
        <v>348</v>
      </c>
      <c r="BM1123" s="148" t="s">
        <v>1904</v>
      </c>
    </row>
    <row r="1124" spans="2:65" s="11" customFormat="1" ht="25.9" customHeight="1">
      <c r="B1124" s="125"/>
      <c r="D1124" s="126" t="s">
        <v>82</v>
      </c>
      <c r="E1124" s="127" t="s">
        <v>1905</v>
      </c>
      <c r="F1124" s="127" t="s">
        <v>1906</v>
      </c>
      <c r="I1124" s="128"/>
      <c r="J1124" s="129">
        <f>BK1124</f>
        <v>0</v>
      </c>
      <c r="L1124" s="125"/>
      <c r="M1124" s="130"/>
      <c r="P1124" s="131">
        <f>SUM(P1125:P1132)</f>
        <v>0</v>
      </c>
      <c r="R1124" s="131">
        <f>SUM(R1125:R1132)</f>
        <v>0</v>
      </c>
      <c r="T1124" s="132">
        <f>SUM(T1125:T1132)</f>
        <v>0</v>
      </c>
      <c r="AR1124" s="126" t="s">
        <v>193</v>
      </c>
      <c r="AT1124" s="133" t="s">
        <v>82</v>
      </c>
      <c r="AU1124" s="133" t="s">
        <v>83</v>
      </c>
      <c r="AY1124" s="126" t="s">
        <v>186</v>
      </c>
      <c r="BK1124" s="134">
        <f>SUM(BK1125:BK1132)</f>
        <v>0</v>
      </c>
    </row>
    <row r="1125" spans="2:65" s="1" customFormat="1" ht="24.2" customHeight="1">
      <c r="B1125" s="33"/>
      <c r="C1125" s="137" t="s">
        <v>1907</v>
      </c>
      <c r="D1125" s="137" t="s">
        <v>188</v>
      </c>
      <c r="E1125" s="138" t="s">
        <v>1908</v>
      </c>
      <c r="F1125" s="139" t="s">
        <v>1909</v>
      </c>
      <c r="G1125" s="140" t="s">
        <v>191</v>
      </c>
      <c r="H1125" s="141">
        <v>1559.385</v>
      </c>
      <c r="I1125" s="142"/>
      <c r="J1125" s="143">
        <f>ROUND(I1125*H1125,2)</f>
        <v>0</v>
      </c>
      <c r="K1125" s="139" t="s">
        <v>240</v>
      </c>
      <c r="L1125" s="33"/>
      <c r="M1125" s="144" t="s">
        <v>1</v>
      </c>
      <c r="N1125" s="145" t="s">
        <v>48</v>
      </c>
      <c r="P1125" s="146">
        <f>O1125*H1125</f>
        <v>0</v>
      </c>
      <c r="Q1125" s="146">
        <v>0</v>
      </c>
      <c r="R1125" s="146">
        <f>Q1125*H1125</f>
        <v>0</v>
      </c>
      <c r="S1125" s="146">
        <v>0</v>
      </c>
      <c r="T1125" s="147">
        <f>S1125*H1125</f>
        <v>0</v>
      </c>
      <c r="AR1125" s="148" t="s">
        <v>1109</v>
      </c>
      <c r="AT1125" s="148" t="s">
        <v>188</v>
      </c>
      <c r="AU1125" s="148" t="s">
        <v>91</v>
      </c>
      <c r="AY1125" s="17" t="s">
        <v>186</v>
      </c>
      <c r="BE1125" s="149">
        <f>IF(N1125="základní",J1125,0)</f>
        <v>0</v>
      </c>
      <c r="BF1125" s="149">
        <f>IF(N1125="snížená",J1125,0)</f>
        <v>0</v>
      </c>
      <c r="BG1125" s="149">
        <f>IF(N1125="zákl. přenesená",J1125,0)</f>
        <v>0</v>
      </c>
      <c r="BH1125" s="149">
        <f>IF(N1125="sníž. přenesená",J1125,0)</f>
        <v>0</v>
      </c>
      <c r="BI1125" s="149">
        <f>IF(N1125="nulová",J1125,0)</f>
        <v>0</v>
      </c>
      <c r="BJ1125" s="17" t="s">
        <v>91</v>
      </c>
      <c r="BK1125" s="149">
        <f>ROUND(I1125*H1125,2)</f>
        <v>0</v>
      </c>
      <c r="BL1125" s="17" t="s">
        <v>1109</v>
      </c>
      <c r="BM1125" s="148" t="s">
        <v>1910</v>
      </c>
    </row>
    <row r="1126" spans="2:65" s="1" customFormat="1" ht="39">
      <c r="B1126" s="33"/>
      <c r="D1126" s="151" t="s">
        <v>242</v>
      </c>
      <c r="F1126" s="158" t="s">
        <v>1911</v>
      </c>
      <c r="I1126" s="159"/>
      <c r="L1126" s="33"/>
      <c r="M1126" s="160"/>
      <c r="T1126" s="57"/>
      <c r="AT1126" s="17" t="s">
        <v>242</v>
      </c>
      <c r="AU1126" s="17" t="s">
        <v>91</v>
      </c>
    </row>
    <row r="1127" spans="2:65" s="12" customFormat="1" ht="11.25">
      <c r="B1127" s="150"/>
      <c r="D1127" s="151" t="s">
        <v>209</v>
      </c>
      <c r="E1127" s="157" t="s">
        <v>1</v>
      </c>
      <c r="F1127" s="152" t="s">
        <v>1912</v>
      </c>
      <c r="H1127" s="153">
        <v>1559.385</v>
      </c>
      <c r="I1127" s="154"/>
      <c r="L1127" s="150"/>
      <c r="M1127" s="155"/>
      <c r="T1127" s="156"/>
      <c r="AT1127" s="157" t="s">
        <v>209</v>
      </c>
      <c r="AU1127" s="157" t="s">
        <v>91</v>
      </c>
      <c r="AV1127" s="12" t="s">
        <v>93</v>
      </c>
      <c r="AW1127" s="12" t="s">
        <v>38</v>
      </c>
      <c r="AX1127" s="12" t="s">
        <v>83</v>
      </c>
      <c r="AY1127" s="157" t="s">
        <v>186</v>
      </c>
    </row>
    <row r="1128" spans="2:65" s="13" customFormat="1" ht="11.25">
      <c r="B1128" s="166"/>
      <c r="D1128" s="151" t="s">
        <v>209</v>
      </c>
      <c r="E1128" s="167" t="s">
        <v>1</v>
      </c>
      <c r="F1128" s="168" t="s">
        <v>291</v>
      </c>
      <c r="H1128" s="169">
        <v>1559.385</v>
      </c>
      <c r="I1128" s="170"/>
      <c r="L1128" s="166"/>
      <c r="M1128" s="171"/>
      <c r="T1128" s="172"/>
      <c r="AT1128" s="167" t="s">
        <v>209</v>
      </c>
      <c r="AU1128" s="167" t="s">
        <v>91</v>
      </c>
      <c r="AV1128" s="13" t="s">
        <v>193</v>
      </c>
      <c r="AW1128" s="13" t="s">
        <v>38</v>
      </c>
      <c r="AX1128" s="13" t="s">
        <v>91</v>
      </c>
      <c r="AY1128" s="167" t="s">
        <v>186</v>
      </c>
    </row>
    <row r="1129" spans="2:65" s="1" customFormat="1" ht="24.2" customHeight="1">
      <c r="B1129" s="33"/>
      <c r="C1129" s="137" t="s">
        <v>1913</v>
      </c>
      <c r="D1129" s="137" t="s">
        <v>188</v>
      </c>
      <c r="E1129" s="138" t="s">
        <v>1914</v>
      </c>
      <c r="F1129" s="139" t="s">
        <v>1915</v>
      </c>
      <c r="G1129" s="140" t="s">
        <v>191</v>
      </c>
      <c r="H1129" s="141">
        <v>1479.925</v>
      </c>
      <c r="I1129" s="142"/>
      <c r="J1129" s="143">
        <f>ROUND(I1129*H1129,2)</f>
        <v>0</v>
      </c>
      <c r="K1129" s="139" t="s">
        <v>240</v>
      </c>
      <c r="L1129" s="33"/>
      <c r="M1129" s="144" t="s">
        <v>1</v>
      </c>
      <c r="N1129" s="145" t="s">
        <v>48</v>
      </c>
      <c r="P1129" s="146">
        <f>O1129*H1129</f>
        <v>0</v>
      </c>
      <c r="Q1129" s="146">
        <v>0</v>
      </c>
      <c r="R1129" s="146">
        <f>Q1129*H1129</f>
        <v>0</v>
      </c>
      <c r="S1129" s="146">
        <v>0</v>
      </c>
      <c r="T1129" s="147">
        <f>S1129*H1129</f>
        <v>0</v>
      </c>
      <c r="AR1129" s="148" t="s">
        <v>1109</v>
      </c>
      <c r="AT1129" s="148" t="s">
        <v>188</v>
      </c>
      <c r="AU1129" s="148" t="s">
        <v>91</v>
      </c>
      <c r="AY1129" s="17" t="s">
        <v>186</v>
      </c>
      <c r="BE1129" s="149">
        <f>IF(N1129="základní",J1129,0)</f>
        <v>0</v>
      </c>
      <c r="BF1129" s="149">
        <f>IF(N1129="snížená",J1129,0)</f>
        <v>0</v>
      </c>
      <c r="BG1129" s="149">
        <f>IF(N1129="zákl. přenesená",J1129,0)</f>
        <v>0</v>
      </c>
      <c r="BH1129" s="149">
        <f>IF(N1129="sníž. přenesená",J1129,0)</f>
        <v>0</v>
      </c>
      <c r="BI1129" s="149">
        <f>IF(N1129="nulová",J1129,0)</f>
        <v>0</v>
      </c>
      <c r="BJ1129" s="17" t="s">
        <v>91</v>
      </c>
      <c r="BK1129" s="149">
        <f>ROUND(I1129*H1129,2)</f>
        <v>0</v>
      </c>
      <c r="BL1129" s="17" t="s">
        <v>1109</v>
      </c>
      <c r="BM1129" s="148" t="s">
        <v>1916</v>
      </c>
    </row>
    <row r="1130" spans="2:65" s="1" customFormat="1" ht="39">
      <c r="B1130" s="33"/>
      <c r="D1130" s="151" t="s">
        <v>242</v>
      </c>
      <c r="F1130" s="158" t="s">
        <v>1911</v>
      </c>
      <c r="I1130" s="159"/>
      <c r="L1130" s="33"/>
      <c r="M1130" s="160"/>
      <c r="T1130" s="57"/>
      <c r="AT1130" s="17" t="s">
        <v>242</v>
      </c>
      <c r="AU1130" s="17" t="s">
        <v>91</v>
      </c>
    </row>
    <row r="1131" spans="2:65" s="12" customFormat="1" ht="11.25">
      <c r="B1131" s="150"/>
      <c r="D1131" s="151" t="s">
        <v>209</v>
      </c>
      <c r="E1131" s="157" t="s">
        <v>1</v>
      </c>
      <c r="F1131" s="152" t="s">
        <v>1917</v>
      </c>
      <c r="H1131" s="153">
        <v>1479.925</v>
      </c>
      <c r="I1131" s="154"/>
      <c r="L1131" s="150"/>
      <c r="M1131" s="155"/>
      <c r="T1131" s="156"/>
      <c r="AT1131" s="157" t="s">
        <v>209</v>
      </c>
      <c r="AU1131" s="157" t="s">
        <v>91</v>
      </c>
      <c r="AV1131" s="12" t="s">
        <v>93</v>
      </c>
      <c r="AW1131" s="12" t="s">
        <v>38</v>
      </c>
      <c r="AX1131" s="12" t="s">
        <v>83</v>
      </c>
      <c r="AY1131" s="157" t="s">
        <v>186</v>
      </c>
    </row>
    <row r="1132" spans="2:65" s="13" customFormat="1" ht="11.25">
      <c r="B1132" s="166"/>
      <c r="D1132" s="151" t="s">
        <v>209</v>
      </c>
      <c r="E1132" s="167" t="s">
        <v>1</v>
      </c>
      <c r="F1132" s="168" t="s">
        <v>291</v>
      </c>
      <c r="H1132" s="169">
        <v>1479.925</v>
      </c>
      <c r="I1132" s="170"/>
      <c r="L1132" s="166"/>
      <c r="M1132" s="171"/>
      <c r="T1132" s="172"/>
      <c r="AT1132" s="167" t="s">
        <v>209</v>
      </c>
      <c r="AU1132" s="167" t="s">
        <v>91</v>
      </c>
      <c r="AV1132" s="13" t="s">
        <v>193</v>
      </c>
      <c r="AW1132" s="13" t="s">
        <v>38</v>
      </c>
      <c r="AX1132" s="13" t="s">
        <v>91</v>
      </c>
      <c r="AY1132" s="167" t="s">
        <v>186</v>
      </c>
    </row>
    <row r="1133" spans="2:65" s="11" customFormat="1" ht="25.9" customHeight="1">
      <c r="B1133" s="125"/>
      <c r="D1133" s="126" t="s">
        <v>82</v>
      </c>
      <c r="E1133" s="127" t="s">
        <v>1918</v>
      </c>
      <c r="F1133" s="127" t="s">
        <v>1918</v>
      </c>
      <c r="I1133" s="128"/>
      <c r="J1133" s="129">
        <f>BK1133</f>
        <v>0</v>
      </c>
      <c r="L1133" s="125"/>
      <c r="M1133" s="130"/>
      <c r="P1133" s="131">
        <f>P1134+P1139+P1155</f>
        <v>0</v>
      </c>
      <c r="R1133" s="131">
        <f>R1134+R1139+R1155</f>
        <v>0</v>
      </c>
      <c r="T1133" s="132">
        <f>T1134+T1139+T1155</f>
        <v>0</v>
      </c>
      <c r="AR1133" s="126" t="s">
        <v>193</v>
      </c>
      <c r="AT1133" s="133" t="s">
        <v>82</v>
      </c>
      <c r="AU1133" s="133" t="s">
        <v>83</v>
      </c>
      <c r="AY1133" s="126" t="s">
        <v>186</v>
      </c>
      <c r="BK1133" s="134">
        <f>BK1134+BK1139+BK1155</f>
        <v>0</v>
      </c>
    </row>
    <row r="1134" spans="2:65" s="11" customFormat="1" ht="22.9" customHeight="1">
      <c r="B1134" s="125"/>
      <c r="D1134" s="126" t="s">
        <v>82</v>
      </c>
      <c r="E1134" s="135" t="s">
        <v>1919</v>
      </c>
      <c r="F1134" s="135" t="s">
        <v>1920</v>
      </c>
      <c r="I1134" s="128"/>
      <c r="J1134" s="136">
        <f>BK1134</f>
        <v>0</v>
      </c>
      <c r="L1134" s="125"/>
      <c r="M1134" s="130"/>
      <c r="P1134" s="131">
        <f>SUM(P1135:P1138)</f>
        <v>0</v>
      </c>
      <c r="R1134" s="131">
        <f>SUM(R1135:R1138)</f>
        <v>0</v>
      </c>
      <c r="T1134" s="132">
        <f>SUM(T1135:T1138)</f>
        <v>0</v>
      </c>
      <c r="AR1134" s="126" t="s">
        <v>193</v>
      </c>
      <c r="AT1134" s="133" t="s">
        <v>82</v>
      </c>
      <c r="AU1134" s="133" t="s">
        <v>91</v>
      </c>
      <c r="AY1134" s="126" t="s">
        <v>186</v>
      </c>
      <c r="BK1134" s="134">
        <f>SUM(BK1135:BK1138)</f>
        <v>0</v>
      </c>
    </row>
    <row r="1135" spans="2:65" s="1" customFormat="1" ht="16.5" customHeight="1">
      <c r="B1135" s="33"/>
      <c r="C1135" s="137" t="s">
        <v>1921</v>
      </c>
      <c r="D1135" s="137" t="s">
        <v>188</v>
      </c>
      <c r="E1135" s="138" t="s">
        <v>1922</v>
      </c>
      <c r="F1135" s="139" t="s">
        <v>1923</v>
      </c>
      <c r="G1135" s="140" t="s">
        <v>1299</v>
      </c>
      <c r="H1135" s="141">
        <v>14</v>
      </c>
      <c r="I1135" s="142"/>
      <c r="J1135" s="143">
        <f>ROUND(I1135*H1135,2)</f>
        <v>0</v>
      </c>
      <c r="K1135" s="139" t="s">
        <v>240</v>
      </c>
      <c r="L1135" s="33"/>
      <c r="M1135" s="144" t="s">
        <v>1</v>
      </c>
      <c r="N1135" s="145" t="s">
        <v>48</v>
      </c>
      <c r="P1135" s="146">
        <f>O1135*H1135</f>
        <v>0</v>
      </c>
      <c r="Q1135" s="146">
        <v>0</v>
      </c>
      <c r="R1135" s="146">
        <f>Q1135*H1135</f>
        <v>0</v>
      </c>
      <c r="S1135" s="146">
        <v>0</v>
      </c>
      <c r="T1135" s="147">
        <f>S1135*H1135</f>
        <v>0</v>
      </c>
      <c r="AR1135" s="148" t="s">
        <v>193</v>
      </c>
      <c r="AT1135" s="148" t="s">
        <v>188</v>
      </c>
      <c r="AU1135" s="148" t="s">
        <v>93</v>
      </c>
      <c r="AY1135" s="17" t="s">
        <v>186</v>
      </c>
      <c r="BE1135" s="149">
        <f>IF(N1135="základní",J1135,0)</f>
        <v>0</v>
      </c>
      <c r="BF1135" s="149">
        <f>IF(N1135="snížená",J1135,0)</f>
        <v>0</v>
      </c>
      <c r="BG1135" s="149">
        <f>IF(N1135="zákl. přenesená",J1135,0)</f>
        <v>0</v>
      </c>
      <c r="BH1135" s="149">
        <f>IF(N1135="sníž. přenesená",J1135,0)</f>
        <v>0</v>
      </c>
      <c r="BI1135" s="149">
        <f>IF(N1135="nulová",J1135,0)</f>
        <v>0</v>
      </c>
      <c r="BJ1135" s="17" t="s">
        <v>91</v>
      </c>
      <c r="BK1135" s="149">
        <f>ROUND(I1135*H1135,2)</f>
        <v>0</v>
      </c>
      <c r="BL1135" s="17" t="s">
        <v>193</v>
      </c>
      <c r="BM1135" s="148" t="s">
        <v>1924</v>
      </c>
    </row>
    <row r="1136" spans="2:65" s="1" customFormat="1" ht="39">
      <c r="B1136" s="33"/>
      <c r="D1136" s="151" t="s">
        <v>242</v>
      </c>
      <c r="F1136" s="158" t="s">
        <v>1530</v>
      </c>
      <c r="I1136" s="159"/>
      <c r="L1136" s="33"/>
      <c r="M1136" s="160"/>
      <c r="T1136" s="57"/>
      <c r="AT1136" s="17" t="s">
        <v>242</v>
      </c>
      <c r="AU1136" s="17" t="s">
        <v>93</v>
      </c>
    </row>
    <row r="1137" spans="2:65" s="1" customFormat="1" ht="16.5" customHeight="1">
      <c r="B1137" s="33"/>
      <c r="C1137" s="137" t="s">
        <v>1925</v>
      </c>
      <c r="D1137" s="137" t="s">
        <v>188</v>
      </c>
      <c r="E1137" s="138" t="s">
        <v>1926</v>
      </c>
      <c r="F1137" s="139" t="s">
        <v>1927</v>
      </c>
      <c r="G1137" s="140" t="s">
        <v>1299</v>
      </c>
      <c r="H1137" s="141">
        <v>2</v>
      </c>
      <c r="I1137" s="142"/>
      <c r="J1137" s="143">
        <f>ROUND(I1137*H1137,2)</f>
        <v>0</v>
      </c>
      <c r="K1137" s="139" t="s">
        <v>240</v>
      </c>
      <c r="L1137" s="33"/>
      <c r="M1137" s="144" t="s">
        <v>1</v>
      </c>
      <c r="N1137" s="145" t="s">
        <v>48</v>
      </c>
      <c r="P1137" s="146">
        <f>O1137*H1137</f>
        <v>0</v>
      </c>
      <c r="Q1137" s="146">
        <v>0</v>
      </c>
      <c r="R1137" s="146">
        <f>Q1137*H1137</f>
        <v>0</v>
      </c>
      <c r="S1137" s="146">
        <v>0</v>
      </c>
      <c r="T1137" s="147">
        <f>S1137*H1137</f>
        <v>0</v>
      </c>
      <c r="AR1137" s="148" t="s">
        <v>193</v>
      </c>
      <c r="AT1137" s="148" t="s">
        <v>188</v>
      </c>
      <c r="AU1137" s="148" t="s">
        <v>93</v>
      </c>
      <c r="AY1137" s="17" t="s">
        <v>186</v>
      </c>
      <c r="BE1137" s="149">
        <f>IF(N1137="základní",J1137,0)</f>
        <v>0</v>
      </c>
      <c r="BF1137" s="149">
        <f>IF(N1137="snížená",J1137,0)</f>
        <v>0</v>
      </c>
      <c r="BG1137" s="149">
        <f>IF(N1137="zákl. přenesená",J1137,0)</f>
        <v>0</v>
      </c>
      <c r="BH1137" s="149">
        <f>IF(N1137="sníž. přenesená",J1137,0)</f>
        <v>0</v>
      </c>
      <c r="BI1137" s="149">
        <f>IF(N1137="nulová",J1137,0)</f>
        <v>0</v>
      </c>
      <c r="BJ1137" s="17" t="s">
        <v>91</v>
      </c>
      <c r="BK1137" s="149">
        <f>ROUND(I1137*H1137,2)</f>
        <v>0</v>
      </c>
      <c r="BL1137" s="17" t="s">
        <v>193</v>
      </c>
      <c r="BM1137" s="148" t="s">
        <v>1928</v>
      </c>
    </row>
    <row r="1138" spans="2:65" s="1" customFormat="1" ht="39">
      <c r="B1138" s="33"/>
      <c r="D1138" s="151" t="s">
        <v>242</v>
      </c>
      <c r="F1138" s="158" t="s">
        <v>1530</v>
      </c>
      <c r="I1138" s="159"/>
      <c r="L1138" s="33"/>
      <c r="M1138" s="160"/>
      <c r="T1138" s="57"/>
      <c r="AT1138" s="17" t="s">
        <v>242</v>
      </c>
      <c r="AU1138" s="17" t="s">
        <v>93</v>
      </c>
    </row>
    <row r="1139" spans="2:65" s="11" customFormat="1" ht="22.9" customHeight="1">
      <c r="B1139" s="125"/>
      <c r="D1139" s="126" t="s">
        <v>82</v>
      </c>
      <c r="E1139" s="135" t="s">
        <v>1929</v>
      </c>
      <c r="F1139" s="135" t="s">
        <v>1930</v>
      </c>
      <c r="I1139" s="128"/>
      <c r="J1139" s="136">
        <f>BK1139</f>
        <v>0</v>
      </c>
      <c r="L1139" s="125"/>
      <c r="M1139" s="130"/>
      <c r="P1139" s="131">
        <f>SUM(P1140:P1154)</f>
        <v>0</v>
      </c>
      <c r="R1139" s="131">
        <f>SUM(R1140:R1154)</f>
        <v>0</v>
      </c>
      <c r="T1139" s="132">
        <f>SUM(T1140:T1154)</f>
        <v>0</v>
      </c>
      <c r="AR1139" s="126" t="s">
        <v>193</v>
      </c>
      <c r="AT1139" s="133" t="s">
        <v>82</v>
      </c>
      <c r="AU1139" s="133" t="s">
        <v>91</v>
      </c>
      <c r="AY1139" s="126" t="s">
        <v>186</v>
      </c>
      <c r="BK1139" s="134">
        <f>SUM(BK1140:BK1154)</f>
        <v>0</v>
      </c>
    </row>
    <row r="1140" spans="2:65" s="1" customFormat="1" ht="16.5" customHeight="1">
      <c r="B1140" s="33"/>
      <c r="C1140" s="137" t="s">
        <v>1931</v>
      </c>
      <c r="D1140" s="137" t="s">
        <v>188</v>
      </c>
      <c r="E1140" s="138" t="s">
        <v>1932</v>
      </c>
      <c r="F1140" s="139" t="s">
        <v>1933</v>
      </c>
      <c r="G1140" s="140" t="s">
        <v>191</v>
      </c>
      <c r="H1140" s="141">
        <v>712.572</v>
      </c>
      <c r="I1140" s="142"/>
      <c r="J1140" s="143">
        <f>ROUND(I1140*H1140,2)</f>
        <v>0</v>
      </c>
      <c r="K1140" s="139" t="s">
        <v>240</v>
      </c>
      <c r="L1140" s="33"/>
      <c r="M1140" s="144" t="s">
        <v>1</v>
      </c>
      <c r="N1140" s="145" t="s">
        <v>48</v>
      </c>
      <c r="P1140" s="146">
        <f>O1140*H1140</f>
        <v>0</v>
      </c>
      <c r="Q1140" s="146">
        <v>0</v>
      </c>
      <c r="R1140" s="146">
        <f>Q1140*H1140</f>
        <v>0</v>
      </c>
      <c r="S1140" s="146">
        <v>0</v>
      </c>
      <c r="T1140" s="147">
        <f>S1140*H1140</f>
        <v>0</v>
      </c>
      <c r="AR1140" s="148" t="s">
        <v>1109</v>
      </c>
      <c r="AT1140" s="148" t="s">
        <v>188</v>
      </c>
      <c r="AU1140" s="148" t="s">
        <v>93</v>
      </c>
      <c r="AY1140" s="17" t="s">
        <v>186</v>
      </c>
      <c r="BE1140" s="149">
        <f>IF(N1140="základní",J1140,0)</f>
        <v>0</v>
      </c>
      <c r="BF1140" s="149">
        <f>IF(N1140="snížená",J1140,0)</f>
        <v>0</v>
      </c>
      <c r="BG1140" s="149">
        <f>IF(N1140="zákl. přenesená",J1140,0)</f>
        <v>0</v>
      </c>
      <c r="BH1140" s="149">
        <f>IF(N1140="sníž. přenesená",J1140,0)</f>
        <v>0</v>
      </c>
      <c r="BI1140" s="149">
        <f>IF(N1140="nulová",J1140,0)</f>
        <v>0</v>
      </c>
      <c r="BJ1140" s="17" t="s">
        <v>91</v>
      </c>
      <c r="BK1140" s="149">
        <f>ROUND(I1140*H1140,2)</f>
        <v>0</v>
      </c>
      <c r="BL1140" s="17" t="s">
        <v>1109</v>
      </c>
      <c r="BM1140" s="148" t="s">
        <v>1934</v>
      </c>
    </row>
    <row r="1141" spans="2:65" s="1" customFormat="1" ht="48.75">
      <c r="B1141" s="33"/>
      <c r="D1141" s="151" t="s">
        <v>242</v>
      </c>
      <c r="F1141" s="158" t="s">
        <v>1935</v>
      </c>
      <c r="I1141" s="159"/>
      <c r="L1141" s="33"/>
      <c r="M1141" s="160"/>
      <c r="T1141" s="57"/>
      <c r="AT1141" s="17" t="s">
        <v>242</v>
      </c>
      <c r="AU1141" s="17" t="s">
        <v>93</v>
      </c>
    </row>
    <row r="1142" spans="2:65" s="14" customFormat="1" ht="11.25">
      <c r="B1142" s="173"/>
      <c r="D1142" s="151" t="s">
        <v>209</v>
      </c>
      <c r="E1142" s="174" t="s">
        <v>1</v>
      </c>
      <c r="F1142" s="175" t="s">
        <v>776</v>
      </c>
      <c r="H1142" s="174" t="s">
        <v>1</v>
      </c>
      <c r="I1142" s="176"/>
      <c r="L1142" s="173"/>
      <c r="M1142" s="177"/>
      <c r="T1142" s="178"/>
      <c r="AT1142" s="174" t="s">
        <v>209</v>
      </c>
      <c r="AU1142" s="174" t="s">
        <v>93</v>
      </c>
      <c r="AV1142" s="14" t="s">
        <v>91</v>
      </c>
      <c r="AW1142" s="14" t="s">
        <v>38</v>
      </c>
      <c r="AX1142" s="14" t="s">
        <v>83</v>
      </c>
      <c r="AY1142" s="174" t="s">
        <v>186</v>
      </c>
    </row>
    <row r="1143" spans="2:65" s="12" customFormat="1" ht="11.25">
      <c r="B1143" s="150"/>
      <c r="D1143" s="151" t="s">
        <v>209</v>
      </c>
      <c r="E1143" s="157" t="s">
        <v>1</v>
      </c>
      <c r="F1143" s="152" t="s">
        <v>1936</v>
      </c>
      <c r="H1143" s="153">
        <v>712.572</v>
      </c>
      <c r="I1143" s="154"/>
      <c r="L1143" s="150"/>
      <c r="M1143" s="155"/>
      <c r="T1143" s="156"/>
      <c r="AT1143" s="157" t="s">
        <v>209</v>
      </c>
      <c r="AU1143" s="157" t="s">
        <v>93</v>
      </c>
      <c r="AV1143" s="12" t="s">
        <v>93</v>
      </c>
      <c r="AW1143" s="12" t="s">
        <v>38</v>
      </c>
      <c r="AX1143" s="12" t="s">
        <v>83</v>
      </c>
      <c r="AY1143" s="157" t="s">
        <v>186</v>
      </c>
    </row>
    <row r="1144" spans="2:65" s="13" customFormat="1" ht="11.25">
      <c r="B1144" s="166"/>
      <c r="D1144" s="151" t="s">
        <v>209</v>
      </c>
      <c r="E1144" s="167" t="s">
        <v>1</v>
      </c>
      <c r="F1144" s="168" t="s">
        <v>291</v>
      </c>
      <c r="H1144" s="169">
        <v>712.572</v>
      </c>
      <c r="I1144" s="170"/>
      <c r="L1144" s="166"/>
      <c r="M1144" s="171"/>
      <c r="T1144" s="172"/>
      <c r="AT1144" s="167" t="s">
        <v>209</v>
      </c>
      <c r="AU1144" s="167" t="s">
        <v>93</v>
      </c>
      <c r="AV1144" s="13" t="s">
        <v>193</v>
      </c>
      <c r="AW1144" s="13" t="s">
        <v>38</v>
      </c>
      <c r="AX1144" s="13" t="s">
        <v>91</v>
      </c>
      <c r="AY1144" s="167" t="s">
        <v>186</v>
      </c>
    </row>
    <row r="1145" spans="2:65" s="1" customFormat="1" ht="24.2" customHeight="1">
      <c r="B1145" s="33"/>
      <c r="C1145" s="137" t="s">
        <v>1937</v>
      </c>
      <c r="D1145" s="137" t="s">
        <v>188</v>
      </c>
      <c r="E1145" s="138" t="s">
        <v>1938</v>
      </c>
      <c r="F1145" s="139" t="s">
        <v>1939</v>
      </c>
      <c r="G1145" s="140" t="s">
        <v>191</v>
      </c>
      <c r="H1145" s="141">
        <v>390.15</v>
      </c>
      <c r="I1145" s="142"/>
      <c r="J1145" s="143">
        <f>ROUND(I1145*H1145,2)</f>
        <v>0</v>
      </c>
      <c r="K1145" s="139" t="s">
        <v>240</v>
      </c>
      <c r="L1145" s="33"/>
      <c r="M1145" s="144" t="s">
        <v>1</v>
      </c>
      <c r="N1145" s="145" t="s">
        <v>48</v>
      </c>
      <c r="P1145" s="146">
        <f>O1145*H1145</f>
        <v>0</v>
      </c>
      <c r="Q1145" s="146">
        <v>0</v>
      </c>
      <c r="R1145" s="146">
        <f>Q1145*H1145</f>
        <v>0</v>
      </c>
      <c r="S1145" s="146">
        <v>0</v>
      </c>
      <c r="T1145" s="147">
        <f>S1145*H1145</f>
        <v>0</v>
      </c>
      <c r="AR1145" s="148" t="s">
        <v>1109</v>
      </c>
      <c r="AT1145" s="148" t="s">
        <v>188</v>
      </c>
      <c r="AU1145" s="148" t="s">
        <v>93</v>
      </c>
      <c r="AY1145" s="17" t="s">
        <v>186</v>
      </c>
      <c r="BE1145" s="149">
        <f>IF(N1145="základní",J1145,0)</f>
        <v>0</v>
      </c>
      <c r="BF1145" s="149">
        <f>IF(N1145="snížená",J1145,0)</f>
        <v>0</v>
      </c>
      <c r="BG1145" s="149">
        <f>IF(N1145="zákl. přenesená",J1145,0)</f>
        <v>0</v>
      </c>
      <c r="BH1145" s="149">
        <f>IF(N1145="sníž. přenesená",J1145,0)</f>
        <v>0</v>
      </c>
      <c r="BI1145" s="149">
        <f>IF(N1145="nulová",J1145,0)</f>
        <v>0</v>
      </c>
      <c r="BJ1145" s="17" t="s">
        <v>91</v>
      </c>
      <c r="BK1145" s="149">
        <f>ROUND(I1145*H1145,2)</f>
        <v>0</v>
      </c>
      <c r="BL1145" s="17" t="s">
        <v>1109</v>
      </c>
      <c r="BM1145" s="148" t="s">
        <v>1940</v>
      </c>
    </row>
    <row r="1146" spans="2:65" s="1" customFormat="1" ht="39">
      <c r="B1146" s="33"/>
      <c r="D1146" s="151" t="s">
        <v>242</v>
      </c>
      <c r="F1146" s="158" t="s">
        <v>1941</v>
      </c>
      <c r="I1146" s="159"/>
      <c r="L1146" s="33"/>
      <c r="M1146" s="160"/>
      <c r="T1146" s="57"/>
      <c r="AT1146" s="17" t="s">
        <v>242</v>
      </c>
      <c r="AU1146" s="17" t="s">
        <v>93</v>
      </c>
    </row>
    <row r="1147" spans="2:65" s="12" customFormat="1" ht="11.25">
      <c r="B1147" s="150"/>
      <c r="D1147" s="151" t="s">
        <v>209</v>
      </c>
      <c r="E1147" s="157" t="s">
        <v>1</v>
      </c>
      <c r="F1147" s="152" t="s">
        <v>1942</v>
      </c>
      <c r="H1147" s="153">
        <v>174.4</v>
      </c>
      <c r="I1147" s="154"/>
      <c r="L1147" s="150"/>
      <c r="M1147" s="155"/>
      <c r="T1147" s="156"/>
      <c r="AT1147" s="157" t="s">
        <v>209</v>
      </c>
      <c r="AU1147" s="157" t="s">
        <v>93</v>
      </c>
      <c r="AV1147" s="12" t="s">
        <v>93</v>
      </c>
      <c r="AW1147" s="12" t="s">
        <v>38</v>
      </c>
      <c r="AX1147" s="12" t="s">
        <v>83</v>
      </c>
      <c r="AY1147" s="157" t="s">
        <v>186</v>
      </c>
    </row>
    <row r="1148" spans="2:65" s="12" customFormat="1" ht="11.25">
      <c r="B1148" s="150"/>
      <c r="D1148" s="151" t="s">
        <v>209</v>
      </c>
      <c r="E1148" s="157" t="s">
        <v>1</v>
      </c>
      <c r="F1148" s="152" t="s">
        <v>1943</v>
      </c>
      <c r="H1148" s="153">
        <v>154.80000000000001</v>
      </c>
      <c r="I1148" s="154"/>
      <c r="L1148" s="150"/>
      <c r="M1148" s="155"/>
      <c r="T1148" s="156"/>
      <c r="AT1148" s="157" t="s">
        <v>209</v>
      </c>
      <c r="AU1148" s="157" t="s">
        <v>93</v>
      </c>
      <c r="AV1148" s="12" t="s">
        <v>93</v>
      </c>
      <c r="AW1148" s="12" t="s">
        <v>38</v>
      </c>
      <c r="AX1148" s="12" t="s">
        <v>83</v>
      </c>
      <c r="AY1148" s="157" t="s">
        <v>186</v>
      </c>
    </row>
    <row r="1149" spans="2:65" s="14" customFormat="1" ht="11.25">
      <c r="B1149" s="173"/>
      <c r="D1149" s="151" t="s">
        <v>209</v>
      </c>
      <c r="E1149" s="174" t="s">
        <v>1</v>
      </c>
      <c r="F1149" s="175" t="s">
        <v>1944</v>
      </c>
      <c r="H1149" s="174" t="s">
        <v>1</v>
      </c>
      <c r="I1149" s="176"/>
      <c r="L1149" s="173"/>
      <c r="M1149" s="177"/>
      <c r="T1149" s="178"/>
      <c r="AT1149" s="174" t="s">
        <v>209</v>
      </c>
      <c r="AU1149" s="174" t="s">
        <v>93</v>
      </c>
      <c r="AV1149" s="14" t="s">
        <v>91</v>
      </c>
      <c r="AW1149" s="14" t="s">
        <v>38</v>
      </c>
      <c r="AX1149" s="14" t="s">
        <v>83</v>
      </c>
      <c r="AY1149" s="174" t="s">
        <v>186</v>
      </c>
    </row>
    <row r="1150" spans="2:65" s="12" customFormat="1" ht="11.25">
      <c r="B1150" s="150"/>
      <c r="D1150" s="151" t="s">
        <v>209</v>
      </c>
      <c r="E1150" s="157" t="s">
        <v>1</v>
      </c>
      <c r="F1150" s="152" t="s">
        <v>1945</v>
      </c>
      <c r="H1150" s="153">
        <v>6.9</v>
      </c>
      <c r="I1150" s="154"/>
      <c r="L1150" s="150"/>
      <c r="M1150" s="155"/>
      <c r="T1150" s="156"/>
      <c r="AT1150" s="157" t="s">
        <v>209</v>
      </c>
      <c r="AU1150" s="157" t="s">
        <v>93</v>
      </c>
      <c r="AV1150" s="12" t="s">
        <v>93</v>
      </c>
      <c r="AW1150" s="12" t="s">
        <v>38</v>
      </c>
      <c r="AX1150" s="12" t="s">
        <v>83</v>
      </c>
      <c r="AY1150" s="157" t="s">
        <v>186</v>
      </c>
    </row>
    <row r="1151" spans="2:65" s="12" customFormat="1" ht="11.25">
      <c r="B1151" s="150"/>
      <c r="D1151" s="151" t="s">
        <v>209</v>
      </c>
      <c r="E1151" s="157" t="s">
        <v>1</v>
      </c>
      <c r="F1151" s="152" t="s">
        <v>1946</v>
      </c>
      <c r="H1151" s="153">
        <v>28.29</v>
      </c>
      <c r="I1151" s="154"/>
      <c r="L1151" s="150"/>
      <c r="M1151" s="155"/>
      <c r="T1151" s="156"/>
      <c r="AT1151" s="157" t="s">
        <v>209</v>
      </c>
      <c r="AU1151" s="157" t="s">
        <v>93</v>
      </c>
      <c r="AV1151" s="12" t="s">
        <v>93</v>
      </c>
      <c r="AW1151" s="12" t="s">
        <v>38</v>
      </c>
      <c r="AX1151" s="12" t="s">
        <v>83</v>
      </c>
      <c r="AY1151" s="157" t="s">
        <v>186</v>
      </c>
    </row>
    <row r="1152" spans="2:65" s="12" customFormat="1" ht="11.25">
      <c r="B1152" s="150"/>
      <c r="D1152" s="151" t="s">
        <v>209</v>
      </c>
      <c r="E1152" s="157" t="s">
        <v>1</v>
      </c>
      <c r="F1152" s="152" t="s">
        <v>1947</v>
      </c>
      <c r="H1152" s="153">
        <v>9.1999999999999993</v>
      </c>
      <c r="I1152" s="154"/>
      <c r="L1152" s="150"/>
      <c r="M1152" s="155"/>
      <c r="T1152" s="156"/>
      <c r="AT1152" s="157" t="s">
        <v>209</v>
      </c>
      <c r="AU1152" s="157" t="s">
        <v>93</v>
      </c>
      <c r="AV1152" s="12" t="s">
        <v>93</v>
      </c>
      <c r="AW1152" s="12" t="s">
        <v>38</v>
      </c>
      <c r="AX1152" s="12" t="s">
        <v>83</v>
      </c>
      <c r="AY1152" s="157" t="s">
        <v>186</v>
      </c>
    </row>
    <row r="1153" spans="2:65" s="12" customFormat="1" ht="11.25">
      <c r="B1153" s="150"/>
      <c r="D1153" s="151" t="s">
        <v>209</v>
      </c>
      <c r="E1153" s="157" t="s">
        <v>1</v>
      </c>
      <c r="F1153" s="152" t="s">
        <v>1948</v>
      </c>
      <c r="H1153" s="153">
        <v>16.559999999999999</v>
      </c>
      <c r="I1153" s="154"/>
      <c r="L1153" s="150"/>
      <c r="M1153" s="155"/>
      <c r="T1153" s="156"/>
      <c r="AT1153" s="157" t="s">
        <v>209</v>
      </c>
      <c r="AU1153" s="157" t="s">
        <v>93</v>
      </c>
      <c r="AV1153" s="12" t="s">
        <v>93</v>
      </c>
      <c r="AW1153" s="12" t="s">
        <v>38</v>
      </c>
      <c r="AX1153" s="12" t="s">
        <v>83</v>
      </c>
      <c r="AY1153" s="157" t="s">
        <v>186</v>
      </c>
    </row>
    <row r="1154" spans="2:65" s="13" customFormat="1" ht="11.25">
      <c r="B1154" s="166"/>
      <c r="D1154" s="151" t="s">
        <v>209</v>
      </c>
      <c r="E1154" s="167" t="s">
        <v>1</v>
      </c>
      <c r="F1154" s="168" t="s">
        <v>291</v>
      </c>
      <c r="H1154" s="169">
        <v>390.15</v>
      </c>
      <c r="I1154" s="170"/>
      <c r="L1154" s="166"/>
      <c r="M1154" s="171"/>
      <c r="T1154" s="172"/>
      <c r="AT1154" s="167" t="s">
        <v>209</v>
      </c>
      <c r="AU1154" s="167" t="s">
        <v>93</v>
      </c>
      <c r="AV1154" s="13" t="s">
        <v>193</v>
      </c>
      <c r="AW1154" s="13" t="s">
        <v>38</v>
      </c>
      <c r="AX1154" s="13" t="s">
        <v>91</v>
      </c>
      <c r="AY1154" s="167" t="s">
        <v>186</v>
      </c>
    </row>
    <row r="1155" spans="2:65" s="11" customFormat="1" ht="22.9" customHeight="1">
      <c r="B1155" s="125"/>
      <c r="D1155" s="126" t="s">
        <v>82</v>
      </c>
      <c r="E1155" s="135" t="s">
        <v>1949</v>
      </c>
      <c r="F1155" s="135" t="s">
        <v>1950</v>
      </c>
      <c r="I1155" s="128"/>
      <c r="J1155" s="136">
        <f>BK1155</f>
        <v>0</v>
      </c>
      <c r="L1155" s="125"/>
      <c r="M1155" s="130"/>
      <c r="P1155" s="131">
        <f>SUM(P1156:P1160)</f>
        <v>0</v>
      </c>
      <c r="R1155" s="131">
        <f>SUM(R1156:R1160)</f>
        <v>0</v>
      </c>
      <c r="T1155" s="132">
        <f>SUM(T1156:T1160)</f>
        <v>0</v>
      </c>
      <c r="AR1155" s="126" t="s">
        <v>193</v>
      </c>
      <c r="AT1155" s="133" t="s">
        <v>82</v>
      </c>
      <c r="AU1155" s="133" t="s">
        <v>91</v>
      </c>
      <c r="AY1155" s="126" t="s">
        <v>186</v>
      </c>
      <c r="BK1155" s="134">
        <f>SUM(BK1156:BK1160)</f>
        <v>0</v>
      </c>
    </row>
    <row r="1156" spans="2:65" s="1" customFormat="1" ht="16.5" customHeight="1">
      <c r="B1156" s="33"/>
      <c r="C1156" s="137" t="s">
        <v>1951</v>
      </c>
      <c r="D1156" s="137" t="s">
        <v>188</v>
      </c>
      <c r="E1156" s="138" t="s">
        <v>1952</v>
      </c>
      <c r="F1156" s="139" t="s">
        <v>1953</v>
      </c>
      <c r="G1156" s="140" t="s">
        <v>220</v>
      </c>
      <c r="H1156" s="141">
        <v>6</v>
      </c>
      <c r="I1156" s="142"/>
      <c r="J1156" s="143">
        <f>ROUND(I1156*H1156,2)</f>
        <v>0</v>
      </c>
      <c r="K1156" s="139" t="s">
        <v>240</v>
      </c>
      <c r="L1156" s="33"/>
      <c r="M1156" s="144" t="s">
        <v>1</v>
      </c>
      <c r="N1156" s="145" t="s">
        <v>48</v>
      </c>
      <c r="P1156" s="146">
        <f>O1156*H1156</f>
        <v>0</v>
      </c>
      <c r="Q1156" s="146">
        <v>0</v>
      </c>
      <c r="R1156" s="146">
        <f>Q1156*H1156</f>
        <v>0</v>
      </c>
      <c r="S1156" s="146">
        <v>0</v>
      </c>
      <c r="T1156" s="147">
        <f>S1156*H1156</f>
        <v>0</v>
      </c>
      <c r="AR1156" s="148" t="s">
        <v>1109</v>
      </c>
      <c r="AT1156" s="148" t="s">
        <v>188</v>
      </c>
      <c r="AU1156" s="148" t="s">
        <v>93</v>
      </c>
      <c r="AY1156" s="17" t="s">
        <v>186</v>
      </c>
      <c r="BE1156" s="149">
        <f>IF(N1156="základní",J1156,0)</f>
        <v>0</v>
      </c>
      <c r="BF1156" s="149">
        <f>IF(N1156="snížená",J1156,0)</f>
        <v>0</v>
      </c>
      <c r="BG1156" s="149">
        <f>IF(N1156="zákl. přenesená",J1156,0)</f>
        <v>0</v>
      </c>
      <c r="BH1156" s="149">
        <f>IF(N1156="sníž. přenesená",J1156,0)</f>
        <v>0</v>
      </c>
      <c r="BI1156" s="149">
        <f>IF(N1156="nulová",J1156,0)</f>
        <v>0</v>
      </c>
      <c r="BJ1156" s="17" t="s">
        <v>91</v>
      </c>
      <c r="BK1156" s="149">
        <f>ROUND(I1156*H1156,2)</f>
        <v>0</v>
      </c>
      <c r="BL1156" s="17" t="s">
        <v>1109</v>
      </c>
      <c r="BM1156" s="148" t="s">
        <v>1954</v>
      </c>
    </row>
    <row r="1157" spans="2:65" s="1" customFormat="1" ht="16.5" customHeight="1">
      <c r="B1157" s="33"/>
      <c r="C1157" s="137" t="s">
        <v>1955</v>
      </c>
      <c r="D1157" s="137" t="s">
        <v>188</v>
      </c>
      <c r="E1157" s="138" t="s">
        <v>1956</v>
      </c>
      <c r="F1157" s="139" t="s">
        <v>1957</v>
      </c>
      <c r="G1157" s="140" t="s">
        <v>220</v>
      </c>
      <c r="H1157" s="141">
        <v>20</v>
      </c>
      <c r="I1157" s="142"/>
      <c r="J1157" s="143">
        <f>ROUND(I1157*H1157,2)</f>
        <v>0</v>
      </c>
      <c r="K1157" s="139" t="s">
        <v>240</v>
      </c>
      <c r="L1157" s="33"/>
      <c r="M1157" s="144" t="s">
        <v>1</v>
      </c>
      <c r="N1157" s="145" t="s">
        <v>48</v>
      </c>
      <c r="P1157" s="146">
        <f>O1157*H1157</f>
        <v>0</v>
      </c>
      <c r="Q1157" s="146">
        <v>0</v>
      </c>
      <c r="R1157" s="146">
        <f>Q1157*H1157</f>
        <v>0</v>
      </c>
      <c r="S1157" s="146">
        <v>0</v>
      </c>
      <c r="T1157" s="147">
        <f>S1157*H1157</f>
        <v>0</v>
      </c>
      <c r="AR1157" s="148" t="s">
        <v>1109</v>
      </c>
      <c r="AT1157" s="148" t="s">
        <v>188</v>
      </c>
      <c r="AU1157" s="148" t="s">
        <v>93</v>
      </c>
      <c r="AY1157" s="17" t="s">
        <v>186</v>
      </c>
      <c r="BE1157" s="149">
        <f>IF(N1157="základní",J1157,0)</f>
        <v>0</v>
      </c>
      <c r="BF1157" s="149">
        <f>IF(N1157="snížená",J1157,0)</f>
        <v>0</v>
      </c>
      <c r="BG1157" s="149">
        <f>IF(N1157="zákl. přenesená",J1157,0)</f>
        <v>0</v>
      </c>
      <c r="BH1157" s="149">
        <f>IF(N1157="sníž. přenesená",J1157,0)</f>
        <v>0</v>
      </c>
      <c r="BI1157" s="149">
        <f>IF(N1157="nulová",J1157,0)</f>
        <v>0</v>
      </c>
      <c r="BJ1157" s="17" t="s">
        <v>91</v>
      </c>
      <c r="BK1157" s="149">
        <f>ROUND(I1157*H1157,2)</f>
        <v>0</v>
      </c>
      <c r="BL1157" s="17" t="s">
        <v>1109</v>
      </c>
      <c r="BM1157" s="148" t="s">
        <v>1958</v>
      </c>
    </row>
    <row r="1158" spans="2:65" s="1" customFormat="1" ht="16.5" customHeight="1">
      <c r="B1158" s="33"/>
      <c r="C1158" s="137" t="s">
        <v>1959</v>
      </c>
      <c r="D1158" s="137" t="s">
        <v>188</v>
      </c>
      <c r="E1158" s="138" t="s">
        <v>1960</v>
      </c>
      <c r="F1158" s="139" t="s">
        <v>1961</v>
      </c>
      <c r="G1158" s="140" t="s">
        <v>225</v>
      </c>
      <c r="H1158" s="141">
        <v>36</v>
      </c>
      <c r="I1158" s="142"/>
      <c r="J1158" s="143">
        <f>ROUND(I1158*H1158,2)</f>
        <v>0</v>
      </c>
      <c r="K1158" s="139" t="s">
        <v>240</v>
      </c>
      <c r="L1158" s="33"/>
      <c r="M1158" s="144" t="s">
        <v>1</v>
      </c>
      <c r="N1158" s="145" t="s">
        <v>48</v>
      </c>
      <c r="P1158" s="146">
        <f>O1158*H1158</f>
        <v>0</v>
      </c>
      <c r="Q1158" s="146">
        <v>0</v>
      </c>
      <c r="R1158" s="146">
        <f>Q1158*H1158</f>
        <v>0</v>
      </c>
      <c r="S1158" s="146">
        <v>0</v>
      </c>
      <c r="T1158" s="147">
        <f>S1158*H1158</f>
        <v>0</v>
      </c>
      <c r="AR1158" s="148" t="s">
        <v>1109</v>
      </c>
      <c r="AT1158" s="148" t="s">
        <v>188</v>
      </c>
      <c r="AU1158" s="148" t="s">
        <v>93</v>
      </c>
      <c r="AY1158" s="17" t="s">
        <v>186</v>
      </c>
      <c r="BE1158" s="149">
        <f>IF(N1158="základní",J1158,0)</f>
        <v>0</v>
      </c>
      <c r="BF1158" s="149">
        <f>IF(N1158="snížená",J1158,0)</f>
        <v>0</v>
      </c>
      <c r="BG1158" s="149">
        <f>IF(N1158="zákl. přenesená",J1158,0)</f>
        <v>0</v>
      </c>
      <c r="BH1158" s="149">
        <f>IF(N1158="sníž. přenesená",J1158,0)</f>
        <v>0</v>
      </c>
      <c r="BI1158" s="149">
        <f>IF(N1158="nulová",J1158,0)</f>
        <v>0</v>
      </c>
      <c r="BJ1158" s="17" t="s">
        <v>91</v>
      </c>
      <c r="BK1158" s="149">
        <f>ROUND(I1158*H1158,2)</f>
        <v>0</v>
      </c>
      <c r="BL1158" s="17" t="s">
        <v>1109</v>
      </c>
      <c r="BM1158" s="148" t="s">
        <v>1962</v>
      </c>
    </row>
    <row r="1159" spans="2:65" s="1" customFormat="1" ht="16.5" customHeight="1">
      <c r="B1159" s="33"/>
      <c r="C1159" s="137" t="s">
        <v>1963</v>
      </c>
      <c r="D1159" s="137" t="s">
        <v>188</v>
      </c>
      <c r="E1159" s="138" t="s">
        <v>1964</v>
      </c>
      <c r="F1159" s="139" t="s">
        <v>1965</v>
      </c>
      <c r="G1159" s="140" t="s">
        <v>220</v>
      </c>
      <c r="H1159" s="141">
        <v>1</v>
      </c>
      <c r="I1159" s="142"/>
      <c r="J1159" s="143">
        <f>ROUND(I1159*H1159,2)</f>
        <v>0</v>
      </c>
      <c r="K1159" s="139" t="s">
        <v>240</v>
      </c>
      <c r="L1159" s="33"/>
      <c r="M1159" s="144" t="s">
        <v>1</v>
      </c>
      <c r="N1159" s="145" t="s">
        <v>48</v>
      </c>
      <c r="P1159" s="146">
        <f>O1159*H1159</f>
        <v>0</v>
      </c>
      <c r="Q1159" s="146">
        <v>0</v>
      </c>
      <c r="R1159" s="146">
        <f>Q1159*H1159</f>
        <v>0</v>
      </c>
      <c r="S1159" s="146">
        <v>0</v>
      </c>
      <c r="T1159" s="147">
        <f>S1159*H1159</f>
        <v>0</v>
      </c>
      <c r="AR1159" s="148" t="s">
        <v>1109</v>
      </c>
      <c r="AT1159" s="148" t="s">
        <v>188</v>
      </c>
      <c r="AU1159" s="148" t="s">
        <v>93</v>
      </c>
      <c r="AY1159" s="17" t="s">
        <v>186</v>
      </c>
      <c r="BE1159" s="149">
        <f>IF(N1159="základní",J1159,0)</f>
        <v>0</v>
      </c>
      <c r="BF1159" s="149">
        <f>IF(N1159="snížená",J1159,0)</f>
        <v>0</v>
      </c>
      <c r="BG1159" s="149">
        <f>IF(N1159="zákl. přenesená",J1159,0)</f>
        <v>0</v>
      </c>
      <c r="BH1159" s="149">
        <f>IF(N1159="sníž. přenesená",J1159,0)</f>
        <v>0</v>
      </c>
      <c r="BI1159" s="149">
        <f>IF(N1159="nulová",J1159,0)</f>
        <v>0</v>
      </c>
      <c r="BJ1159" s="17" t="s">
        <v>91</v>
      </c>
      <c r="BK1159" s="149">
        <f>ROUND(I1159*H1159,2)</f>
        <v>0</v>
      </c>
      <c r="BL1159" s="17" t="s">
        <v>1109</v>
      </c>
      <c r="BM1159" s="148" t="s">
        <v>1966</v>
      </c>
    </row>
    <row r="1160" spans="2:65" s="1" customFormat="1" ht="16.5" customHeight="1">
      <c r="B1160" s="33"/>
      <c r="C1160" s="137" t="s">
        <v>1967</v>
      </c>
      <c r="D1160" s="137" t="s">
        <v>188</v>
      </c>
      <c r="E1160" s="138" t="s">
        <v>1968</v>
      </c>
      <c r="F1160" s="139" t="s">
        <v>1969</v>
      </c>
      <c r="G1160" s="140" t="s">
        <v>220</v>
      </c>
      <c r="H1160" s="141">
        <v>1</v>
      </c>
      <c r="I1160" s="142"/>
      <c r="J1160" s="143">
        <f>ROUND(I1160*H1160,2)</f>
        <v>0</v>
      </c>
      <c r="K1160" s="139" t="s">
        <v>240</v>
      </c>
      <c r="L1160" s="33"/>
      <c r="M1160" s="161" t="s">
        <v>1</v>
      </c>
      <c r="N1160" s="162" t="s">
        <v>48</v>
      </c>
      <c r="O1160" s="163"/>
      <c r="P1160" s="164">
        <f>O1160*H1160</f>
        <v>0</v>
      </c>
      <c r="Q1160" s="164">
        <v>0</v>
      </c>
      <c r="R1160" s="164">
        <f>Q1160*H1160</f>
        <v>0</v>
      </c>
      <c r="S1160" s="164">
        <v>0</v>
      </c>
      <c r="T1160" s="165">
        <f>S1160*H1160</f>
        <v>0</v>
      </c>
      <c r="AR1160" s="148" t="s">
        <v>1109</v>
      </c>
      <c r="AT1160" s="148" t="s">
        <v>188</v>
      </c>
      <c r="AU1160" s="148" t="s">
        <v>93</v>
      </c>
      <c r="AY1160" s="17" t="s">
        <v>186</v>
      </c>
      <c r="BE1160" s="149">
        <f>IF(N1160="základní",J1160,0)</f>
        <v>0</v>
      </c>
      <c r="BF1160" s="149">
        <f>IF(N1160="snížená",J1160,0)</f>
        <v>0</v>
      </c>
      <c r="BG1160" s="149">
        <f>IF(N1160="zákl. přenesená",J1160,0)</f>
        <v>0</v>
      </c>
      <c r="BH1160" s="149">
        <f>IF(N1160="sníž. přenesená",J1160,0)</f>
        <v>0</v>
      </c>
      <c r="BI1160" s="149">
        <f>IF(N1160="nulová",J1160,0)</f>
        <v>0</v>
      </c>
      <c r="BJ1160" s="17" t="s">
        <v>91</v>
      </c>
      <c r="BK1160" s="149">
        <f>ROUND(I1160*H1160,2)</f>
        <v>0</v>
      </c>
      <c r="BL1160" s="17" t="s">
        <v>1109</v>
      </c>
      <c r="BM1160" s="148" t="s">
        <v>1970</v>
      </c>
    </row>
    <row r="1161" spans="2:65" s="1" customFormat="1" ht="6.95" customHeight="1">
      <c r="B1161" s="45"/>
      <c r="C1161" s="46"/>
      <c r="D1161" s="46"/>
      <c r="E1161" s="46"/>
      <c r="F1161" s="46"/>
      <c r="G1161" s="46"/>
      <c r="H1161" s="46"/>
      <c r="I1161" s="46"/>
      <c r="J1161" s="46"/>
      <c r="K1161" s="46"/>
      <c r="L1161" s="33"/>
    </row>
  </sheetData>
  <sheetProtection algorithmName="SHA-512" hashValue="TncwCz+fQ42grftqWBX2fgauazoXzG6gNez1uITpNpR/G6MFoIOFy6UnHIPXyzeZ0ImUXA7AAC5V42HrsIIAUA==" saltValue="UmuJaQnQG7K5jpXi13+lTCOaIO4Fag4uON/oNMB/hvAcnqwoz+YFBVD83cVRa2xwTNtynnG9lHJdsk+7PfwXJg==" spinCount="100000" sheet="1" objects="1" scenarios="1" formatColumns="0" formatRows="0" autoFilter="0"/>
  <autoFilter ref="C148:K1160" xr:uid="{00000000-0009-0000-0000-000002000000}"/>
  <mergeCells count="12">
    <mergeCell ref="E141:H141"/>
    <mergeCell ref="L2:V2"/>
    <mergeCell ref="E85:H85"/>
    <mergeCell ref="E87:H87"/>
    <mergeCell ref="E89:H89"/>
    <mergeCell ref="E137:H137"/>
    <mergeCell ref="E139:H13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107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ht="12.75">
      <c r="B8" s="20"/>
      <c r="D8" s="27" t="s">
        <v>160</v>
      </c>
      <c r="L8" s="20"/>
    </row>
    <row r="9" spans="2:46" ht="16.5" customHeight="1">
      <c r="B9" s="20"/>
      <c r="E9" s="245" t="s">
        <v>256</v>
      </c>
      <c r="F9" s="230"/>
      <c r="G9" s="230"/>
      <c r="H9" s="230"/>
      <c r="L9" s="20"/>
    </row>
    <row r="10" spans="2:46" ht="12" customHeight="1">
      <c r="B10" s="20"/>
      <c r="D10" s="27" t="s">
        <v>257</v>
      </c>
      <c r="L10" s="20"/>
    </row>
    <row r="11" spans="2:46" s="1" customFormat="1" ht="16.5" customHeight="1">
      <c r="B11" s="33"/>
      <c r="E11" s="208" t="s">
        <v>1971</v>
      </c>
      <c r="F11" s="247"/>
      <c r="G11" s="247"/>
      <c r="H11" s="247"/>
      <c r="L11" s="33"/>
    </row>
    <row r="12" spans="2:46" s="1" customFormat="1" ht="12" customHeight="1">
      <c r="B12" s="33"/>
      <c r="D12" s="27" t="s">
        <v>1972</v>
      </c>
      <c r="L12" s="33"/>
    </row>
    <row r="13" spans="2:46" s="1" customFormat="1" ht="16.5" customHeight="1">
      <c r="B13" s="33"/>
      <c r="E13" s="202" t="s">
        <v>1973</v>
      </c>
      <c r="F13" s="247"/>
      <c r="G13" s="247"/>
      <c r="H13" s="247"/>
      <c r="L13" s="33"/>
    </row>
    <row r="14" spans="2:46" s="1" customFormat="1" ht="11.25">
      <c r="B14" s="33"/>
      <c r="L14" s="33"/>
    </row>
    <row r="15" spans="2:46" s="1" customFormat="1" ht="12" customHeight="1">
      <c r="B15" s="33"/>
      <c r="D15" s="27" t="s">
        <v>18</v>
      </c>
      <c r="F15" s="25" t="s">
        <v>19</v>
      </c>
      <c r="I15" s="27" t="s">
        <v>20</v>
      </c>
      <c r="J15" s="25" t="s">
        <v>1</v>
      </c>
      <c r="L15" s="33"/>
    </row>
    <row r="16" spans="2:46" s="1" customFormat="1" ht="12" customHeight="1">
      <c r="B16" s="33"/>
      <c r="D16" s="27" t="s">
        <v>22</v>
      </c>
      <c r="F16" s="25" t="s">
        <v>23</v>
      </c>
      <c r="I16" s="27" t="s">
        <v>24</v>
      </c>
      <c r="J16" s="53" t="str">
        <f>'Rekapitulace stavby'!AN8</f>
        <v>9. 9. 2021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7" t="s">
        <v>30</v>
      </c>
      <c r="I18" s="27" t="s">
        <v>31</v>
      </c>
      <c r="J18" s="25" t="s">
        <v>1</v>
      </c>
      <c r="L18" s="33"/>
    </row>
    <row r="19" spans="2:12" s="1" customFormat="1" ht="18" customHeight="1">
      <c r="B19" s="33"/>
      <c r="E19" s="25" t="s">
        <v>32</v>
      </c>
      <c r="I19" s="27" t="s">
        <v>33</v>
      </c>
      <c r="J19" s="25" t="s">
        <v>1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7" t="s">
        <v>34</v>
      </c>
      <c r="I21" s="27" t="s">
        <v>31</v>
      </c>
      <c r="J21" s="28" t="str">
        <f>'Rekapitulace stavby'!AN13</f>
        <v>Vyplň údaj</v>
      </c>
      <c r="L21" s="33"/>
    </row>
    <row r="22" spans="2:12" s="1" customFormat="1" ht="18" customHeight="1">
      <c r="B22" s="33"/>
      <c r="E22" s="248" t="str">
        <f>'Rekapitulace stavby'!E14</f>
        <v>Vyplň údaj</v>
      </c>
      <c r="F22" s="229"/>
      <c r="G22" s="229"/>
      <c r="H22" s="229"/>
      <c r="I22" s="27" t="s">
        <v>33</v>
      </c>
      <c r="J22" s="28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7" t="s">
        <v>36</v>
      </c>
      <c r="I24" s="27" t="s">
        <v>31</v>
      </c>
      <c r="J24" s="25" t="s">
        <v>1</v>
      </c>
      <c r="L24" s="33"/>
    </row>
    <row r="25" spans="2:12" s="1" customFormat="1" ht="18" customHeight="1">
      <c r="B25" s="33"/>
      <c r="E25" s="25" t="s">
        <v>37</v>
      </c>
      <c r="I25" s="27" t="s">
        <v>33</v>
      </c>
      <c r="J25" s="25" t="s">
        <v>1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7" t="s">
        <v>39</v>
      </c>
      <c r="I27" s="27" t="s">
        <v>31</v>
      </c>
      <c r="J27" s="25" t="str">
        <f>IF('Rekapitulace stavby'!AN19="","",'Rekapitulace stavby'!AN19)</f>
        <v/>
      </c>
      <c r="L27" s="33"/>
    </row>
    <row r="28" spans="2:12" s="1" customFormat="1" ht="18" customHeight="1">
      <c r="B28" s="33"/>
      <c r="E28" s="25" t="str">
        <f>IF('Rekapitulace stavby'!E20="","",'Rekapitulace stavby'!E20)</f>
        <v xml:space="preserve"> </v>
      </c>
      <c r="I28" s="27" t="s">
        <v>33</v>
      </c>
      <c r="J28" s="25" t="str">
        <f>IF('Rekapitulace stavby'!AN20="","",'Rekapitulace stavby'!AN20)</f>
        <v/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7" t="s">
        <v>41</v>
      </c>
      <c r="L30" s="33"/>
    </row>
    <row r="31" spans="2:12" s="7" customFormat="1" ht="71.25" customHeight="1">
      <c r="B31" s="95"/>
      <c r="E31" s="234" t="s">
        <v>42</v>
      </c>
      <c r="F31" s="234"/>
      <c r="G31" s="234"/>
      <c r="H31" s="234"/>
      <c r="L31" s="95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4"/>
      <c r="E33" s="54"/>
      <c r="F33" s="54"/>
      <c r="G33" s="54"/>
      <c r="H33" s="54"/>
      <c r="I33" s="54"/>
      <c r="J33" s="54"/>
      <c r="K33" s="54"/>
      <c r="L33" s="33"/>
    </row>
    <row r="34" spans="2:12" s="1" customFormat="1" ht="25.35" customHeight="1">
      <c r="B34" s="33"/>
      <c r="D34" s="96" t="s">
        <v>43</v>
      </c>
      <c r="J34" s="67">
        <f>ROUND(J125, 2)</f>
        <v>0</v>
      </c>
      <c r="L34" s="33"/>
    </row>
    <row r="35" spans="2:12" s="1" customFormat="1" ht="6.95" customHeight="1">
      <c r="B35" s="33"/>
      <c r="D35" s="54"/>
      <c r="E35" s="54"/>
      <c r="F35" s="54"/>
      <c r="G35" s="54"/>
      <c r="H35" s="54"/>
      <c r="I35" s="54"/>
      <c r="J35" s="54"/>
      <c r="K35" s="54"/>
      <c r="L35" s="33"/>
    </row>
    <row r="36" spans="2:12" s="1" customFormat="1" ht="14.45" customHeight="1">
      <c r="B36" s="33"/>
      <c r="F36" s="36" t="s">
        <v>45</v>
      </c>
      <c r="I36" s="36" t="s">
        <v>44</v>
      </c>
      <c r="J36" s="36" t="s">
        <v>46</v>
      </c>
      <c r="L36" s="33"/>
    </row>
    <row r="37" spans="2:12" s="1" customFormat="1" ht="14.45" customHeight="1">
      <c r="B37" s="33"/>
      <c r="D37" s="56" t="s">
        <v>47</v>
      </c>
      <c r="E37" s="27" t="s">
        <v>48</v>
      </c>
      <c r="F37" s="87">
        <f>ROUND((SUM(BE125:BE127)),  2)</f>
        <v>0</v>
      </c>
      <c r="I37" s="97">
        <v>0.21</v>
      </c>
      <c r="J37" s="87">
        <f>ROUND(((SUM(BE125:BE127))*I37),  2)</f>
        <v>0</v>
      </c>
      <c r="L37" s="33"/>
    </row>
    <row r="38" spans="2:12" s="1" customFormat="1" ht="14.45" customHeight="1">
      <c r="B38" s="33"/>
      <c r="E38" s="27" t="s">
        <v>49</v>
      </c>
      <c r="F38" s="87">
        <f>ROUND((SUM(BF125:BF127)),  2)</f>
        <v>0</v>
      </c>
      <c r="I38" s="97">
        <v>0.15</v>
      </c>
      <c r="J38" s="87">
        <f>ROUND(((SUM(BF125:BF127))*I38),  2)</f>
        <v>0</v>
      </c>
      <c r="L38" s="33"/>
    </row>
    <row r="39" spans="2:12" s="1" customFormat="1" ht="14.45" hidden="1" customHeight="1">
      <c r="B39" s="33"/>
      <c r="E39" s="27" t="s">
        <v>50</v>
      </c>
      <c r="F39" s="87">
        <f>ROUND((SUM(BG125:BG127)),  2)</f>
        <v>0</v>
      </c>
      <c r="I39" s="97">
        <v>0.21</v>
      </c>
      <c r="J39" s="87">
        <f>0</f>
        <v>0</v>
      </c>
      <c r="L39" s="33"/>
    </row>
    <row r="40" spans="2:12" s="1" customFormat="1" ht="14.45" hidden="1" customHeight="1">
      <c r="B40" s="33"/>
      <c r="E40" s="27" t="s">
        <v>51</v>
      </c>
      <c r="F40" s="87">
        <f>ROUND((SUM(BH125:BH127)),  2)</f>
        <v>0</v>
      </c>
      <c r="I40" s="97">
        <v>0.15</v>
      </c>
      <c r="J40" s="87">
        <f>0</f>
        <v>0</v>
      </c>
      <c r="L40" s="33"/>
    </row>
    <row r="41" spans="2:12" s="1" customFormat="1" ht="14.45" hidden="1" customHeight="1">
      <c r="B41" s="33"/>
      <c r="E41" s="27" t="s">
        <v>52</v>
      </c>
      <c r="F41" s="87">
        <f>ROUND((SUM(BI125:BI127)),  2)</f>
        <v>0</v>
      </c>
      <c r="I41" s="97">
        <v>0</v>
      </c>
      <c r="J41" s="87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8"/>
      <c r="D43" s="99" t="s">
        <v>53</v>
      </c>
      <c r="E43" s="58"/>
      <c r="F43" s="58"/>
      <c r="G43" s="100" t="s">
        <v>54</v>
      </c>
      <c r="H43" s="101" t="s">
        <v>55</v>
      </c>
      <c r="I43" s="58"/>
      <c r="J43" s="102">
        <f>SUM(J34:J41)</f>
        <v>0</v>
      </c>
      <c r="K43" s="103"/>
      <c r="L43" s="33"/>
    </row>
    <row r="44" spans="2:12" s="1" customFormat="1" ht="14.45" customHeight="1">
      <c r="B44" s="33"/>
      <c r="L44" s="33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12" s="1" customFormat="1" ht="24.95" customHeight="1">
      <c r="B82" s="33"/>
      <c r="C82" s="21" t="s">
        <v>162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7" t="s">
        <v>16</v>
      </c>
      <c r="L84" s="33"/>
    </row>
    <row r="85" spans="2:12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12" ht="12" customHeight="1">
      <c r="B86" s="20"/>
      <c r="C86" s="27" t="s">
        <v>160</v>
      </c>
      <c r="L86" s="20"/>
    </row>
    <row r="87" spans="2:12" ht="16.5" customHeight="1">
      <c r="B87" s="20"/>
      <c r="E87" s="245" t="s">
        <v>256</v>
      </c>
      <c r="F87" s="230"/>
      <c r="G87" s="230"/>
      <c r="H87" s="230"/>
      <c r="L87" s="20"/>
    </row>
    <row r="88" spans="2:12" ht="12" customHeight="1">
      <c r="B88" s="20"/>
      <c r="C88" s="27" t="s">
        <v>257</v>
      </c>
      <c r="L88" s="20"/>
    </row>
    <row r="89" spans="2:12" s="1" customFormat="1" ht="16.5" customHeight="1">
      <c r="B89" s="33"/>
      <c r="E89" s="208" t="s">
        <v>1971</v>
      </c>
      <c r="F89" s="247"/>
      <c r="G89" s="247"/>
      <c r="H89" s="247"/>
      <c r="L89" s="33"/>
    </row>
    <row r="90" spans="2:12" s="1" customFormat="1" ht="12" customHeight="1">
      <c r="B90" s="33"/>
      <c r="C90" s="27" t="s">
        <v>1972</v>
      </c>
      <c r="L90" s="33"/>
    </row>
    <row r="91" spans="2:12" s="1" customFormat="1" ht="16.5" customHeight="1">
      <c r="B91" s="33"/>
      <c r="E91" s="202" t="str">
        <f>E13</f>
        <v>D.1.4.1 - Zdravotně technické instalace</v>
      </c>
      <c r="F91" s="247"/>
      <c r="G91" s="247"/>
      <c r="H91" s="247"/>
      <c r="L91" s="33"/>
    </row>
    <row r="92" spans="2:12" s="1" customFormat="1" ht="6.95" customHeight="1">
      <c r="B92" s="33"/>
      <c r="L92" s="33"/>
    </row>
    <row r="93" spans="2:12" s="1" customFormat="1" ht="12" customHeight="1">
      <c r="B93" s="33"/>
      <c r="C93" s="27" t="s">
        <v>22</v>
      </c>
      <c r="F93" s="25" t="str">
        <f>F16</f>
        <v>Slezská Ostrava</v>
      </c>
      <c r="I93" s="27" t="s">
        <v>24</v>
      </c>
      <c r="J93" s="53" t="str">
        <f>IF(J16="","",J16)</f>
        <v>9. 9. 2021</v>
      </c>
      <c r="L93" s="33"/>
    </row>
    <row r="94" spans="2:12" s="1" customFormat="1" ht="6.95" customHeight="1">
      <c r="B94" s="33"/>
      <c r="L94" s="33"/>
    </row>
    <row r="95" spans="2:12" s="1" customFormat="1" ht="15.2" customHeight="1">
      <c r="B95" s="33"/>
      <c r="C95" s="27" t="s">
        <v>30</v>
      </c>
      <c r="F95" s="25" t="str">
        <f>E19</f>
        <v>Statutární město Ostrava</v>
      </c>
      <c r="I95" s="27" t="s">
        <v>36</v>
      </c>
      <c r="J95" s="31" t="str">
        <f>E25</f>
        <v>PPS Kania, s.r.o</v>
      </c>
      <c r="L95" s="33"/>
    </row>
    <row r="96" spans="2:12" s="1" customFormat="1" ht="15.2" customHeight="1">
      <c r="B96" s="33"/>
      <c r="C96" s="27" t="s">
        <v>34</v>
      </c>
      <c r="F96" s="25" t="str">
        <f>IF(E22="","",E22)</f>
        <v>Vyplň údaj</v>
      </c>
      <c r="I96" s="27" t="s">
        <v>39</v>
      </c>
      <c r="J96" s="31" t="str">
        <f>E28</f>
        <v xml:space="preserve"> </v>
      </c>
      <c r="L96" s="33"/>
    </row>
    <row r="97" spans="2:47" s="1" customFormat="1" ht="10.35" customHeight="1">
      <c r="B97" s="33"/>
      <c r="L97" s="33"/>
    </row>
    <row r="98" spans="2:47" s="1" customFormat="1" ht="29.25" customHeight="1">
      <c r="B98" s="33"/>
      <c r="C98" s="106" t="s">
        <v>163</v>
      </c>
      <c r="D98" s="98"/>
      <c r="E98" s="98"/>
      <c r="F98" s="98"/>
      <c r="G98" s="98"/>
      <c r="H98" s="98"/>
      <c r="I98" s="98"/>
      <c r="J98" s="107" t="s">
        <v>164</v>
      </c>
      <c r="K98" s="98"/>
      <c r="L98" s="33"/>
    </row>
    <row r="99" spans="2:47" s="1" customFormat="1" ht="10.35" customHeight="1">
      <c r="B99" s="33"/>
      <c r="L99" s="33"/>
    </row>
    <row r="100" spans="2:47" s="1" customFormat="1" ht="22.9" customHeight="1">
      <c r="B100" s="33"/>
      <c r="C100" s="108" t="s">
        <v>165</v>
      </c>
      <c r="J100" s="67">
        <f>J125</f>
        <v>0</v>
      </c>
      <c r="L100" s="33"/>
      <c r="AU100" s="17" t="s">
        <v>166</v>
      </c>
    </row>
    <row r="101" spans="2:47" s="8" customFormat="1" ht="24.95" customHeight="1">
      <c r="B101" s="109"/>
      <c r="D101" s="110" t="s">
        <v>1974</v>
      </c>
      <c r="E101" s="111"/>
      <c r="F101" s="111"/>
      <c r="G101" s="111"/>
      <c r="H101" s="111"/>
      <c r="I101" s="111"/>
      <c r="J101" s="112">
        <f>J126</f>
        <v>0</v>
      </c>
      <c r="L101" s="109"/>
    </row>
    <row r="102" spans="2:47" s="1" customFormat="1" ht="21.75" customHeight="1">
      <c r="B102" s="33"/>
      <c r="L102" s="33"/>
    </row>
    <row r="103" spans="2:47" s="1" customFormat="1" ht="6.95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3"/>
    </row>
    <row r="107" spans="2:47" s="1" customFormat="1" ht="6.95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3"/>
    </row>
    <row r="108" spans="2:47" s="1" customFormat="1" ht="24.95" customHeight="1">
      <c r="B108" s="33"/>
      <c r="C108" s="21" t="s">
        <v>171</v>
      </c>
      <c r="L108" s="33"/>
    </row>
    <row r="109" spans="2:47" s="1" customFormat="1" ht="6.95" customHeight="1">
      <c r="B109" s="33"/>
      <c r="L109" s="33"/>
    </row>
    <row r="110" spans="2:47" s="1" customFormat="1" ht="12" customHeight="1">
      <c r="B110" s="33"/>
      <c r="C110" s="27" t="s">
        <v>16</v>
      </c>
      <c r="L110" s="33"/>
    </row>
    <row r="111" spans="2:47" s="1" customFormat="1" ht="16.5" customHeight="1">
      <c r="B111" s="33"/>
      <c r="E111" s="245" t="str">
        <f>E7</f>
        <v>SPORTOVNÍ HALA _ SLEZSKÁ OSTRAVA</v>
      </c>
      <c r="F111" s="246"/>
      <c r="G111" s="246"/>
      <c r="H111" s="246"/>
      <c r="L111" s="33"/>
    </row>
    <row r="112" spans="2:47" ht="12" customHeight="1">
      <c r="B112" s="20"/>
      <c r="C112" s="27" t="s">
        <v>160</v>
      </c>
      <c r="L112" s="20"/>
    </row>
    <row r="113" spans="2:65" ht="16.5" customHeight="1">
      <c r="B113" s="20"/>
      <c r="E113" s="245" t="s">
        <v>256</v>
      </c>
      <c r="F113" s="230"/>
      <c r="G113" s="230"/>
      <c r="H113" s="230"/>
      <c r="L113" s="20"/>
    </row>
    <row r="114" spans="2:65" ht="12" customHeight="1">
      <c r="B114" s="20"/>
      <c r="C114" s="27" t="s">
        <v>257</v>
      </c>
      <c r="L114" s="20"/>
    </row>
    <row r="115" spans="2:65" s="1" customFormat="1" ht="16.5" customHeight="1">
      <c r="B115" s="33"/>
      <c r="E115" s="208" t="s">
        <v>1971</v>
      </c>
      <c r="F115" s="247"/>
      <c r="G115" s="247"/>
      <c r="H115" s="247"/>
      <c r="L115" s="33"/>
    </row>
    <row r="116" spans="2:65" s="1" customFormat="1" ht="12" customHeight="1">
      <c r="B116" s="33"/>
      <c r="C116" s="27" t="s">
        <v>1972</v>
      </c>
      <c r="L116" s="33"/>
    </row>
    <row r="117" spans="2:65" s="1" customFormat="1" ht="16.5" customHeight="1">
      <c r="B117" s="33"/>
      <c r="E117" s="202" t="str">
        <f>E13</f>
        <v>D.1.4.1 - Zdravotně technické instalace</v>
      </c>
      <c r="F117" s="247"/>
      <c r="G117" s="247"/>
      <c r="H117" s="247"/>
      <c r="L117" s="33"/>
    </row>
    <row r="118" spans="2:65" s="1" customFormat="1" ht="6.95" customHeight="1">
      <c r="B118" s="33"/>
      <c r="L118" s="33"/>
    </row>
    <row r="119" spans="2:65" s="1" customFormat="1" ht="12" customHeight="1">
      <c r="B119" s="33"/>
      <c r="C119" s="27" t="s">
        <v>22</v>
      </c>
      <c r="F119" s="25" t="str">
        <f>F16</f>
        <v>Slezská Ostrava</v>
      </c>
      <c r="I119" s="27" t="s">
        <v>24</v>
      </c>
      <c r="J119" s="53" t="str">
        <f>IF(J16="","",J16)</f>
        <v>9. 9. 2021</v>
      </c>
      <c r="L119" s="33"/>
    </row>
    <row r="120" spans="2:65" s="1" customFormat="1" ht="6.95" customHeight="1">
      <c r="B120" s="33"/>
      <c r="L120" s="33"/>
    </row>
    <row r="121" spans="2:65" s="1" customFormat="1" ht="15.2" customHeight="1">
      <c r="B121" s="33"/>
      <c r="C121" s="27" t="s">
        <v>30</v>
      </c>
      <c r="F121" s="25" t="str">
        <f>E19</f>
        <v>Statutární město Ostrava</v>
      </c>
      <c r="I121" s="27" t="s">
        <v>36</v>
      </c>
      <c r="J121" s="31" t="str">
        <f>E25</f>
        <v>PPS Kania, s.r.o</v>
      </c>
      <c r="L121" s="33"/>
    </row>
    <row r="122" spans="2:65" s="1" customFormat="1" ht="15.2" customHeight="1">
      <c r="B122" s="33"/>
      <c r="C122" s="27" t="s">
        <v>34</v>
      </c>
      <c r="F122" s="25" t="str">
        <f>IF(E22="","",E22)</f>
        <v>Vyplň údaj</v>
      </c>
      <c r="I122" s="27" t="s">
        <v>39</v>
      </c>
      <c r="J122" s="31" t="str">
        <f>E28</f>
        <v xml:space="preserve"> </v>
      </c>
      <c r="L122" s="33"/>
    </row>
    <row r="123" spans="2:65" s="1" customFormat="1" ht="10.35" customHeight="1">
      <c r="B123" s="33"/>
      <c r="L123" s="33"/>
    </row>
    <row r="124" spans="2:65" s="10" customFormat="1" ht="29.25" customHeight="1">
      <c r="B124" s="117"/>
      <c r="C124" s="118" t="s">
        <v>172</v>
      </c>
      <c r="D124" s="119" t="s">
        <v>68</v>
      </c>
      <c r="E124" s="119" t="s">
        <v>64</v>
      </c>
      <c r="F124" s="119" t="s">
        <v>65</v>
      </c>
      <c r="G124" s="119" t="s">
        <v>173</v>
      </c>
      <c r="H124" s="119" t="s">
        <v>174</v>
      </c>
      <c r="I124" s="119" t="s">
        <v>175</v>
      </c>
      <c r="J124" s="119" t="s">
        <v>164</v>
      </c>
      <c r="K124" s="120" t="s">
        <v>176</v>
      </c>
      <c r="L124" s="117"/>
      <c r="M124" s="60" t="s">
        <v>1</v>
      </c>
      <c r="N124" s="61" t="s">
        <v>47</v>
      </c>
      <c r="O124" s="61" t="s">
        <v>177</v>
      </c>
      <c r="P124" s="61" t="s">
        <v>178</v>
      </c>
      <c r="Q124" s="61" t="s">
        <v>179</v>
      </c>
      <c r="R124" s="61" t="s">
        <v>180</v>
      </c>
      <c r="S124" s="61" t="s">
        <v>181</v>
      </c>
      <c r="T124" s="62" t="s">
        <v>182</v>
      </c>
    </row>
    <row r="125" spans="2:65" s="1" customFormat="1" ht="22.9" customHeight="1">
      <c r="B125" s="33"/>
      <c r="C125" s="65" t="s">
        <v>183</v>
      </c>
      <c r="J125" s="121">
        <f>BK125</f>
        <v>0</v>
      </c>
      <c r="L125" s="33"/>
      <c r="M125" s="63"/>
      <c r="N125" s="54"/>
      <c r="O125" s="54"/>
      <c r="P125" s="122">
        <f>P126</f>
        <v>0</v>
      </c>
      <c r="Q125" s="54"/>
      <c r="R125" s="122">
        <f>R126</f>
        <v>0</v>
      </c>
      <c r="S125" s="54"/>
      <c r="T125" s="123">
        <f>T126</f>
        <v>0</v>
      </c>
      <c r="AT125" s="17" t="s">
        <v>82</v>
      </c>
      <c r="AU125" s="17" t="s">
        <v>166</v>
      </c>
      <c r="BK125" s="124">
        <f>BK126</f>
        <v>0</v>
      </c>
    </row>
    <row r="126" spans="2:65" s="11" customFormat="1" ht="25.9" customHeight="1">
      <c r="B126" s="125"/>
      <c r="D126" s="126" t="s">
        <v>82</v>
      </c>
      <c r="E126" s="127" t="s">
        <v>1905</v>
      </c>
      <c r="F126" s="127" t="s">
        <v>102</v>
      </c>
      <c r="I126" s="128"/>
      <c r="J126" s="129">
        <f>BK126</f>
        <v>0</v>
      </c>
      <c r="L126" s="125"/>
      <c r="M126" s="130"/>
      <c r="P126" s="131">
        <f>P127</f>
        <v>0</v>
      </c>
      <c r="R126" s="131">
        <f>R127</f>
        <v>0</v>
      </c>
      <c r="T126" s="132">
        <f>T127</f>
        <v>0</v>
      </c>
      <c r="AR126" s="126" t="s">
        <v>193</v>
      </c>
      <c r="AT126" s="133" t="s">
        <v>82</v>
      </c>
      <c r="AU126" s="133" t="s">
        <v>83</v>
      </c>
      <c r="AY126" s="126" t="s">
        <v>186</v>
      </c>
      <c r="BK126" s="134">
        <f>BK127</f>
        <v>0</v>
      </c>
    </row>
    <row r="127" spans="2:65" s="1" customFormat="1" ht="16.5" customHeight="1">
      <c r="B127" s="33"/>
      <c r="C127" s="137" t="s">
        <v>91</v>
      </c>
      <c r="D127" s="137" t="s">
        <v>188</v>
      </c>
      <c r="E127" s="138" t="s">
        <v>1975</v>
      </c>
      <c r="F127" s="139" t="s">
        <v>1976</v>
      </c>
      <c r="G127" s="140" t="s">
        <v>912</v>
      </c>
      <c r="H127" s="141">
        <v>1</v>
      </c>
      <c r="I127" s="142"/>
      <c r="J127" s="143">
        <f>ROUND(I127*H127,2)</f>
        <v>0</v>
      </c>
      <c r="K127" s="139" t="s">
        <v>1</v>
      </c>
      <c r="L127" s="33"/>
      <c r="M127" s="161" t="s">
        <v>1</v>
      </c>
      <c r="N127" s="162" t="s">
        <v>48</v>
      </c>
      <c r="O127" s="163"/>
      <c r="P127" s="164">
        <f>O127*H127</f>
        <v>0</v>
      </c>
      <c r="Q127" s="164">
        <v>0</v>
      </c>
      <c r="R127" s="164">
        <f>Q127*H127</f>
        <v>0</v>
      </c>
      <c r="S127" s="164">
        <v>0</v>
      </c>
      <c r="T127" s="165">
        <f>S127*H127</f>
        <v>0</v>
      </c>
      <c r="AR127" s="148" t="s">
        <v>1109</v>
      </c>
      <c r="AT127" s="148" t="s">
        <v>188</v>
      </c>
      <c r="AU127" s="148" t="s">
        <v>91</v>
      </c>
      <c r="AY127" s="17" t="s">
        <v>186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91</v>
      </c>
      <c r="BK127" s="149">
        <f>ROUND(I127*H127,2)</f>
        <v>0</v>
      </c>
      <c r="BL127" s="17" t="s">
        <v>1109</v>
      </c>
      <c r="BM127" s="148" t="s">
        <v>1977</v>
      </c>
    </row>
    <row r="128" spans="2:65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33"/>
    </row>
  </sheetData>
  <sheetProtection algorithmName="SHA-512" hashValue="1dCzwI46fEvj7fJV9NLDUN6iL9+MHhcev/uU/drRvR/S5cB8ocZVw8YYQ7dUfZipJ9wOSXE/XJ2KYAblqb1MHg==" saltValue="sTYSTYfs/6n6HHaM81QSXuJmnQrlhovWnTU3SMKosW3ze0Cc7JDl+Bci1SVLw+HDqRr7XeU0xNl/iyU0xrP8og==" spinCount="100000" sheet="1" objects="1" scenarios="1" formatColumns="0" formatRows="0" autoFilter="0"/>
  <autoFilter ref="C124:K127" xr:uid="{00000000-0009-0000-0000-000003000000}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110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ht="12.75">
      <c r="B8" s="20"/>
      <c r="D8" s="27" t="s">
        <v>160</v>
      </c>
      <c r="L8" s="20"/>
    </row>
    <row r="9" spans="2:46" ht="16.5" customHeight="1">
      <c r="B9" s="20"/>
      <c r="E9" s="245" t="s">
        <v>256</v>
      </c>
      <c r="F9" s="230"/>
      <c r="G9" s="230"/>
      <c r="H9" s="230"/>
      <c r="L9" s="20"/>
    </row>
    <row r="10" spans="2:46" ht="12" customHeight="1">
      <c r="B10" s="20"/>
      <c r="D10" s="27" t="s">
        <v>257</v>
      </c>
      <c r="L10" s="20"/>
    </row>
    <row r="11" spans="2:46" s="1" customFormat="1" ht="16.5" customHeight="1">
      <c r="B11" s="33"/>
      <c r="E11" s="208" t="s">
        <v>1971</v>
      </c>
      <c r="F11" s="247"/>
      <c r="G11" s="247"/>
      <c r="H11" s="247"/>
      <c r="L11" s="33"/>
    </row>
    <row r="12" spans="2:46" s="1" customFormat="1" ht="12" customHeight="1">
      <c r="B12" s="33"/>
      <c r="D12" s="27" t="s">
        <v>1972</v>
      </c>
      <c r="L12" s="33"/>
    </row>
    <row r="13" spans="2:46" s="1" customFormat="1" ht="16.5" customHeight="1">
      <c r="B13" s="33"/>
      <c r="E13" s="202" t="s">
        <v>1978</v>
      </c>
      <c r="F13" s="247"/>
      <c r="G13" s="247"/>
      <c r="H13" s="247"/>
      <c r="L13" s="33"/>
    </row>
    <row r="14" spans="2:46" s="1" customFormat="1" ht="11.25">
      <c r="B14" s="33"/>
      <c r="L14" s="33"/>
    </row>
    <row r="15" spans="2:46" s="1" customFormat="1" ht="12" customHeight="1">
      <c r="B15" s="33"/>
      <c r="D15" s="27" t="s">
        <v>18</v>
      </c>
      <c r="F15" s="25" t="s">
        <v>19</v>
      </c>
      <c r="I15" s="27" t="s">
        <v>20</v>
      </c>
      <c r="J15" s="25" t="s">
        <v>1</v>
      </c>
      <c r="L15" s="33"/>
    </row>
    <row r="16" spans="2:46" s="1" customFormat="1" ht="12" customHeight="1">
      <c r="B16" s="33"/>
      <c r="D16" s="27" t="s">
        <v>22</v>
      </c>
      <c r="F16" s="25" t="s">
        <v>23</v>
      </c>
      <c r="I16" s="27" t="s">
        <v>24</v>
      </c>
      <c r="J16" s="53" t="str">
        <f>'Rekapitulace stavby'!AN8</f>
        <v>9. 9. 2021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7" t="s">
        <v>30</v>
      </c>
      <c r="I18" s="27" t="s">
        <v>31</v>
      </c>
      <c r="J18" s="25" t="s">
        <v>1</v>
      </c>
      <c r="L18" s="33"/>
    </row>
    <row r="19" spans="2:12" s="1" customFormat="1" ht="18" customHeight="1">
      <c r="B19" s="33"/>
      <c r="E19" s="25" t="s">
        <v>32</v>
      </c>
      <c r="I19" s="27" t="s">
        <v>33</v>
      </c>
      <c r="J19" s="25" t="s">
        <v>1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7" t="s">
        <v>34</v>
      </c>
      <c r="I21" s="27" t="s">
        <v>31</v>
      </c>
      <c r="J21" s="28" t="str">
        <f>'Rekapitulace stavby'!AN13</f>
        <v>Vyplň údaj</v>
      </c>
      <c r="L21" s="33"/>
    </row>
    <row r="22" spans="2:12" s="1" customFormat="1" ht="18" customHeight="1">
      <c r="B22" s="33"/>
      <c r="E22" s="248" t="str">
        <f>'Rekapitulace stavby'!E14</f>
        <v>Vyplň údaj</v>
      </c>
      <c r="F22" s="229"/>
      <c r="G22" s="229"/>
      <c r="H22" s="229"/>
      <c r="I22" s="27" t="s">
        <v>33</v>
      </c>
      <c r="J22" s="28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7" t="s">
        <v>36</v>
      </c>
      <c r="I24" s="27" t="s">
        <v>31</v>
      </c>
      <c r="J24" s="25" t="s">
        <v>1</v>
      </c>
      <c r="L24" s="33"/>
    </row>
    <row r="25" spans="2:12" s="1" customFormat="1" ht="18" customHeight="1">
      <c r="B25" s="33"/>
      <c r="E25" s="25" t="s">
        <v>37</v>
      </c>
      <c r="I25" s="27" t="s">
        <v>33</v>
      </c>
      <c r="J25" s="25" t="s">
        <v>1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7" t="s">
        <v>39</v>
      </c>
      <c r="I27" s="27" t="s">
        <v>31</v>
      </c>
      <c r="J27" s="25" t="str">
        <f>IF('Rekapitulace stavby'!AN19="","",'Rekapitulace stavby'!AN19)</f>
        <v/>
      </c>
      <c r="L27" s="33"/>
    </row>
    <row r="28" spans="2:12" s="1" customFormat="1" ht="18" customHeight="1">
      <c r="B28" s="33"/>
      <c r="E28" s="25" t="str">
        <f>IF('Rekapitulace stavby'!E20="","",'Rekapitulace stavby'!E20)</f>
        <v xml:space="preserve"> </v>
      </c>
      <c r="I28" s="27" t="s">
        <v>33</v>
      </c>
      <c r="J28" s="25" t="str">
        <f>IF('Rekapitulace stavby'!AN20="","",'Rekapitulace stavby'!AN20)</f>
        <v/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7" t="s">
        <v>41</v>
      </c>
      <c r="L30" s="33"/>
    </row>
    <row r="31" spans="2:12" s="7" customFormat="1" ht="71.25" customHeight="1">
      <c r="B31" s="95"/>
      <c r="E31" s="234" t="s">
        <v>42</v>
      </c>
      <c r="F31" s="234"/>
      <c r="G31" s="234"/>
      <c r="H31" s="234"/>
      <c r="L31" s="95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4"/>
      <c r="E33" s="54"/>
      <c r="F33" s="54"/>
      <c r="G33" s="54"/>
      <c r="H33" s="54"/>
      <c r="I33" s="54"/>
      <c r="J33" s="54"/>
      <c r="K33" s="54"/>
      <c r="L33" s="33"/>
    </row>
    <row r="34" spans="2:12" s="1" customFormat="1" ht="25.35" customHeight="1">
      <c r="B34" s="33"/>
      <c r="D34" s="96" t="s">
        <v>43</v>
      </c>
      <c r="J34" s="67">
        <f>ROUND(J125, 2)</f>
        <v>0</v>
      </c>
      <c r="L34" s="33"/>
    </row>
    <row r="35" spans="2:12" s="1" customFormat="1" ht="6.95" customHeight="1">
      <c r="B35" s="33"/>
      <c r="D35" s="54"/>
      <c r="E35" s="54"/>
      <c r="F35" s="54"/>
      <c r="G35" s="54"/>
      <c r="H35" s="54"/>
      <c r="I35" s="54"/>
      <c r="J35" s="54"/>
      <c r="K35" s="54"/>
      <c r="L35" s="33"/>
    </row>
    <row r="36" spans="2:12" s="1" customFormat="1" ht="14.45" customHeight="1">
      <c r="B36" s="33"/>
      <c r="F36" s="36" t="s">
        <v>45</v>
      </c>
      <c r="I36" s="36" t="s">
        <v>44</v>
      </c>
      <c r="J36" s="36" t="s">
        <v>46</v>
      </c>
      <c r="L36" s="33"/>
    </row>
    <row r="37" spans="2:12" s="1" customFormat="1" ht="14.45" customHeight="1">
      <c r="B37" s="33"/>
      <c r="D37" s="56" t="s">
        <v>47</v>
      </c>
      <c r="E37" s="27" t="s">
        <v>48</v>
      </c>
      <c r="F37" s="87">
        <f>ROUND((SUM(BE125:BE127)),  2)</f>
        <v>0</v>
      </c>
      <c r="I37" s="97">
        <v>0.21</v>
      </c>
      <c r="J37" s="87">
        <f>ROUND(((SUM(BE125:BE127))*I37),  2)</f>
        <v>0</v>
      </c>
      <c r="L37" s="33"/>
    </row>
    <row r="38" spans="2:12" s="1" customFormat="1" ht="14.45" customHeight="1">
      <c r="B38" s="33"/>
      <c r="E38" s="27" t="s">
        <v>49</v>
      </c>
      <c r="F38" s="87">
        <f>ROUND((SUM(BF125:BF127)),  2)</f>
        <v>0</v>
      </c>
      <c r="I38" s="97">
        <v>0.15</v>
      </c>
      <c r="J38" s="87">
        <f>ROUND(((SUM(BF125:BF127))*I38),  2)</f>
        <v>0</v>
      </c>
      <c r="L38" s="33"/>
    </row>
    <row r="39" spans="2:12" s="1" customFormat="1" ht="14.45" hidden="1" customHeight="1">
      <c r="B39" s="33"/>
      <c r="E39" s="27" t="s">
        <v>50</v>
      </c>
      <c r="F39" s="87">
        <f>ROUND((SUM(BG125:BG127)),  2)</f>
        <v>0</v>
      </c>
      <c r="I39" s="97">
        <v>0.21</v>
      </c>
      <c r="J39" s="87">
        <f>0</f>
        <v>0</v>
      </c>
      <c r="L39" s="33"/>
    </row>
    <row r="40" spans="2:12" s="1" customFormat="1" ht="14.45" hidden="1" customHeight="1">
      <c r="B40" s="33"/>
      <c r="E40" s="27" t="s">
        <v>51</v>
      </c>
      <c r="F40" s="87">
        <f>ROUND((SUM(BH125:BH127)),  2)</f>
        <v>0</v>
      </c>
      <c r="I40" s="97">
        <v>0.15</v>
      </c>
      <c r="J40" s="87">
        <f>0</f>
        <v>0</v>
      </c>
      <c r="L40" s="33"/>
    </row>
    <row r="41" spans="2:12" s="1" customFormat="1" ht="14.45" hidden="1" customHeight="1">
      <c r="B41" s="33"/>
      <c r="E41" s="27" t="s">
        <v>52</v>
      </c>
      <c r="F41" s="87">
        <f>ROUND((SUM(BI125:BI127)),  2)</f>
        <v>0</v>
      </c>
      <c r="I41" s="97">
        <v>0</v>
      </c>
      <c r="J41" s="87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8"/>
      <c r="D43" s="99" t="s">
        <v>53</v>
      </c>
      <c r="E43" s="58"/>
      <c r="F43" s="58"/>
      <c r="G43" s="100" t="s">
        <v>54</v>
      </c>
      <c r="H43" s="101" t="s">
        <v>55</v>
      </c>
      <c r="I43" s="58"/>
      <c r="J43" s="102">
        <f>SUM(J34:J41)</f>
        <v>0</v>
      </c>
      <c r="K43" s="103"/>
      <c r="L43" s="33"/>
    </row>
    <row r="44" spans="2:12" s="1" customFormat="1" ht="14.45" customHeight="1">
      <c r="B44" s="33"/>
      <c r="L44" s="33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12" s="1" customFormat="1" ht="24.95" customHeight="1">
      <c r="B82" s="33"/>
      <c r="C82" s="21" t="s">
        <v>162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7" t="s">
        <v>16</v>
      </c>
      <c r="L84" s="33"/>
    </row>
    <row r="85" spans="2:12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12" ht="12" customHeight="1">
      <c r="B86" s="20"/>
      <c r="C86" s="27" t="s">
        <v>160</v>
      </c>
      <c r="L86" s="20"/>
    </row>
    <row r="87" spans="2:12" ht="16.5" customHeight="1">
      <c r="B87" s="20"/>
      <c r="E87" s="245" t="s">
        <v>256</v>
      </c>
      <c r="F87" s="230"/>
      <c r="G87" s="230"/>
      <c r="H87" s="230"/>
      <c r="L87" s="20"/>
    </row>
    <row r="88" spans="2:12" ht="12" customHeight="1">
      <c r="B88" s="20"/>
      <c r="C88" s="27" t="s">
        <v>257</v>
      </c>
      <c r="L88" s="20"/>
    </row>
    <row r="89" spans="2:12" s="1" customFormat="1" ht="16.5" customHeight="1">
      <c r="B89" s="33"/>
      <c r="E89" s="208" t="s">
        <v>1971</v>
      </c>
      <c r="F89" s="247"/>
      <c r="G89" s="247"/>
      <c r="H89" s="247"/>
      <c r="L89" s="33"/>
    </row>
    <row r="90" spans="2:12" s="1" customFormat="1" ht="12" customHeight="1">
      <c r="B90" s="33"/>
      <c r="C90" s="27" t="s">
        <v>1972</v>
      </c>
      <c r="L90" s="33"/>
    </row>
    <row r="91" spans="2:12" s="1" customFormat="1" ht="16.5" customHeight="1">
      <c r="B91" s="33"/>
      <c r="E91" s="202" t="str">
        <f>E13</f>
        <v>D.1.4.2 - Vzduchotechnika</v>
      </c>
      <c r="F91" s="247"/>
      <c r="G91" s="247"/>
      <c r="H91" s="247"/>
      <c r="L91" s="33"/>
    </row>
    <row r="92" spans="2:12" s="1" customFormat="1" ht="6.95" customHeight="1">
      <c r="B92" s="33"/>
      <c r="L92" s="33"/>
    </row>
    <row r="93" spans="2:12" s="1" customFormat="1" ht="12" customHeight="1">
      <c r="B93" s="33"/>
      <c r="C93" s="27" t="s">
        <v>22</v>
      </c>
      <c r="F93" s="25" t="str">
        <f>F16</f>
        <v>Slezská Ostrava</v>
      </c>
      <c r="I93" s="27" t="s">
        <v>24</v>
      </c>
      <c r="J93" s="53" t="str">
        <f>IF(J16="","",J16)</f>
        <v>9. 9. 2021</v>
      </c>
      <c r="L93" s="33"/>
    </row>
    <row r="94" spans="2:12" s="1" customFormat="1" ht="6.95" customHeight="1">
      <c r="B94" s="33"/>
      <c r="L94" s="33"/>
    </row>
    <row r="95" spans="2:12" s="1" customFormat="1" ht="15.2" customHeight="1">
      <c r="B95" s="33"/>
      <c r="C95" s="27" t="s">
        <v>30</v>
      </c>
      <c r="F95" s="25" t="str">
        <f>E19</f>
        <v>Statutární město Ostrava</v>
      </c>
      <c r="I95" s="27" t="s">
        <v>36</v>
      </c>
      <c r="J95" s="31" t="str">
        <f>E25</f>
        <v>PPS Kania, s.r.o</v>
      </c>
      <c r="L95" s="33"/>
    </row>
    <row r="96" spans="2:12" s="1" customFormat="1" ht="15.2" customHeight="1">
      <c r="B96" s="33"/>
      <c r="C96" s="27" t="s">
        <v>34</v>
      </c>
      <c r="F96" s="25" t="str">
        <f>IF(E22="","",E22)</f>
        <v>Vyplň údaj</v>
      </c>
      <c r="I96" s="27" t="s">
        <v>39</v>
      </c>
      <c r="J96" s="31" t="str">
        <f>E28</f>
        <v xml:space="preserve"> </v>
      </c>
      <c r="L96" s="33"/>
    </row>
    <row r="97" spans="2:47" s="1" customFormat="1" ht="10.35" customHeight="1">
      <c r="B97" s="33"/>
      <c r="L97" s="33"/>
    </row>
    <row r="98" spans="2:47" s="1" customFormat="1" ht="29.25" customHeight="1">
      <c r="B98" s="33"/>
      <c r="C98" s="106" t="s">
        <v>163</v>
      </c>
      <c r="D98" s="98"/>
      <c r="E98" s="98"/>
      <c r="F98" s="98"/>
      <c r="G98" s="98"/>
      <c r="H98" s="98"/>
      <c r="I98" s="98"/>
      <c r="J98" s="107" t="s">
        <v>164</v>
      </c>
      <c r="K98" s="98"/>
      <c r="L98" s="33"/>
    </row>
    <row r="99" spans="2:47" s="1" customFormat="1" ht="10.35" customHeight="1">
      <c r="B99" s="33"/>
      <c r="L99" s="33"/>
    </row>
    <row r="100" spans="2:47" s="1" customFormat="1" ht="22.9" customHeight="1">
      <c r="B100" s="33"/>
      <c r="C100" s="108" t="s">
        <v>165</v>
      </c>
      <c r="J100" s="67">
        <f>J125</f>
        <v>0</v>
      </c>
      <c r="L100" s="33"/>
      <c r="AU100" s="17" t="s">
        <v>166</v>
      </c>
    </row>
    <row r="101" spans="2:47" s="8" customFormat="1" ht="24.95" customHeight="1">
      <c r="B101" s="109"/>
      <c r="D101" s="110" t="s">
        <v>1974</v>
      </c>
      <c r="E101" s="111"/>
      <c r="F101" s="111"/>
      <c r="G101" s="111"/>
      <c r="H101" s="111"/>
      <c r="I101" s="111"/>
      <c r="J101" s="112">
        <f>J126</f>
        <v>0</v>
      </c>
      <c r="L101" s="109"/>
    </row>
    <row r="102" spans="2:47" s="1" customFormat="1" ht="21.75" customHeight="1">
      <c r="B102" s="33"/>
      <c r="L102" s="33"/>
    </row>
    <row r="103" spans="2:47" s="1" customFormat="1" ht="6.95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3"/>
    </row>
    <row r="107" spans="2:47" s="1" customFormat="1" ht="6.95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3"/>
    </row>
    <row r="108" spans="2:47" s="1" customFormat="1" ht="24.95" customHeight="1">
      <c r="B108" s="33"/>
      <c r="C108" s="21" t="s">
        <v>171</v>
      </c>
      <c r="L108" s="33"/>
    </row>
    <row r="109" spans="2:47" s="1" customFormat="1" ht="6.95" customHeight="1">
      <c r="B109" s="33"/>
      <c r="L109" s="33"/>
    </row>
    <row r="110" spans="2:47" s="1" customFormat="1" ht="12" customHeight="1">
      <c r="B110" s="33"/>
      <c r="C110" s="27" t="s">
        <v>16</v>
      </c>
      <c r="L110" s="33"/>
    </row>
    <row r="111" spans="2:47" s="1" customFormat="1" ht="16.5" customHeight="1">
      <c r="B111" s="33"/>
      <c r="E111" s="245" t="str">
        <f>E7</f>
        <v>SPORTOVNÍ HALA _ SLEZSKÁ OSTRAVA</v>
      </c>
      <c r="F111" s="246"/>
      <c r="G111" s="246"/>
      <c r="H111" s="246"/>
      <c r="L111" s="33"/>
    </row>
    <row r="112" spans="2:47" ht="12" customHeight="1">
      <c r="B112" s="20"/>
      <c r="C112" s="27" t="s">
        <v>160</v>
      </c>
      <c r="L112" s="20"/>
    </row>
    <row r="113" spans="2:65" ht="16.5" customHeight="1">
      <c r="B113" s="20"/>
      <c r="E113" s="245" t="s">
        <v>256</v>
      </c>
      <c r="F113" s="230"/>
      <c r="G113" s="230"/>
      <c r="H113" s="230"/>
      <c r="L113" s="20"/>
    </row>
    <row r="114" spans="2:65" ht="12" customHeight="1">
      <c r="B114" s="20"/>
      <c r="C114" s="27" t="s">
        <v>257</v>
      </c>
      <c r="L114" s="20"/>
    </row>
    <row r="115" spans="2:65" s="1" customFormat="1" ht="16.5" customHeight="1">
      <c r="B115" s="33"/>
      <c r="E115" s="208" t="s">
        <v>1971</v>
      </c>
      <c r="F115" s="247"/>
      <c r="G115" s="247"/>
      <c r="H115" s="247"/>
      <c r="L115" s="33"/>
    </row>
    <row r="116" spans="2:65" s="1" customFormat="1" ht="12" customHeight="1">
      <c r="B116" s="33"/>
      <c r="C116" s="27" t="s">
        <v>1972</v>
      </c>
      <c r="L116" s="33"/>
    </row>
    <row r="117" spans="2:65" s="1" customFormat="1" ht="16.5" customHeight="1">
      <c r="B117" s="33"/>
      <c r="E117" s="202" t="str">
        <f>E13</f>
        <v>D.1.4.2 - Vzduchotechnika</v>
      </c>
      <c r="F117" s="247"/>
      <c r="G117" s="247"/>
      <c r="H117" s="247"/>
      <c r="L117" s="33"/>
    </row>
    <row r="118" spans="2:65" s="1" customFormat="1" ht="6.95" customHeight="1">
      <c r="B118" s="33"/>
      <c r="L118" s="33"/>
    </row>
    <row r="119" spans="2:65" s="1" customFormat="1" ht="12" customHeight="1">
      <c r="B119" s="33"/>
      <c r="C119" s="27" t="s">
        <v>22</v>
      </c>
      <c r="F119" s="25" t="str">
        <f>F16</f>
        <v>Slezská Ostrava</v>
      </c>
      <c r="I119" s="27" t="s">
        <v>24</v>
      </c>
      <c r="J119" s="53" t="str">
        <f>IF(J16="","",J16)</f>
        <v>9. 9. 2021</v>
      </c>
      <c r="L119" s="33"/>
    </row>
    <row r="120" spans="2:65" s="1" customFormat="1" ht="6.95" customHeight="1">
      <c r="B120" s="33"/>
      <c r="L120" s="33"/>
    </row>
    <row r="121" spans="2:65" s="1" customFormat="1" ht="15.2" customHeight="1">
      <c r="B121" s="33"/>
      <c r="C121" s="27" t="s">
        <v>30</v>
      </c>
      <c r="F121" s="25" t="str">
        <f>E19</f>
        <v>Statutární město Ostrava</v>
      </c>
      <c r="I121" s="27" t="s">
        <v>36</v>
      </c>
      <c r="J121" s="31" t="str">
        <f>E25</f>
        <v>PPS Kania, s.r.o</v>
      </c>
      <c r="L121" s="33"/>
    </row>
    <row r="122" spans="2:65" s="1" customFormat="1" ht="15.2" customHeight="1">
      <c r="B122" s="33"/>
      <c r="C122" s="27" t="s">
        <v>34</v>
      </c>
      <c r="F122" s="25" t="str">
        <f>IF(E22="","",E22)</f>
        <v>Vyplň údaj</v>
      </c>
      <c r="I122" s="27" t="s">
        <v>39</v>
      </c>
      <c r="J122" s="31" t="str">
        <f>E28</f>
        <v xml:space="preserve"> </v>
      </c>
      <c r="L122" s="33"/>
    </row>
    <row r="123" spans="2:65" s="1" customFormat="1" ht="10.35" customHeight="1">
      <c r="B123" s="33"/>
      <c r="L123" s="33"/>
    </row>
    <row r="124" spans="2:65" s="10" customFormat="1" ht="29.25" customHeight="1">
      <c r="B124" s="117"/>
      <c r="C124" s="118" t="s">
        <v>172</v>
      </c>
      <c r="D124" s="119" t="s">
        <v>68</v>
      </c>
      <c r="E124" s="119" t="s">
        <v>64</v>
      </c>
      <c r="F124" s="119" t="s">
        <v>65</v>
      </c>
      <c r="G124" s="119" t="s">
        <v>173</v>
      </c>
      <c r="H124" s="119" t="s">
        <v>174</v>
      </c>
      <c r="I124" s="119" t="s">
        <v>175</v>
      </c>
      <c r="J124" s="119" t="s">
        <v>164</v>
      </c>
      <c r="K124" s="120" t="s">
        <v>176</v>
      </c>
      <c r="L124" s="117"/>
      <c r="M124" s="60" t="s">
        <v>1</v>
      </c>
      <c r="N124" s="61" t="s">
        <v>47</v>
      </c>
      <c r="O124" s="61" t="s">
        <v>177</v>
      </c>
      <c r="P124" s="61" t="s">
        <v>178</v>
      </c>
      <c r="Q124" s="61" t="s">
        <v>179</v>
      </c>
      <c r="R124" s="61" t="s">
        <v>180</v>
      </c>
      <c r="S124" s="61" t="s">
        <v>181</v>
      </c>
      <c r="T124" s="62" t="s">
        <v>182</v>
      </c>
    </row>
    <row r="125" spans="2:65" s="1" customFormat="1" ht="22.9" customHeight="1">
      <c r="B125" s="33"/>
      <c r="C125" s="65" t="s">
        <v>183</v>
      </c>
      <c r="J125" s="121">
        <f>BK125</f>
        <v>0</v>
      </c>
      <c r="L125" s="33"/>
      <c r="M125" s="63"/>
      <c r="N125" s="54"/>
      <c r="O125" s="54"/>
      <c r="P125" s="122">
        <f>P126</f>
        <v>0</v>
      </c>
      <c r="Q125" s="54"/>
      <c r="R125" s="122">
        <f>R126</f>
        <v>0</v>
      </c>
      <c r="S125" s="54"/>
      <c r="T125" s="123">
        <f>T126</f>
        <v>0</v>
      </c>
      <c r="AT125" s="17" t="s">
        <v>82</v>
      </c>
      <c r="AU125" s="17" t="s">
        <v>166</v>
      </c>
      <c r="BK125" s="124">
        <f>BK126</f>
        <v>0</v>
      </c>
    </row>
    <row r="126" spans="2:65" s="11" customFormat="1" ht="25.9" customHeight="1">
      <c r="B126" s="125"/>
      <c r="D126" s="126" t="s">
        <v>82</v>
      </c>
      <c r="E126" s="127" t="s">
        <v>1905</v>
      </c>
      <c r="F126" s="127" t="s">
        <v>102</v>
      </c>
      <c r="I126" s="128"/>
      <c r="J126" s="129">
        <f>BK126</f>
        <v>0</v>
      </c>
      <c r="L126" s="125"/>
      <c r="M126" s="130"/>
      <c r="P126" s="131">
        <f>P127</f>
        <v>0</v>
      </c>
      <c r="R126" s="131">
        <f>R127</f>
        <v>0</v>
      </c>
      <c r="T126" s="132">
        <f>T127</f>
        <v>0</v>
      </c>
      <c r="AR126" s="126" t="s">
        <v>193</v>
      </c>
      <c r="AT126" s="133" t="s">
        <v>82</v>
      </c>
      <c r="AU126" s="133" t="s">
        <v>83</v>
      </c>
      <c r="AY126" s="126" t="s">
        <v>186</v>
      </c>
      <c r="BK126" s="134">
        <f>BK127</f>
        <v>0</v>
      </c>
    </row>
    <row r="127" spans="2:65" s="1" customFormat="1" ht="16.5" customHeight="1">
      <c r="B127" s="33"/>
      <c r="C127" s="137" t="s">
        <v>91</v>
      </c>
      <c r="D127" s="137" t="s">
        <v>188</v>
      </c>
      <c r="E127" s="138" t="s">
        <v>1975</v>
      </c>
      <c r="F127" s="139" t="s">
        <v>1979</v>
      </c>
      <c r="G127" s="140" t="s">
        <v>912</v>
      </c>
      <c r="H127" s="141">
        <v>1</v>
      </c>
      <c r="I127" s="142"/>
      <c r="J127" s="143">
        <f>ROUND(I127*H127,2)</f>
        <v>0</v>
      </c>
      <c r="K127" s="139" t="s">
        <v>1</v>
      </c>
      <c r="L127" s="33"/>
      <c r="M127" s="161" t="s">
        <v>1</v>
      </c>
      <c r="N127" s="162" t="s">
        <v>48</v>
      </c>
      <c r="O127" s="163"/>
      <c r="P127" s="164">
        <f>O127*H127</f>
        <v>0</v>
      </c>
      <c r="Q127" s="164">
        <v>0</v>
      </c>
      <c r="R127" s="164">
        <f>Q127*H127</f>
        <v>0</v>
      </c>
      <c r="S127" s="164">
        <v>0</v>
      </c>
      <c r="T127" s="165">
        <f>S127*H127</f>
        <v>0</v>
      </c>
      <c r="AR127" s="148" t="s">
        <v>1109</v>
      </c>
      <c r="AT127" s="148" t="s">
        <v>188</v>
      </c>
      <c r="AU127" s="148" t="s">
        <v>91</v>
      </c>
      <c r="AY127" s="17" t="s">
        <v>186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91</v>
      </c>
      <c r="BK127" s="149">
        <f>ROUND(I127*H127,2)</f>
        <v>0</v>
      </c>
      <c r="BL127" s="17" t="s">
        <v>1109</v>
      </c>
      <c r="BM127" s="148" t="s">
        <v>1980</v>
      </c>
    </row>
    <row r="128" spans="2:65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33"/>
    </row>
  </sheetData>
  <sheetProtection algorithmName="SHA-512" hashValue="xXIPUo0FTczZIQ3W15Df1wr9GX9vUy5DGRHP345fv12LL4R06RvwQzX3rZHn7Ruolc4q5cgQ7X3M6LNmkkWEPQ==" saltValue="tyHREAllTaExm0L0lvLpVmd6i4J5iNQTwU3qnvz++SJHhJTX/PqjPhv7zrk/opnbzz93hYef18WrCKVGm/UZMw==" spinCount="100000" sheet="1" objects="1" scenarios="1" formatColumns="0" formatRows="0" autoFilter="0"/>
  <autoFilter ref="C124:K127" xr:uid="{00000000-0009-0000-0000-000004000000}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113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ht="12.75">
      <c r="B8" s="20"/>
      <c r="D8" s="27" t="s">
        <v>160</v>
      </c>
      <c r="L8" s="20"/>
    </row>
    <row r="9" spans="2:46" ht="16.5" customHeight="1">
      <c r="B9" s="20"/>
      <c r="E9" s="245" t="s">
        <v>256</v>
      </c>
      <c r="F9" s="230"/>
      <c r="G9" s="230"/>
      <c r="H9" s="230"/>
      <c r="L9" s="20"/>
    </row>
    <row r="10" spans="2:46" ht="12" customHeight="1">
      <c r="B10" s="20"/>
      <c r="D10" s="27" t="s">
        <v>257</v>
      </c>
      <c r="L10" s="20"/>
    </row>
    <row r="11" spans="2:46" s="1" customFormat="1" ht="16.5" customHeight="1">
      <c r="B11" s="33"/>
      <c r="E11" s="208" t="s">
        <v>1971</v>
      </c>
      <c r="F11" s="247"/>
      <c r="G11" s="247"/>
      <c r="H11" s="247"/>
      <c r="L11" s="33"/>
    </row>
    <row r="12" spans="2:46" s="1" customFormat="1" ht="12" customHeight="1">
      <c r="B12" s="33"/>
      <c r="D12" s="27" t="s">
        <v>1972</v>
      </c>
      <c r="L12" s="33"/>
    </row>
    <row r="13" spans="2:46" s="1" customFormat="1" ht="16.5" customHeight="1">
      <c r="B13" s="33"/>
      <c r="E13" s="202" t="s">
        <v>1981</v>
      </c>
      <c r="F13" s="247"/>
      <c r="G13" s="247"/>
      <c r="H13" s="247"/>
      <c r="L13" s="33"/>
    </row>
    <row r="14" spans="2:46" s="1" customFormat="1" ht="11.25">
      <c r="B14" s="33"/>
      <c r="L14" s="33"/>
    </row>
    <row r="15" spans="2:46" s="1" customFormat="1" ht="12" customHeight="1">
      <c r="B15" s="33"/>
      <c r="D15" s="27" t="s">
        <v>18</v>
      </c>
      <c r="F15" s="25" t="s">
        <v>19</v>
      </c>
      <c r="I15" s="27" t="s">
        <v>20</v>
      </c>
      <c r="J15" s="25" t="s">
        <v>1</v>
      </c>
      <c r="L15" s="33"/>
    </row>
    <row r="16" spans="2:46" s="1" customFormat="1" ht="12" customHeight="1">
      <c r="B16" s="33"/>
      <c r="D16" s="27" t="s">
        <v>22</v>
      </c>
      <c r="F16" s="25" t="s">
        <v>23</v>
      </c>
      <c r="I16" s="27" t="s">
        <v>24</v>
      </c>
      <c r="J16" s="53" t="str">
        <f>'Rekapitulace stavby'!AN8</f>
        <v>9. 9. 2021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7" t="s">
        <v>30</v>
      </c>
      <c r="I18" s="27" t="s">
        <v>31</v>
      </c>
      <c r="J18" s="25" t="s">
        <v>1</v>
      </c>
      <c r="L18" s="33"/>
    </row>
    <row r="19" spans="2:12" s="1" customFormat="1" ht="18" customHeight="1">
      <c r="B19" s="33"/>
      <c r="E19" s="25" t="s">
        <v>32</v>
      </c>
      <c r="I19" s="27" t="s">
        <v>33</v>
      </c>
      <c r="J19" s="25" t="s">
        <v>1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7" t="s">
        <v>34</v>
      </c>
      <c r="I21" s="27" t="s">
        <v>31</v>
      </c>
      <c r="J21" s="28" t="str">
        <f>'Rekapitulace stavby'!AN13</f>
        <v>Vyplň údaj</v>
      </c>
      <c r="L21" s="33"/>
    </row>
    <row r="22" spans="2:12" s="1" customFormat="1" ht="18" customHeight="1">
      <c r="B22" s="33"/>
      <c r="E22" s="248" t="str">
        <f>'Rekapitulace stavby'!E14</f>
        <v>Vyplň údaj</v>
      </c>
      <c r="F22" s="229"/>
      <c r="G22" s="229"/>
      <c r="H22" s="229"/>
      <c r="I22" s="27" t="s">
        <v>33</v>
      </c>
      <c r="J22" s="28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7" t="s">
        <v>36</v>
      </c>
      <c r="I24" s="27" t="s">
        <v>31</v>
      </c>
      <c r="J24" s="25" t="s">
        <v>1</v>
      </c>
      <c r="L24" s="33"/>
    </row>
    <row r="25" spans="2:12" s="1" customFormat="1" ht="18" customHeight="1">
      <c r="B25" s="33"/>
      <c r="E25" s="25" t="s">
        <v>37</v>
      </c>
      <c r="I25" s="27" t="s">
        <v>33</v>
      </c>
      <c r="J25" s="25" t="s">
        <v>1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7" t="s">
        <v>39</v>
      </c>
      <c r="I27" s="27" t="s">
        <v>31</v>
      </c>
      <c r="J27" s="25" t="str">
        <f>IF('Rekapitulace stavby'!AN19="","",'Rekapitulace stavby'!AN19)</f>
        <v/>
      </c>
      <c r="L27" s="33"/>
    </row>
    <row r="28" spans="2:12" s="1" customFormat="1" ht="18" customHeight="1">
      <c r="B28" s="33"/>
      <c r="E28" s="25" t="str">
        <f>IF('Rekapitulace stavby'!E20="","",'Rekapitulace stavby'!E20)</f>
        <v xml:space="preserve"> </v>
      </c>
      <c r="I28" s="27" t="s">
        <v>33</v>
      </c>
      <c r="J28" s="25" t="str">
        <f>IF('Rekapitulace stavby'!AN20="","",'Rekapitulace stavby'!AN20)</f>
        <v/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7" t="s">
        <v>41</v>
      </c>
      <c r="L30" s="33"/>
    </row>
    <row r="31" spans="2:12" s="7" customFormat="1" ht="71.25" customHeight="1">
      <c r="B31" s="95"/>
      <c r="E31" s="234" t="s">
        <v>42</v>
      </c>
      <c r="F31" s="234"/>
      <c r="G31" s="234"/>
      <c r="H31" s="234"/>
      <c r="L31" s="95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4"/>
      <c r="E33" s="54"/>
      <c r="F33" s="54"/>
      <c r="G33" s="54"/>
      <c r="H33" s="54"/>
      <c r="I33" s="54"/>
      <c r="J33" s="54"/>
      <c r="K33" s="54"/>
      <c r="L33" s="33"/>
    </row>
    <row r="34" spans="2:12" s="1" customFormat="1" ht="25.35" customHeight="1">
      <c r="B34" s="33"/>
      <c r="D34" s="96" t="s">
        <v>43</v>
      </c>
      <c r="J34" s="67">
        <f>ROUND(J125, 2)</f>
        <v>0</v>
      </c>
      <c r="L34" s="33"/>
    </row>
    <row r="35" spans="2:12" s="1" customFormat="1" ht="6.95" customHeight="1">
      <c r="B35" s="33"/>
      <c r="D35" s="54"/>
      <c r="E35" s="54"/>
      <c r="F35" s="54"/>
      <c r="G35" s="54"/>
      <c r="H35" s="54"/>
      <c r="I35" s="54"/>
      <c r="J35" s="54"/>
      <c r="K35" s="54"/>
      <c r="L35" s="33"/>
    </row>
    <row r="36" spans="2:12" s="1" customFormat="1" ht="14.45" customHeight="1">
      <c r="B36" s="33"/>
      <c r="F36" s="36" t="s">
        <v>45</v>
      </c>
      <c r="I36" s="36" t="s">
        <v>44</v>
      </c>
      <c r="J36" s="36" t="s">
        <v>46</v>
      </c>
      <c r="L36" s="33"/>
    </row>
    <row r="37" spans="2:12" s="1" customFormat="1" ht="14.45" customHeight="1">
      <c r="B37" s="33"/>
      <c r="D37" s="56" t="s">
        <v>47</v>
      </c>
      <c r="E37" s="27" t="s">
        <v>48</v>
      </c>
      <c r="F37" s="87">
        <f>ROUND((SUM(BE125:BE127)),  2)</f>
        <v>0</v>
      </c>
      <c r="I37" s="97">
        <v>0.21</v>
      </c>
      <c r="J37" s="87">
        <f>ROUND(((SUM(BE125:BE127))*I37),  2)</f>
        <v>0</v>
      </c>
      <c r="L37" s="33"/>
    </row>
    <row r="38" spans="2:12" s="1" customFormat="1" ht="14.45" customHeight="1">
      <c r="B38" s="33"/>
      <c r="E38" s="27" t="s">
        <v>49</v>
      </c>
      <c r="F38" s="87">
        <f>ROUND((SUM(BF125:BF127)),  2)</f>
        <v>0</v>
      </c>
      <c r="I38" s="97">
        <v>0.15</v>
      </c>
      <c r="J38" s="87">
        <f>ROUND(((SUM(BF125:BF127))*I38),  2)</f>
        <v>0</v>
      </c>
      <c r="L38" s="33"/>
    </row>
    <row r="39" spans="2:12" s="1" customFormat="1" ht="14.45" hidden="1" customHeight="1">
      <c r="B39" s="33"/>
      <c r="E39" s="27" t="s">
        <v>50</v>
      </c>
      <c r="F39" s="87">
        <f>ROUND((SUM(BG125:BG127)),  2)</f>
        <v>0</v>
      </c>
      <c r="I39" s="97">
        <v>0.21</v>
      </c>
      <c r="J39" s="87">
        <f>0</f>
        <v>0</v>
      </c>
      <c r="L39" s="33"/>
    </row>
    <row r="40" spans="2:12" s="1" customFormat="1" ht="14.45" hidden="1" customHeight="1">
      <c r="B40" s="33"/>
      <c r="E40" s="27" t="s">
        <v>51</v>
      </c>
      <c r="F40" s="87">
        <f>ROUND((SUM(BH125:BH127)),  2)</f>
        <v>0</v>
      </c>
      <c r="I40" s="97">
        <v>0.15</v>
      </c>
      <c r="J40" s="87">
        <f>0</f>
        <v>0</v>
      </c>
      <c r="L40" s="33"/>
    </row>
    <row r="41" spans="2:12" s="1" customFormat="1" ht="14.45" hidden="1" customHeight="1">
      <c r="B41" s="33"/>
      <c r="E41" s="27" t="s">
        <v>52</v>
      </c>
      <c r="F41" s="87">
        <f>ROUND((SUM(BI125:BI127)),  2)</f>
        <v>0</v>
      </c>
      <c r="I41" s="97">
        <v>0</v>
      </c>
      <c r="J41" s="87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8"/>
      <c r="D43" s="99" t="s">
        <v>53</v>
      </c>
      <c r="E43" s="58"/>
      <c r="F43" s="58"/>
      <c r="G43" s="100" t="s">
        <v>54</v>
      </c>
      <c r="H43" s="101" t="s">
        <v>55</v>
      </c>
      <c r="I43" s="58"/>
      <c r="J43" s="102">
        <f>SUM(J34:J41)</f>
        <v>0</v>
      </c>
      <c r="K43" s="103"/>
      <c r="L43" s="33"/>
    </row>
    <row r="44" spans="2:12" s="1" customFormat="1" ht="14.45" customHeight="1">
      <c r="B44" s="33"/>
      <c r="L44" s="33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12" s="1" customFormat="1" ht="24.95" customHeight="1">
      <c r="B82" s="33"/>
      <c r="C82" s="21" t="s">
        <v>162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7" t="s">
        <v>16</v>
      </c>
      <c r="L84" s="33"/>
    </row>
    <row r="85" spans="2:12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12" ht="12" customHeight="1">
      <c r="B86" s="20"/>
      <c r="C86" s="27" t="s">
        <v>160</v>
      </c>
      <c r="L86" s="20"/>
    </row>
    <row r="87" spans="2:12" ht="16.5" customHeight="1">
      <c r="B87" s="20"/>
      <c r="E87" s="245" t="s">
        <v>256</v>
      </c>
      <c r="F87" s="230"/>
      <c r="G87" s="230"/>
      <c r="H87" s="230"/>
      <c r="L87" s="20"/>
    </row>
    <row r="88" spans="2:12" ht="12" customHeight="1">
      <c r="B88" s="20"/>
      <c r="C88" s="27" t="s">
        <v>257</v>
      </c>
      <c r="L88" s="20"/>
    </row>
    <row r="89" spans="2:12" s="1" customFormat="1" ht="16.5" customHeight="1">
      <c r="B89" s="33"/>
      <c r="E89" s="208" t="s">
        <v>1971</v>
      </c>
      <c r="F89" s="247"/>
      <c r="G89" s="247"/>
      <c r="H89" s="247"/>
      <c r="L89" s="33"/>
    </row>
    <row r="90" spans="2:12" s="1" customFormat="1" ht="12" customHeight="1">
      <c r="B90" s="33"/>
      <c r="C90" s="27" t="s">
        <v>1972</v>
      </c>
      <c r="L90" s="33"/>
    </row>
    <row r="91" spans="2:12" s="1" customFormat="1" ht="16.5" customHeight="1">
      <c r="B91" s="33"/>
      <c r="E91" s="202" t="str">
        <f>E13</f>
        <v>D.1.4.3 - Vytápění</v>
      </c>
      <c r="F91" s="247"/>
      <c r="G91" s="247"/>
      <c r="H91" s="247"/>
      <c r="L91" s="33"/>
    </row>
    <row r="92" spans="2:12" s="1" customFormat="1" ht="6.95" customHeight="1">
      <c r="B92" s="33"/>
      <c r="L92" s="33"/>
    </row>
    <row r="93" spans="2:12" s="1" customFormat="1" ht="12" customHeight="1">
      <c r="B93" s="33"/>
      <c r="C93" s="27" t="s">
        <v>22</v>
      </c>
      <c r="F93" s="25" t="str">
        <f>F16</f>
        <v>Slezská Ostrava</v>
      </c>
      <c r="I93" s="27" t="s">
        <v>24</v>
      </c>
      <c r="J93" s="53" t="str">
        <f>IF(J16="","",J16)</f>
        <v>9. 9. 2021</v>
      </c>
      <c r="L93" s="33"/>
    </row>
    <row r="94" spans="2:12" s="1" customFormat="1" ht="6.95" customHeight="1">
      <c r="B94" s="33"/>
      <c r="L94" s="33"/>
    </row>
    <row r="95" spans="2:12" s="1" customFormat="1" ht="15.2" customHeight="1">
      <c r="B95" s="33"/>
      <c r="C95" s="27" t="s">
        <v>30</v>
      </c>
      <c r="F95" s="25" t="str">
        <f>E19</f>
        <v>Statutární město Ostrava</v>
      </c>
      <c r="I95" s="27" t="s">
        <v>36</v>
      </c>
      <c r="J95" s="31" t="str">
        <f>E25</f>
        <v>PPS Kania, s.r.o</v>
      </c>
      <c r="L95" s="33"/>
    </row>
    <row r="96" spans="2:12" s="1" customFormat="1" ht="15.2" customHeight="1">
      <c r="B96" s="33"/>
      <c r="C96" s="27" t="s">
        <v>34</v>
      </c>
      <c r="F96" s="25" t="str">
        <f>IF(E22="","",E22)</f>
        <v>Vyplň údaj</v>
      </c>
      <c r="I96" s="27" t="s">
        <v>39</v>
      </c>
      <c r="J96" s="31" t="str">
        <f>E28</f>
        <v xml:space="preserve"> </v>
      </c>
      <c r="L96" s="33"/>
    </row>
    <row r="97" spans="2:47" s="1" customFormat="1" ht="10.35" customHeight="1">
      <c r="B97" s="33"/>
      <c r="L97" s="33"/>
    </row>
    <row r="98" spans="2:47" s="1" customFormat="1" ht="29.25" customHeight="1">
      <c r="B98" s="33"/>
      <c r="C98" s="106" t="s">
        <v>163</v>
      </c>
      <c r="D98" s="98"/>
      <c r="E98" s="98"/>
      <c r="F98" s="98"/>
      <c r="G98" s="98"/>
      <c r="H98" s="98"/>
      <c r="I98" s="98"/>
      <c r="J98" s="107" t="s">
        <v>164</v>
      </c>
      <c r="K98" s="98"/>
      <c r="L98" s="33"/>
    </row>
    <row r="99" spans="2:47" s="1" customFormat="1" ht="10.35" customHeight="1">
      <c r="B99" s="33"/>
      <c r="L99" s="33"/>
    </row>
    <row r="100" spans="2:47" s="1" customFormat="1" ht="22.9" customHeight="1">
      <c r="B100" s="33"/>
      <c r="C100" s="108" t="s">
        <v>165</v>
      </c>
      <c r="J100" s="67">
        <f>J125</f>
        <v>0</v>
      </c>
      <c r="L100" s="33"/>
      <c r="AU100" s="17" t="s">
        <v>166</v>
      </c>
    </row>
    <row r="101" spans="2:47" s="8" customFormat="1" ht="24.95" customHeight="1">
      <c r="B101" s="109"/>
      <c r="D101" s="110" t="s">
        <v>1974</v>
      </c>
      <c r="E101" s="111"/>
      <c r="F101" s="111"/>
      <c r="G101" s="111"/>
      <c r="H101" s="111"/>
      <c r="I101" s="111"/>
      <c r="J101" s="112">
        <f>J126</f>
        <v>0</v>
      </c>
      <c r="L101" s="109"/>
    </row>
    <row r="102" spans="2:47" s="1" customFormat="1" ht="21.75" customHeight="1">
      <c r="B102" s="33"/>
      <c r="L102" s="33"/>
    </row>
    <row r="103" spans="2:47" s="1" customFormat="1" ht="6.95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3"/>
    </row>
    <row r="107" spans="2:47" s="1" customFormat="1" ht="6.95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3"/>
    </row>
    <row r="108" spans="2:47" s="1" customFormat="1" ht="24.95" customHeight="1">
      <c r="B108" s="33"/>
      <c r="C108" s="21" t="s">
        <v>171</v>
      </c>
      <c r="L108" s="33"/>
    </row>
    <row r="109" spans="2:47" s="1" customFormat="1" ht="6.95" customHeight="1">
      <c r="B109" s="33"/>
      <c r="L109" s="33"/>
    </row>
    <row r="110" spans="2:47" s="1" customFormat="1" ht="12" customHeight="1">
      <c r="B110" s="33"/>
      <c r="C110" s="27" t="s">
        <v>16</v>
      </c>
      <c r="L110" s="33"/>
    </row>
    <row r="111" spans="2:47" s="1" customFormat="1" ht="16.5" customHeight="1">
      <c r="B111" s="33"/>
      <c r="E111" s="245" t="str">
        <f>E7</f>
        <v>SPORTOVNÍ HALA _ SLEZSKÁ OSTRAVA</v>
      </c>
      <c r="F111" s="246"/>
      <c r="G111" s="246"/>
      <c r="H111" s="246"/>
      <c r="L111" s="33"/>
    </row>
    <row r="112" spans="2:47" ht="12" customHeight="1">
      <c r="B112" s="20"/>
      <c r="C112" s="27" t="s">
        <v>160</v>
      </c>
      <c r="L112" s="20"/>
    </row>
    <row r="113" spans="2:65" ht="16.5" customHeight="1">
      <c r="B113" s="20"/>
      <c r="E113" s="245" t="s">
        <v>256</v>
      </c>
      <c r="F113" s="230"/>
      <c r="G113" s="230"/>
      <c r="H113" s="230"/>
      <c r="L113" s="20"/>
    </row>
    <row r="114" spans="2:65" ht="12" customHeight="1">
      <c r="B114" s="20"/>
      <c r="C114" s="27" t="s">
        <v>257</v>
      </c>
      <c r="L114" s="20"/>
    </row>
    <row r="115" spans="2:65" s="1" customFormat="1" ht="16.5" customHeight="1">
      <c r="B115" s="33"/>
      <c r="E115" s="208" t="s">
        <v>1971</v>
      </c>
      <c r="F115" s="247"/>
      <c r="G115" s="247"/>
      <c r="H115" s="247"/>
      <c r="L115" s="33"/>
    </row>
    <row r="116" spans="2:65" s="1" customFormat="1" ht="12" customHeight="1">
      <c r="B116" s="33"/>
      <c r="C116" s="27" t="s">
        <v>1972</v>
      </c>
      <c r="L116" s="33"/>
    </row>
    <row r="117" spans="2:65" s="1" customFormat="1" ht="16.5" customHeight="1">
      <c r="B117" s="33"/>
      <c r="E117" s="202" t="str">
        <f>E13</f>
        <v>D.1.4.3 - Vytápění</v>
      </c>
      <c r="F117" s="247"/>
      <c r="G117" s="247"/>
      <c r="H117" s="247"/>
      <c r="L117" s="33"/>
    </row>
    <row r="118" spans="2:65" s="1" customFormat="1" ht="6.95" customHeight="1">
      <c r="B118" s="33"/>
      <c r="L118" s="33"/>
    </row>
    <row r="119" spans="2:65" s="1" customFormat="1" ht="12" customHeight="1">
      <c r="B119" s="33"/>
      <c r="C119" s="27" t="s">
        <v>22</v>
      </c>
      <c r="F119" s="25" t="str">
        <f>F16</f>
        <v>Slezská Ostrava</v>
      </c>
      <c r="I119" s="27" t="s">
        <v>24</v>
      </c>
      <c r="J119" s="53" t="str">
        <f>IF(J16="","",J16)</f>
        <v>9. 9. 2021</v>
      </c>
      <c r="L119" s="33"/>
    </row>
    <row r="120" spans="2:65" s="1" customFormat="1" ht="6.95" customHeight="1">
      <c r="B120" s="33"/>
      <c r="L120" s="33"/>
    </row>
    <row r="121" spans="2:65" s="1" customFormat="1" ht="15.2" customHeight="1">
      <c r="B121" s="33"/>
      <c r="C121" s="27" t="s">
        <v>30</v>
      </c>
      <c r="F121" s="25" t="str">
        <f>E19</f>
        <v>Statutární město Ostrava</v>
      </c>
      <c r="I121" s="27" t="s">
        <v>36</v>
      </c>
      <c r="J121" s="31" t="str">
        <f>E25</f>
        <v>PPS Kania, s.r.o</v>
      </c>
      <c r="L121" s="33"/>
    </row>
    <row r="122" spans="2:65" s="1" customFormat="1" ht="15.2" customHeight="1">
      <c r="B122" s="33"/>
      <c r="C122" s="27" t="s">
        <v>34</v>
      </c>
      <c r="F122" s="25" t="str">
        <f>IF(E22="","",E22)</f>
        <v>Vyplň údaj</v>
      </c>
      <c r="I122" s="27" t="s">
        <v>39</v>
      </c>
      <c r="J122" s="31" t="str">
        <f>E28</f>
        <v xml:space="preserve"> </v>
      </c>
      <c r="L122" s="33"/>
    </row>
    <row r="123" spans="2:65" s="1" customFormat="1" ht="10.35" customHeight="1">
      <c r="B123" s="33"/>
      <c r="L123" s="33"/>
    </row>
    <row r="124" spans="2:65" s="10" customFormat="1" ht="29.25" customHeight="1">
      <c r="B124" s="117"/>
      <c r="C124" s="118" t="s">
        <v>172</v>
      </c>
      <c r="D124" s="119" t="s">
        <v>68</v>
      </c>
      <c r="E124" s="119" t="s">
        <v>64</v>
      </c>
      <c r="F124" s="119" t="s">
        <v>65</v>
      </c>
      <c r="G124" s="119" t="s">
        <v>173</v>
      </c>
      <c r="H124" s="119" t="s">
        <v>174</v>
      </c>
      <c r="I124" s="119" t="s">
        <v>175</v>
      </c>
      <c r="J124" s="119" t="s">
        <v>164</v>
      </c>
      <c r="K124" s="120" t="s">
        <v>176</v>
      </c>
      <c r="L124" s="117"/>
      <c r="M124" s="60" t="s">
        <v>1</v>
      </c>
      <c r="N124" s="61" t="s">
        <v>47</v>
      </c>
      <c r="O124" s="61" t="s">
        <v>177</v>
      </c>
      <c r="P124" s="61" t="s">
        <v>178</v>
      </c>
      <c r="Q124" s="61" t="s">
        <v>179</v>
      </c>
      <c r="R124" s="61" t="s">
        <v>180</v>
      </c>
      <c r="S124" s="61" t="s">
        <v>181</v>
      </c>
      <c r="T124" s="62" t="s">
        <v>182</v>
      </c>
    </row>
    <row r="125" spans="2:65" s="1" customFormat="1" ht="22.9" customHeight="1">
      <c r="B125" s="33"/>
      <c r="C125" s="65" t="s">
        <v>183</v>
      </c>
      <c r="J125" s="121">
        <f>BK125</f>
        <v>0</v>
      </c>
      <c r="L125" s="33"/>
      <c r="M125" s="63"/>
      <c r="N125" s="54"/>
      <c r="O125" s="54"/>
      <c r="P125" s="122">
        <f>P126</f>
        <v>0</v>
      </c>
      <c r="Q125" s="54"/>
      <c r="R125" s="122">
        <f>R126</f>
        <v>0</v>
      </c>
      <c r="S125" s="54"/>
      <c r="T125" s="123">
        <f>T126</f>
        <v>0</v>
      </c>
      <c r="AT125" s="17" t="s">
        <v>82</v>
      </c>
      <c r="AU125" s="17" t="s">
        <v>166</v>
      </c>
      <c r="BK125" s="124">
        <f>BK126</f>
        <v>0</v>
      </c>
    </row>
    <row r="126" spans="2:65" s="11" customFormat="1" ht="25.9" customHeight="1">
      <c r="B126" s="125"/>
      <c r="D126" s="126" t="s">
        <v>82</v>
      </c>
      <c r="E126" s="127" t="s">
        <v>1905</v>
      </c>
      <c r="F126" s="127" t="s">
        <v>102</v>
      </c>
      <c r="I126" s="128"/>
      <c r="J126" s="129">
        <f>BK126</f>
        <v>0</v>
      </c>
      <c r="L126" s="125"/>
      <c r="M126" s="130"/>
      <c r="P126" s="131">
        <f>P127</f>
        <v>0</v>
      </c>
      <c r="R126" s="131">
        <f>R127</f>
        <v>0</v>
      </c>
      <c r="T126" s="132">
        <f>T127</f>
        <v>0</v>
      </c>
      <c r="AR126" s="126" t="s">
        <v>193</v>
      </c>
      <c r="AT126" s="133" t="s">
        <v>82</v>
      </c>
      <c r="AU126" s="133" t="s">
        <v>83</v>
      </c>
      <c r="AY126" s="126" t="s">
        <v>186</v>
      </c>
      <c r="BK126" s="134">
        <f>BK127</f>
        <v>0</v>
      </c>
    </row>
    <row r="127" spans="2:65" s="1" customFormat="1" ht="16.5" customHeight="1">
      <c r="B127" s="33"/>
      <c r="C127" s="137" t="s">
        <v>91</v>
      </c>
      <c r="D127" s="137" t="s">
        <v>188</v>
      </c>
      <c r="E127" s="138" t="s">
        <v>1975</v>
      </c>
      <c r="F127" s="139" t="s">
        <v>1982</v>
      </c>
      <c r="G127" s="140" t="s">
        <v>912</v>
      </c>
      <c r="H127" s="141">
        <v>1</v>
      </c>
      <c r="I127" s="142"/>
      <c r="J127" s="143">
        <f>ROUND(I127*H127,2)</f>
        <v>0</v>
      </c>
      <c r="K127" s="139" t="s">
        <v>1</v>
      </c>
      <c r="L127" s="33"/>
      <c r="M127" s="161" t="s">
        <v>1</v>
      </c>
      <c r="N127" s="162" t="s">
        <v>48</v>
      </c>
      <c r="O127" s="163"/>
      <c r="P127" s="164">
        <f>O127*H127</f>
        <v>0</v>
      </c>
      <c r="Q127" s="164">
        <v>0</v>
      </c>
      <c r="R127" s="164">
        <f>Q127*H127</f>
        <v>0</v>
      </c>
      <c r="S127" s="164">
        <v>0</v>
      </c>
      <c r="T127" s="165">
        <f>S127*H127</f>
        <v>0</v>
      </c>
      <c r="AR127" s="148" t="s">
        <v>1109</v>
      </c>
      <c r="AT127" s="148" t="s">
        <v>188</v>
      </c>
      <c r="AU127" s="148" t="s">
        <v>91</v>
      </c>
      <c r="AY127" s="17" t="s">
        <v>186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91</v>
      </c>
      <c r="BK127" s="149">
        <f>ROUND(I127*H127,2)</f>
        <v>0</v>
      </c>
      <c r="BL127" s="17" t="s">
        <v>1109</v>
      </c>
      <c r="BM127" s="148" t="s">
        <v>1983</v>
      </c>
    </row>
    <row r="128" spans="2:65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33"/>
    </row>
  </sheetData>
  <sheetProtection algorithmName="SHA-512" hashValue="WsGRD/QVWsUwb9BObQ93V6/Nd6DMFWJotSvypA0RtCfvQAPfv6LOoCrm+aFgkUBOl5CjbLNu1QrZHHY2h/H1fg==" saltValue="v6scY0ZGDEFnskbCumv2t0y0bYbdN+yq3MjUkU2tQn2RxoaYTK4zyAsqX+FTeuKPGlNxsJwUKrSXi8nRgoOgcA==" spinCount="100000" sheet="1" objects="1" scenarios="1" formatColumns="0" formatRows="0" autoFilter="0"/>
  <autoFilter ref="C124:K127" xr:uid="{00000000-0009-0000-0000-000005000000}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116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ht="12.75">
      <c r="B8" s="20"/>
      <c r="D8" s="27" t="s">
        <v>160</v>
      </c>
      <c r="L8" s="20"/>
    </row>
    <row r="9" spans="2:46" ht="16.5" customHeight="1">
      <c r="B9" s="20"/>
      <c r="E9" s="245" t="s">
        <v>256</v>
      </c>
      <c r="F9" s="230"/>
      <c r="G9" s="230"/>
      <c r="H9" s="230"/>
      <c r="L9" s="20"/>
    </row>
    <row r="10" spans="2:46" ht="12" customHeight="1">
      <c r="B10" s="20"/>
      <c r="D10" s="27" t="s">
        <v>257</v>
      </c>
      <c r="L10" s="20"/>
    </row>
    <row r="11" spans="2:46" s="1" customFormat="1" ht="16.5" customHeight="1">
      <c r="B11" s="33"/>
      <c r="E11" s="208" t="s">
        <v>1971</v>
      </c>
      <c r="F11" s="247"/>
      <c r="G11" s="247"/>
      <c r="H11" s="247"/>
      <c r="L11" s="33"/>
    </row>
    <row r="12" spans="2:46" s="1" customFormat="1" ht="12" customHeight="1">
      <c r="B12" s="33"/>
      <c r="D12" s="27" t="s">
        <v>1972</v>
      </c>
      <c r="L12" s="33"/>
    </row>
    <row r="13" spans="2:46" s="1" customFormat="1" ht="16.5" customHeight="1">
      <c r="B13" s="33"/>
      <c r="E13" s="202" t="s">
        <v>1984</v>
      </c>
      <c r="F13" s="247"/>
      <c r="G13" s="247"/>
      <c r="H13" s="247"/>
      <c r="L13" s="33"/>
    </row>
    <row r="14" spans="2:46" s="1" customFormat="1" ht="11.25">
      <c r="B14" s="33"/>
      <c r="L14" s="33"/>
    </row>
    <row r="15" spans="2:46" s="1" customFormat="1" ht="12" customHeight="1">
      <c r="B15" s="33"/>
      <c r="D15" s="27" t="s">
        <v>18</v>
      </c>
      <c r="F15" s="25" t="s">
        <v>19</v>
      </c>
      <c r="I15" s="27" t="s">
        <v>20</v>
      </c>
      <c r="J15" s="25" t="s">
        <v>1</v>
      </c>
      <c r="L15" s="33"/>
    </row>
    <row r="16" spans="2:46" s="1" customFormat="1" ht="12" customHeight="1">
      <c r="B16" s="33"/>
      <c r="D16" s="27" t="s">
        <v>22</v>
      </c>
      <c r="F16" s="25" t="s">
        <v>23</v>
      </c>
      <c r="I16" s="27" t="s">
        <v>24</v>
      </c>
      <c r="J16" s="53" t="str">
        <f>'Rekapitulace stavby'!AN8</f>
        <v>9. 9. 2021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7" t="s">
        <v>30</v>
      </c>
      <c r="I18" s="27" t="s">
        <v>31</v>
      </c>
      <c r="J18" s="25" t="s">
        <v>1</v>
      </c>
      <c r="L18" s="33"/>
    </row>
    <row r="19" spans="2:12" s="1" customFormat="1" ht="18" customHeight="1">
      <c r="B19" s="33"/>
      <c r="E19" s="25" t="s">
        <v>32</v>
      </c>
      <c r="I19" s="27" t="s">
        <v>33</v>
      </c>
      <c r="J19" s="25" t="s">
        <v>1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7" t="s">
        <v>34</v>
      </c>
      <c r="I21" s="27" t="s">
        <v>31</v>
      </c>
      <c r="J21" s="28" t="str">
        <f>'Rekapitulace stavby'!AN13</f>
        <v>Vyplň údaj</v>
      </c>
      <c r="L21" s="33"/>
    </row>
    <row r="22" spans="2:12" s="1" customFormat="1" ht="18" customHeight="1">
      <c r="B22" s="33"/>
      <c r="E22" s="248" t="str">
        <f>'Rekapitulace stavby'!E14</f>
        <v>Vyplň údaj</v>
      </c>
      <c r="F22" s="229"/>
      <c r="G22" s="229"/>
      <c r="H22" s="229"/>
      <c r="I22" s="27" t="s">
        <v>33</v>
      </c>
      <c r="J22" s="28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7" t="s">
        <v>36</v>
      </c>
      <c r="I24" s="27" t="s">
        <v>31</v>
      </c>
      <c r="J24" s="25" t="s">
        <v>1</v>
      </c>
      <c r="L24" s="33"/>
    </row>
    <row r="25" spans="2:12" s="1" customFormat="1" ht="18" customHeight="1">
      <c r="B25" s="33"/>
      <c r="E25" s="25" t="s">
        <v>37</v>
      </c>
      <c r="I25" s="27" t="s">
        <v>33</v>
      </c>
      <c r="J25" s="25" t="s">
        <v>1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7" t="s">
        <v>39</v>
      </c>
      <c r="I27" s="27" t="s">
        <v>31</v>
      </c>
      <c r="J27" s="25" t="str">
        <f>IF('Rekapitulace stavby'!AN19="","",'Rekapitulace stavby'!AN19)</f>
        <v/>
      </c>
      <c r="L27" s="33"/>
    </row>
    <row r="28" spans="2:12" s="1" customFormat="1" ht="18" customHeight="1">
      <c r="B28" s="33"/>
      <c r="E28" s="25" t="str">
        <f>IF('Rekapitulace stavby'!E20="","",'Rekapitulace stavby'!E20)</f>
        <v xml:space="preserve"> </v>
      </c>
      <c r="I28" s="27" t="s">
        <v>33</v>
      </c>
      <c r="J28" s="25" t="str">
        <f>IF('Rekapitulace stavby'!AN20="","",'Rekapitulace stavby'!AN20)</f>
        <v/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7" t="s">
        <v>41</v>
      </c>
      <c r="L30" s="33"/>
    </row>
    <row r="31" spans="2:12" s="7" customFormat="1" ht="71.25" customHeight="1">
      <c r="B31" s="95"/>
      <c r="E31" s="234" t="s">
        <v>42</v>
      </c>
      <c r="F31" s="234"/>
      <c r="G31" s="234"/>
      <c r="H31" s="234"/>
      <c r="L31" s="95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4"/>
      <c r="E33" s="54"/>
      <c r="F33" s="54"/>
      <c r="G33" s="54"/>
      <c r="H33" s="54"/>
      <c r="I33" s="54"/>
      <c r="J33" s="54"/>
      <c r="K33" s="54"/>
      <c r="L33" s="33"/>
    </row>
    <row r="34" spans="2:12" s="1" customFormat="1" ht="25.35" customHeight="1">
      <c r="B34" s="33"/>
      <c r="D34" s="96" t="s">
        <v>43</v>
      </c>
      <c r="J34" s="67">
        <f>ROUND(J125, 2)</f>
        <v>0</v>
      </c>
      <c r="L34" s="33"/>
    </row>
    <row r="35" spans="2:12" s="1" customFormat="1" ht="6.95" customHeight="1">
      <c r="B35" s="33"/>
      <c r="D35" s="54"/>
      <c r="E35" s="54"/>
      <c r="F35" s="54"/>
      <c r="G35" s="54"/>
      <c r="H35" s="54"/>
      <c r="I35" s="54"/>
      <c r="J35" s="54"/>
      <c r="K35" s="54"/>
      <c r="L35" s="33"/>
    </row>
    <row r="36" spans="2:12" s="1" customFormat="1" ht="14.45" customHeight="1">
      <c r="B36" s="33"/>
      <c r="F36" s="36" t="s">
        <v>45</v>
      </c>
      <c r="I36" s="36" t="s">
        <v>44</v>
      </c>
      <c r="J36" s="36" t="s">
        <v>46</v>
      </c>
      <c r="L36" s="33"/>
    </row>
    <row r="37" spans="2:12" s="1" customFormat="1" ht="14.45" customHeight="1">
      <c r="B37" s="33"/>
      <c r="D37" s="56" t="s">
        <v>47</v>
      </c>
      <c r="E37" s="27" t="s">
        <v>48</v>
      </c>
      <c r="F37" s="87">
        <f>ROUND((SUM(BE125:BE127)),  2)</f>
        <v>0</v>
      </c>
      <c r="I37" s="97">
        <v>0.21</v>
      </c>
      <c r="J37" s="87">
        <f>ROUND(((SUM(BE125:BE127))*I37),  2)</f>
        <v>0</v>
      </c>
      <c r="L37" s="33"/>
    </row>
    <row r="38" spans="2:12" s="1" customFormat="1" ht="14.45" customHeight="1">
      <c r="B38" s="33"/>
      <c r="E38" s="27" t="s">
        <v>49</v>
      </c>
      <c r="F38" s="87">
        <f>ROUND((SUM(BF125:BF127)),  2)</f>
        <v>0</v>
      </c>
      <c r="I38" s="97">
        <v>0.15</v>
      </c>
      <c r="J38" s="87">
        <f>ROUND(((SUM(BF125:BF127))*I38),  2)</f>
        <v>0</v>
      </c>
      <c r="L38" s="33"/>
    </row>
    <row r="39" spans="2:12" s="1" customFormat="1" ht="14.45" hidden="1" customHeight="1">
      <c r="B39" s="33"/>
      <c r="E39" s="27" t="s">
        <v>50</v>
      </c>
      <c r="F39" s="87">
        <f>ROUND((SUM(BG125:BG127)),  2)</f>
        <v>0</v>
      </c>
      <c r="I39" s="97">
        <v>0.21</v>
      </c>
      <c r="J39" s="87">
        <f>0</f>
        <v>0</v>
      </c>
      <c r="L39" s="33"/>
    </row>
    <row r="40" spans="2:12" s="1" customFormat="1" ht="14.45" hidden="1" customHeight="1">
      <c r="B40" s="33"/>
      <c r="E40" s="27" t="s">
        <v>51</v>
      </c>
      <c r="F40" s="87">
        <f>ROUND((SUM(BH125:BH127)),  2)</f>
        <v>0</v>
      </c>
      <c r="I40" s="97">
        <v>0.15</v>
      </c>
      <c r="J40" s="87">
        <f>0</f>
        <v>0</v>
      </c>
      <c r="L40" s="33"/>
    </row>
    <row r="41" spans="2:12" s="1" customFormat="1" ht="14.45" hidden="1" customHeight="1">
      <c r="B41" s="33"/>
      <c r="E41" s="27" t="s">
        <v>52</v>
      </c>
      <c r="F41" s="87">
        <f>ROUND((SUM(BI125:BI127)),  2)</f>
        <v>0</v>
      </c>
      <c r="I41" s="97">
        <v>0</v>
      </c>
      <c r="J41" s="87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8"/>
      <c r="D43" s="99" t="s">
        <v>53</v>
      </c>
      <c r="E43" s="58"/>
      <c r="F43" s="58"/>
      <c r="G43" s="100" t="s">
        <v>54</v>
      </c>
      <c r="H43" s="101" t="s">
        <v>55</v>
      </c>
      <c r="I43" s="58"/>
      <c r="J43" s="102">
        <f>SUM(J34:J41)</f>
        <v>0</v>
      </c>
      <c r="K43" s="103"/>
      <c r="L43" s="33"/>
    </row>
    <row r="44" spans="2:12" s="1" customFormat="1" ht="14.45" customHeight="1">
      <c r="B44" s="33"/>
      <c r="L44" s="33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12" s="1" customFormat="1" ht="24.95" customHeight="1">
      <c r="B82" s="33"/>
      <c r="C82" s="21" t="s">
        <v>162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7" t="s">
        <v>16</v>
      </c>
      <c r="L84" s="33"/>
    </row>
    <row r="85" spans="2:12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12" ht="12" customHeight="1">
      <c r="B86" s="20"/>
      <c r="C86" s="27" t="s">
        <v>160</v>
      </c>
      <c r="L86" s="20"/>
    </row>
    <row r="87" spans="2:12" ht="16.5" customHeight="1">
      <c r="B87" s="20"/>
      <c r="E87" s="245" t="s">
        <v>256</v>
      </c>
      <c r="F87" s="230"/>
      <c r="G87" s="230"/>
      <c r="H87" s="230"/>
      <c r="L87" s="20"/>
    </row>
    <row r="88" spans="2:12" ht="12" customHeight="1">
      <c r="B88" s="20"/>
      <c r="C88" s="27" t="s">
        <v>257</v>
      </c>
      <c r="L88" s="20"/>
    </row>
    <row r="89" spans="2:12" s="1" customFormat="1" ht="16.5" customHeight="1">
      <c r="B89" s="33"/>
      <c r="E89" s="208" t="s">
        <v>1971</v>
      </c>
      <c r="F89" s="247"/>
      <c r="G89" s="247"/>
      <c r="H89" s="247"/>
      <c r="L89" s="33"/>
    </row>
    <row r="90" spans="2:12" s="1" customFormat="1" ht="12" customHeight="1">
      <c r="B90" s="33"/>
      <c r="C90" s="27" t="s">
        <v>1972</v>
      </c>
      <c r="L90" s="33"/>
    </row>
    <row r="91" spans="2:12" s="1" customFormat="1" ht="16.5" customHeight="1">
      <c r="B91" s="33"/>
      <c r="E91" s="202" t="str">
        <f>E13</f>
        <v xml:space="preserve">D.1.4.4 - Silnoproudá elektrotechnika </v>
      </c>
      <c r="F91" s="247"/>
      <c r="G91" s="247"/>
      <c r="H91" s="247"/>
      <c r="L91" s="33"/>
    </row>
    <row r="92" spans="2:12" s="1" customFormat="1" ht="6.95" customHeight="1">
      <c r="B92" s="33"/>
      <c r="L92" s="33"/>
    </row>
    <row r="93" spans="2:12" s="1" customFormat="1" ht="12" customHeight="1">
      <c r="B93" s="33"/>
      <c r="C93" s="27" t="s">
        <v>22</v>
      </c>
      <c r="F93" s="25" t="str">
        <f>F16</f>
        <v>Slezská Ostrava</v>
      </c>
      <c r="I93" s="27" t="s">
        <v>24</v>
      </c>
      <c r="J93" s="53" t="str">
        <f>IF(J16="","",J16)</f>
        <v>9. 9. 2021</v>
      </c>
      <c r="L93" s="33"/>
    </row>
    <row r="94" spans="2:12" s="1" customFormat="1" ht="6.95" customHeight="1">
      <c r="B94" s="33"/>
      <c r="L94" s="33"/>
    </row>
    <row r="95" spans="2:12" s="1" customFormat="1" ht="15.2" customHeight="1">
      <c r="B95" s="33"/>
      <c r="C95" s="27" t="s">
        <v>30</v>
      </c>
      <c r="F95" s="25" t="str">
        <f>E19</f>
        <v>Statutární město Ostrava</v>
      </c>
      <c r="I95" s="27" t="s">
        <v>36</v>
      </c>
      <c r="J95" s="31" t="str">
        <f>E25</f>
        <v>PPS Kania, s.r.o</v>
      </c>
      <c r="L95" s="33"/>
    </row>
    <row r="96" spans="2:12" s="1" customFormat="1" ht="15.2" customHeight="1">
      <c r="B96" s="33"/>
      <c r="C96" s="27" t="s">
        <v>34</v>
      </c>
      <c r="F96" s="25" t="str">
        <f>IF(E22="","",E22)</f>
        <v>Vyplň údaj</v>
      </c>
      <c r="I96" s="27" t="s">
        <v>39</v>
      </c>
      <c r="J96" s="31" t="str">
        <f>E28</f>
        <v xml:space="preserve"> </v>
      </c>
      <c r="L96" s="33"/>
    </row>
    <row r="97" spans="2:47" s="1" customFormat="1" ht="10.35" customHeight="1">
      <c r="B97" s="33"/>
      <c r="L97" s="33"/>
    </row>
    <row r="98" spans="2:47" s="1" customFormat="1" ht="29.25" customHeight="1">
      <c r="B98" s="33"/>
      <c r="C98" s="106" t="s">
        <v>163</v>
      </c>
      <c r="D98" s="98"/>
      <c r="E98" s="98"/>
      <c r="F98" s="98"/>
      <c r="G98" s="98"/>
      <c r="H98" s="98"/>
      <c r="I98" s="98"/>
      <c r="J98" s="107" t="s">
        <v>164</v>
      </c>
      <c r="K98" s="98"/>
      <c r="L98" s="33"/>
    </row>
    <row r="99" spans="2:47" s="1" customFormat="1" ht="10.35" customHeight="1">
      <c r="B99" s="33"/>
      <c r="L99" s="33"/>
    </row>
    <row r="100" spans="2:47" s="1" customFormat="1" ht="22.9" customHeight="1">
      <c r="B100" s="33"/>
      <c r="C100" s="108" t="s">
        <v>165</v>
      </c>
      <c r="J100" s="67">
        <f>J125</f>
        <v>0</v>
      </c>
      <c r="L100" s="33"/>
      <c r="AU100" s="17" t="s">
        <v>166</v>
      </c>
    </row>
    <row r="101" spans="2:47" s="8" customFormat="1" ht="24.95" customHeight="1">
      <c r="B101" s="109"/>
      <c r="D101" s="110" t="s">
        <v>1974</v>
      </c>
      <c r="E101" s="111"/>
      <c r="F101" s="111"/>
      <c r="G101" s="111"/>
      <c r="H101" s="111"/>
      <c r="I101" s="111"/>
      <c r="J101" s="112">
        <f>J126</f>
        <v>0</v>
      </c>
      <c r="L101" s="109"/>
    </row>
    <row r="102" spans="2:47" s="1" customFormat="1" ht="21.75" customHeight="1">
      <c r="B102" s="33"/>
      <c r="L102" s="33"/>
    </row>
    <row r="103" spans="2:47" s="1" customFormat="1" ht="6.95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3"/>
    </row>
    <row r="107" spans="2:47" s="1" customFormat="1" ht="6.95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3"/>
    </row>
    <row r="108" spans="2:47" s="1" customFormat="1" ht="24.95" customHeight="1">
      <c r="B108" s="33"/>
      <c r="C108" s="21" t="s">
        <v>171</v>
      </c>
      <c r="L108" s="33"/>
    </row>
    <row r="109" spans="2:47" s="1" customFormat="1" ht="6.95" customHeight="1">
      <c r="B109" s="33"/>
      <c r="L109" s="33"/>
    </row>
    <row r="110" spans="2:47" s="1" customFormat="1" ht="12" customHeight="1">
      <c r="B110" s="33"/>
      <c r="C110" s="27" t="s">
        <v>16</v>
      </c>
      <c r="L110" s="33"/>
    </row>
    <row r="111" spans="2:47" s="1" customFormat="1" ht="16.5" customHeight="1">
      <c r="B111" s="33"/>
      <c r="E111" s="245" t="str">
        <f>E7</f>
        <v>SPORTOVNÍ HALA _ SLEZSKÁ OSTRAVA</v>
      </c>
      <c r="F111" s="246"/>
      <c r="G111" s="246"/>
      <c r="H111" s="246"/>
      <c r="L111" s="33"/>
    </row>
    <row r="112" spans="2:47" ht="12" customHeight="1">
      <c r="B112" s="20"/>
      <c r="C112" s="27" t="s">
        <v>160</v>
      </c>
      <c r="L112" s="20"/>
    </row>
    <row r="113" spans="2:65" ht="16.5" customHeight="1">
      <c r="B113" s="20"/>
      <c r="E113" s="245" t="s">
        <v>256</v>
      </c>
      <c r="F113" s="230"/>
      <c r="G113" s="230"/>
      <c r="H113" s="230"/>
      <c r="L113" s="20"/>
    </row>
    <row r="114" spans="2:65" ht="12" customHeight="1">
      <c r="B114" s="20"/>
      <c r="C114" s="27" t="s">
        <v>257</v>
      </c>
      <c r="L114" s="20"/>
    </row>
    <row r="115" spans="2:65" s="1" customFormat="1" ht="16.5" customHeight="1">
      <c r="B115" s="33"/>
      <c r="E115" s="208" t="s">
        <v>1971</v>
      </c>
      <c r="F115" s="247"/>
      <c r="G115" s="247"/>
      <c r="H115" s="247"/>
      <c r="L115" s="33"/>
    </row>
    <row r="116" spans="2:65" s="1" customFormat="1" ht="12" customHeight="1">
      <c r="B116" s="33"/>
      <c r="C116" s="27" t="s">
        <v>1972</v>
      </c>
      <c r="L116" s="33"/>
    </row>
    <row r="117" spans="2:65" s="1" customFormat="1" ht="16.5" customHeight="1">
      <c r="B117" s="33"/>
      <c r="E117" s="202" t="str">
        <f>E13</f>
        <v xml:space="preserve">D.1.4.4 - Silnoproudá elektrotechnika </v>
      </c>
      <c r="F117" s="247"/>
      <c r="G117" s="247"/>
      <c r="H117" s="247"/>
      <c r="L117" s="33"/>
    </row>
    <row r="118" spans="2:65" s="1" customFormat="1" ht="6.95" customHeight="1">
      <c r="B118" s="33"/>
      <c r="L118" s="33"/>
    </row>
    <row r="119" spans="2:65" s="1" customFormat="1" ht="12" customHeight="1">
      <c r="B119" s="33"/>
      <c r="C119" s="27" t="s">
        <v>22</v>
      </c>
      <c r="F119" s="25" t="str">
        <f>F16</f>
        <v>Slezská Ostrava</v>
      </c>
      <c r="I119" s="27" t="s">
        <v>24</v>
      </c>
      <c r="J119" s="53" t="str">
        <f>IF(J16="","",J16)</f>
        <v>9. 9. 2021</v>
      </c>
      <c r="L119" s="33"/>
    </row>
    <row r="120" spans="2:65" s="1" customFormat="1" ht="6.95" customHeight="1">
      <c r="B120" s="33"/>
      <c r="L120" s="33"/>
    </row>
    <row r="121" spans="2:65" s="1" customFormat="1" ht="15.2" customHeight="1">
      <c r="B121" s="33"/>
      <c r="C121" s="27" t="s">
        <v>30</v>
      </c>
      <c r="F121" s="25" t="str">
        <f>E19</f>
        <v>Statutární město Ostrava</v>
      </c>
      <c r="I121" s="27" t="s">
        <v>36</v>
      </c>
      <c r="J121" s="31" t="str">
        <f>E25</f>
        <v>PPS Kania, s.r.o</v>
      </c>
      <c r="L121" s="33"/>
    </row>
    <row r="122" spans="2:65" s="1" customFormat="1" ht="15.2" customHeight="1">
      <c r="B122" s="33"/>
      <c r="C122" s="27" t="s">
        <v>34</v>
      </c>
      <c r="F122" s="25" t="str">
        <f>IF(E22="","",E22)</f>
        <v>Vyplň údaj</v>
      </c>
      <c r="I122" s="27" t="s">
        <v>39</v>
      </c>
      <c r="J122" s="31" t="str">
        <f>E28</f>
        <v xml:space="preserve"> </v>
      </c>
      <c r="L122" s="33"/>
    </row>
    <row r="123" spans="2:65" s="1" customFormat="1" ht="10.35" customHeight="1">
      <c r="B123" s="33"/>
      <c r="L123" s="33"/>
    </row>
    <row r="124" spans="2:65" s="10" customFormat="1" ht="29.25" customHeight="1">
      <c r="B124" s="117"/>
      <c r="C124" s="118" t="s">
        <v>172</v>
      </c>
      <c r="D124" s="119" t="s">
        <v>68</v>
      </c>
      <c r="E124" s="119" t="s">
        <v>64</v>
      </c>
      <c r="F124" s="119" t="s">
        <v>65</v>
      </c>
      <c r="G124" s="119" t="s">
        <v>173</v>
      </c>
      <c r="H124" s="119" t="s">
        <v>174</v>
      </c>
      <c r="I124" s="119" t="s">
        <v>175</v>
      </c>
      <c r="J124" s="119" t="s">
        <v>164</v>
      </c>
      <c r="K124" s="120" t="s">
        <v>176</v>
      </c>
      <c r="L124" s="117"/>
      <c r="M124" s="60" t="s">
        <v>1</v>
      </c>
      <c r="N124" s="61" t="s">
        <v>47</v>
      </c>
      <c r="O124" s="61" t="s">
        <v>177</v>
      </c>
      <c r="P124" s="61" t="s">
        <v>178</v>
      </c>
      <c r="Q124" s="61" t="s">
        <v>179</v>
      </c>
      <c r="R124" s="61" t="s">
        <v>180</v>
      </c>
      <c r="S124" s="61" t="s">
        <v>181</v>
      </c>
      <c r="T124" s="62" t="s">
        <v>182</v>
      </c>
    </row>
    <row r="125" spans="2:65" s="1" customFormat="1" ht="22.9" customHeight="1">
      <c r="B125" s="33"/>
      <c r="C125" s="65" t="s">
        <v>183</v>
      </c>
      <c r="J125" s="121">
        <f>BK125</f>
        <v>0</v>
      </c>
      <c r="L125" s="33"/>
      <c r="M125" s="63"/>
      <c r="N125" s="54"/>
      <c r="O125" s="54"/>
      <c r="P125" s="122">
        <f>P126</f>
        <v>0</v>
      </c>
      <c r="Q125" s="54"/>
      <c r="R125" s="122">
        <f>R126</f>
        <v>0</v>
      </c>
      <c r="S125" s="54"/>
      <c r="T125" s="123">
        <f>T126</f>
        <v>0</v>
      </c>
      <c r="AT125" s="17" t="s">
        <v>82</v>
      </c>
      <c r="AU125" s="17" t="s">
        <v>166</v>
      </c>
      <c r="BK125" s="124">
        <f>BK126</f>
        <v>0</v>
      </c>
    </row>
    <row r="126" spans="2:65" s="11" customFormat="1" ht="25.9" customHeight="1">
      <c r="B126" s="125"/>
      <c r="D126" s="126" t="s">
        <v>82</v>
      </c>
      <c r="E126" s="127" t="s">
        <v>1905</v>
      </c>
      <c r="F126" s="127" t="s">
        <v>102</v>
      </c>
      <c r="I126" s="128"/>
      <c r="J126" s="129">
        <f>BK126</f>
        <v>0</v>
      </c>
      <c r="L126" s="125"/>
      <c r="M126" s="130"/>
      <c r="P126" s="131">
        <f>P127</f>
        <v>0</v>
      </c>
      <c r="R126" s="131">
        <f>R127</f>
        <v>0</v>
      </c>
      <c r="T126" s="132">
        <f>T127</f>
        <v>0</v>
      </c>
      <c r="AR126" s="126" t="s">
        <v>193</v>
      </c>
      <c r="AT126" s="133" t="s">
        <v>82</v>
      </c>
      <c r="AU126" s="133" t="s">
        <v>83</v>
      </c>
      <c r="AY126" s="126" t="s">
        <v>186</v>
      </c>
      <c r="BK126" s="134">
        <f>BK127</f>
        <v>0</v>
      </c>
    </row>
    <row r="127" spans="2:65" s="1" customFormat="1" ht="16.5" customHeight="1">
      <c r="B127" s="33"/>
      <c r="C127" s="137" t="s">
        <v>91</v>
      </c>
      <c r="D127" s="137" t="s">
        <v>188</v>
      </c>
      <c r="E127" s="138" t="s">
        <v>1975</v>
      </c>
      <c r="F127" s="139" t="s">
        <v>1985</v>
      </c>
      <c r="G127" s="140" t="s">
        <v>912</v>
      </c>
      <c r="H127" s="141">
        <v>1</v>
      </c>
      <c r="I127" s="142"/>
      <c r="J127" s="143">
        <f>ROUND(I127*H127,2)</f>
        <v>0</v>
      </c>
      <c r="K127" s="139" t="s">
        <v>1</v>
      </c>
      <c r="L127" s="33"/>
      <c r="M127" s="161" t="s">
        <v>1</v>
      </c>
      <c r="N127" s="162" t="s">
        <v>48</v>
      </c>
      <c r="O127" s="163"/>
      <c r="P127" s="164">
        <f>O127*H127</f>
        <v>0</v>
      </c>
      <c r="Q127" s="164">
        <v>0</v>
      </c>
      <c r="R127" s="164">
        <f>Q127*H127</f>
        <v>0</v>
      </c>
      <c r="S127" s="164">
        <v>0</v>
      </c>
      <c r="T127" s="165">
        <f>S127*H127</f>
        <v>0</v>
      </c>
      <c r="AR127" s="148" t="s">
        <v>1109</v>
      </c>
      <c r="AT127" s="148" t="s">
        <v>188</v>
      </c>
      <c r="AU127" s="148" t="s">
        <v>91</v>
      </c>
      <c r="AY127" s="17" t="s">
        <v>186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91</v>
      </c>
      <c r="BK127" s="149">
        <f>ROUND(I127*H127,2)</f>
        <v>0</v>
      </c>
      <c r="BL127" s="17" t="s">
        <v>1109</v>
      </c>
      <c r="BM127" s="148" t="s">
        <v>1986</v>
      </c>
    </row>
    <row r="128" spans="2:65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33"/>
    </row>
  </sheetData>
  <sheetProtection algorithmName="SHA-512" hashValue="RVWehh0V7+1qhPWkel+aWsWlu3+Npn5vs3kC9YQ7dh+BTBdj+xcz7StkDjL5asMhgb03pKnXXKaoBpJbtIm6Lw==" saltValue="kj+aE6jJibRLdlRMimIU6biDyHcII0eTJPa0vVh6gMSNmZLRF9qNYzgz8KsfTvPSCbcjLd52R3fFBfDsiFSXKQ==" spinCount="100000" sheet="1" objects="1" scenarios="1" formatColumns="0" formatRows="0" autoFilter="0"/>
  <autoFilter ref="C124:K127" xr:uid="{00000000-0009-0000-0000-000006000000}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119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ht="12.75">
      <c r="B8" s="20"/>
      <c r="D8" s="27" t="s">
        <v>160</v>
      </c>
      <c r="L8" s="20"/>
    </row>
    <row r="9" spans="2:46" ht="16.5" customHeight="1">
      <c r="B9" s="20"/>
      <c r="E9" s="245" t="s">
        <v>256</v>
      </c>
      <c r="F9" s="230"/>
      <c r="G9" s="230"/>
      <c r="H9" s="230"/>
      <c r="L9" s="20"/>
    </row>
    <row r="10" spans="2:46" ht="12" customHeight="1">
      <c r="B10" s="20"/>
      <c r="D10" s="27" t="s">
        <v>257</v>
      </c>
      <c r="L10" s="20"/>
    </row>
    <row r="11" spans="2:46" s="1" customFormat="1" ht="16.5" customHeight="1">
      <c r="B11" s="33"/>
      <c r="E11" s="208" t="s">
        <v>1971</v>
      </c>
      <c r="F11" s="247"/>
      <c r="G11" s="247"/>
      <c r="H11" s="247"/>
      <c r="L11" s="33"/>
    </row>
    <row r="12" spans="2:46" s="1" customFormat="1" ht="12" customHeight="1">
      <c r="B12" s="33"/>
      <c r="D12" s="27" t="s">
        <v>1972</v>
      </c>
      <c r="L12" s="33"/>
    </row>
    <row r="13" spans="2:46" s="1" customFormat="1" ht="16.5" customHeight="1">
      <c r="B13" s="33"/>
      <c r="E13" s="202" t="s">
        <v>1987</v>
      </c>
      <c r="F13" s="247"/>
      <c r="G13" s="247"/>
      <c r="H13" s="247"/>
      <c r="L13" s="33"/>
    </row>
    <row r="14" spans="2:46" s="1" customFormat="1" ht="11.25">
      <c r="B14" s="33"/>
      <c r="L14" s="33"/>
    </row>
    <row r="15" spans="2:46" s="1" customFormat="1" ht="12" customHeight="1">
      <c r="B15" s="33"/>
      <c r="D15" s="27" t="s">
        <v>18</v>
      </c>
      <c r="F15" s="25" t="s">
        <v>19</v>
      </c>
      <c r="I15" s="27" t="s">
        <v>20</v>
      </c>
      <c r="J15" s="25" t="s">
        <v>1</v>
      </c>
      <c r="L15" s="33"/>
    </row>
    <row r="16" spans="2:46" s="1" customFormat="1" ht="12" customHeight="1">
      <c r="B16" s="33"/>
      <c r="D16" s="27" t="s">
        <v>22</v>
      </c>
      <c r="F16" s="25" t="s">
        <v>23</v>
      </c>
      <c r="I16" s="27" t="s">
        <v>24</v>
      </c>
      <c r="J16" s="53" t="str">
        <f>'Rekapitulace stavby'!AN8</f>
        <v>9. 9. 2021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7" t="s">
        <v>30</v>
      </c>
      <c r="I18" s="27" t="s">
        <v>31</v>
      </c>
      <c r="J18" s="25" t="s">
        <v>1</v>
      </c>
      <c r="L18" s="33"/>
    </row>
    <row r="19" spans="2:12" s="1" customFormat="1" ht="18" customHeight="1">
      <c r="B19" s="33"/>
      <c r="E19" s="25" t="s">
        <v>32</v>
      </c>
      <c r="I19" s="27" t="s">
        <v>33</v>
      </c>
      <c r="J19" s="25" t="s">
        <v>1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7" t="s">
        <v>34</v>
      </c>
      <c r="I21" s="27" t="s">
        <v>31</v>
      </c>
      <c r="J21" s="28" t="str">
        <f>'Rekapitulace stavby'!AN13</f>
        <v>Vyplň údaj</v>
      </c>
      <c r="L21" s="33"/>
    </row>
    <row r="22" spans="2:12" s="1" customFormat="1" ht="18" customHeight="1">
      <c r="B22" s="33"/>
      <c r="E22" s="248" t="str">
        <f>'Rekapitulace stavby'!E14</f>
        <v>Vyplň údaj</v>
      </c>
      <c r="F22" s="229"/>
      <c r="G22" s="229"/>
      <c r="H22" s="229"/>
      <c r="I22" s="27" t="s">
        <v>33</v>
      </c>
      <c r="J22" s="28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7" t="s">
        <v>36</v>
      </c>
      <c r="I24" s="27" t="s">
        <v>31</v>
      </c>
      <c r="J24" s="25" t="s">
        <v>1</v>
      </c>
      <c r="L24" s="33"/>
    </row>
    <row r="25" spans="2:12" s="1" customFormat="1" ht="18" customHeight="1">
      <c r="B25" s="33"/>
      <c r="E25" s="25" t="s">
        <v>37</v>
      </c>
      <c r="I25" s="27" t="s">
        <v>33</v>
      </c>
      <c r="J25" s="25" t="s">
        <v>1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7" t="s">
        <v>39</v>
      </c>
      <c r="I27" s="27" t="s">
        <v>31</v>
      </c>
      <c r="J27" s="25" t="str">
        <f>IF('Rekapitulace stavby'!AN19="","",'Rekapitulace stavby'!AN19)</f>
        <v/>
      </c>
      <c r="L27" s="33"/>
    </row>
    <row r="28" spans="2:12" s="1" customFormat="1" ht="18" customHeight="1">
      <c r="B28" s="33"/>
      <c r="E28" s="25" t="str">
        <f>IF('Rekapitulace stavby'!E20="","",'Rekapitulace stavby'!E20)</f>
        <v xml:space="preserve"> </v>
      </c>
      <c r="I28" s="27" t="s">
        <v>33</v>
      </c>
      <c r="J28" s="25" t="str">
        <f>IF('Rekapitulace stavby'!AN20="","",'Rekapitulace stavby'!AN20)</f>
        <v/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7" t="s">
        <v>41</v>
      </c>
      <c r="L30" s="33"/>
    </row>
    <row r="31" spans="2:12" s="7" customFormat="1" ht="71.25" customHeight="1">
      <c r="B31" s="95"/>
      <c r="E31" s="234" t="s">
        <v>42</v>
      </c>
      <c r="F31" s="234"/>
      <c r="G31" s="234"/>
      <c r="H31" s="234"/>
      <c r="L31" s="95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4"/>
      <c r="E33" s="54"/>
      <c r="F33" s="54"/>
      <c r="G33" s="54"/>
      <c r="H33" s="54"/>
      <c r="I33" s="54"/>
      <c r="J33" s="54"/>
      <c r="K33" s="54"/>
      <c r="L33" s="33"/>
    </row>
    <row r="34" spans="2:12" s="1" customFormat="1" ht="25.35" customHeight="1">
      <c r="B34" s="33"/>
      <c r="D34" s="96" t="s">
        <v>43</v>
      </c>
      <c r="J34" s="67">
        <f>ROUND(J125, 2)</f>
        <v>0</v>
      </c>
      <c r="L34" s="33"/>
    </row>
    <row r="35" spans="2:12" s="1" customFormat="1" ht="6.95" customHeight="1">
      <c r="B35" s="33"/>
      <c r="D35" s="54"/>
      <c r="E35" s="54"/>
      <c r="F35" s="54"/>
      <c r="G35" s="54"/>
      <c r="H35" s="54"/>
      <c r="I35" s="54"/>
      <c r="J35" s="54"/>
      <c r="K35" s="54"/>
      <c r="L35" s="33"/>
    </row>
    <row r="36" spans="2:12" s="1" customFormat="1" ht="14.45" customHeight="1">
      <c r="B36" s="33"/>
      <c r="F36" s="36" t="s">
        <v>45</v>
      </c>
      <c r="I36" s="36" t="s">
        <v>44</v>
      </c>
      <c r="J36" s="36" t="s">
        <v>46</v>
      </c>
      <c r="L36" s="33"/>
    </row>
    <row r="37" spans="2:12" s="1" customFormat="1" ht="14.45" customHeight="1">
      <c r="B37" s="33"/>
      <c r="D37" s="56" t="s">
        <v>47</v>
      </c>
      <c r="E37" s="27" t="s">
        <v>48</v>
      </c>
      <c r="F37" s="87">
        <f>ROUND((SUM(BE125:BE127)),  2)</f>
        <v>0</v>
      </c>
      <c r="I37" s="97">
        <v>0.21</v>
      </c>
      <c r="J37" s="87">
        <f>ROUND(((SUM(BE125:BE127))*I37),  2)</f>
        <v>0</v>
      </c>
      <c r="L37" s="33"/>
    </row>
    <row r="38" spans="2:12" s="1" customFormat="1" ht="14.45" customHeight="1">
      <c r="B38" s="33"/>
      <c r="E38" s="27" t="s">
        <v>49</v>
      </c>
      <c r="F38" s="87">
        <f>ROUND((SUM(BF125:BF127)),  2)</f>
        <v>0</v>
      </c>
      <c r="I38" s="97">
        <v>0.15</v>
      </c>
      <c r="J38" s="87">
        <f>ROUND(((SUM(BF125:BF127))*I38),  2)</f>
        <v>0</v>
      </c>
      <c r="L38" s="33"/>
    </row>
    <row r="39" spans="2:12" s="1" customFormat="1" ht="14.45" hidden="1" customHeight="1">
      <c r="B39" s="33"/>
      <c r="E39" s="27" t="s">
        <v>50</v>
      </c>
      <c r="F39" s="87">
        <f>ROUND((SUM(BG125:BG127)),  2)</f>
        <v>0</v>
      </c>
      <c r="I39" s="97">
        <v>0.21</v>
      </c>
      <c r="J39" s="87">
        <f>0</f>
        <v>0</v>
      </c>
      <c r="L39" s="33"/>
    </row>
    <row r="40" spans="2:12" s="1" customFormat="1" ht="14.45" hidden="1" customHeight="1">
      <c r="B40" s="33"/>
      <c r="E40" s="27" t="s">
        <v>51</v>
      </c>
      <c r="F40" s="87">
        <f>ROUND((SUM(BH125:BH127)),  2)</f>
        <v>0</v>
      </c>
      <c r="I40" s="97">
        <v>0.15</v>
      </c>
      <c r="J40" s="87">
        <f>0</f>
        <v>0</v>
      </c>
      <c r="L40" s="33"/>
    </row>
    <row r="41" spans="2:12" s="1" customFormat="1" ht="14.45" hidden="1" customHeight="1">
      <c r="B41" s="33"/>
      <c r="E41" s="27" t="s">
        <v>52</v>
      </c>
      <c r="F41" s="87">
        <f>ROUND((SUM(BI125:BI127)),  2)</f>
        <v>0</v>
      </c>
      <c r="I41" s="97">
        <v>0</v>
      </c>
      <c r="J41" s="87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8"/>
      <c r="D43" s="99" t="s">
        <v>53</v>
      </c>
      <c r="E43" s="58"/>
      <c r="F43" s="58"/>
      <c r="G43" s="100" t="s">
        <v>54</v>
      </c>
      <c r="H43" s="101" t="s">
        <v>55</v>
      </c>
      <c r="I43" s="58"/>
      <c r="J43" s="102">
        <f>SUM(J34:J41)</f>
        <v>0</v>
      </c>
      <c r="K43" s="103"/>
      <c r="L43" s="33"/>
    </row>
    <row r="44" spans="2:12" s="1" customFormat="1" ht="14.45" customHeight="1">
      <c r="B44" s="33"/>
      <c r="L44" s="33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12" s="1" customFormat="1" ht="24.95" customHeight="1">
      <c r="B82" s="33"/>
      <c r="C82" s="21" t="s">
        <v>162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7" t="s">
        <v>16</v>
      </c>
      <c r="L84" s="33"/>
    </row>
    <row r="85" spans="2:12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12" ht="12" customHeight="1">
      <c r="B86" s="20"/>
      <c r="C86" s="27" t="s">
        <v>160</v>
      </c>
      <c r="L86" s="20"/>
    </row>
    <row r="87" spans="2:12" ht="16.5" customHeight="1">
      <c r="B87" s="20"/>
      <c r="E87" s="245" t="s">
        <v>256</v>
      </c>
      <c r="F87" s="230"/>
      <c r="G87" s="230"/>
      <c r="H87" s="230"/>
      <c r="L87" s="20"/>
    </row>
    <row r="88" spans="2:12" ht="12" customHeight="1">
      <c r="B88" s="20"/>
      <c r="C88" s="27" t="s">
        <v>257</v>
      </c>
      <c r="L88" s="20"/>
    </row>
    <row r="89" spans="2:12" s="1" customFormat="1" ht="16.5" customHeight="1">
      <c r="B89" s="33"/>
      <c r="E89" s="208" t="s">
        <v>1971</v>
      </c>
      <c r="F89" s="247"/>
      <c r="G89" s="247"/>
      <c r="H89" s="247"/>
      <c r="L89" s="33"/>
    </row>
    <row r="90" spans="2:12" s="1" customFormat="1" ht="12" customHeight="1">
      <c r="B90" s="33"/>
      <c r="C90" s="27" t="s">
        <v>1972</v>
      </c>
      <c r="L90" s="33"/>
    </row>
    <row r="91" spans="2:12" s="1" customFormat="1" ht="16.5" customHeight="1">
      <c r="B91" s="33"/>
      <c r="E91" s="202" t="str">
        <f>E13</f>
        <v xml:space="preserve">D.1.4.5 - Slaboproudá elektrotechnika </v>
      </c>
      <c r="F91" s="247"/>
      <c r="G91" s="247"/>
      <c r="H91" s="247"/>
      <c r="L91" s="33"/>
    </row>
    <row r="92" spans="2:12" s="1" customFormat="1" ht="6.95" customHeight="1">
      <c r="B92" s="33"/>
      <c r="L92" s="33"/>
    </row>
    <row r="93" spans="2:12" s="1" customFormat="1" ht="12" customHeight="1">
      <c r="B93" s="33"/>
      <c r="C93" s="27" t="s">
        <v>22</v>
      </c>
      <c r="F93" s="25" t="str">
        <f>F16</f>
        <v>Slezská Ostrava</v>
      </c>
      <c r="I93" s="27" t="s">
        <v>24</v>
      </c>
      <c r="J93" s="53" t="str">
        <f>IF(J16="","",J16)</f>
        <v>9. 9. 2021</v>
      </c>
      <c r="L93" s="33"/>
    </row>
    <row r="94" spans="2:12" s="1" customFormat="1" ht="6.95" customHeight="1">
      <c r="B94" s="33"/>
      <c r="L94" s="33"/>
    </row>
    <row r="95" spans="2:12" s="1" customFormat="1" ht="15.2" customHeight="1">
      <c r="B95" s="33"/>
      <c r="C95" s="27" t="s">
        <v>30</v>
      </c>
      <c r="F95" s="25" t="str">
        <f>E19</f>
        <v>Statutární město Ostrava</v>
      </c>
      <c r="I95" s="27" t="s">
        <v>36</v>
      </c>
      <c r="J95" s="31" t="str">
        <f>E25</f>
        <v>PPS Kania, s.r.o</v>
      </c>
      <c r="L95" s="33"/>
    </row>
    <row r="96" spans="2:12" s="1" customFormat="1" ht="15.2" customHeight="1">
      <c r="B96" s="33"/>
      <c r="C96" s="27" t="s">
        <v>34</v>
      </c>
      <c r="F96" s="25" t="str">
        <f>IF(E22="","",E22)</f>
        <v>Vyplň údaj</v>
      </c>
      <c r="I96" s="27" t="s">
        <v>39</v>
      </c>
      <c r="J96" s="31" t="str">
        <f>E28</f>
        <v xml:space="preserve"> </v>
      </c>
      <c r="L96" s="33"/>
    </row>
    <row r="97" spans="2:47" s="1" customFormat="1" ht="10.35" customHeight="1">
      <c r="B97" s="33"/>
      <c r="L97" s="33"/>
    </row>
    <row r="98" spans="2:47" s="1" customFormat="1" ht="29.25" customHeight="1">
      <c r="B98" s="33"/>
      <c r="C98" s="106" t="s">
        <v>163</v>
      </c>
      <c r="D98" s="98"/>
      <c r="E98" s="98"/>
      <c r="F98" s="98"/>
      <c r="G98" s="98"/>
      <c r="H98" s="98"/>
      <c r="I98" s="98"/>
      <c r="J98" s="107" t="s">
        <v>164</v>
      </c>
      <c r="K98" s="98"/>
      <c r="L98" s="33"/>
    </row>
    <row r="99" spans="2:47" s="1" customFormat="1" ht="10.35" customHeight="1">
      <c r="B99" s="33"/>
      <c r="L99" s="33"/>
    </row>
    <row r="100" spans="2:47" s="1" customFormat="1" ht="22.9" customHeight="1">
      <c r="B100" s="33"/>
      <c r="C100" s="108" t="s">
        <v>165</v>
      </c>
      <c r="J100" s="67">
        <f>J125</f>
        <v>0</v>
      </c>
      <c r="L100" s="33"/>
      <c r="AU100" s="17" t="s">
        <v>166</v>
      </c>
    </row>
    <row r="101" spans="2:47" s="8" customFormat="1" ht="24.95" customHeight="1">
      <c r="B101" s="109"/>
      <c r="D101" s="110" t="s">
        <v>1974</v>
      </c>
      <c r="E101" s="111"/>
      <c r="F101" s="111"/>
      <c r="G101" s="111"/>
      <c r="H101" s="111"/>
      <c r="I101" s="111"/>
      <c r="J101" s="112">
        <f>J126</f>
        <v>0</v>
      </c>
      <c r="L101" s="109"/>
    </row>
    <row r="102" spans="2:47" s="1" customFormat="1" ht="21.75" customHeight="1">
      <c r="B102" s="33"/>
      <c r="L102" s="33"/>
    </row>
    <row r="103" spans="2:47" s="1" customFormat="1" ht="6.95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3"/>
    </row>
    <row r="107" spans="2:47" s="1" customFormat="1" ht="6.95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3"/>
    </row>
    <row r="108" spans="2:47" s="1" customFormat="1" ht="24.95" customHeight="1">
      <c r="B108" s="33"/>
      <c r="C108" s="21" t="s">
        <v>171</v>
      </c>
      <c r="L108" s="33"/>
    </row>
    <row r="109" spans="2:47" s="1" customFormat="1" ht="6.95" customHeight="1">
      <c r="B109" s="33"/>
      <c r="L109" s="33"/>
    </row>
    <row r="110" spans="2:47" s="1" customFormat="1" ht="12" customHeight="1">
      <c r="B110" s="33"/>
      <c r="C110" s="27" t="s">
        <v>16</v>
      </c>
      <c r="L110" s="33"/>
    </row>
    <row r="111" spans="2:47" s="1" customFormat="1" ht="16.5" customHeight="1">
      <c r="B111" s="33"/>
      <c r="E111" s="245" t="str">
        <f>E7</f>
        <v>SPORTOVNÍ HALA _ SLEZSKÁ OSTRAVA</v>
      </c>
      <c r="F111" s="246"/>
      <c r="G111" s="246"/>
      <c r="H111" s="246"/>
      <c r="L111" s="33"/>
    </row>
    <row r="112" spans="2:47" ht="12" customHeight="1">
      <c r="B112" s="20"/>
      <c r="C112" s="27" t="s">
        <v>160</v>
      </c>
      <c r="L112" s="20"/>
    </row>
    <row r="113" spans="2:65" ht="16.5" customHeight="1">
      <c r="B113" s="20"/>
      <c r="E113" s="245" t="s">
        <v>256</v>
      </c>
      <c r="F113" s="230"/>
      <c r="G113" s="230"/>
      <c r="H113" s="230"/>
      <c r="L113" s="20"/>
    </row>
    <row r="114" spans="2:65" ht="12" customHeight="1">
      <c r="B114" s="20"/>
      <c r="C114" s="27" t="s">
        <v>257</v>
      </c>
      <c r="L114" s="20"/>
    </row>
    <row r="115" spans="2:65" s="1" customFormat="1" ht="16.5" customHeight="1">
      <c r="B115" s="33"/>
      <c r="E115" s="208" t="s">
        <v>1971</v>
      </c>
      <c r="F115" s="247"/>
      <c r="G115" s="247"/>
      <c r="H115" s="247"/>
      <c r="L115" s="33"/>
    </row>
    <row r="116" spans="2:65" s="1" customFormat="1" ht="12" customHeight="1">
      <c r="B116" s="33"/>
      <c r="C116" s="27" t="s">
        <v>1972</v>
      </c>
      <c r="L116" s="33"/>
    </row>
    <row r="117" spans="2:65" s="1" customFormat="1" ht="16.5" customHeight="1">
      <c r="B117" s="33"/>
      <c r="E117" s="202" t="str">
        <f>E13</f>
        <v xml:space="preserve">D.1.4.5 - Slaboproudá elektrotechnika </v>
      </c>
      <c r="F117" s="247"/>
      <c r="G117" s="247"/>
      <c r="H117" s="247"/>
      <c r="L117" s="33"/>
    </row>
    <row r="118" spans="2:65" s="1" customFormat="1" ht="6.95" customHeight="1">
      <c r="B118" s="33"/>
      <c r="L118" s="33"/>
    </row>
    <row r="119" spans="2:65" s="1" customFormat="1" ht="12" customHeight="1">
      <c r="B119" s="33"/>
      <c r="C119" s="27" t="s">
        <v>22</v>
      </c>
      <c r="F119" s="25" t="str">
        <f>F16</f>
        <v>Slezská Ostrava</v>
      </c>
      <c r="I119" s="27" t="s">
        <v>24</v>
      </c>
      <c r="J119" s="53" t="str">
        <f>IF(J16="","",J16)</f>
        <v>9. 9. 2021</v>
      </c>
      <c r="L119" s="33"/>
    </row>
    <row r="120" spans="2:65" s="1" customFormat="1" ht="6.95" customHeight="1">
      <c r="B120" s="33"/>
      <c r="L120" s="33"/>
    </row>
    <row r="121" spans="2:65" s="1" customFormat="1" ht="15.2" customHeight="1">
      <c r="B121" s="33"/>
      <c r="C121" s="27" t="s">
        <v>30</v>
      </c>
      <c r="F121" s="25" t="str">
        <f>E19</f>
        <v>Statutární město Ostrava</v>
      </c>
      <c r="I121" s="27" t="s">
        <v>36</v>
      </c>
      <c r="J121" s="31" t="str">
        <f>E25</f>
        <v>PPS Kania, s.r.o</v>
      </c>
      <c r="L121" s="33"/>
    </row>
    <row r="122" spans="2:65" s="1" customFormat="1" ht="15.2" customHeight="1">
      <c r="B122" s="33"/>
      <c r="C122" s="27" t="s">
        <v>34</v>
      </c>
      <c r="F122" s="25" t="str">
        <f>IF(E22="","",E22)</f>
        <v>Vyplň údaj</v>
      </c>
      <c r="I122" s="27" t="s">
        <v>39</v>
      </c>
      <c r="J122" s="31" t="str">
        <f>E28</f>
        <v xml:space="preserve"> </v>
      </c>
      <c r="L122" s="33"/>
    </row>
    <row r="123" spans="2:65" s="1" customFormat="1" ht="10.35" customHeight="1">
      <c r="B123" s="33"/>
      <c r="L123" s="33"/>
    </row>
    <row r="124" spans="2:65" s="10" customFormat="1" ht="29.25" customHeight="1">
      <c r="B124" s="117"/>
      <c r="C124" s="118" t="s">
        <v>172</v>
      </c>
      <c r="D124" s="119" t="s">
        <v>68</v>
      </c>
      <c r="E124" s="119" t="s">
        <v>64</v>
      </c>
      <c r="F124" s="119" t="s">
        <v>65</v>
      </c>
      <c r="G124" s="119" t="s">
        <v>173</v>
      </c>
      <c r="H124" s="119" t="s">
        <v>174</v>
      </c>
      <c r="I124" s="119" t="s">
        <v>175</v>
      </c>
      <c r="J124" s="119" t="s">
        <v>164</v>
      </c>
      <c r="K124" s="120" t="s">
        <v>176</v>
      </c>
      <c r="L124" s="117"/>
      <c r="M124" s="60" t="s">
        <v>1</v>
      </c>
      <c r="N124" s="61" t="s">
        <v>47</v>
      </c>
      <c r="O124" s="61" t="s">
        <v>177</v>
      </c>
      <c r="P124" s="61" t="s">
        <v>178</v>
      </c>
      <c r="Q124" s="61" t="s">
        <v>179</v>
      </c>
      <c r="R124" s="61" t="s">
        <v>180</v>
      </c>
      <c r="S124" s="61" t="s">
        <v>181</v>
      </c>
      <c r="T124" s="62" t="s">
        <v>182</v>
      </c>
    </row>
    <row r="125" spans="2:65" s="1" customFormat="1" ht="22.9" customHeight="1">
      <c r="B125" s="33"/>
      <c r="C125" s="65" t="s">
        <v>183</v>
      </c>
      <c r="J125" s="121">
        <f>BK125</f>
        <v>0</v>
      </c>
      <c r="L125" s="33"/>
      <c r="M125" s="63"/>
      <c r="N125" s="54"/>
      <c r="O125" s="54"/>
      <c r="P125" s="122">
        <f>P126</f>
        <v>0</v>
      </c>
      <c r="Q125" s="54"/>
      <c r="R125" s="122">
        <f>R126</f>
        <v>0</v>
      </c>
      <c r="S125" s="54"/>
      <c r="T125" s="123">
        <f>T126</f>
        <v>0</v>
      </c>
      <c r="AT125" s="17" t="s">
        <v>82</v>
      </c>
      <c r="AU125" s="17" t="s">
        <v>166</v>
      </c>
      <c r="BK125" s="124">
        <f>BK126</f>
        <v>0</v>
      </c>
    </row>
    <row r="126" spans="2:65" s="11" customFormat="1" ht="25.9" customHeight="1">
      <c r="B126" s="125"/>
      <c r="D126" s="126" t="s">
        <v>82</v>
      </c>
      <c r="E126" s="127" t="s">
        <v>1905</v>
      </c>
      <c r="F126" s="127" t="s">
        <v>102</v>
      </c>
      <c r="I126" s="128"/>
      <c r="J126" s="129">
        <f>BK126</f>
        <v>0</v>
      </c>
      <c r="L126" s="125"/>
      <c r="M126" s="130"/>
      <c r="P126" s="131">
        <f>P127</f>
        <v>0</v>
      </c>
      <c r="R126" s="131">
        <f>R127</f>
        <v>0</v>
      </c>
      <c r="T126" s="132">
        <f>T127</f>
        <v>0</v>
      </c>
      <c r="AR126" s="126" t="s">
        <v>193</v>
      </c>
      <c r="AT126" s="133" t="s">
        <v>82</v>
      </c>
      <c r="AU126" s="133" t="s">
        <v>83</v>
      </c>
      <c r="AY126" s="126" t="s">
        <v>186</v>
      </c>
      <c r="BK126" s="134">
        <f>BK127</f>
        <v>0</v>
      </c>
    </row>
    <row r="127" spans="2:65" s="1" customFormat="1" ht="16.5" customHeight="1">
      <c r="B127" s="33"/>
      <c r="C127" s="137" t="s">
        <v>91</v>
      </c>
      <c r="D127" s="137" t="s">
        <v>188</v>
      </c>
      <c r="E127" s="138" t="s">
        <v>1975</v>
      </c>
      <c r="F127" s="139" t="s">
        <v>1988</v>
      </c>
      <c r="G127" s="140" t="s">
        <v>912</v>
      </c>
      <c r="H127" s="141">
        <v>1</v>
      </c>
      <c r="I127" s="142"/>
      <c r="J127" s="143">
        <f>ROUND(I127*H127,2)</f>
        <v>0</v>
      </c>
      <c r="K127" s="139" t="s">
        <v>1</v>
      </c>
      <c r="L127" s="33"/>
      <c r="M127" s="161" t="s">
        <v>1</v>
      </c>
      <c r="N127" s="162" t="s">
        <v>48</v>
      </c>
      <c r="O127" s="163"/>
      <c r="P127" s="164">
        <f>O127*H127</f>
        <v>0</v>
      </c>
      <c r="Q127" s="164">
        <v>0</v>
      </c>
      <c r="R127" s="164">
        <f>Q127*H127</f>
        <v>0</v>
      </c>
      <c r="S127" s="164">
        <v>0</v>
      </c>
      <c r="T127" s="165">
        <f>S127*H127</f>
        <v>0</v>
      </c>
      <c r="AR127" s="148" t="s">
        <v>1109</v>
      </c>
      <c r="AT127" s="148" t="s">
        <v>188</v>
      </c>
      <c r="AU127" s="148" t="s">
        <v>91</v>
      </c>
      <c r="AY127" s="17" t="s">
        <v>186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91</v>
      </c>
      <c r="BK127" s="149">
        <f>ROUND(I127*H127,2)</f>
        <v>0</v>
      </c>
      <c r="BL127" s="17" t="s">
        <v>1109</v>
      </c>
      <c r="BM127" s="148" t="s">
        <v>1989</v>
      </c>
    </row>
    <row r="128" spans="2:65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33"/>
    </row>
  </sheetData>
  <sheetProtection algorithmName="SHA-512" hashValue="w2IkE2uHSyRbv7yrbXcIYN/I9qWRXdprwwejH2+aAsKv8RiWAANAVdokNg0ZnP1D4cPHJ7SSkc/n/LKxC7Olrw==" saltValue="rT+/3igL2O5K/+fqO9nWpjwJqgiwZiKNqEAc9h6lV6v05oQuHwkpdBqJUVmS2IRvfZ3XX+SfajjO65ZgUvzmCA==" spinCount="100000" sheet="1" objects="1" scenarios="1" formatColumns="0" formatRows="0" autoFilter="0"/>
  <autoFilter ref="C124:K127" xr:uid="{00000000-0009-0000-0000-000007000000}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7" t="s">
        <v>122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93</v>
      </c>
    </row>
    <row r="4" spans="2:46" ht="24.95" customHeight="1">
      <c r="B4" s="20"/>
      <c r="D4" s="21" t="s">
        <v>159</v>
      </c>
      <c r="L4" s="20"/>
      <c r="M4" s="9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5" t="str">
        <f>'Rekapitulace stavby'!K6</f>
        <v>SPORTOVNÍ HALA _ SLEZSKÁ OSTRAVA</v>
      </c>
      <c r="F7" s="246"/>
      <c r="G7" s="246"/>
      <c r="H7" s="246"/>
      <c r="L7" s="20"/>
    </row>
    <row r="8" spans="2:46" ht="12.75">
      <c r="B8" s="20"/>
      <c r="D8" s="27" t="s">
        <v>160</v>
      </c>
      <c r="L8" s="20"/>
    </row>
    <row r="9" spans="2:46" ht="16.5" customHeight="1">
      <c r="B9" s="20"/>
      <c r="E9" s="245" t="s">
        <v>256</v>
      </c>
      <c r="F9" s="230"/>
      <c r="G9" s="230"/>
      <c r="H9" s="230"/>
      <c r="L9" s="20"/>
    </row>
    <row r="10" spans="2:46" ht="12" customHeight="1">
      <c r="B10" s="20"/>
      <c r="D10" s="27" t="s">
        <v>257</v>
      </c>
      <c r="L10" s="20"/>
    </row>
    <row r="11" spans="2:46" s="1" customFormat="1" ht="16.5" customHeight="1">
      <c r="B11" s="33"/>
      <c r="E11" s="208" t="s">
        <v>1971</v>
      </c>
      <c r="F11" s="247"/>
      <c r="G11" s="247"/>
      <c r="H11" s="247"/>
      <c r="L11" s="33"/>
    </row>
    <row r="12" spans="2:46" s="1" customFormat="1" ht="12" customHeight="1">
      <c r="B12" s="33"/>
      <c r="D12" s="27" t="s">
        <v>1972</v>
      </c>
      <c r="L12" s="33"/>
    </row>
    <row r="13" spans="2:46" s="1" customFormat="1" ht="16.5" customHeight="1">
      <c r="B13" s="33"/>
      <c r="E13" s="202" t="s">
        <v>1990</v>
      </c>
      <c r="F13" s="247"/>
      <c r="G13" s="247"/>
      <c r="H13" s="247"/>
      <c r="L13" s="33"/>
    </row>
    <row r="14" spans="2:46" s="1" customFormat="1" ht="11.25">
      <c r="B14" s="33"/>
      <c r="L14" s="33"/>
    </row>
    <row r="15" spans="2:46" s="1" customFormat="1" ht="12" customHeight="1">
      <c r="B15" s="33"/>
      <c r="D15" s="27" t="s">
        <v>18</v>
      </c>
      <c r="F15" s="25" t="s">
        <v>19</v>
      </c>
      <c r="I15" s="27" t="s">
        <v>20</v>
      </c>
      <c r="J15" s="25" t="s">
        <v>1</v>
      </c>
      <c r="L15" s="33"/>
    </row>
    <row r="16" spans="2:46" s="1" customFormat="1" ht="12" customHeight="1">
      <c r="B16" s="33"/>
      <c r="D16" s="27" t="s">
        <v>22</v>
      </c>
      <c r="F16" s="25" t="s">
        <v>23</v>
      </c>
      <c r="I16" s="27" t="s">
        <v>24</v>
      </c>
      <c r="J16" s="53" t="str">
        <f>'Rekapitulace stavby'!AN8</f>
        <v>9. 9. 2021</v>
      </c>
      <c r="L16" s="33"/>
    </row>
    <row r="17" spans="2:12" s="1" customFormat="1" ht="10.9" customHeight="1">
      <c r="B17" s="33"/>
      <c r="L17" s="33"/>
    </row>
    <row r="18" spans="2:12" s="1" customFormat="1" ht="12" customHeight="1">
      <c r="B18" s="33"/>
      <c r="D18" s="27" t="s">
        <v>30</v>
      </c>
      <c r="I18" s="27" t="s">
        <v>31</v>
      </c>
      <c r="J18" s="25" t="s">
        <v>1</v>
      </c>
      <c r="L18" s="33"/>
    </row>
    <row r="19" spans="2:12" s="1" customFormat="1" ht="18" customHeight="1">
      <c r="B19" s="33"/>
      <c r="E19" s="25" t="s">
        <v>32</v>
      </c>
      <c r="I19" s="27" t="s">
        <v>33</v>
      </c>
      <c r="J19" s="25" t="s">
        <v>1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7" t="s">
        <v>34</v>
      </c>
      <c r="I21" s="27" t="s">
        <v>31</v>
      </c>
      <c r="J21" s="28" t="str">
        <f>'Rekapitulace stavby'!AN13</f>
        <v>Vyplň údaj</v>
      </c>
      <c r="L21" s="33"/>
    </row>
    <row r="22" spans="2:12" s="1" customFormat="1" ht="18" customHeight="1">
      <c r="B22" s="33"/>
      <c r="E22" s="248" t="str">
        <f>'Rekapitulace stavby'!E14</f>
        <v>Vyplň údaj</v>
      </c>
      <c r="F22" s="229"/>
      <c r="G22" s="229"/>
      <c r="H22" s="229"/>
      <c r="I22" s="27" t="s">
        <v>33</v>
      </c>
      <c r="J22" s="28" t="str">
        <f>'Rekapitulace stavby'!AN14</f>
        <v>Vyplň údaj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7" t="s">
        <v>36</v>
      </c>
      <c r="I24" s="27" t="s">
        <v>31</v>
      </c>
      <c r="J24" s="25" t="s">
        <v>1</v>
      </c>
      <c r="L24" s="33"/>
    </row>
    <row r="25" spans="2:12" s="1" customFormat="1" ht="18" customHeight="1">
      <c r="B25" s="33"/>
      <c r="E25" s="25" t="s">
        <v>37</v>
      </c>
      <c r="I25" s="27" t="s">
        <v>33</v>
      </c>
      <c r="J25" s="25" t="s">
        <v>1</v>
      </c>
      <c r="L25" s="33"/>
    </row>
    <row r="26" spans="2:12" s="1" customFormat="1" ht="6.95" customHeight="1">
      <c r="B26" s="33"/>
      <c r="L26" s="33"/>
    </row>
    <row r="27" spans="2:12" s="1" customFormat="1" ht="12" customHeight="1">
      <c r="B27" s="33"/>
      <c r="D27" s="27" t="s">
        <v>39</v>
      </c>
      <c r="I27" s="27" t="s">
        <v>31</v>
      </c>
      <c r="J27" s="25" t="str">
        <f>IF('Rekapitulace stavby'!AN19="","",'Rekapitulace stavby'!AN19)</f>
        <v/>
      </c>
      <c r="L27" s="33"/>
    </row>
    <row r="28" spans="2:12" s="1" customFormat="1" ht="18" customHeight="1">
      <c r="B28" s="33"/>
      <c r="E28" s="25" t="str">
        <f>IF('Rekapitulace stavby'!E20="","",'Rekapitulace stavby'!E20)</f>
        <v xml:space="preserve"> </v>
      </c>
      <c r="I28" s="27" t="s">
        <v>33</v>
      </c>
      <c r="J28" s="25" t="str">
        <f>IF('Rekapitulace stavby'!AN20="","",'Rekapitulace stavby'!AN20)</f>
        <v/>
      </c>
      <c r="L28" s="33"/>
    </row>
    <row r="29" spans="2:12" s="1" customFormat="1" ht="6.95" customHeight="1">
      <c r="B29" s="33"/>
      <c r="L29" s="33"/>
    </row>
    <row r="30" spans="2:12" s="1" customFormat="1" ht="12" customHeight="1">
      <c r="B30" s="33"/>
      <c r="D30" s="27" t="s">
        <v>41</v>
      </c>
      <c r="L30" s="33"/>
    </row>
    <row r="31" spans="2:12" s="7" customFormat="1" ht="71.25" customHeight="1">
      <c r="B31" s="95"/>
      <c r="E31" s="234" t="s">
        <v>42</v>
      </c>
      <c r="F31" s="234"/>
      <c r="G31" s="234"/>
      <c r="H31" s="234"/>
      <c r="L31" s="95"/>
    </row>
    <row r="32" spans="2:12" s="1" customFormat="1" ht="6.95" customHeight="1">
      <c r="B32" s="33"/>
      <c r="L32" s="33"/>
    </row>
    <row r="33" spans="2:12" s="1" customFormat="1" ht="6.95" customHeight="1">
      <c r="B33" s="33"/>
      <c r="D33" s="54"/>
      <c r="E33" s="54"/>
      <c r="F33" s="54"/>
      <c r="G33" s="54"/>
      <c r="H33" s="54"/>
      <c r="I33" s="54"/>
      <c r="J33" s="54"/>
      <c r="K33" s="54"/>
      <c r="L33" s="33"/>
    </row>
    <row r="34" spans="2:12" s="1" customFormat="1" ht="25.35" customHeight="1">
      <c r="B34" s="33"/>
      <c r="D34" s="96" t="s">
        <v>43</v>
      </c>
      <c r="J34" s="67">
        <f>ROUND(J125, 2)</f>
        <v>0</v>
      </c>
      <c r="L34" s="33"/>
    </row>
    <row r="35" spans="2:12" s="1" customFormat="1" ht="6.95" customHeight="1">
      <c r="B35" s="33"/>
      <c r="D35" s="54"/>
      <c r="E35" s="54"/>
      <c r="F35" s="54"/>
      <c r="G35" s="54"/>
      <c r="H35" s="54"/>
      <c r="I35" s="54"/>
      <c r="J35" s="54"/>
      <c r="K35" s="54"/>
      <c r="L35" s="33"/>
    </row>
    <row r="36" spans="2:12" s="1" customFormat="1" ht="14.45" customHeight="1">
      <c r="B36" s="33"/>
      <c r="F36" s="36" t="s">
        <v>45</v>
      </c>
      <c r="I36" s="36" t="s">
        <v>44</v>
      </c>
      <c r="J36" s="36" t="s">
        <v>46</v>
      </c>
      <c r="L36" s="33"/>
    </row>
    <row r="37" spans="2:12" s="1" customFormat="1" ht="14.45" customHeight="1">
      <c r="B37" s="33"/>
      <c r="D37" s="56" t="s">
        <v>47</v>
      </c>
      <c r="E37" s="27" t="s">
        <v>48</v>
      </c>
      <c r="F37" s="87">
        <f>ROUND((SUM(BE125:BE127)),  2)</f>
        <v>0</v>
      </c>
      <c r="I37" s="97">
        <v>0.21</v>
      </c>
      <c r="J37" s="87">
        <f>ROUND(((SUM(BE125:BE127))*I37),  2)</f>
        <v>0</v>
      </c>
      <c r="L37" s="33"/>
    </row>
    <row r="38" spans="2:12" s="1" customFormat="1" ht="14.45" customHeight="1">
      <c r="B38" s="33"/>
      <c r="E38" s="27" t="s">
        <v>49</v>
      </c>
      <c r="F38" s="87">
        <f>ROUND((SUM(BF125:BF127)),  2)</f>
        <v>0</v>
      </c>
      <c r="I38" s="97">
        <v>0.15</v>
      </c>
      <c r="J38" s="87">
        <f>ROUND(((SUM(BF125:BF127))*I38),  2)</f>
        <v>0</v>
      </c>
      <c r="L38" s="33"/>
    </row>
    <row r="39" spans="2:12" s="1" customFormat="1" ht="14.45" hidden="1" customHeight="1">
      <c r="B39" s="33"/>
      <c r="E39" s="27" t="s">
        <v>50</v>
      </c>
      <c r="F39" s="87">
        <f>ROUND((SUM(BG125:BG127)),  2)</f>
        <v>0</v>
      </c>
      <c r="I39" s="97">
        <v>0.21</v>
      </c>
      <c r="J39" s="87">
        <f>0</f>
        <v>0</v>
      </c>
      <c r="L39" s="33"/>
    </row>
    <row r="40" spans="2:12" s="1" customFormat="1" ht="14.45" hidden="1" customHeight="1">
      <c r="B40" s="33"/>
      <c r="E40" s="27" t="s">
        <v>51</v>
      </c>
      <c r="F40" s="87">
        <f>ROUND((SUM(BH125:BH127)),  2)</f>
        <v>0</v>
      </c>
      <c r="I40" s="97">
        <v>0.15</v>
      </c>
      <c r="J40" s="87">
        <f>0</f>
        <v>0</v>
      </c>
      <c r="L40" s="33"/>
    </row>
    <row r="41" spans="2:12" s="1" customFormat="1" ht="14.45" hidden="1" customHeight="1">
      <c r="B41" s="33"/>
      <c r="E41" s="27" t="s">
        <v>52</v>
      </c>
      <c r="F41" s="87">
        <f>ROUND((SUM(BI125:BI127)),  2)</f>
        <v>0</v>
      </c>
      <c r="I41" s="97">
        <v>0</v>
      </c>
      <c r="J41" s="87">
        <f>0</f>
        <v>0</v>
      </c>
      <c r="L41" s="33"/>
    </row>
    <row r="42" spans="2:12" s="1" customFormat="1" ht="6.95" customHeight="1">
      <c r="B42" s="33"/>
      <c r="L42" s="33"/>
    </row>
    <row r="43" spans="2:12" s="1" customFormat="1" ht="25.35" customHeight="1">
      <c r="B43" s="33"/>
      <c r="C43" s="98"/>
      <c r="D43" s="99" t="s">
        <v>53</v>
      </c>
      <c r="E43" s="58"/>
      <c r="F43" s="58"/>
      <c r="G43" s="100" t="s">
        <v>54</v>
      </c>
      <c r="H43" s="101" t="s">
        <v>55</v>
      </c>
      <c r="I43" s="58"/>
      <c r="J43" s="102">
        <f>SUM(J34:J41)</f>
        <v>0</v>
      </c>
      <c r="K43" s="103"/>
      <c r="L43" s="33"/>
    </row>
    <row r="44" spans="2:12" s="1" customFormat="1" ht="14.45" customHeight="1">
      <c r="B44" s="33"/>
      <c r="L44" s="33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56</v>
      </c>
      <c r="E50" s="43"/>
      <c r="F50" s="43"/>
      <c r="G50" s="42" t="s">
        <v>57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58</v>
      </c>
      <c r="E61" s="35"/>
      <c r="F61" s="104" t="s">
        <v>59</v>
      </c>
      <c r="G61" s="44" t="s">
        <v>58</v>
      </c>
      <c r="H61" s="35"/>
      <c r="I61" s="35"/>
      <c r="J61" s="105" t="s">
        <v>59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60</v>
      </c>
      <c r="E65" s="43"/>
      <c r="F65" s="43"/>
      <c r="G65" s="42" t="s">
        <v>61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58</v>
      </c>
      <c r="E76" s="35"/>
      <c r="F76" s="104" t="s">
        <v>59</v>
      </c>
      <c r="G76" s="44" t="s">
        <v>58</v>
      </c>
      <c r="H76" s="35"/>
      <c r="I76" s="35"/>
      <c r="J76" s="105" t="s">
        <v>59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12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12" s="1" customFormat="1" ht="24.95" customHeight="1">
      <c r="B82" s="33"/>
      <c r="C82" s="21" t="s">
        <v>162</v>
      </c>
      <c r="L82" s="33"/>
    </row>
    <row r="83" spans="2:12" s="1" customFormat="1" ht="6.95" customHeight="1">
      <c r="B83" s="33"/>
      <c r="L83" s="33"/>
    </row>
    <row r="84" spans="2:12" s="1" customFormat="1" ht="12" customHeight="1">
      <c r="B84" s="33"/>
      <c r="C84" s="27" t="s">
        <v>16</v>
      </c>
      <c r="L84" s="33"/>
    </row>
    <row r="85" spans="2:12" s="1" customFormat="1" ht="16.5" customHeight="1">
      <c r="B85" s="33"/>
      <c r="E85" s="245" t="str">
        <f>E7</f>
        <v>SPORTOVNÍ HALA _ SLEZSKÁ OSTRAVA</v>
      </c>
      <c r="F85" s="246"/>
      <c r="G85" s="246"/>
      <c r="H85" s="246"/>
      <c r="L85" s="33"/>
    </row>
    <row r="86" spans="2:12" ht="12" customHeight="1">
      <c r="B86" s="20"/>
      <c r="C86" s="27" t="s">
        <v>160</v>
      </c>
      <c r="L86" s="20"/>
    </row>
    <row r="87" spans="2:12" ht="16.5" customHeight="1">
      <c r="B87" s="20"/>
      <c r="E87" s="245" t="s">
        <v>256</v>
      </c>
      <c r="F87" s="230"/>
      <c r="G87" s="230"/>
      <c r="H87" s="230"/>
      <c r="L87" s="20"/>
    </row>
    <row r="88" spans="2:12" ht="12" customHeight="1">
      <c r="B88" s="20"/>
      <c r="C88" s="27" t="s">
        <v>257</v>
      </c>
      <c r="L88" s="20"/>
    </row>
    <row r="89" spans="2:12" s="1" customFormat="1" ht="16.5" customHeight="1">
      <c r="B89" s="33"/>
      <c r="E89" s="208" t="s">
        <v>1971</v>
      </c>
      <c r="F89" s="247"/>
      <c r="G89" s="247"/>
      <c r="H89" s="247"/>
      <c r="L89" s="33"/>
    </row>
    <row r="90" spans="2:12" s="1" customFormat="1" ht="12" customHeight="1">
      <c r="B90" s="33"/>
      <c r="C90" s="27" t="s">
        <v>1972</v>
      </c>
      <c r="L90" s="33"/>
    </row>
    <row r="91" spans="2:12" s="1" customFormat="1" ht="16.5" customHeight="1">
      <c r="B91" s="33"/>
      <c r="E91" s="202" t="str">
        <f>E13</f>
        <v>D.1.4.6 - Plynoinstalace</v>
      </c>
      <c r="F91" s="247"/>
      <c r="G91" s="247"/>
      <c r="H91" s="247"/>
      <c r="L91" s="33"/>
    </row>
    <row r="92" spans="2:12" s="1" customFormat="1" ht="6.95" customHeight="1">
      <c r="B92" s="33"/>
      <c r="L92" s="33"/>
    </row>
    <row r="93" spans="2:12" s="1" customFormat="1" ht="12" customHeight="1">
      <c r="B93" s="33"/>
      <c r="C93" s="27" t="s">
        <v>22</v>
      </c>
      <c r="F93" s="25" t="str">
        <f>F16</f>
        <v>Slezská Ostrava</v>
      </c>
      <c r="I93" s="27" t="s">
        <v>24</v>
      </c>
      <c r="J93" s="53" t="str">
        <f>IF(J16="","",J16)</f>
        <v>9. 9. 2021</v>
      </c>
      <c r="L93" s="33"/>
    </row>
    <row r="94" spans="2:12" s="1" customFormat="1" ht="6.95" customHeight="1">
      <c r="B94" s="33"/>
      <c r="L94" s="33"/>
    </row>
    <row r="95" spans="2:12" s="1" customFormat="1" ht="15.2" customHeight="1">
      <c r="B95" s="33"/>
      <c r="C95" s="27" t="s">
        <v>30</v>
      </c>
      <c r="F95" s="25" t="str">
        <f>E19</f>
        <v>Statutární město Ostrava</v>
      </c>
      <c r="I95" s="27" t="s">
        <v>36</v>
      </c>
      <c r="J95" s="31" t="str">
        <f>E25</f>
        <v>PPS Kania, s.r.o</v>
      </c>
      <c r="L95" s="33"/>
    </row>
    <row r="96" spans="2:12" s="1" customFormat="1" ht="15.2" customHeight="1">
      <c r="B96" s="33"/>
      <c r="C96" s="27" t="s">
        <v>34</v>
      </c>
      <c r="F96" s="25" t="str">
        <f>IF(E22="","",E22)</f>
        <v>Vyplň údaj</v>
      </c>
      <c r="I96" s="27" t="s">
        <v>39</v>
      </c>
      <c r="J96" s="31" t="str">
        <f>E28</f>
        <v xml:space="preserve"> </v>
      </c>
      <c r="L96" s="33"/>
    </row>
    <row r="97" spans="2:47" s="1" customFormat="1" ht="10.35" customHeight="1">
      <c r="B97" s="33"/>
      <c r="L97" s="33"/>
    </row>
    <row r="98" spans="2:47" s="1" customFormat="1" ht="29.25" customHeight="1">
      <c r="B98" s="33"/>
      <c r="C98" s="106" t="s">
        <v>163</v>
      </c>
      <c r="D98" s="98"/>
      <c r="E98" s="98"/>
      <c r="F98" s="98"/>
      <c r="G98" s="98"/>
      <c r="H98" s="98"/>
      <c r="I98" s="98"/>
      <c r="J98" s="107" t="s">
        <v>164</v>
      </c>
      <c r="K98" s="98"/>
      <c r="L98" s="33"/>
    </row>
    <row r="99" spans="2:47" s="1" customFormat="1" ht="10.35" customHeight="1">
      <c r="B99" s="33"/>
      <c r="L99" s="33"/>
    </row>
    <row r="100" spans="2:47" s="1" customFormat="1" ht="22.9" customHeight="1">
      <c r="B100" s="33"/>
      <c r="C100" s="108" t="s">
        <v>165</v>
      </c>
      <c r="J100" s="67">
        <f>J125</f>
        <v>0</v>
      </c>
      <c r="L100" s="33"/>
      <c r="AU100" s="17" t="s">
        <v>166</v>
      </c>
    </row>
    <row r="101" spans="2:47" s="8" customFormat="1" ht="24.95" customHeight="1">
      <c r="B101" s="109"/>
      <c r="D101" s="110" t="s">
        <v>1974</v>
      </c>
      <c r="E101" s="111"/>
      <c r="F101" s="111"/>
      <c r="G101" s="111"/>
      <c r="H101" s="111"/>
      <c r="I101" s="111"/>
      <c r="J101" s="112">
        <f>J126</f>
        <v>0</v>
      </c>
      <c r="L101" s="109"/>
    </row>
    <row r="102" spans="2:47" s="1" customFormat="1" ht="21.75" customHeight="1">
      <c r="B102" s="33"/>
      <c r="L102" s="33"/>
    </row>
    <row r="103" spans="2:47" s="1" customFormat="1" ht="6.95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3"/>
    </row>
    <row r="107" spans="2:47" s="1" customFormat="1" ht="6.95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3"/>
    </row>
    <row r="108" spans="2:47" s="1" customFormat="1" ht="24.95" customHeight="1">
      <c r="B108" s="33"/>
      <c r="C108" s="21" t="s">
        <v>171</v>
      </c>
      <c r="L108" s="33"/>
    </row>
    <row r="109" spans="2:47" s="1" customFormat="1" ht="6.95" customHeight="1">
      <c r="B109" s="33"/>
      <c r="L109" s="33"/>
    </row>
    <row r="110" spans="2:47" s="1" customFormat="1" ht="12" customHeight="1">
      <c r="B110" s="33"/>
      <c r="C110" s="27" t="s">
        <v>16</v>
      </c>
      <c r="L110" s="33"/>
    </row>
    <row r="111" spans="2:47" s="1" customFormat="1" ht="16.5" customHeight="1">
      <c r="B111" s="33"/>
      <c r="E111" s="245" t="str">
        <f>E7</f>
        <v>SPORTOVNÍ HALA _ SLEZSKÁ OSTRAVA</v>
      </c>
      <c r="F111" s="246"/>
      <c r="G111" s="246"/>
      <c r="H111" s="246"/>
      <c r="L111" s="33"/>
    </row>
    <row r="112" spans="2:47" ht="12" customHeight="1">
      <c r="B112" s="20"/>
      <c r="C112" s="27" t="s">
        <v>160</v>
      </c>
      <c r="L112" s="20"/>
    </row>
    <row r="113" spans="2:65" ht="16.5" customHeight="1">
      <c r="B113" s="20"/>
      <c r="E113" s="245" t="s">
        <v>256</v>
      </c>
      <c r="F113" s="230"/>
      <c r="G113" s="230"/>
      <c r="H113" s="230"/>
      <c r="L113" s="20"/>
    </row>
    <row r="114" spans="2:65" ht="12" customHeight="1">
      <c r="B114" s="20"/>
      <c r="C114" s="27" t="s">
        <v>257</v>
      </c>
      <c r="L114" s="20"/>
    </row>
    <row r="115" spans="2:65" s="1" customFormat="1" ht="16.5" customHeight="1">
      <c r="B115" s="33"/>
      <c r="E115" s="208" t="s">
        <v>1971</v>
      </c>
      <c r="F115" s="247"/>
      <c r="G115" s="247"/>
      <c r="H115" s="247"/>
      <c r="L115" s="33"/>
    </row>
    <row r="116" spans="2:65" s="1" customFormat="1" ht="12" customHeight="1">
      <c r="B116" s="33"/>
      <c r="C116" s="27" t="s">
        <v>1972</v>
      </c>
      <c r="L116" s="33"/>
    </row>
    <row r="117" spans="2:65" s="1" customFormat="1" ht="16.5" customHeight="1">
      <c r="B117" s="33"/>
      <c r="E117" s="202" t="str">
        <f>E13</f>
        <v>D.1.4.6 - Plynoinstalace</v>
      </c>
      <c r="F117" s="247"/>
      <c r="G117" s="247"/>
      <c r="H117" s="247"/>
      <c r="L117" s="33"/>
    </row>
    <row r="118" spans="2:65" s="1" customFormat="1" ht="6.95" customHeight="1">
      <c r="B118" s="33"/>
      <c r="L118" s="33"/>
    </row>
    <row r="119" spans="2:65" s="1" customFormat="1" ht="12" customHeight="1">
      <c r="B119" s="33"/>
      <c r="C119" s="27" t="s">
        <v>22</v>
      </c>
      <c r="F119" s="25" t="str">
        <f>F16</f>
        <v>Slezská Ostrava</v>
      </c>
      <c r="I119" s="27" t="s">
        <v>24</v>
      </c>
      <c r="J119" s="53" t="str">
        <f>IF(J16="","",J16)</f>
        <v>9. 9. 2021</v>
      </c>
      <c r="L119" s="33"/>
    </row>
    <row r="120" spans="2:65" s="1" customFormat="1" ht="6.95" customHeight="1">
      <c r="B120" s="33"/>
      <c r="L120" s="33"/>
    </row>
    <row r="121" spans="2:65" s="1" customFormat="1" ht="15.2" customHeight="1">
      <c r="B121" s="33"/>
      <c r="C121" s="27" t="s">
        <v>30</v>
      </c>
      <c r="F121" s="25" t="str">
        <f>E19</f>
        <v>Statutární město Ostrava</v>
      </c>
      <c r="I121" s="27" t="s">
        <v>36</v>
      </c>
      <c r="J121" s="31" t="str">
        <f>E25</f>
        <v>PPS Kania, s.r.o</v>
      </c>
      <c r="L121" s="33"/>
    </row>
    <row r="122" spans="2:65" s="1" customFormat="1" ht="15.2" customHeight="1">
      <c r="B122" s="33"/>
      <c r="C122" s="27" t="s">
        <v>34</v>
      </c>
      <c r="F122" s="25" t="str">
        <f>IF(E22="","",E22)</f>
        <v>Vyplň údaj</v>
      </c>
      <c r="I122" s="27" t="s">
        <v>39</v>
      </c>
      <c r="J122" s="31" t="str">
        <f>E28</f>
        <v xml:space="preserve"> </v>
      </c>
      <c r="L122" s="33"/>
    </row>
    <row r="123" spans="2:65" s="1" customFormat="1" ht="10.35" customHeight="1">
      <c r="B123" s="33"/>
      <c r="L123" s="33"/>
    </row>
    <row r="124" spans="2:65" s="10" customFormat="1" ht="29.25" customHeight="1">
      <c r="B124" s="117"/>
      <c r="C124" s="118" t="s">
        <v>172</v>
      </c>
      <c r="D124" s="119" t="s">
        <v>68</v>
      </c>
      <c r="E124" s="119" t="s">
        <v>64</v>
      </c>
      <c r="F124" s="119" t="s">
        <v>65</v>
      </c>
      <c r="G124" s="119" t="s">
        <v>173</v>
      </c>
      <c r="H124" s="119" t="s">
        <v>174</v>
      </c>
      <c r="I124" s="119" t="s">
        <v>175</v>
      </c>
      <c r="J124" s="119" t="s">
        <v>164</v>
      </c>
      <c r="K124" s="120" t="s">
        <v>176</v>
      </c>
      <c r="L124" s="117"/>
      <c r="M124" s="60" t="s">
        <v>1</v>
      </c>
      <c r="N124" s="61" t="s">
        <v>47</v>
      </c>
      <c r="O124" s="61" t="s">
        <v>177</v>
      </c>
      <c r="P124" s="61" t="s">
        <v>178</v>
      </c>
      <c r="Q124" s="61" t="s">
        <v>179</v>
      </c>
      <c r="R124" s="61" t="s">
        <v>180</v>
      </c>
      <c r="S124" s="61" t="s">
        <v>181</v>
      </c>
      <c r="T124" s="62" t="s">
        <v>182</v>
      </c>
    </row>
    <row r="125" spans="2:65" s="1" customFormat="1" ht="22.9" customHeight="1">
      <c r="B125" s="33"/>
      <c r="C125" s="65" t="s">
        <v>183</v>
      </c>
      <c r="J125" s="121">
        <f>BK125</f>
        <v>0</v>
      </c>
      <c r="L125" s="33"/>
      <c r="M125" s="63"/>
      <c r="N125" s="54"/>
      <c r="O125" s="54"/>
      <c r="P125" s="122">
        <f>P126</f>
        <v>0</v>
      </c>
      <c r="Q125" s="54"/>
      <c r="R125" s="122">
        <f>R126</f>
        <v>0</v>
      </c>
      <c r="S125" s="54"/>
      <c r="T125" s="123">
        <f>T126</f>
        <v>0</v>
      </c>
      <c r="AT125" s="17" t="s">
        <v>82</v>
      </c>
      <c r="AU125" s="17" t="s">
        <v>166</v>
      </c>
      <c r="BK125" s="124">
        <f>BK126</f>
        <v>0</v>
      </c>
    </row>
    <row r="126" spans="2:65" s="11" customFormat="1" ht="25.9" customHeight="1">
      <c r="B126" s="125"/>
      <c r="D126" s="126" t="s">
        <v>82</v>
      </c>
      <c r="E126" s="127" t="s">
        <v>1905</v>
      </c>
      <c r="F126" s="127" t="s">
        <v>102</v>
      </c>
      <c r="I126" s="128"/>
      <c r="J126" s="129">
        <f>BK126</f>
        <v>0</v>
      </c>
      <c r="L126" s="125"/>
      <c r="M126" s="130"/>
      <c r="P126" s="131">
        <f>P127</f>
        <v>0</v>
      </c>
      <c r="R126" s="131">
        <f>R127</f>
        <v>0</v>
      </c>
      <c r="T126" s="132">
        <f>T127</f>
        <v>0</v>
      </c>
      <c r="AR126" s="126" t="s">
        <v>193</v>
      </c>
      <c r="AT126" s="133" t="s">
        <v>82</v>
      </c>
      <c r="AU126" s="133" t="s">
        <v>83</v>
      </c>
      <c r="AY126" s="126" t="s">
        <v>186</v>
      </c>
      <c r="BK126" s="134">
        <f>BK127</f>
        <v>0</v>
      </c>
    </row>
    <row r="127" spans="2:65" s="1" customFormat="1" ht="16.5" customHeight="1">
      <c r="B127" s="33"/>
      <c r="C127" s="137" t="s">
        <v>91</v>
      </c>
      <c r="D127" s="137" t="s">
        <v>188</v>
      </c>
      <c r="E127" s="138" t="s">
        <v>1975</v>
      </c>
      <c r="F127" s="139" t="s">
        <v>1991</v>
      </c>
      <c r="G127" s="140" t="s">
        <v>912</v>
      </c>
      <c r="H127" s="141">
        <v>1</v>
      </c>
      <c r="I127" s="142"/>
      <c r="J127" s="143">
        <f>ROUND(I127*H127,2)</f>
        <v>0</v>
      </c>
      <c r="K127" s="139" t="s">
        <v>1</v>
      </c>
      <c r="L127" s="33"/>
      <c r="M127" s="161" t="s">
        <v>1</v>
      </c>
      <c r="N127" s="162" t="s">
        <v>48</v>
      </c>
      <c r="O127" s="163"/>
      <c r="P127" s="164">
        <f>O127*H127</f>
        <v>0</v>
      </c>
      <c r="Q127" s="164">
        <v>0</v>
      </c>
      <c r="R127" s="164">
        <f>Q127*H127</f>
        <v>0</v>
      </c>
      <c r="S127" s="164">
        <v>0</v>
      </c>
      <c r="T127" s="165">
        <f>S127*H127</f>
        <v>0</v>
      </c>
      <c r="AR127" s="148" t="s">
        <v>1109</v>
      </c>
      <c r="AT127" s="148" t="s">
        <v>188</v>
      </c>
      <c r="AU127" s="148" t="s">
        <v>91</v>
      </c>
      <c r="AY127" s="17" t="s">
        <v>186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91</v>
      </c>
      <c r="BK127" s="149">
        <f>ROUND(I127*H127,2)</f>
        <v>0</v>
      </c>
      <c r="BL127" s="17" t="s">
        <v>1109</v>
      </c>
      <c r="BM127" s="148" t="s">
        <v>1992</v>
      </c>
    </row>
    <row r="128" spans="2:65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33"/>
    </row>
  </sheetData>
  <sheetProtection algorithmName="SHA-512" hashValue="Mzv4+rL/FUJesREWequflb7HhPz/TaLgdocXTLspoOmECypwneoTq/ytnGbS3ghXBoNvViswyX1kufWnC3mn6w==" saltValue="dWoLPYfziUqhdlXhjS2dAyxg7B6YzhUIz8vErdSeVyUT9vIXGaQ7bEP2kDEk7+g74Y0Fwbp5ARKVqjyz/qitmg==" spinCount="100000" sheet="1" objects="1" scenarios="1" formatColumns="0" formatRows="0" autoFilter="0"/>
  <autoFilter ref="C124:K127" xr:uid="{00000000-0009-0000-0000-000008000000}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40</vt:i4>
      </vt:variant>
    </vt:vector>
  </HeadingPairs>
  <TitlesOfParts>
    <vt:vector size="60" baseType="lpstr">
      <vt:lpstr>Rekapitulace stavby</vt:lpstr>
      <vt:lpstr>SO 01 - Příprava území</vt:lpstr>
      <vt:lpstr>D.1.1-2 - Architektonicko...</vt:lpstr>
      <vt:lpstr>D.1.4.1 - Zdravotně techn...</vt:lpstr>
      <vt:lpstr>D.1.4.2 - Vzduchotechnika</vt:lpstr>
      <vt:lpstr>D.1.4.3 - Vytápění</vt:lpstr>
      <vt:lpstr>D.1.4.4 - Silnoproudá ele...</vt:lpstr>
      <vt:lpstr>D.1.4.5 - Slaboproudá ele...</vt:lpstr>
      <vt:lpstr>D.1.4.6 - Plynoinstalace</vt:lpstr>
      <vt:lpstr>D.1.4.8 - Měření a regulace</vt:lpstr>
      <vt:lpstr>D.1.5 - Sportovní vybavení</vt:lpstr>
      <vt:lpstr>D.2.1 - FOTOVOLTAICKÝ SYSTÉM</vt:lpstr>
      <vt:lpstr>SO 03 - Komunikace a zpev...</vt:lpstr>
      <vt:lpstr>SO 04 - Oplocení</vt:lpstr>
      <vt:lpstr>SO 05 - Sadové úpravy</vt:lpstr>
      <vt:lpstr>IO 01 - Vodovodní přípojka </vt:lpstr>
      <vt:lpstr>IO 02 - Dešťová kanalizac...</vt:lpstr>
      <vt:lpstr>IO 03 - Splašková kanaliz...</vt:lpstr>
      <vt:lpstr>IO 04 - Přípojka plynu </vt:lpstr>
      <vt:lpstr>VON - Vedlejší a ostatní ...</vt:lpstr>
      <vt:lpstr>'D.1.1-2 - Architektonicko...'!Názvy_tisku</vt:lpstr>
      <vt:lpstr>'D.1.4.1 - Zdravotně techn...'!Názvy_tisku</vt:lpstr>
      <vt:lpstr>'D.1.4.2 - Vzduchotechnika'!Názvy_tisku</vt:lpstr>
      <vt:lpstr>'D.1.4.3 - Vytápění'!Názvy_tisku</vt:lpstr>
      <vt:lpstr>'D.1.4.4 - Silnoproudá ele...'!Názvy_tisku</vt:lpstr>
      <vt:lpstr>'D.1.4.5 - Slaboproudá ele...'!Názvy_tisku</vt:lpstr>
      <vt:lpstr>'D.1.4.6 - Plynoinstalace'!Názvy_tisku</vt:lpstr>
      <vt:lpstr>'D.1.4.8 - Měření a regulace'!Názvy_tisku</vt:lpstr>
      <vt:lpstr>'D.1.5 - Sportovní vybavení'!Názvy_tisku</vt:lpstr>
      <vt:lpstr>'D.2.1 - FOTOVOLTAICKÝ SYSTÉM'!Názvy_tisku</vt:lpstr>
      <vt:lpstr>'IO 01 - Vodovodní přípojka '!Názvy_tisku</vt:lpstr>
      <vt:lpstr>'IO 02 - Dešťová kanalizac...'!Názvy_tisku</vt:lpstr>
      <vt:lpstr>'IO 03 - Splašková kanaliz...'!Názvy_tisku</vt:lpstr>
      <vt:lpstr>'IO 04 - Přípojka plynu '!Názvy_tisku</vt:lpstr>
      <vt:lpstr>'Rekapitulace stavby'!Názvy_tisku</vt:lpstr>
      <vt:lpstr>'SO 01 - Příprava území'!Názvy_tisku</vt:lpstr>
      <vt:lpstr>'SO 03 - Komunikace a zpev...'!Názvy_tisku</vt:lpstr>
      <vt:lpstr>'SO 04 - Oplocení'!Názvy_tisku</vt:lpstr>
      <vt:lpstr>'SO 05 - Sadové úpravy'!Názvy_tisku</vt:lpstr>
      <vt:lpstr>'VON - Vedlejší a ostatní ...'!Názvy_tisku</vt:lpstr>
      <vt:lpstr>'D.1.1-2 - Architektonicko...'!Oblast_tisku</vt:lpstr>
      <vt:lpstr>'D.1.4.1 - Zdravotně techn...'!Oblast_tisku</vt:lpstr>
      <vt:lpstr>'D.1.4.2 - Vzduchotechnika'!Oblast_tisku</vt:lpstr>
      <vt:lpstr>'D.1.4.3 - Vytápění'!Oblast_tisku</vt:lpstr>
      <vt:lpstr>'D.1.4.4 - Silnoproudá ele...'!Oblast_tisku</vt:lpstr>
      <vt:lpstr>'D.1.4.5 - Slaboproudá ele...'!Oblast_tisku</vt:lpstr>
      <vt:lpstr>'D.1.4.6 - Plynoinstalace'!Oblast_tisku</vt:lpstr>
      <vt:lpstr>'D.1.4.8 - Měření a regulace'!Oblast_tisku</vt:lpstr>
      <vt:lpstr>'D.1.5 - Sportovní vybavení'!Oblast_tisku</vt:lpstr>
      <vt:lpstr>'D.2.1 - FOTOVOLTAICKÝ SYSTÉM'!Oblast_tisku</vt:lpstr>
      <vt:lpstr>'IO 01 - Vodovodní přípojka '!Oblast_tisku</vt:lpstr>
      <vt:lpstr>'IO 02 - Dešťová kanalizac...'!Oblast_tisku</vt:lpstr>
      <vt:lpstr>'IO 03 - Splašková kanaliz...'!Oblast_tisku</vt:lpstr>
      <vt:lpstr>'IO 04 - Přípojka plynu '!Oblast_tisku</vt:lpstr>
      <vt:lpstr>'Rekapitulace stavby'!Oblast_tisku</vt:lpstr>
      <vt:lpstr>'SO 01 - Příprava území'!Oblast_tisku</vt:lpstr>
      <vt:lpstr>'SO 03 - Komunikace a zpev...'!Oblast_tisku</vt:lpstr>
      <vt:lpstr>'SO 04 - Oplocení'!Oblast_tisku</vt:lpstr>
      <vt:lpstr>'SO 05 - Sadové úpravy'!Oblast_tisku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DESKTOP-4EPUNVH\Moje</dc:creator>
  <cp:lastModifiedBy>Miroslav Pantůček</cp:lastModifiedBy>
  <dcterms:created xsi:type="dcterms:W3CDTF">2021-09-10T09:22:22Z</dcterms:created>
  <dcterms:modified xsi:type="dcterms:W3CDTF">2025-04-03T05:17:33Z</dcterms:modified>
</cp:coreProperties>
</file>