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V:\VEŘEJNÉ ZAKÁZKY\ZAKÁZKY rozpracované\Sportovní hala\05 Dodatečné informace\Dotaz č. 12\"/>
    </mc:Choice>
  </mc:AlternateContent>
  <xr:revisionPtr revIDLastSave="0" documentId="8_{A353740C-C1FF-4424-B267-7BA8E3651C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SO 01 - Odstranění stávaj..." sheetId="2" r:id="rId2"/>
  </sheets>
  <definedNames>
    <definedName name="_xlnm._FilterDatabase" localSheetId="1" hidden="1">'SO 01 - Odstranění stávaj...'!$C$129:$K$193</definedName>
    <definedName name="_xlnm.Print_Titles" localSheetId="0">'Rekapitulace stavby'!$92:$92</definedName>
    <definedName name="_xlnm.Print_Titles" localSheetId="1">'SO 01 - Odstranění stávaj...'!$129:$129</definedName>
    <definedName name="_xlnm.Print_Area" localSheetId="0">'Rekapitulace stavby'!$D$4:$AO$76,'Rekapitulace stavby'!$C$82:$AQ$96</definedName>
    <definedName name="_xlnm.Print_Area" localSheetId="1">'SO 01 - Odstranění stávaj...'!$C$4:$J$39,'SO 01 - Odstranění stávaj...'!$C$50:$J$76,'SO 01 - Odstranění stávaj...'!$C$82:$J$111,'SO 01 - Odstranění stávaj...'!$C$117:$K$193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192" i="2"/>
  <c r="BH192" i="2"/>
  <c r="BG192" i="2"/>
  <c r="BF192" i="2"/>
  <c r="T192" i="2"/>
  <c r="T191" i="2" s="1"/>
  <c r="R192" i="2"/>
  <c r="R191" i="2" s="1"/>
  <c r="P192" i="2"/>
  <c r="P191" i="2" s="1"/>
  <c r="BI189" i="2"/>
  <c r="BH189" i="2"/>
  <c r="BG189" i="2"/>
  <c r="BF189" i="2"/>
  <c r="T189" i="2"/>
  <c r="T188" i="2" s="1"/>
  <c r="R189" i="2"/>
  <c r="R188" i="2"/>
  <c r="P189" i="2"/>
  <c r="P188" i="2" s="1"/>
  <c r="BI186" i="2"/>
  <c r="BH186" i="2"/>
  <c r="BG186" i="2"/>
  <c r="BF186" i="2"/>
  <c r="T186" i="2"/>
  <c r="T185" i="2" s="1"/>
  <c r="R186" i="2"/>
  <c r="R185" i="2" s="1"/>
  <c r="P186" i="2"/>
  <c r="P185" i="2" s="1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T177" i="2" s="1"/>
  <c r="R178" i="2"/>
  <c r="R177" i="2"/>
  <c r="P178" i="2"/>
  <c r="P177" i="2" s="1"/>
  <c r="BI173" i="2"/>
  <c r="BH173" i="2"/>
  <c r="BG173" i="2"/>
  <c r="BF173" i="2"/>
  <c r="T173" i="2"/>
  <c r="T172" i="2" s="1"/>
  <c r="R173" i="2"/>
  <c r="R172" i="2"/>
  <c r="P173" i="2"/>
  <c r="P172" i="2" s="1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J126" i="2"/>
  <c r="F126" i="2"/>
  <c r="F124" i="2"/>
  <c r="E122" i="2"/>
  <c r="J91" i="2"/>
  <c r="F91" i="2"/>
  <c r="F89" i="2"/>
  <c r="E87" i="2"/>
  <c r="J24" i="2"/>
  <c r="E24" i="2"/>
  <c r="J92" i="2" s="1"/>
  <c r="J23" i="2"/>
  <c r="J18" i="2"/>
  <c r="E18" i="2"/>
  <c r="F127" i="2" s="1"/>
  <c r="J17" i="2"/>
  <c r="J12" i="2"/>
  <c r="J124" i="2" s="1"/>
  <c r="E7" i="2"/>
  <c r="E85" i="2" s="1"/>
  <c r="L90" i="1"/>
  <c r="AM90" i="1"/>
  <c r="AM89" i="1"/>
  <c r="L89" i="1"/>
  <c r="AM87" i="1"/>
  <c r="L87" i="1"/>
  <c r="L85" i="1"/>
  <c r="L84" i="1"/>
  <c r="J192" i="2"/>
  <c r="J183" i="2"/>
  <c r="J146" i="2"/>
  <c r="BK140" i="2"/>
  <c r="BK133" i="2"/>
  <c r="J186" i="2"/>
  <c r="BK183" i="2"/>
  <c r="J181" i="2"/>
  <c r="J168" i="2"/>
  <c r="J165" i="2"/>
  <c r="BK162" i="2"/>
  <c r="BK155" i="2"/>
  <c r="BK144" i="2"/>
  <c r="J142" i="2"/>
  <c r="J134" i="2"/>
  <c r="J189" i="2"/>
  <c r="BK181" i="2"/>
  <c r="BK173" i="2"/>
  <c r="BK171" i="2"/>
  <c r="BK165" i="2"/>
  <c r="J162" i="2"/>
  <c r="BK146" i="2"/>
  <c r="J140" i="2"/>
  <c r="J138" i="2"/>
  <c r="J135" i="2"/>
  <c r="BK134" i="2"/>
  <c r="J178" i="2"/>
  <c r="J160" i="2"/>
  <c r="J155" i="2"/>
  <c r="BK142" i="2"/>
  <c r="AS94" i="1"/>
  <c r="BK189" i="2"/>
  <c r="J171" i="2"/>
  <c r="BK168" i="2"/>
  <c r="BK163" i="2"/>
  <c r="BK160" i="2"/>
  <c r="BK138" i="2"/>
  <c r="BK186" i="2"/>
  <c r="J173" i="2"/>
  <c r="J163" i="2"/>
  <c r="J151" i="2"/>
  <c r="J149" i="2"/>
  <c r="J133" i="2"/>
  <c r="BK192" i="2"/>
  <c r="BK178" i="2"/>
  <c r="BK151" i="2"/>
  <c r="BK149" i="2"/>
  <c r="J144" i="2"/>
  <c r="BK135" i="2"/>
  <c r="T132" i="2" l="1"/>
  <c r="R148" i="2"/>
  <c r="BK167" i="2"/>
  <c r="J167" i="2"/>
  <c r="J103" i="2"/>
  <c r="P132" i="2"/>
  <c r="P139" i="2"/>
  <c r="BK159" i="2"/>
  <c r="J159" i="2" s="1"/>
  <c r="J101" i="2" s="1"/>
  <c r="T167" i="2"/>
  <c r="T166" i="2" s="1"/>
  <c r="R139" i="2"/>
  <c r="T148" i="2"/>
  <c r="R180" i="2"/>
  <c r="R176" i="2" s="1"/>
  <c r="R132" i="2"/>
  <c r="BK148" i="2"/>
  <c r="J148" i="2" s="1"/>
  <c r="J100" i="2" s="1"/>
  <c r="T159" i="2"/>
  <c r="T180" i="2"/>
  <c r="T176" i="2" s="1"/>
  <c r="BK139" i="2"/>
  <c r="J139" i="2" s="1"/>
  <c r="J99" i="2" s="1"/>
  <c r="P148" i="2"/>
  <c r="R159" i="2"/>
  <c r="P167" i="2"/>
  <c r="P166" i="2"/>
  <c r="P180" i="2"/>
  <c r="P176" i="2" s="1"/>
  <c r="BK132" i="2"/>
  <c r="T139" i="2"/>
  <c r="P159" i="2"/>
  <c r="R167" i="2"/>
  <c r="R166" i="2"/>
  <c r="BK180" i="2"/>
  <c r="J180" i="2" s="1"/>
  <c r="J107" i="2" s="1"/>
  <c r="J89" i="2"/>
  <c r="BE146" i="2"/>
  <c r="BE163" i="2"/>
  <c r="BE186" i="2"/>
  <c r="E120" i="2"/>
  <c r="BE134" i="2"/>
  <c r="BE135" i="2"/>
  <c r="BE138" i="2"/>
  <c r="BE155" i="2"/>
  <c r="BE160" i="2"/>
  <c r="BE165" i="2"/>
  <c r="BE189" i="2"/>
  <c r="J127" i="2"/>
  <c r="BE144" i="2"/>
  <c r="BE162" i="2"/>
  <c r="F92" i="2"/>
  <c r="BE133" i="2"/>
  <c r="BE140" i="2"/>
  <c r="BE168" i="2"/>
  <c r="BE171" i="2"/>
  <c r="BE183" i="2"/>
  <c r="BE192" i="2"/>
  <c r="BK172" i="2"/>
  <c r="J172" i="2"/>
  <c r="J104" i="2"/>
  <c r="BE149" i="2"/>
  <c r="BE151" i="2"/>
  <c r="BE173" i="2"/>
  <c r="BE178" i="2"/>
  <c r="BE142" i="2"/>
  <c r="BE181" i="2"/>
  <c r="BK177" i="2"/>
  <c r="BK185" i="2"/>
  <c r="J185" i="2"/>
  <c r="J108" i="2" s="1"/>
  <c r="BK188" i="2"/>
  <c r="J188" i="2" s="1"/>
  <c r="J109" i="2" s="1"/>
  <c r="BK191" i="2"/>
  <c r="J191" i="2" s="1"/>
  <c r="J110" i="2" s="1"/>
  <c r="F35" i="2"/>
  <c r="BB95" i="1" s="1"/>
  <c r="BB94" i="1" s="1"/>
  <c r="W31" i="1" s="1"/>
  <c r="F34" i="2"/>
  <c r="BA95" i="1" s="1"/>
  <c r="BA94" i="1" s="1"/>
  <c r="AW94" i="1" s="1"/>
  <c r="AK30" i="1" s="1"/>
  <c r="F36" i="2"/>
  <c r="BC95" i="1" s="1"/>
  <c r="BC94" i="1" s="1"/>
  <c r="AY94" i="1" s="1"/>
  <c r="J34" i="2"/>
  <c r="AW95" i="1" s="1"/>
  <c r="F37" i="2"/>
  <c r="BD95" i="1" s="1"/>
  <c r="BD94" i="1" s="1"/>
  <c r="W33" i="1" s="1"/>
  <c r="BK131" i="2" l="1"/>
  <c r="J131" i="2" s="1"/>
  <c r="J97" i="2" s="1"/>
  <c r="T131" i="2"/>
  <c r="BK176" i="2"/>
  <c r="J176" i="2" s="1"/>
  <c r="J105" i="2" s="1"/>
  <c r="R131" i="2"/>
  <c r="R130" i="2"/>
  <c r="P131" i="2"/>
  <c r="P130" i="2" s="1"/>
  <c r="AU95" i="1" s="1"/>
  <c r="AU94" i="1" s="1"/>
  <c r="T130" i="2"/>
  <c r="BK166" i="2"/>
  <c r="J166" i="2" s="1"/>
  <c r="J102" i="2" s="1"/>
  <c r="J132" i="2"/>
  <c r="J98" i="2" s="1"/>
  <c r="J177" i="2"/>
  <c r="J106" i="2" s="1"/>
  <c r="W30" i="1"/>
  <c r="AX94" i="1"/>
  <c r="W32" i="1"/>
  <c r="J33" i="2"/>
  <c r="AV95" i="1" s="1"/>
  <c r="AT95" i="1" s="1"/>
  <c r="F33" i="2"/>
  <c r="AZ95" i="1" s="1"/>
  <c r="AZ94" i="1" s="1"/>
  <c r="W29" i="1" s="1"/>
  <c r="BK130" i="2" l="1"/>
  <c r="J130" i="2" s="1"/>
  <c r="J30" i="2" s="1"/>
  <c r="AG95" i="1" s="1"/>
  <c r="AG94" i="1" s="1"/>
  <c r="AK26" i="1" s="1"/>
  <c r="AV94" i="1"/>
  <c r="AK29" i="1" s="1"/>
  <c r="AN95" i="1" l="1"/>
  <c r="J39" i="2"/>
  <c r="J96" i="2"/>
  <c r="AK35" i="1"/>
  <c r="AT94" i="1"/>
  <c r="AN94" i="1" l="1"/>
</calcChain>
</file>

<file path=xl/sharedStrings.xml><?xml version="1.0" encoding="utf-8"?>
<sst xmlns="http://schemas.openxmlformats.org/spreadsheetml/2006/main" count="868" uniqueCount="273">
  <si>
    <t>Export Komplet</t>
  </si>
  <si>
    <t/>
  </si>
  <si>
    <t>2.0</t>
  </si>
  <si>
    <t>ZAMOK</t>
  </si>
  <si>
    <t>False</t>
  </si>
  <si>
    <t>{1448d467-c7f9-4e95-b1d5-b9f50d0bc0c5}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</si>
  <si>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</si>
  <si>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</si>
  <si>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</si>
  <si>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</si>
  <si>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</si>
  <si>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</si>
  <si>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</si>
  <si>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</si>
  <si>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N20-108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</si>
  <si>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</si>
  <si>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</si>
  <si>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Sportovní hala Slezská Ostrava</t>
  </si>
  <si>
    <t>KSO:</t>
  </si>
  <si>
    <t>CC-CZ:</t>
  </si>
  <si>
    <t>Místo:</t>
  </si>
  <si>
    <t>Slezská Ostrava</t>
  </si>
  <si>
    <t>Datum:</t>
  </si>
  <si>
    <t>3. 6. 2020</t>
  </si>
  <si>
    <t>Zadavatel:</t>
  </si>
  <si>
    <t>IČ:</t>
  </si>
  <si>
    <t>Statutární město Ostrava, městský obvod Slezská OV</t>
  </si>
  <si>
    <t>DIČ:</t>
  </si>
  <si>
    <t>Uchazeč:</t>
  </si>
  <si>
    <t>Vyplň údaj</t>
  </si>
  <si>
    <t>Projektant:</t>
  </si>
  <si>
    <t>PPS Kania s.r.o.</t>
  </si>
  <si>
    <t>True</t>
  </si>
  <si>
    <t>Zpracovatel:</t>
  </si>
  <si>
    <t xml:space="preserve"> </t>
  </si>
  <si>
    <t>Poznámka:</t>
  </si>
  <si>
    <t>Soupis prací je sestaven za využití položek Cenové soustavy ÚRS. Cenové a technické podmínky položek CS ÚRS, které nejsou uvedeny v soupisu prací (tzv. úvodní části katalogů) jsou neomezeně dálkově k dispozici na www.cs-urs.cz. Položky soupisu prací, které nemají ve sloupci „Cenová soustava“ uveden žádný údaj, nepochází z Cenové soustavy ÚRS (takové položky soupisu prací mají Cenovou soustavu „VLASTNÍ“). Ocenění "vlastní" položky:na základě odborných znalostí a zkušeností projektanta při realizaci obdobných zakázek za období 5-ti let. nebo na základě CN) Nedílnou součástí soupisu prací je projektová dokumentace vč. textových příloh, na kterou se položky soupisu prací plně odkazují.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</si>
  <si>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</si>
  <si>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</si>
  <si>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</si>
  <si>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</si>
  <si>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</si>
  <si>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</si>
  <si>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</si>
  <si>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</si>
  <si>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</si>
  <si>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</si>
  <si>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</si>
  <si>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</si>
  <si>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</si>
  <si>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</si>
  <si>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</si>
  <si>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</si>
  <si>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</si>
  <si>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</si>
  <si>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</si>
  <si>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</si>
  <si>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</si>
  <si>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</si>
  <si>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</si>
  <si>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</si>
  <si>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</si>
  <si>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</si>
  <si>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</si>
  <si>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</si>
  <si>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</si>
  <si>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</si>
  <si>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</si>
  <si>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</si>
  <si>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</si>
  <si>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</si>
  <si>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</si>
  <si>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</si>
  <si>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</si>
  <si>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</si>
  <si>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</si>
  <si>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</si>
  <si>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</si>
  <si>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</si>
  <si>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</si>
  <si>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</si>
  <si>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</si>
  <si>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</si>
  <si>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Odstranění stávající tělocvičny</t>
  </si>
  <si>
    <t>STA</t>
  </si>
  <si>
    <t>1</t>
  </si>
  <si>
    <t>{be9a7f93-34e1-44b7-b8c1-95af000bd251}</t>
  </si>
  <si>
    <t>2</t>
  </si>
  <si>
    <t>KRYCÍ LIST SOUPISU PRACÍ</t>
  </si>
  <si>
    <t>Objekt:</t>
  </si>
  <si>
    <t>SO 01 - Odstranění stávající tělocvičny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</si>
  <si>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</si>
  <si>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</si>
  <si>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</si>
  <si>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</si>
  <si>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</si>
  <si>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</si>
  <si>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</si>
  <si>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8 - Trubní a kabelová vedení</t>
  </si>
  <si>
    <t xml:space="preserve">    9 - Ostatní konstrukce a práce, bourání</t>
  </si>
  <si>
    <t xml:space="preserve">    997 - Přesun sutě</t>
  </si>
  <si>
    <t>M - Práce a dodávky M</t>
  </si>
  <si>
    <t xml:space="preserve">    46-M - Zemní práce při extr.mont.pracích</t>
  </si>
  <si>
    <t>HZS - Hodinové zúčtovací sazby</t>
  </si>
  <si>
    <t>VRN - VRN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</si>
  <si>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</si>
  <si>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</si>
  <si>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</si>
  <si>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</si>
  <si>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</si>
  <si>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</si>
  <si>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</si>
  <si>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</si>
  <si>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</si>
  <si>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</si>
  <si>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</si>
  <si>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</si>
  <si>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</si>
  <si>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</si>
  <si>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</si>
  <si>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</si>
  <si>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</si>
  <si>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</si>
  <si>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</si>
  <si>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</si>
  <si>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</si>
  <si>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</si>
  <si>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</si>
  <si>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112151014</t>
  </si>
  <si>
    <t>Volné kácení stromů s rozřezáním a odvětvením D kmene do 500 mm</t>
  </si>
  <si>
    <t>kus</t>
  </si>
  <si>
    <t>CS ÚRS 2020 01</t>
  </si>
  <si>
    <t>4</t>
  </si>
  <si>
    <t>581771517</t>
  </si>
  <si>
    <t>112201114</t>
  </si>
  <si>
    <t>Odstranění pařezů D do 0,5 m v rovině a svahu 1:5 s odklizením do 20 m a zasypáním jámy</t>
  </si>
  <si>
    <t>-443956600</t>
  </si>
  <si>
    <t>3</t>
  </si>
  <si>
    <t>113151111</t>
  </si>
  <si>
    <t>Rozebrání zpevněných ploch ze silničních dílců</t>
  </si>
  <si>
    <t>m2</t>
  </si>
  <si>
    <t>-1771374559</t>
  </si>
  <si>
    <t>VV</t>
  </si>
  <si>
    <t>10,5*12,0</t>
  </si>
  <si>
    <t>Součet</t>
  </si>
  <si>
    <t>181111111</t>
  </si>
  <si>
    <t>Plošná úprava terénu do 500 m2 zemina tř 1 až 4 nerovnosti do 100 mm v rovinně a svahu do 1:5</t>
  </si>
  <si>
    <t>-330238521</t>
  </si>
  <si>
    <t>8</t>
  </si>
  <si>
    <t>Trubní a kabelová vedení</t>
  </si>
  <si>
    <t>5</t>
  </si>
  <si>
    <t>800015R01</t>
  </si>
  <si>
    <t>Odpojení inženýrských sítí a médií _ voda</t>
  </si>
  <si>
    <t>kpl.</t>
  </si>
  <si>
    <t>CS VLASTNÍ</t>
  </si>
  <si>
    <t>-914365910</t>
  </si>
  <si>
    <t>P</t>
  </si>
  <si>
    <t xml:space="preserve">Poznámka k položce:_x000D_
Kompletní provedení dle specifikace PD a TZ včetně všech přímo souvisejících prací/dodávek_x000D_
----------------------------------------------------------------------------------------------------------------_x000D_
Zdravotechnika_x000D_
V rohu haly je vyvedeno potrubí vody (DN 20), které napojuje výtokový ventil na severovýchodní fasádě haly. Výtok složí pro venkovní potřeby (závlaha zeleně, oplachy ploch … ).  Potrubí bude odpojeno v sousední budově školy, kde bude zaslepeno a zajištěno zátkou. _x000D_
Následně může být demontováno potrubí vedoucí do haly , včetně výtokového ventilu._x000D_
</t>
  </si>
  <si>
    <t>6</t>
  </si>
  <si>
    <t>800015R02</t>
  </si>
  <si>
    <t>Odpojení inženýrských sítí a médií _ kanalizace</t>
  </si>
  <si>
    <t>536227669</t>
  </si>
  <si>
    <t xml:space="preserve">Poznámka k položce:_x000D_
Kompletní provedení dle specifikace PD a TZ včetně všech přímo souvisejících prací/dodávek_x000D_
----------------------------------------------------------------------------------------------------------------_x000D_
Dešťová kanalizace _x000D_
Dešťová kanalizace bude zaslepena ve venkovních šachtách  -   na přítoku dešťových vod z objektu haly.  _x000D_
(Musí být zajištěna ochrana stávající - navazující kanalizace, před vniknutím stavební suti do systému potrubí._x000D_
------------------------------------------------------------------------------------------------------------------------------------_x000D_
Splašková kanalizace _x000D_
Spalšková kanalizace bude odpojena v nejbližší šachtě </t>
  </si>
  <si>
    <t>7</t>
  </si>
  <si>
    <t>800015R03</t>
  </si>
  <si>
    <t>Odpojení inženýrských sítí a médií _ silové rozvody elektroinstalace</t>
  </si>
  <si>
    <t>2042834882</t>
  </si>
  <si>
    <t xml:space="preserve">Poznámka k položce:_x000D_
Kompletní provedení dle specifikace PD a TZ včetně všech přímo souvisejících prací/dodávek_x000D_
----------------------------------------------------------------------------------------------------------------_x000D_
Silové rozvody_x000D_
V části demolovaného objektu se nenachází rozvaděče, pouze zde vedou kabelové vývody ze stávajícího rozvaděče, který se nachází ve vedlejší části objektu. Veškerá kabeláž v demolované části objektu bude zrušena odpojením ze stávajícího rozvaděče v sousedním objektu. Budou také demontovány veškeré el. přístroje v této části._x000D_
Stávající bleskosvod včetně uzemnění bude v řešené části objektu demontován a po rekonstrukci nově zhotoven a napojen na stávající bleskosvod neřešené části._x000D_
Po rekonstrukci bude celá kabeláž nová včetně nového rozvaděče, který bude umístěn v nově řešené části objektu a napojen ze stávajícího rozvaděče._x000D_
</t>
  </si>
  <si>
    <t>800015R04</t>
  </si>
  <si>
    <t>Odpojení inženýrských sítí a médií _ vytápění</t>
  </si>
  <si>
    <t>382578247</t>
  </si>
  <si>
    <t xml:space="preserve">Poznámka k položce:_x000D_
Kompletní provedení dle specifikace PD a TZ včetně všech přímo souvisejících prací/dodávek_x000D_
----------------------------------------------------------------------------------------------------------------_x000D_
Vytápění_x000D_
Před zahájením demolice objektu tělocvičny se na stávajících kulových ventilech provede zastavění topné větve i zpětného vedení topné vody. Po zastavení se provede vypuštění topného systému tělocvičny a odřezání stávajících rozvodů. Za kulovými ventily se v nutné délce rozvody ponechají a provede se jejich zaslepení. Po zaslepení se provede tlaková zkouška těsnosti._x000D_
_x000D_
</t>
  </si>
  <si>
    <t>9</t>
  </si>
  <si>
    <t>Ostatní konstrukce a práce, bourání</t>
  </si>
  <si>
    <t>961055111</t>
  </si>
  <si>
    <t>Bourání základů ze ŽB</t>
  </si>
  <si>
    <t>m3</t>
  </si>
  <si>
    <t>1767038769</t>
  </si>
  <si>
    <t xml:space="preserve">Poznámka k položce:_x000D_
-JC dále obsahuje zásyp jam a rýh _ po stávajících konstrukcích </t>
  </si>
  <si>
    <t>10</t>
  </si>
  <si>
    <t>981011R14</t>
  </si>
  <si>
    <t>Demolice budov zděných na MVC s ŽB skeletem _ postupným rozebíráním</t>
  </si>
  <si>
    <t>1140559414</t>
  </si>
  <si>
    <t>Poznámka k položce:_x000D_
Kompletní provedení dle specifikace PD a TZ včetně všech přímo souvisejících prací / činností a dodávek</t>
  </si>
  <si>
    <t>1885,0*0,3</t>
  </si>
  <si>
    <t>11</t>
  </si>
  <si>
    <t>981013R15</t>
  </si>
  <si>
    <t>Demolice budov zděných na MVC s ŽB skeletem _ těžkou mechanizací</t>
  </si>
  <si>
    <t>144232743</t>
  </si>
  <si>
    <t>1885,0*0,7</t>
  </si>
  <si>
    <t>997</t>
  </si>
  <si>
    <t>Přesun sutě</t>
  </si>
  <si>
    <t>12</t>
  </si>
  <si>
    <t>997013R31</t>
  </si>
  <si>
    <t xml:space="preserve">Poplatek za uložení na skládce (skládkovné) stavebního odpadu bez rozlišení </t>
  </si>
  <si>
    <t>t</t>
  </si>
  <si>
    <t>-2064323275</t>
  </si>
  <si>
    <t>13</t>
  </si>
  <si>
    <t>997321511</t>
  </si>
  <si>
    <t>Vodorovná doprava suti a vybouraných hmot po suchu do 1 km</t>
  </si>
  <si>
    <t>704988219</t>
  </si>
  <si>
    <t>14</t>
  </si>
  <si>
    <t>997321519</t>
  </si>
  <si>
    <t>Příplatek ZKD 1km vodorovné dopravy suti a vybouraných hmot po suchu</t>
  </si>
  <si>
    <t>-778948374</t>
  </si>
  <si>
    <t>1047,78*20 'Přepočtené koeficientem množství</t>
  </si>
  <si>
    <t>997321611</t>
  </si>
  <si>
    <t>Nakládání nebo překládání suti a vybouraných hmot</t>
  </si>
  <si>
    <t>-288391131</t>
  </si>
  <si>
    <t>M</t>
  </si>
  <si>
    <t>Práce a dodávky M</t>
  </si>
  <si>
    <t>46-M</t>
  </si>
  <si>
    <t>Zemní práce při extr.mont.pracích</t>
  </si>
  <si>
    <t>16</t>
  </si>
  <si>
    <t>460650141</t>
  </si>
  <si>
    <t>Zřízení provizorní příjezdové komunikace ze silničních panelů se štěrkovým ložem</t>
  </si>
  <si>
    <t>64</t>
  </si>
  <si>
    <t>-1612808991</t>
  </si>
  <si>
    <t>17</t>
  </si>
  <si>
    <t>59381001</t>
  </si>
  <si>
    <t>panel silniční 3,00x1,20x0,15m</t>
  </si>
  <si>
    <t>128</t>
  </si>
  <si>
    <t>-1635423629</t>
  </si>
  <si>
    <t>HZS</t>
  </si>
  <si>
    <t>Hodinové zúčtovací sazby</t>
  </si>
  <si>
    <t>18</t>
  </si>
  <si>
    <t>HZS1292</t>
  </si>
  <si>
    <t>Hodinová zúčtovací sazba stavební dělník</t>
  </si>
  <si>
    <t>hod</t>
  </si>
  <si>
    <t>512</t>
  </si>
  <si>
    <t>789609585</t>
  </si>
  <si>
    <t>"vyklizení vnitřního vybavení / mobiliáře / koncových prvků TPS" 150,0</t>
  </si>
  <si>
    <t>VRN</t>
  </si>
  <si>
    <t>VRN2</t>
  </si>
  <si>
    <t>Příprava staveniště</t>
  </si>
  <si>
    <t>19</t>
  </si>
  <si>
    <t>020001000</t>
  </si>
  <si>
    <t xml:space="preserve">Příprava staveniště </t>
  </si>
  <si>
    <t>1024</t>
  </si>
  <si>
    <t>848106833</t>
  </si>
  <si>
    <t xml:space="preserve">Poznámka k položce:_x000D_
-Zřízení trvalé, dočasné deponie a mezideponie_x000D_
-zřízení příjezdů a přístupů na staveniště_x000D_
-uspořádání a bezpečnost staveniště z hlediska ochrany veřejných zájmů_x000D_
-dodržení podmínek pro provádění staveb z hlediska BOZP (vč. označení stavby)_x000D_
-dodržování podmínek pro ochranu životního prostředí při výstavbě_x000D_
-dodržení podmínek - možnosti nakládání s odpady_x000D_
-splnění zvláštních požadavků na provádění stavby, které vyžadují zvláštní bezpečnostní opatření_x000D_
-dočasné / provizorní dopravní značení, osvětlení - (vyřízení+zřízení+likvidace po skončení stavby)_x000D_
</t>
  </si>
  <si>
    <t>VRN3</t>
  </si>
  <si>
    <t>Zařízení staveniště</t>
  </si>
  <si>
    <t>20</t>
  </si>
  <si>
    <t>030001000</t>
  </si>
  <si>
    <t xml:space="preserve">Zařízení staveniště </t>
  </si>
  <si>
    <t>1764528523</t>
  </si>
  <si>
    <t xml:space="preserve">Poznámka k položce:_x000D_
Náklady na zřízení / nájem ZS:_x000D_
-kancelářské/skladovací/sociální objekty_x000D_
-oplocení stavby, ostraha staveniště_x000D_
-kompletní vnitrostaveništní rozvody všech potřebných energií a médií_x000D_
-poplatky spotřeby energií a médií _x000D_
(zajištění podružných měření spotřeby energií a médií)_x000D_
</t>
  </si>
  <si>
    <t>22</t>
  </si>
  <si>
    <t>039002000</t>
  </si>
  <si>
    <t>Zrušení zařízení staveniště</t>
  </si>
  <si>
    <t>825243116</t>
  </si>
  <si>
    <t>Poznámka k položce:_x000D_
-náklady zhotovitele spojené s kompletní likvidací zařízení staveniště vč. uvedení všech dotčených ploch do bezvadného stavu</t>
  </si>
  <si>
    <t>VRN4</t>
  </si>
  <si>
    <t>Inženýrská činnost</t>
  </si>
  <si>
    <t>23</t>
  </si>
  <si>
    <t>045002000</t>
  </si>
  <si>
    <t xml:space="preserve">Kompletační a koordinační činnost </t>
  </si>
  <si>
    <t>1737859826</t>
  </si>
  <si>
    <t>Poznámka k položce:_x000D_
-příprava předávací dokumentace dle ZD_x000D_
-ostatní kompletační činnost</t>
  </si>
  <si>
    <t>VRN7</t>
  </si>
  <si>
    <t>Provozní vlivy</t>
  </si>
  <si>
    <t>24</t>
  </si>
  <si>
    <t>071103000</t>
  </si>
  <si>
    <t>Provoz investora</t>
  </si>
  <si>
    <t>942178405</t>
  </si>
  <si>
    <t xml:space="preserve">Poznámka k položce:_x000D_
Náklady související se ztíženými podmínkami při provádění díla v závislosti na okolním provozu (pro práce prováděné za nepřerušeného nebo omezeného provozu v dotčených objektech nebo samotném areálu)_x000D_
(+ ochrana a zakrytí určených prvků a konstrukcí - ZABEZPEČENÍ PŘED POŠKOZENÍM STAVEBNÍ ČINNOSTÍ)_x000D_
-----------------------------------------------------------------------------------------------------------------------------------_x000D_
Další náklady na :_x000D_
•bude provedena ochranná opatření k zajištění ochrany střešní krytiny i navazující konstrukce střecha, před pádem vytěžovaného materiálu  - bude položeno ochranné bednění . _x000D_
•bude provedena ochrana venkovních vpustí dešťové kanalizace v bezprostředním okolí stavby, proti zanesení systému kanalizace od vytěžovaného materiálu. _x000D_
•Přestože je vstup do školy mimo hranici staveniště  a mimo oblast pohybu stavební techniky, včetně výložníkových konstrukcí strojů, bude  před vstupem do navazujícího objektu školy, vybudován ochranný přístřešek  (cca 3*13 m), který zabezpečí přístup do školy před prachem a případným“odskočením“ vytěžovaného“ materiálu.  _x000D_
Přístřešek nebude nutno realizovat, budou-li provozovatelem školy provedena provozní opatření, která zajistí uzamčení vchodu a přístup do budovy z jiného místa. Toto bude písemně doloženo před zahájením stavby. _x000D_
</t>
  </si>
  <si>
    <t>VRN9</t>
  </si>
  <si>
    <t>Ostatní náklady</t>
  </si>
  <si>
    <t>25</t>
  </si>
  <si>
    <t>090001000</t>
  </si>
  <si>
    <t>959265005</t>
  </si>
  <si>
    <t>Poznámka k položce:_x000D_
V jednotkové ceně zahrnuty náklady :_x000D_
-------------------------------------------------_x000D_
-náklady zhotovitele spojené s ochranou všech dotčených, jinde nespecifikovaných, dřevin, stromů, porostů a vegetačních ploch při stavebních prací dle ČSN 83 9061 - po celou dobu výstavby_x000D_
-pravidelné čištění přilehlých / souvisejících prostor, komunikací a zpevněných ploch - po celou dobu stavby _x000D_
-uvedení všech dotčených ploch, konstrukcí a povrchů do původního, bezvadného stavu_x000D_
-vytyčení všech inženýrských sítí před zahájením prací vč. řádného zajištění. Zpětné protokolární předání všech inženýrských sítí jednotlivým správcům vč. uvedení dotčených ploch do bezvadného stavu._x000D_
----------------------------------------------------------------------------_x000D_
-ostatní, jinde neuvedené, náklady potřebné k provedení a předání díla objednateli _ dle PD a 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</si>
</sst>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9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1" fillId="4" borderId="0" xfId="0" applyFont="1" applyFill="1" applyAlignment="1">
      <alignment horizontal="left" vertical="center"/>
    </xf>
    <xf numFmtId="0" fontId="0" fillId="4" borderId="0" xfId="0" applyFill="1" applyAlignment="1" applyProtection="1">
      <alignment vertical="center"/>
      <protection locked="0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/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215" t="s">
        <v>14</v>
      </c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R5" s="18"/>
      <c r="BE5" s="212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216" t="s">
        <v>17</v>
      </c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R6" s="18"/>
      <c r="BE6" s="213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213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213"/>
      <c r="BS8" s="15" t="s">
        <v>6</v>
      </c>
    </row>
    <row r="9" spans="1:74" ht="14.45" customHeight="1">
      <c r="B9" s="18"/>
      <c r="AR9" s="18"/>
      <c r="BE9" s="213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213"/>
      <c r="BS10" s="15" t="s">
        <v>6</v>
      </c>
    </row>
    <row r="11" spans="1:74" ht="18.399999999999999" customHeight="1">
      <c r="B11" s="18"/>
      <c r="E11" s="23" t="s">
        <v>26</v>
      </c>
      <c r="AK11" s="25" t="s">
        <v>27</v>
      </c>
      <c r="AN11" s="23" t="s">
        <v>1</v>
      </c>
      <c r="AR11" s="18"/>
      <c r="BE11" s="213"/>
      <c r="BS11" s="15" t="s">
        <v>6</v>
      </c>
    </row>
    <row r="12" spans="1:74" ht="6.95" customHeight="1">
      <c r="B12" s="18"/>
      <c r="AR12" s="18"/>
      <c r="BE12" s="213"/>
      <c r="BS12" s="15" t="s">
        <v>6</v>
      </c>
    </row>
    <row r="13" spans="1:74" ht="12" customHeight="1">
      <c r="B13" s="18"/>
      <c r="D13" s="25" t="s">
        <v>28</v>
      </c>
      <c r="AK13" s="25" t="s">
        <v>25</v>
      </c>
      <c r="AN13" s="27" t="s">
        <v>29</v>
      </c>
      <c r="AR13" s="18"/>
      <c r="BE13" s="213"/>
      <c r="BS13" s="15" t="s">
        <v>6</v>
      </c>
    </row>
    <row r="14" spans="1:74" ht="12.75">
      <c r="B14" s="18"/>
      <c r="E14" s="217" t="s">
        <v>29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5" t="s">
        <v>27</v>
      </c>
      <c r="AN14" s="27" t="s">
        <v>29</v>
      </c>
      <c r="AR14" s="18"/>
      <c r="BE14" s="213"/>
      <c r="BS14" s="15" t="s">
        <v>6</v>
      </c>
    </row>
    <row r="15" spans="1:74" ht="6.95" customHeight="1">
      <c r="B15" s="18"/>
      <c r="AR15" s="18"/>
      <c r="BE15" s="213"/>
      <c r="BS15" s="15" t="s">
        <v>4</v>
      </c>
    </row>
    <row r="16" spans="1:74" ht="12" customHeight="1">
      <c r="B16" s="18"/>
      <c r="D16" s="25" t="s">
        <v>30</v>
      </c>
      <c r="AK16" s="25" t="s">
        <v>25</v>
      </c>
      <c r="AN16" s="23" t="s">
        <v>1</v>
      </c>
      <c r="AR16" s="18"/>
      <c r="BE16" s="213"/>
      <c r="BS16" s="15" t="s">
        <v>4</v>
      </c>
    </row>
    <row r="17" spans="2:71" ht="18.399999999999999" customHeight="1">
      <c r="B17" s="18"/>
      <c r="E17" s="23" t="s">
        <v>31</v>
      </c>
      <c r="AK17" s="25" t="s">
        <v>27</v>
      </c>
      <c r="AN17" s="23" t="s">
        <v>1</v>
      </c>
      <c r="AR17" s="18"/>
      <c r="BE17" s="213"/>
      <c r="BS17" s="15" t="s">
        <v>32</v>
      </c>
    </row>
    <row r="18" spans="2:71" ht="6.95" customHeight="1">
      <c r="B18" s="18"/>
      <c r="AR18" s="18"/>
      <c r="BE18" s="213"/>
      <c r="BS18" s="15" t="s">
        <v>6</v>
      </c>
    </row>
    <row r="19" spans="2:71" ht="12" customHeight="1">
      <c r="B19" s="18"/>
      <c r="D19" s="25" t="s">
        <v>33</v>
      </c>
      <c r="AK19" s="25" t="s">
        <v>25</v>
      </c>
      <c r="AN19" s="23" t="s">
        <v>1</v>
      </c>
      <c r="AR19" s="18"/>
      <c r="BE19" s="213"/>
      <c r="BS19" s="15" t="s">
        <v>6</v>
      </c>
    </row>
    <row r="20" spans="2:71" ht="18.399999999999999" customHeight="1">
      <c r="B20" s="18"/>
      <c r="E20" s="23" t="s">
        <v>34</v>
      </c>
      <c r="AK20" s="25" t="s">
        <v>27</v>
      </c>
      <c r="AN20" s="23" t="s">
        <v>1</v>
      </c>
      <c r="AR20" s="18"/>
      <c r="BE20" s="213"/>
      <c r="BS20" s="15" t="s">
        <v>32</v>
      </c>
    </row>
    <row r="21" spans="2:71" ht="6.95" customHeight="1">
      <c r="B21" s="18"/>
      <c r="AR21" s="18"/>
      <c r="BE21" s="213"/>
    </row>
    <row r="22" spans="2:71" ht="12" customHeight="1">
      <c r="B22" s="18"/>
      <c r="D22" s="25" t="s">
        <v>35</v>
      </c>
      <c r="AR22" s="18"/>
      <c r="BE22" s="213"/>
    </row>
    <row r="23" spans="2:71" ht="71.25" customHeight="1">
      <c r="B23" s="18"/>
      <c r="E23" s="219" t="s">
        <v>36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R23" s="18"/>
      <c r="BE23" s="213"/>
    </row>
    <row r="24" spans="2:71" ht="6.95" customHeight="1">
      <c r="B24" s="18"/>
      <c r="AR24" s="18"/>
      <c r="BE24" s="213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13"/>
    </row>
    <row r="26" spans="2:71" s="1" customFormat="1" ht="25.9" customHeight="1">
      <c r="B26" s="30"/>
      <c r="D26" s="31" t="s">
        <v>37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20">
        <f>ROUND(AG94,2)</f>
        <v>0</v>
      </c>
      <c r="AL26" s="221"/>
      <c r="AM26" s="221"/>
      <c r="AN26" s="221"/>
      <c r="AO26" s="221"/>
      <c r="AR26" s="30"/>
      <c r="BE26" s="213"/>
    </row>
    <row r="27" spans="2:71" s="1" customFormat="1" ht="6.95" customHeight="1">
      <c r="B27" s="30"/>
      <c r="AR27" s="30"/>
      <c r="BE27" s="213"/>
    </row>
    <row r="28" spans="2:71" s="1" customFormat="1" ht="12.75">
      <c r="B28" s="30"/>
      <c r="L28" s="222" t="s">
        <v>38</v>
      </c>
      <c r="M28" s="222"/>
      <c r="N28" s="222"/>
      <c r="O28" s="222"/>
      <c r="P28" s="222"/>
      <c r="W28" s="222" t="s">
        <v>39</v>
      </c>
      <c r="X28" s="222"/>
      <c r="Y28" s="222"/>
      <c r="Z28" s="222"/>
      <c r="AA28" s="222"/>
      <c r="AB28" s="222"/>
      <c r="AC28" s="222"/>
      <c r="AD28" s="222"/>
      <c r="AE28" s="222"/>
      <c r="AK28" s="222" t="s">
        <v>40</v>
      </c>
      <c r="AL28" s="222"/>
      <c r="AM28" s="222"/>
      <c r="AN28" s="222"/>
      <c r="AO28" s="222"/>
      <c r="AR28" s="30"/>
      <c r="BE28" s="213"/>
    </row>
    <row r="29" spans="2:71" s="2" customFormat="1" ht="14.45" customHeight="1">
      <c r="B29" s="34"/>
      <c r="D29" s="25" t="s">
        <v>41</v>
      </c>
      <c r="F29" s="25" t="s">
        <v>42</v>
      </c>
      <c r="L29" s="202">
        <v>0.21</v>
      </c>
      <c r="M29" s="201"/>
      <c r="N29" s="201"/>
      <c r="O29" s="201"/>
      <c r="P29" s="201"/>
      <c r="W29" s="200">
        <f>ROUND(AZ94, 2)</f>
        <v>0</v>
      </c>
      <c r="X29" s="201"/>
      <c r="Y29" s="201"/>
      <c r="Z29" s="201"/>
      <c r="AA29" s="201"/>
      <c r="AB29" s="201"/>
      <c r="AC29" s="201"/>
      <c r="AD29" s="201"/>
      <c r="AE29" s="201"/>
      <c r="AK29" s="200">
        <f>ROUND(AV94, 2)</f>
        <v>0</v>
      </c>
      <c r="AL29" s="201"/>
      <c r="AM29" s="201"/>
      <c r="AN29" s="201"/>
      <c r="AO29" s="201"/>
      <c r="AR29" s="34"/>
      <c r="BE29" s="214"/>
    </row>
    <row r="30" spans="2:71" s="2" customFormat="1" ht="14.45" customHeight="1">
      <c r="B30" s="34"/>
      <c r="F30" s="25" t="s">
        <v>43</v>
      </c>
      <c r="L30" s="202">
        <v>0.15</v>
      </c>
      <c r="M30" s="201"/>
      <c r="N30" s="201"/>
      <c r="O30" s="201"/>
      <c r="P30" s="201"/>
      <c r="W30" s="200">
        <f>ROUND(BA94, 2)</f>
        <v>0</v>
      </c>
      <c r="X30" s="201"/>
      <c r="Y30" s="201"/>
      <c r="Z30" s="201"/>
      <c r="AA30" s="201"/>
      <c r="AB30" s="201"/>
      <c r="AC30" s="201"/>
      <c r="AD30" s="201"/>
      <c r="AE30" s="201"/>
      <c r="AK30" s="200">
        <f>ROUND(AW94, 2)</f>
        <v>0</v>
      </c>
      <c r="AL30" s="201"/>
      <c r="AM30" s="201"/>
      <c r="AN30" s="201"/>
      <c r="AO30" s="201"/>
      <c r="AR30" s="34"/>
      <c r="BE30" s="214"/>
    </row>
    <row r="31" spans="2:71" s="2" customFormat="1" ht="14.45" hidden="1" customHeight="1">
      <c r="B31" s="34"/>
      <c r="F31" s="25" t="s">
        <v>44</v>
      </c>
      <c r="L31" s="202">
        <v>0.21</v>
      </c>
      <c r="M31" s="201"/>
      <c r="N31" s="201"/>
      <c r="O31" s="201"/>
      <c r="P31" s="201"/>
      <c r="W31" s="200">
        <f>ROUND(BB94, 2)</f>
        <v>0</v>
      </c>
      <c r="X31" s="201"/>
      <c r="Y31" s="201"/>
      <c r="Z31" s="201"/>
      <c r="AA31" s="201"/>
      <c r="AB31" s="201"/>
      <c r="AC31" s="201"/>
      <c r="AD31" s="201"/>
      <c r="AE31" s="201"/>
      <c r="AK31" s="200">
        <v>0</v>
      </c>
      <c r="AL31" s="201"/>
      <c r="AM31" s="201"/>
      <c r="AN31" s="201"/>
      <c r="AO31" s="201"/>
      <c r="AR31" s="34"/>
      <c r="BE31" s="214"/>
    </row>
    <row r="32" spans="2:71" s="2" customFormat="1" ht="14.45" hidden="1" customHeight="1">
      <c r="B32" s="34"/>
      <c r="F32" s="25" t="s">
        <v>45</v>
      </c>
      <c r="L32" s="202">
        <v>0.15</v>
      </c>
      <c r="M32" s="201"/>
      <c r="N32" s="201"/>
      <c r="O32" s="201"/>
      <c r="P32" s="201"/>
      <c r="W32" s="200">
        <f>ROUND(BC94, 2)</f>
        <v>0</v>
      </c>
      <c r="X32" s="201"/>
      <c r="Y32" s="201"/>
      <c r="Z32" s="201"/>
      <c r="AA32" s="201"/>
      <c r="AB32" s="201"/>
      <c r="AC32" s="201"/>
      <c r="AD32" s="201"/>
      <c r="AE32" s="201"/>
      <c r="AK32" s="200">
        <v>0</v>
      </c>
      <c r="AL32" s="201"/>
      <c r="AM32" s="201"/>
      <c r="AN32" s="201"/>
      <c r="AO32" s="201"/>
      <c r="AR32" s="34"/>
      <c r="BE32" s="214"/>
    </row>
    <row r="33" spans="2:57" s="2" customFormat="1" ht="14.45" hidden="1" customHeight="1">
      <c r="B33" s="34"/>
      <c r="F33" s="25" t="s">
        <v>46</v>
      </c>
      <c r="L33" s="202">
        <v>0</v>
      </c>
      <c r="M33" s="201"/>
      <c r="N33" s="201"/>
      <c r="O33" s="201"/>
      <c r="P33" s="201"/>
      <c r="W33" s="200">
        <f>ROUND(BD94, 2)</f>
        <v>0</v>
      </c>
      <c r="X33" s="201"/>
      <c r="Y33" s="201"/>
      <c r="Z33" s="201"/>
      <c r="AA33" s="201"/>
      <c r="AB33" s="201"/>
      <c r="AC33" s="201"/>
      <c r="AD33" s="201"/>
      <c r="AE33" s="201"/>
      <c r="AK33" s="200">
        <v>0</v>
      </c>
      <c r="AL33" s="201"/>
      <c r="AM33" s="201"/>
      <c r="AN33" s="201"/>
      <c r="AO33" s="201"/>
      <c r="AR33" s="34"/>
      <c r="BE33" s="214"/>
    </row>
    <row r="34" spans="2:57" s="1" customFormat="1" ht="6.95" customHeight="1">
      <c r="B34" s="30"/>
      <c r="AR34" s="30"/>
      <c r="BE34" s="213"/>
    </row>
    <row r="35" spans="2:57" s="1" customFormat="1" ht="25.9" customHeight="1">
      <c r="B35" s="30"/>
      <c r="C35" s="35"/>
      <c r="D35" s="36" t="s">
        <v>47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48</v>
      </c>
      <c r="U35" s="37"/>
      <c r="V35" s="37"/>
      <c r="W35" s="37"/>
      <c r="X35" s="203" t="s">
        <v>49</v>
      </c>
      <c r="Y35" s="204"/>
      <c r="Z35" s="204"/>
      <c r="AA35" s="204"/>
      <c r="AB35" s="204"/>
      <c r="AC35" s="37"/>
      <c r="AD35" s="37"/>
      <c r="AE35" s="37"/>
      <c r="AF35" s="37"/>
      <c r="AG35" s="37"/>
      <c r="AH35" s="37"/>
      <c r="AI35" s="37"/>
      <c r="AJ35" s="37"/>
      <c r="AK35" s="205">
        <f>SUM(AK26:AK33)</f>
        <v>0</v>
      </c>
      <c r="AL35" s="204"/>
      <c r="AM35" s="204"/>
      <c r="AN35" s="204"/>
      <c r="AO35" s="206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50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51</v>
      </c>
      <c r="AI49" s="40"/>
      <c r="AJ49" s="40"/>
      <c r="AK49" s="40"/>
      <c r="AL49" s="40"/>
      <c r="AM49" s="40"/>
      <c r="AN49" s="40"/>
      <c r="AO49" s="40"/>
      <c r="AR49" s="30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75">
      <c r="B60" s="30"/>
      <c r="D60" s="41" t="s">
        <v>52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53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52</v>
      </c>
      <c r="AI60" s="32"/>
      <c r="AJ60" s="32"/>
      <c r="AK60" s="32"/>
      <c r="AL60" s="32"/>
      <c r="AM60" s="41" t="s">
        <v>53</v>
      </c>
      <c r="AN60" s="32"/>
      <c r="AO60" s="32"/>
      <c r="AR60" s="30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75">
      <c r="B64" s="30"/>
      <c r="D64" s="39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55</v>
      </c>
      <c r="AI64" s="40"/>
      <c r="AJ64" s="40"/>
      <c r="AK64" s="40"/>
      <c r="AL64" s="40"/>
      <c r="AM64" s="40"/>
      <c r="AN64" s="40"/>
      <c r="AO64" s="40"/>
      <c r="AR64" s="30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75">
      <c r="B75" s="30"/>
      <c r="D75" s="41" t="s">
        <v>52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53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52</v>
      </c>
      <c r="AI75" s="32"/>
      <c r="AJ75" s="32"/>
      <c r="AK75" s="32"/>
      <c r="AL75" s="32"/>
      <c r="AM75" s="41" t="s">
        <v>53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19" t="s">
        <v>56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N20-108</v>
      </c>
      <c r="AR84" s="46"/>
    </row>
    <row r="85" spans="1:91" s="4" customFormat="1" ht="36.950000000000003" customHeight="1">
      <c r="B85" s="47"/>
      <c r="C85" s="48" t="s">
        <v>16</v>
      </c>
      <c r="L85" s="191" t="str">
        <f>K6</f>
        <v>Sportovní hala Slezská Ostrava</v>
      </c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K85" s="192"/>
      <c r="AL85" s="192"/>
      <c r="AM85" s="192"/>
      <c r="AN85" s="192"/>
      <c r="AO85" s="192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20</v>
      </c>
      <c r="L87" s="49" t="str">
        <f>IF(K8="","",K8)</f>
        <v>Slezská Ostrava</v>
      </c>
      <c r="AI87" s="25" t="s">
        <v>22</v>
      </c>
      <c r="AM87" s="193" t="str">
        <f>IF(AN8= "","",AN8)</f>
        <v>3. 6. 2020</v>
      </c>
      <c r="AN87" s="193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24</v>
      </c>
      <c r="L89" s="3" t="str">
        <f>IF(E11= "","",E11)</f>
        <v>Statutární město Ostrava, městský obvod Slezská OV</v>
      </c>
      <c r="AI89" s="25" t="s">
        <v>30</v>
      </c>
      <c r="AM89" s="194" t="str">
        <f>IF(E17="","",E17)</f>
        <v>PPS Kania s.r.o.</v>
      </c>
      <c r="AN89" s="195"/>
      <c r="AO89" s="195"/>
      <c r="AP89" s="195"/>
      <c r="AR89" s="30"/>
      <c r="AS89" s="196" t="s">
        <v>57</v>
      </c>
      <c r="AT89" s="197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28</v>
      </c>
      <c r="L90" s="3" t="str">
        <f>IF(E14= "Vyplň údaj","",E14)</f>
        <v/>
      </c>
      <c r="AI90" s="25" t="s">
        <v>33</v>
      </c>
      <c r="AM90" s="194" t="str">
        <f>IF(E20="","",E20)</f>
        <v xml:space="preserve"> </v>
      </c>
      <c r="AN90" s="195"/>
      <c r="AO90" s="195"/>
      <c r="AP90" s="195"/>
      <c r="AR90" s="30"/>
      <c r="AS90" s="198"/>
      <c r="AT90" s="199"/>
      <c r="BD90" s="54"/>
    </row>
    <row r="91" spans="1:91" s="1" customFormat="1" ht="10.9" customHeight="1">
      <c r="B91" s="30"/>
      <c r="AR91" s="30"/>
      <c r="AS91" s="198"/>
      <c r="AT91" s="199"/>
      <c r="BD91" s="54"/>
    </row>
    <row r="92" spans="1:91" s="1" customFormat="1" ht="29.25" customHeight="1">
      <c r="B92" s="30"/>
      <c r="C92" s="186" t="s">
        <v>58</v>
      </c>
      <c r="D92" s="187"/>
      <c r="E92" s="187"/>
      <c r="F92" s="187"/>
      <c r="G92" s="187"/>
      <c r="H92" s="55"/>
      <c r="I92" s="188" t="s">
        <v>59</v>
      </c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9" t="s">
        <v>60</v>
      </c>
      <c r="AH92" s="187"/>
      <c r="AI92" s="187"/>
      <c r="AJ92" s="187"/>
      <c r="AK92" s="187"/>
      <c r="AL92" s="187"/>
      <c r="AM92" s="187"/>
      <c r="AN92" s="188" t="s">
        <v>61</v>
      </c>
      <c r="AO92" s="187"/>
      <c r="AP92" s="190"/>
      <c r="AQ92" s="56" t="s">
        <v>62</v>
      </c>
      <c r="AR92" s="30"/>
      <c r="AS92" s="57" t="s">
        <v>63</v>
      </c>
      <c r="AT92" s="58" t="s">
        <v>64</v>
      </c>
      <c r="AU92" s="58" t="s">
        <v>65</v>
      </c>
      <c r="AV92" s="58" t="s">
        <v>66</v>
      </c>
      <c r="AW92" s="58" t="s">
        <v>67</v>
      </c>
      <c r="AX92" s="58" t="s">
        <v>68</v>
      </c>
      <c r="AY92" s="58" t="s">
        <v>69</v>
      </c>
      <c r="AZ92" s="58" t="s">
        <v>70</v>
      </c>
      <c r="BA92" s="58" t="s">
        <v>71</v>
      </c>
      <c r="BB92" s="58" t="s">
        <v>72</v>
      </c>
      <c r="BC92" s="58" t="s">
        <v>73</v>
      </c>
      <c r="BD92" s="59" t="s">
        <v>74</v>
      </c>
    </row>
    <row r="93" spans="1:91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75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10">
        <f>ROUND(AG95,2)</f>
        <v>0</v>
      </c>
      <c r="AH94" s="210"/>
      <c r="AI94" s="210"/>
      <c r="AJ94" s="210"/>
      <c r="AK94" s="210"/>
      <c r="AL94" s="210"/>
      <c r="AM94" s="210"/>
      <c r="AN94" s="211">
        <f>SUM(AG94,AT94)</f>
        <v>0</v>
      </c>
      <c r="AO94" s="211"/>
      <c r="AP94" s="211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76</v>
      </c>
      <c r="BT94" s="70" t="s">
        <v>77</v>
      </c>
      <c r="BU94" s="71" t="s">
        <v>78</v>
      </c>
      <c r="BV94" s="70" t="s">
        <v>79</v>
      </c>
      <c r="BW94" s="70" t="s">
        <v>5</v>
      </c>
      <c r="BX94" s="70" t="s">
        <v>80</v>
      </c>
      <c r="CL94" s="70" t="s">
        <v>1</v>
      </c>
    </row>
    <row r="95" spans="1:91" s="6" customFormat="1" ht="16.5" customHeight="1">
      <c r="A95" s="72" t="s">
        <v>81</v>
      </c>
      <c r="B95" s="73"/>
      <c r="C95" s="74"/>
      <c r="D95" s="209" t="s">
        <v>82</v>
      </c>
      <c r="E95" s="209"/>
      <c r="F95" s="209"/>
      <c r="G95" s="209"/>
      <c r="H95" s="209"/>
      <c r="I95" s="75"/>
      <c r="J95" s="209" t="s">
        <v>83</v>
      </c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209"/>
      <c r="AE95" s="209"/>
      <c r="AF95" s="209"/>
      <c r="AG95" s="207">
        <f>'SO 01 - Odstranění stávaj...'!J30</f>
        <v>0</v>
      </c>
      <c r="AH95" s="208"/>
      <c r="AI95" s="208"/>
      <c r="AJ95" s="208"/>
      <c r="AK95" s="208"/>
      <c r="AL95" s="208"/>
      <c r="AM95" s="208"/>
      <c r="AN95" s="207">
        <f>SUM(AG95,AT95)</f>
        <v>0</v>
      </c>
      <c r="AO95" s="208"/>
      <c r="AP95" s="208"/>
      <c r="AQ95" s="76" t="s">
        <v>84</v>
      </c>
      <c r="AR95" s="73"/>
      <c r="AS95" s="77">
        <v>0</v>
      </c>
      <c r="AT95" s="78">
        <f>ROUND(SUM(AV95:AW95),2)</f>
        <v>0</v>
      </c>
      <c r="AU95" s="79">
        <f>'SO 01 - Odstranění stávaj...'!P130</f>
        <v>0</v>
      </c>
      <c r="AV95" s="78">
        <f>'SO 01 - Odstranění stávaj...'!J33</f>
        <v>0</v>
      </c>
      <c r="AW95" s="78">
        <f>'SO 01 - Odstranění stávaj...'!J34</f>
        <v>0</v>
      </c>
      <c r="AX95" s="78">
        <f>'SO 01 - Odstranění stávaj...'!J35</f>
        <v>0</v>
      </c>
      <c r="AY95" s="78">
        <f>'SO 01 - Odstranění stávaj...'!J36</f>
        <v>0</v>
      </c>
      <c r="AZ95" s="78">
        <f>'SO 01 - Odstranění stávaj...'!F33</f>
        <v>0</v>
      </c>
      <c r="BA95" s="78">
        <f>'SO 01 - Odstranění stávaj...'!F34</f>
        <v>0</v>
      </c>
      <c r="BB95" s="78">
        <f>'SO 01 - Odstranění stávaj...'!F35</f>
        <v>0</v>
      </c>
      <c r="BC95" s="78">
        <f>'SO 01 - Odstranění stávaj...'!F36</f>
        <v>0</v>
      </c>
      <c r="BD95" s="80">
        <f>'SO 01 - Odstranění stávaj...'!F37</f>
        <v>0</v>
      </c>
      <c r="BT95" s="81" t="s">
        <v>85</v>
      </c>
      <c r="BV95" s="81" t="s">
        <v>79</v>
      </c>
      <c r="BW95" s="81" t="s">
        <v>86</v>
      </c>
      <c r="BX95" s="81" t="s">
        <v>5</v>
      </c>
      <c r="CL95" s="81" t="s">
        <v>1</v>
      </c>
      <c r="CM95" s="81" t="s">
        <v>87</v>
      </c>
    </row>
    <row r="96" spans="1:91" s="1" customFormat="1" ht="30" customHeight="1">
      <c r="B96" s="30"/>
      <c r="AR96" s="30"/>
    </row>
    <row r="97" spans="2:44" s="1" customFormat="1" ht="6.95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sheetProtection algorithmName="SHA-512" hashValue="u4piJHo61ryoS5U0UWiqwqxqhd9/MoEoP3YexynO6GPUdi4Rj2AwmyfwiZG9VfmD0D3oQDGjKUpkgh5ryJi2qg==" saltValue="xka8PN85NEKTU+l1Dedc4XBKRmx1aDxah7yz3L8gXloGPgQmvlhco7xUnkaCaw2trhAEAqvJsP0EFqgvfzP3Xg==" spinCount="100000" sheet="1" objects="1" scenarios="1" formatColumns="0" formatRows="0"/>
  <mergeCells count="42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SO 01 - Odstranění stávaj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4"/>
  <sheetViews>
    <sheetView showGridLines="0" topLeftCell="A152" workbookViewId="0">
      <selection activeCell="X172" sqref="X17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9" width="20.1640625" style="82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5" t="s">
        <v>86</v>
      </c>
    </row>
    <row r="3" spans="2:46" ht="6.95" customHeight="1">
      <c r="B3" s="16"/>
      <c r="C3" s="17"/>
      <c r="D3" s="17"/>
      <c r="E3" s="17"/>
      <c r="F3" s="17"/>
      <c r="G3" s="17"/>
      <c r="H3" s="17"/>
      <c r="I3" s="83"/>
      <c r="J3" s="17"/>
      <c r="K3" s="17"/>
      <c r="L3" s="18"/>
      <c r="AT3" s="15" t="s">
        <v>87</v>
      </c>
    </row>
    <row r="4" spans="2:46" ht="24.95" customHeight="1">
      <c r="B4" s="18"/>
      <c r="D4" s="19" t="s">
        <v>88</v>
      </c>
      <c r="L4" s="18"/>
      <c r="M4" s="84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4" t="str">
        <f>'Rekapitulace stavby'!K6</f>
        <v>Sportovní hala Slezská Ostrava</v>
      </c>
      <c r="F7" s="225"/>
      <c r="G7" s="225"/>
      <c r="H7" s="225"/>
      <c r="L7" s="18"/>
    </row>
    <row r="8" spans="2:46" s="1" customFormat="1" ht="12" customHeight="1">
      <c r="B8" s="30"/>
      <c r="D8" s="25" t="s">
        <v>89</v>
      </c>
      <c r="I8" s="85"/>
      <c r="L8" s="30"/>
    </row>
    <row r="9" spans="2:46" s="1" customFormat="1" ht="16.5" customHeight="1">
      <c r="B9" s="30"/>
      <c r="E9" s="191" t="s">
        <v>90</v>
      </c>
      <c r="F9" s="223"/>
      <c r="G9" s="223"/>
      <c r="H9" s="223"/>
      <c r="I9" s="85"/>
      <c r="L9" s="30"/>
    </row>
    <row r="10" spans="2:46" s="1" customFormat="1">
      <c r="B10" s="30"/>
      <c r="I10" s="85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86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86" t="s">
        <v>22</v>
      </c>
      <c r="J12" s="50" t="str">
        <f>'Rekapitulace stavby'!AN8</f>
        <v>3. 6. 2020</v>
      </c>
      <c r="L12" s="30"/>
    </row>
    <row r="13" spans="2:46" s="1" customFormat="1" ht="10.9" customHeight="1">
      <c r="B13" s="30"/>
      <c r="I13" s="85"/>
      <c r="L13" s="30"/>
    </row>
    <row r="14" spans="2:46" s="1" customFormat="1" ht="12" customHeight="1">
      <c r="B14" s="30"/>
      <c r="D14" s="25" t="s">
        <v>24</v>
      </c>
      <c r="I14" s="86" t="s">
        <v>25</v>
      </c>
      <c r="J14" s="23" t="s">
        <v>1</v>
      </c>
      <c r="L14" s="30"/>
    </row>
    <row r="15" spans="2:46" s="1" customFormat="1" ht="18" customHeight="1">
      <c r="B15" s="30"/>
      <c r="E15" s="23" t="s">
        <v>26</v>
      </c>
      <c r="I15" s="86" t="s">
        <v>27</v>
      </c>
      <c r="J15" s="23" t="s">
        <v>1</v>
      </c>
      <c r="L15" s="30"/>
    </row>
    <row r="16" spans="2:46" s="1" customFormat="1" ht="6.95" customHeight="1">
      <c r="B16" s="30"/>
      <c r="I16" s="85"/>
      <c r="L16" s="30"/>
    </row>
    <row r="17" spans="2:12" s="1" customFormat="1" ht="12" customHeight="1">
      <c r="B17" s="30"/>
      <c r="D17" s="25" t="s">
        <v>28</v>
      </c>
      <c r="I17" s="86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26" t="str">
        <f>'Rekapitulace stavby'!E14</f>
        <v>Vyplň údaj</v>
      </c>
      <c r="F18" s="215"/>
      <c r="G18" s="215"/>
      <c r="H18" s="215"/>
      <c r="I18" s="86" t="s">
        <v>27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I19" s="85"/>
      <c r="L19" s="30"/>
    </row>
    <row r="20" spans="2:12" s="1" customFormat="1" ht="12" customHeight="1">
      <c r="B20" s="30"/>
      <c r="D20" s="25" t="s">
        <v>30</v>
      </c>
      <c r="I20" s="86" t="s">
        <v>25</v>
      </c>
      <c r="J20" s="23" t="s">
        <v>1</v>
      </c>
      <c r="L20" s="30"/>
    </row>
    <row r="21" spans="2:12" s="1" customFormat="1" ht="18" customHeight="1">
      <c r="B21" s="30"/>
      <c r="E21" s="23" t="s">
        <v>31</v>
      </c>
      <c r="I21" s="86" t="s">
        <v>27</v>
      </c>
      <c r="J21" s="23" t="s">
        <v>1</v>
      </c>
      <c r="L21" s="30"/>
    </row>
    <row r="22" spans="2:12" s="1" customFormat="1" ht="6.95" customHeight="1">
      <c r="B22" s="30"/>
      <c r="I22" s="85"/>
      <c r="L22" s="30"/>
    </row>
    <row r="23" spans="2:12" s="1" customFormat="1" ht="12" customHeight="1">
      <c r="B23" s="30"/>
      <c r="D23" s="25" t="s">
        <v>33</v>
      </c>
      <c r="I23" s="86" t="s">
        <v>25</v>
      </c>
      <c r="J23" s="23" t="str">
        <f>IF('Rekapitulace stavby'!AN19="","",'Rekapitulace stavby'!AN19)</f>
        <v/>
      </c>
      <c r="L23" s="30"/>
    </row>
    <row r="24" spans="2:12" s="1" customFormat="1" ht="18" customHeight="1">
      <c r="B24" s="30"/>
      <c r="E24" s="23" t="str">
        <f>IF('Rekapitulace stavby'!E20="","",'Rekapitulace stavby'!E20)</f>
        <v xml:space="preserve"> </v>
      </c>
      <c r="I24" s="86" t="s">
        <v>27</v>
      </c>
      <c r="J24" s="23" t="str">
        <f>IF('Rekapitulace stavby'!AN20="","",'Rekapitulace stavby'!AN20)</f>
        <v/>
      </c>
      <c r="L24" s="30"/>
    </row>
    <row r="25" spans="2:12" s="1" customFormat="1" ht="6.95" customHeight="1">
      <c r="B25" s="30"/>
      <c r="I25" s="85"/>
      <c r="L25" s="30"/>
    </row>
    <row r="26" spans="2:12" s="1" customFormat="1" ht="12" customHeight="1">
      <c r="B26" s="30"/>
      <c r="D26" s="25" t="s">
        <v>35</v>
      </c>
      <c r="I26" s="85"/>
      <c r="L26" s="30"/>
    </row>
    <row r="27" spans="2:12" s="7" customFormat="1" ht="83.25" customHeight="1">
      <c r="B27" s="87"/>
      <c r="E27" s="219" t="s">
        <v>36</v>
      </c>
      <c r="F27" s="219"/>
      <c r="G27" s="219"/>
      <c r="H27" s="219"/>
      <c r="I27" s="88"/>
      <c r="L27" s="87"/>
    </row>
    <row r="28" spans="2:12" s="1" customFormat="1" ht="6.95" customHeight="1">
      <c r="B28" s="30"/>
      <c r="I28" s="85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89"/>
      <c r="J29" s="51"/>
      <c r="K29" s="51"/>
      <c r="L29" s="30"/>
    </row>
    <row r="30" spans="2:12" s="1" customFormat="1" ht="25.35" customHeight="1">
      <c r="B30" s="30"/>
      <c r="D30" s="90" t="s">
        <v>37</v>
      </c>
      <c r="I30" s="85"/>
      <c r="J30" s="64">
        <f>ROUND(J130,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89"/>
      <c r="J31" s="51"/>
      <c r="K31" s="51"/>
      <c r="L31" s="30"/>
    </row>
    <row r="32" spans="2:12" s="1" customFormat="1" ht="14.45" customHeight="1">
      <c r="B32" s="30"/>
      <c r="F32" s="33" t="s">
        <v>39</v>
      </c>
      <c r="I32" s="91" t="s">
        <v>38</v>
      </c>
      <c r="J32" s="33" t="s">
        <v>40</v>
      </c>
      <c r="L32" s="30"/>
    </row>
    <row r="33" spans="2:12" s="1" customFormat="1" ht="14.45" customHeight="1">
      <c r="B33" s="30"/>
      <c r="D33" s="53" t="s">
        <v>41</v>
      </c>
      <c r="E33" s="25" t="s">
        <v>42</v>
      </c>
      <c r="F33" s="92">
        <f>ROUND((SUM(BE130:BE193)),  2)</f>
        <v>0</v>
      </c>
      <c r="I33" s="93">
        <v>0.21</v>
      </c>
      <c r="J33" s="92">
        <f>ROUND(((SUM(BE130:BE193))*I33),  2)</f>
        <v>0</v>
      </c>
      <c r="L33" s="30"/>
    </row>
    <row r="34" spans="2:12" s="1" customFormat="1" ht="14.45" customHeight="1">
      <c r="B34" s="30"/>
      <c r="E34" s="25" t="s">
        <v>43</v>
      </c>
      <c r="F34" s="92">
        <f>ROUND((SUM(BF130:BF193)),  2)</f>
        <v>0</v>
      </c>
      <c r="I34" s="93">
        <v>0.15</v>
      </c>
      <c r="J34" s="92">
        <f>ROUND(((SUM(BF130:BF193))*I34),  2)</f>
        <v>0</v>
      </c>
      <c r="L34" s="30"/>
    </row>
    <row r="35" spans="2:12" s="1" customFormat="1" ht="14.45" hidden="1" customHeight="1">
      <c r="B35" s="30"/>
      <c r="E35" s="25" t="s">
        <v>44</v>
      </c>
      <c r="F35" s="92">
        <f>ROUND((SUM(BG130:BG193)),  2)</f>
        <v>0</v>
      </c>
      <c r="I35" s="93">
        <v>0.21</v>
      </c>
      <c r="J35" s="92">
        <f>0</f>
        <v>0</v>
      </c>
      <c r="L35" s="30"/>
    </row>
    <row r="36" spans="2:12" s="1" customFormat="1" ht="14.45" hidden="1" customHeight="1">
      <c r="B36" s="30"/>
      <c r="E36" s="25" t="s">
        <v>45</v>
      </c>
      <c r="F36" s="92">
        <f>ROUND((SUM(BH130:BH193)),  2)</f>
        <v>0</v>
      </c>
      <c r="I36" s="93">
        <v>0.15</v>
      </c>
      <c r="J36" s="92">
        <f>0</f>
        <v>0</v>
      </c>
      <c r="L36" s="30"/>
    </row>
    <row r="37" spans="2:12" s="1" customFormat="1" ht="14.45" hidden="1" customHeight="1">
      <c r="B37" s="30"/>
      <c r="E37" s="25" t="s">
        <v>46</v>
      </c>
      <c r="F37" s="92">
        <f>ROUND((SUM(BI130:BI193)),  2)</f>
        <v>0</v>
      </c>
      <c r="I37" s="93">
        <v>0</v>
      </c>
      <c r="J37" s="92">
        <f>0</f>
        <v>0</v>
      </c>
      <c r="L37" s="30"/>
    </row>
    <row r="38" spans="2:12" s="1" customFormat="1" ht="6.95" customHeight="1">
      <c r="B38" s="30"/>
      <c r="I38" s="85"/>
      <c r="L38" s="30"/>
    </row>
    <row r="39" spans="2:12" s="1" customFormat="1" ht="25.35" customHeight="1">
      <c r="B39" s="30"/>
      <c r="C39" s="94"/>
      <c r="D39" s="95" t="s">
        <v>47</v>
      </c>
      <c r="E39" s="55"/>
      <c r="F39" s="55"/>
      <c r="G39" s="96" t="s">
        <v>48</v>
      </c>
      <c r="H39" s="97" t="s">
        <v>49</v>
      </c>
      <c r="I39" s="98"/>
      <c r="J39" s="99">
        <f>SUM(J30:J37)</f>
        <v>0</v>
      </c>
      <c r="K39" s="100"/>
      <c r="L39" s="30"/>
    </row>
    <row r="40" spans="2:12" s="1" customFormat="1" ht="14.45" customHeight="1">
      <c r="B40" s="30"/>
      <c r="I40" s="85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50</v>
      </c>
      <c r="E50" s="40"/>
      <c r="F50" s="40"/>
      <c r="G50" s="39" t="s">
        <v>51</v>
      </c>
      <c r="H50" s="40"/>
      <c r="I50" s="101"/>
      <c r="J50" s="40"/>
      <c r="K50" s="40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1" t="s">
        <v>52</v>
      </c>
      <c r="E61" s="32"/>
      <c r="F61" s="102" t="s">
        <v>53</v>
      </c>
      <c r="G61" s="41" t="s">
        <v>52</v>
      </c>
      <c r="H61" s="32"/>
      <c r="I61" s="103"/>
      <c r="J61" s="104" t="s">
        <v>53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9" t="s">
        <v>54</v>
      </c>
      <c r="E65" s="40"/>
      <c r="F65" s="40"/>
      <c r="G65" s="39" t="s">
        <v>55</v>
      </c>
      <c r="H65" s="40"/>
      <c r="I65" s="101"/>
      <c r="J65" s="40"/>
      <c r="K65" s="40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1" t="s">
        <v>52</v>
      </c>
      <c r="E76" s="32"/>
      <c r="F76" s="102" t="s">
        <v>53</v>
      </c>
      <c r="G76" s="41" t="s">
        <v>52</v>
      </c>
      <c r="H76" s="32"/>
      <c r="I76" s="103"/>
      <c r="J76" s="104" t="s">
        <v>53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105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106"/>
      <c r="J81" s="45"/>
      <c r="K81" s="45"/>
      <c r="L81" s="30"/>
    </row>
    <row r="82" spans="2:47" s="1" customFormat="1" ht="24.95" customHeight="1">
      <c r="B82" s="30"/>
      <c r="C82" s="19" t="s">
        <v>91</v>
      </c>
      <c r="I82" s="85"/>
      <c r="L82" s="30"/>
    </row>
    <row r="83" spans="2:47" s="1" customFormat="1" ht="6.95" customHeight="1">
      <c r="B83" s="30"/>
      <c r="I83" s="85"/>
      <c r="L83" s="30"/>
    </row>
    <row r="84" spans="2:47" s="1" customFormat="1" ht="12" customHeight="1">
      <c r="B84" s="30"/>
      <c r="C84" s="25" t="s">
        <v>16</v>
      </c>
      <c r="I84" s="85"/>
      <c r="L84" s="30"/>
    </row>
    <row r="85" spans="2:47" s="1" customFormat="1" ht="16.5" customHeight="1">
      <c r="B85" s="30"/>
      <c r="E85" s="224" t="str">
        <f>E7</f>
        <v>Sportovní hala Slezská Ostrava</v>
      </c>
      <c r="F85" s="225"/>
      <c r="G85" s="225"/>
      <c r="H85" s="225"/>
      <c r="I85" s="85"/>
      <c r="L85" s="30"/>
    </row>
    <row r="86" spans="2:47" s="1" customFormat="1" ht="12" customHeight="1">
      <c r="B86" s="30"/>
      <c r="C86" s="25" t="s">
        <v>89</v>
      </c>
      <c r="I86" s="85"/>
      <c r="L86" s="30"/>
    </row>
    <row r="87" spans="2:47" s="1" customFormat="1" ht="16.5" customHeight="1">
      <c r="B87" s="30"/>
      <c r="E87" s="191" t="str">
        <f>E9</f>
        <v>SO 01 - Odstranění stávající tělocvičny</v>
      </c>
      <c r="F87" s="223"/>
      <c r="G87" s="223"/>
      <c r="H87" s="223"/>
      <c r="I87" s="85"/>
      <c r="L87" s="30"/>
    </row>
    <row r="88" spans="2:47" s="1" customFormat="1" ht="6.95" customHeight="1">
      <c r="B88" s="30"/>
      <c r="I88" s="85"/>
      <c r="L88" s="30"/>
    </row>
    <row r="89" spans="2:47" s="1" customFormat="1" ht="12" customHeight="1">
      <c r="B89" s="30"/>
      <c r="C89" s="25" t="s">
        <v>20</v>
      </c>
      <c r="F89" s="23" t="str">
        <f>F12</f>
        <v>Slezská Ostrava</v>
      </c>
      <c r="I89" s="86" t="s">
        <v>22</v>
      </c>
      <c r="J89" s="50" t="str">
        <f>IF(J12="","",J12)</f>
        <v>3. 6. 2020</v>
      </c>
      <c r="L89" s="30"/>
    </row>
    <row r="90" spans="2:47" s="1" customFormat="1" ht="6.95" customHeight="1">
      <c r="B90" s="30"/>
      <c r="I90" s="85"/>
      <c r="L90" s="30"/>
    </row>
    <row r="91" spans="2:47" s="1" customFormat="1" ht="15.2" customHeight="1">
      <c r="B91" s="30"/>
      <c r="C91" s="25" t="s">
        <v>24</v>
      </c>
      <c r="F91" s="23" t="str">
        <f>E15</f>
        <v>Statutární město Ostrava, městský obvod Slezská OV</v>
      </c>
      <c r="I91" s="86" t="s">
        <v>30</v>
      </c>
      <c r="J91" s="28" t="str">
        <f>E21</f>
        <v>PPS Kania s.r.o.</v>
      </c>
      <c r="L91" s="30"/>
    </row>
    <row r="92" spans="2:47" s="1" customFormat="1" ht="15.2" customHeight="1">
      <c r="B92" s="30"/>
      <c r="C92" s="25" t="s">
        <v>28</v>
      </c>
      <c r="F92" s="23" t="str">
        <f>IF(E18="","",E18)</f>
        <v>Vyplň údaj</v>
      </c>
      <c r="I92" s="86" t="s">
        <v>33</v>
      </c>
      <c r="J92" s="28" t="str">
        <f>E24</f>
        <v xml:space="preserve"> </v>
      </c>
      <c r="L92" s="30"/>
    </row>
    <row r="93" spans="2:47" s="1" customFormat="1" ht="10.35" customHeight="1">
      <c r="B93" s="30"/>
      <c r="I93" s="85"/>
      <c r="L93" s="30"/>
    </row>
    <row r="94" spans="2:47" s="1" customFormat="1" ht="29.25" customHeight="1">
      <c r="B94" s="30"/>
      <c r="C94" s="107" t="s">
        <v>92</v>
      </c>
      <c r="D94" s="94"/>
      <c r="E94" s="94"/>
      <c r="F94" s="94"/>
      <c r="G94" s="94"/>
      <c r="H94" s="94"/>
      <c r="I94" s="108"/>
      <c r="J94" s="109" t="s">
        <v>93</v>
      </c>
      <c r="K94" s="94"/>
      <c r="L94" s="30"/>
    </row>
    <row r="95" spans="2:47" s="1" customFormat="1" ht="10.35" customHeight="1">
      <c r="B95" s="30"/>
      <c r="I95" s="85"/>
      <c r="L95" s="30"/>
    </row>
    <row r="96" spans="2:47" s="1" customFormat="1" ht="22.9" customHeight="1">
      <c r="B96" s="30"/>
      <c r="C96" s="110" t="s">
        <v>94</v>
      </c>
      <c r="I96" s="85"/>
      <c r="J96" s="64">
        <f>J130</f>
        <v>0</v>
      </c>
      <c r="L96" s="30"/>
      <c r="AU96" s="15" t="s">
        <v>95</v>
      </c>
    </row>
    <row r="97" spans="2:12" s="8" customFormat="1" ht="24.95" customHeight="1">
      <c r="B97" s="111"/>
      <c r="D97" s="112" t="s">
        <v>96</v>
      </c>
      <c r="E97" s="113"/>
      <c r="F97" s="113"/>
      <c r="G97" s="113"/>
      <c r="H97" s="113"/>
      <c r="I97" s="114"/>
      <c r="J97" s="115">
        <f>J131</f>
        <v>0</v>
      </c>
      <c r="L97" s="111"/>
    </row>
    <row r="98" spans="2:12" s="9" customFormat="1" ht="19.899999999999999" customHeight="1">
      <c r="B98" s="116"/>
      <c r="D98" s="117" t="s">
        <v>97</v>
      </c>
      <c r="E98" s="118"/>
      <c r="F98" s="118"/>
      <c r="G98" s="118"/>
      <c r="H98" s="118"/>
      <c r="I98" s="119"/>
      <c r="J98" s="120">
        <f>J132</f>
        <v>0</v>
      </c>
      <c r="L98" s="116"/>
    </row>
    <row r="99" spans="2:12" s="9" customFormat="1" ht="19.899999999999999" customHeight="1">
      <c r="B99" s="116"/>
      <c r="D99" s="117" t="s">
        <v>98</v>
      </c>
      <c r="E99" s="118"/>
      <c r="F99" s="118"/>
      <c r="G99" s="118"/>
      <c r="H99" s="118"/>
      <c r="I99" s="119"/>
      <c r="J99" s="120">
        <f>J139</f>
        <v>0</v>
      </c>
      <c r="L99" s="116"/>
    </row>
    <row r="100" spans="2:12" s="9" customFormat="1" ht="19.899999999999999" customHeight="1">
      <c r="B100" s="116"/>
      <c r="D100" s="117" t="s">
        <v>99</v>
      </c>
      <c r="E100" s="118"/>
      <c r="F100" s="118"/>
      <c r="G100" s="118"/>
      <c r="H100" s="118"/>
      <c r="I100" s="119"/>
      <c r="J100" s="120">
        <f>J148</f>
        <v>0</v>
      </c>
      <c r="L100" s="116"/>
    </row>
    <row r="101" spans="2:12" s="9" customFormat="1" ht="19.899999999999999" customHeight="1">
      <c r="B101" s="116"/>
      <c r="D101" s="117" t="s">
        <v>100</v>
      </c>
      <c r="E101" s="118"/>
      <c r="F101" s="118"/>
      <c r="G101" s="118"/>
      <c r="H101" s="118"/>
      <c r="I101" s="119"/>
      <c r="J101" s="120">
        <f>J159</f>
        <v>0</v>
      </c>
      <c r="L101" s="116"/>
    </row>
    <row r="102" spans="2:12" s="8" customFormat="1" ht="24.95" customHeight="1">
      <c r="B102" s="111"/>
      <c r="D102" s="112" t="s">
        <v>101</v>
      </c>
      <c r="E102" s="113"/>
      <c r="F102" s="113"/>
      <c r="G102" s="113"/>
      <c r="H102" s="113"/>
      <c r="I102" s="114"/>
      <c r="J102" s="115">
        <f>J166</f>
        <v>0</v>
      </c>
      <c r="L102" s="111"/>
    </row>
    <row r="103" spans="2:12" s="9" customFormat="1" ht="19.899999999999999" customHeight="1">
      <c r="B103" s="116"/>
      <c r="D103" s="117" t="s">
        <v>102</v>
      </c>
      <c r="E103" s="118"/>
      <c r="F103" s="118"/>
      <c r="G103" s="118"/>
      <c r="H103" s="118"/>
      <c r="I103" s="119"/>
      <c r="J103" s="120">
        <f>J167</f>
        <v>0</v>
      </c>
      <c r="L103" s="116"/>
    </row>
    <row r="104" spans="2:12" s="8" customFormat="1" ht="24.95" customHeight="1">
      <c r="B104" s="111"/>
      <c r="D104" s="112" t="s">
        <v>103</v>
      </c>
      <c r="E104" s="113"/>
      <c r="F104" s="113"/>
      <c r="G104" s="113"/>
      <c r="H104" s="113"/>
      <c r="I104" s="114"/>
      <c r="J104" s="115">
        <f>J172</f>
        <v>0</v>
      </c>
      <c r="L104" s="111"/>
    </row>
    <row r="105" spans="2:12" s="8" customFormat="1" ht="24.95" customHeight="1">
      <c r="B105" s="111"/>
      <c r="D105" s="112" t="s">
        <v>104</v>
      </c>
      <c r="E105" s="113"/>
      <c r="F105" s="113"/>
      <c r="G105" s="113"/>
      <c r="H105" s="113"/>
      <c r="I105" s="114"/>
      <c r="J105" s="115">
        <f>J176</f>
        <v>0</v>
      </c>
      <c r="L105" s="111"/>
    </row>
    <row r="106" spans="2:12" s="9" customFormat="1" ht="19.899999999999999" customHeight="1">
      <c r="B106" s="116"/>
      <c r="D106" s="117" t="s">
        <v>105</v>
      </c>
      <c r="E106" s="118"/>
      <c r="F106" s="118"/>
      <c r="G106" s="118"/>
      <c r="H106" s="118"/>
      <c r="I106" s="119"/>
      <c r="J106" s="120">
        <f>J177</f>
        <v>0</v>
      </c>
      <c r="L106" s="116"/>
    </row>
    <row r="107" spans="2:12" s="9" customFormat="1" ht="19.899999999999999" customHeight="1">
      <c r="B107" s="116"/>
      <c r="D107" s="117" t="s">
        <v>106</v>
      </c>
      <c r="E107" s="118"/>
      <c r="F107" s="118"/>
      <c r="G107" s="118"/>
      <c r="H107" s="118"/>
      <c r="I107" s="119"/>
      <c r="J107" s="120">
        <f>J180</f>
        <v>0</v>
      </c>
      <c r="L107" s="116"/>
    </row>
    <row r="108" spans="2:12" s="9" customFormat="1" ht="19.899999999999999" customHeight="1">
      <c r="B108" s="116"/>
      <c r="D108" s="117" t="s">
        <v>107</v>
      </c>
      <c r="E108" s="118"/>
      <c r="F108" s="118"/>
      <c r="G108" s="118"/>
      <c r="H108" s="118"/>
      <c r="I108" s="119"/>
      <c r="J108" s="120">
        <f>J185</f>
        <v>0</v>
      </c>
      <c r="L108" s="116"/>
    </row>
    <row r="109" spans="2:12" s="9" customFormat="1" ht="19.899999999999999" customHeight="1">
      <c r="B109" s="116"/>
      <c r="D109" s="117" t="s">
        <v>108</v>
      </c>
      <c r="E109" s="118"/>
      <c r="F109" s="118"/>
      <c r="G109" s="118"/>
      <c r="H109" s="118"/>
      <c r="I109" s="119"/>
      <c r="J109" s="120">
        <f>J188</f>
        <v>0</v>
      </c>
      <c r="L109" s="116"/>
    </row>
    <row r="110" spans="2:12" s="9" customFormat="1" ht="19.899999999999999" customHeight="1">
      <c r="B110" s="116"/>
      <c r="D110" s="117" t="s">
        <v>109</v>
      </c>
      <c r="E110" s="118"/>
      <c r="F110" s="118"/>
      <c r="G110" s="118"/>
      <c r="H110" s="118"/>
      <c r="I110" s="119"/>
      <c r="J110" s="120">
        <f>J191</f>
        <v>0</v>
      </c>
      <c r="L110" s="116"/>
    </row>
    <row r="111" spans="2:12" s="1" customFormat="1" ht="21.75" customHeight="1">
      <c r="B111" s="30"/>
      <c r="I111" s="85"/>
      <c r="L111" s="30"/>
    </row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105"/>
      <c r="J112" s="43"/>
      <c r="K112" s="43"/>
      <c r="L112" s="30"/>
    </row>
    <row r="116" spans="2:12" s="1" customFormat="1" ht="6.95" customHeight="1">
      <c r="B116" s="44"/>
      <c r="C116" s="45"/>
      <c r="D116" s="45"/>
      <c r="E116" s="45"/>
      <c r="F116" s="45"/>
      <c r="G116" s="45"/>
      <c r="H116" s="45"/>
      <c r="I116" s="106"/>
      <c r="J116" s="45"/>
      <c r="K116" s="45"/>
      <c r="L116" s="30"/>
    </row>
    <row r="117" spans="2:12" s="1" customFormat="1" ht="24.95" customHeight="1">
      <c r="B117" s="30"/>
      <c r="C117" s="19" t="s">
        <v>110</v>
      </c>
      <c r="I117" s="85"/>
      <c r="L117" s="30"/>
    </row>
    <row r="118" spans="2:12" s="1" customFormat="1" ht="6.95" customHeight="1">
      <c r="B118" s="30"/>
      <c r="I118" s="85"/>
      <c r="L118" s="30"/>
    </row>
    <row r="119" spans="2:12" s="1" customFormat="1" ht="12" customHeight="1">
      <c r="B119" s="30"/>
      <c r="C119" s="25" t="s">
        <v>16</v>
      </c>
      <c r="I119" s="85"/>
      <c r="L119" s="30"/>
    </row>
    <row r="120" spans="2:12" s="1" customFormat="1" ht="16.5" customHeight="1">
      <c r="B120" s="30"/>
      <c r="E120" s="224" t="str">
        <f>E7</f>
        <v>Sportovní hala Slezská Ostrava</v>
      </c>
      <c r="F120" s="225"/>
      <c r="G120" s="225"/>
      <c r="H120" s="225"/>
      <c r="I120" s="85"/>
      <c r="L120" s="30"/>
    </row>
    <row r="121" spans="2:12" s="1" customFormat="1" ht="12" customHeight="1">
      <c r="B121" s="30"/>
      <c r="C121" s="25" t="s">
        <v>89</v>
      </c>
      <c r="I121" s="85"/>
      <c r="L121" s="30"/>
    </row>
    <row r="122" spans="2:12" s="1" customFormat="1" ht="16.5" customHeight="1">
      <c r="B122" s="30"/>
      <c r="E122" s="191" t="str">
        <f>E9</f>
        <v>SO 01 - Odstranění stávající tělocvičny</v>
      </c>
      <c r="F122" s="223"/>
      <c r="G122" s="223"/>
      <c r="H122" s="223"/>
      <c r="I122" s="85"/>
      <c r="L122" s="30"/>
    </row>
    <row r="123" spans="2:12" s="1" customFormat="1" ht="6.95" customHeight="1">
      <c r="B123" s="30"/>
      <c r="I123" s="85"/>
      <c r="L123" s="30"/>
    </row>
    <row r="124" spans="2:12" s="1" customFormat="1" ht="12" customHeight="1">
      <c r="B124" s="30"/>
      <c r="C124" s="25" t="s">
        <v>20</v>
      </c>
      <c r="F124" s="23" t="str">
        <f>F12</f>
        <v>Slezská Ostrava</v>
      </c>
      <c r="I124" s="86" t="s">
        <v>22</v>
      </c>
      <c r="J124" s="50" t="str">
        <f>IF(J12="","",J12)</f>
        <v>3. 6. 2020</v>
      </c>
      <c r="L124" s="30"/>
    </row>
    <row r="125" spans="2:12" s="1" customFormat="1" ht="6.95" customHeight="1">
      <c r="B125" s="30"/>
      <c r="I125" s="85"/>
      <c r="L125" s="30"/>
    </row>
    <row r="126" spans="2:12" s="1" customFormat="1" ht="15.2" customHeight="1">
      <c r="B126" s="30"/>
      <c r="C126" s="25" t="s">
        <v>24</v>
      </c>
      <c r="F126" s="23" t="str">
        <f>E15</f>
        <v>Statutární město Ostrava, městský obvod Slezská OV</v>
      </c>
      <c r="I126" s="86" t="s">
        <v>30</v>
      </c>
      <c r="J126" s="28" t="str">
        <f>E21</f>
        <v>PPS Kania s.r.o.</v>
      </c>
      <c r="L126" s="30"/>
    </row>
    <row r="127" spans="2:12" s="1" customFormat="1" ht="15.2" customHeight="1">
      <c r="B127" s="30"/>
      <c r="C127" s="25" t="s">
        <v>28</v>
      </c>
      <c r="F127" s="23" t="str">
        <f>IF(E18="","",E18)</f>
        <v>Vyplň údaj</v>
      </c>
      <c r="I127" s="86" t="s">
        <v>33</v>
      </c>
      <c r="J127" s="28" t="str">
        <f>E24</f>
        <v xml:space="preserve"> </v>
      </c>
      <c r="L127" s="30"/>
    </row>
    <row r="128" spans="2:12" s="1" customFormat="1" ht="10.35" customHeight="1">
      <c r="B128" s="30"/>
      <c r="I128" s="85"/>
      <c r="L128" s="30"/>
    </row>
    <row r="129" spans="2:65" s="10" customFormat="1" ht="29.25" customHeight="1">
      <c r="B129" s="121"/>
      <c r="C129" s="122" t="s">
        <v>111</v>
      </c>
      <c r="D129" s="123" t="s">
        <v>62</v>
      </c>
      <c r="E129" s="123" t="s">
        <v>58</v>
      </c>
      <c r="F129" s="123" t="s">
        <v>59</v>
      </c>
      <c r="G129" s="123" t="s">
        <v>112</v>
      </c>
      <c r="H129" s="123" t="s">
        <v>113</v>
      </c>
      <c r="I129" s="124" t="s">
        <v>114</v>
      </c>
      <c r="J129" s="123" t="s">
        <v>93</v>
      </c>
      <c r="K129" s="125" t="s">
        <v>115</v>
      </c>
      <c r="L129" s="121"/>
      <c r="M129" s="57" t="s">
        <v>1</v>
      </c>
      <c r="N129" s="58" t="s">
        <v>41</v>
      </c>
      <c r="O129" s="58" t="s">
        <v>116</v>
      </c>
      <c r="P129" s="58" t="s">
        <v>117</v>
      </c>
      <c r="Q129" s="58" t="s">
        <v>118</v>
      </c>
      <c r="R129" s="58" t="s">
        <v>119</v>
      </c>
      <c r="S129" s="58" t="s">
        <v>120</v>
      </c>
      <c r="T129" s="59" t="s">
        <v>121</v>
      </c>
    </row>
    <row r="130" spans="2:65" s="1" customFormat="1" ht="22.9" customHeight="1">
      <c r="B130" s="30"/>
      <c r="C130" s="62" t="s">
        <v>122</v>
      </c>
      <c r="I130" s="85"/>
      <c r="J130" s="126">
        <f>BK130</f>
        <v>0</v>
      </c>
      <c r="L130" s="30"/>
      <c r="M130" s="60"/>
      <c r="N130" s="51"/>
      <c r="O130" s="51"/>
      <c r="P130" s="127">
        <f>P131+P166+P172+P176</f>
        <v>0</v>
      </c>
      <c r="Q130" s="51"/>
      <c r="R130" s="127">
        <f>R131+R166+R172+R176</f>
        <v>56.371000000000002</v>
      </c>
      <c r="S130" s="51"/>
      <c r="T130" s="128">
        <f>T131+T166+T172+T176</f>
        <v>1047.78</v>
      </c>
      <c r="AT130" s="15" t="s">
        <v>76</v>
      </c>
      <c r="AU130" s="15" t="s">
        <v>95</v>
      </c>
      <c r="BK130" s="129">
        <f>BK131+BK166+BK172+BK176</f>
        <v>0</v>
      </c>
    </row>
    <row r="131" spans="2:65" s="11" customFormat="1" ht="25.9" customHeight="1">
      <c r="B131" s="130"/>
      <c r="D131" s="131" t="s">
        <v>76</v>
      </c>
      <c r="E131" s="132" t="s">
        <v>123</v>
      </c>
      <c r="F131" s="132" t="s">
        <v>124</v>
      </c>
      <c r="I131" s="133"/>
      <c r="J131" s="134">
        <f>BK131</f>
        <v>0</v>
      </c>
      <c r="L131" s="130"/>
      <c r="M131" s="135"/>
      <c r="P131" s="136">
        <f>P132+P139+P148+P159</f>
        <v>0</v>
      </c>
      <c r="R131" s="136">
        <f>R132+R139+R148+R159</f>
        <v>0</v>
      </c>
      <c r="T131" s="137">
        <f>T132+T139+T148+T159</f>
        <v>1047.78</v>
      </c>
      <c r="AR131" s="131" t="s">
        <v>85</v>
      </c>
      <c r="AT131" s="138" t="s">
        <v>76</v>
      </c>
      <c r="AU131" s="138" t="s">
        <v>77</v>
      </c>
      <c r="AY131" s="131" t="s">
        <v>125</v>
      </c>
      <c r="BK131" s="139">
        <f>BK132+BK139+BK148+BK159</f>
        <v>0</v>
      </c>
    </row>
    <row r="132" spans="2:65" s="11" customFormat="1" ht="22.9" customHeight="1">
      <c r="B132" s="130"/>
      <c r="D132" s="131" t="s">
        <v>76</v>
      </c>
      <c r="E132" s="140" t="s">
        <v>85</v>
      </c>
      <c r="F132" s="140" t="s">
        <v>126</v>
      </c>
      <c r="I132" s="133"/>
      <c r="J132" s="141">
        <f>BK132</f>
        <v>0</v>
      </c>
      <c r="L132" s="130"/>
      <c r="M132" s="135"/>
      <c r="P132" s="136">
        <f>SUM(P133:P138)</f>
        <v>0</v>
      </c>
      <c r="R132" s="136">
        <f>SUM(R133:R138)</f>
        <v>0</v>
      </c>
      <c r="T132" s="137">
        <f>SUM(T133:T138)</f>
        <v>44.73</v>
      </c>
      <c r="AR132" s="131" t="s">
        <v>85</v>
      </c>
      <c r="AT132" s="138" t="s">
        <v>76</v>
      </c>
      <c r="AU132" s="138" t="s">
        <v>85</v>
      </c>
      <c r="AY132" s="131" t="s">
        <v>125</v>
      </c>
      <c r="BK132" s="139">
        <f>SUM(BK133:BK138)</f>
        <v>0</v>
      </c>
    </row>
    <row r="133" spans="2:65" s="1" customFormat="1" ht="16.5" customHeight="1">
      <c r="B133" s="30"/>
      <c r="C133" s="142" t="s">
        <v>85</v>
      </c>
      <c r="D133" s="142" t="s">
        <v>127</v>
      </c>
      <c r="E133" s="143" t="s">
        <v>128</v>
      </c>
      <c r="F133" s="144" t="s">
        <v>129</v>
      </c>
      <c r="G133" s="145" t="s">
        <v>130</v>
      </c>
      <c r="H133" s="146">
        <v>2</v>
      </c>
      <c r="I133" s="147"/>
      <c r="J133" s="148">
        <f>ROUND(I133*H133,2)</f>
        <v>0</v>
      </c>
      <c r="K133" s="144" t="s">
        <v>131</v>
      </c>
      <c r="L133" s="30"/>
      <c r="M133" s="149" t="s">
        <v>1</v>
      </c>
      <c r="N133" s="150" t="s">
        <v>42</v>
      </c>
      <c r="P133" s="151">
        <f>O133*H133</f>
        <v>0</v>
      </c>
      <c r="Q133" s="151">
        <v>0</v>
      </c>
      <c r="R133" s="151">
        <f>Q133*H133</f>
        <v>0</v>
      </c>
      <c r="S133" s="151">
        <v>0</v>
      </c>
      <c r="T133" s="152">
        <f>S133*H133</f>
        <v>0</v>
      </c>
      <c r="AR133" s="153" t="s">
        <v>132</v>
      </c>
      <c r="AT133" s="153" t="s">
        <v>127</v>
      </c>
      <c r="AU133" s="153" t="s">
        <v>87</v>
      </c>
      <c r="AY133" s="15" t="s">
        <v>125</v>
      </c>
      <c r="BE133" s="154">
        <f>IF(N133="základní",J133,0)</f>
        <v>0</v>
      </c>
      <c r="BF133" s="154">
        <f>IF(N133="snížená",J133,0)</f>
        <v>0</v>
      </c>
      <c r="BG133" s="154">
        <f>IF(N133="zákl. přenesená",J133,0)</f>
        <v>0</v>
      </c>
      <c r="BH133" s="154">
        <f>IF(N133="sníž. přenesená",J133,0)</f>
        <v>0</v>
      </c>
      <c r="BI133" s="154">
        <f>IF(N133="nulová",J133,0)</f>
        <v>0</v>
      </c>
      <c r="BJ133" s="15" t="s">
        <v>85</v>
      </c>
      <c r="BK133" s="154">
        <f>ROUND(I133*H133,2)</f>
        <v>0</v>
      </c>
      <c r="BL133" s="15" t="s">
        <v>132</v>
      </c>
      <c r="BM133" s="153" t="s">
        <v>133</v>
      </c>
    </row>
    <row r="134" spans="2:65" s="1" customFormat="1" ht="16.5" customHeight="1">
      <c r="B134" s="30"/>
      <c r="C134" s="142" t="s">
        <v>87</v>
      </c>
      <c r="D134" s="142" t="s">
        <v>127</v>
      </c>
      <c r="E134" s="143" t="s">
        <v>134</v>
      </c>
      <c r="F134" s="144" t="s">
        <v>135</v>
      </c>
      <c r="G134" s="145" t="s">
        <v>130</v>
      </c>
      <c r="H134" s="146">
        <v>2</v>
      </c>
      <c r="I134" s="147"/>
      <c r="J134" s="148">
        <f>ROUND(I134*H134,2)</f>
        <v>0</v>
      </c>
      <c r="K134" s="144" t="s">
        <v>131</v>
      </c>
      <c r="L134" s="30"/>
      <c r="M134" s="149" t="s">
        <v>1</v>
      </c>
      <c r="N134" s="150" t="s">
        <v>42</v>
      </c>
      <c r="P134" s="151">
        <f>O134*H134</f>
        <v>0</v>
      </c>
      <c r="Q134" s="151">
        <v>0</v>
      </c>
      <c r="R134" s="151">
        <f>Q134*H134</f>
        <v>0</v>
      </c>
      <c r="S134" s="151">
        <v>0</v>
      </c>
      <c r="T134" s="152">
        <f>S134*H134</f>
        <v>0</v>
      </c>
      <c r="AR134" s="153" t="s">
        <v>132</v>
      </c>
      <c r="AT134" s="153" t="s">
        <v>127</v>
      </c>
      <c r="AU134" s="153" t="s">
        <v>87</v>
      </c>
      <c r="AY134" s="15" t="s">
        <v>125</v>
      </c>
      <c r="BE134" s="154">
        <f>IF(N134="základní",J134,0)</f>
        <v>0</v>
      </c>
      <c r="BF134" s="154">
        <f>IF(N134="snížená",J134,0)</f>
        <v>0</v>
      </c>
      <c r="BG134" s="154">
        <f>IF(N134="zákl. přenesená",J134,0)</f>
        <v>0</v>
      </c>
      <c r="BH134" s="154">
        <f>IF(N134="sníž. přenesená",J134,0)</f>
        <v>0</v>
      </c>
      <c r="BI134" s="154">
        <f>IF(N134="nulová",J134,0)</f>
        <v>0</v>
      </c>
      <c r="BJ134" s="15" t="s">
        <v>85</v>
      </c>
      <c r="BK134" s="154">
        <f>ROUND(I134*H134,2)</f>
        <v>0</v>
      </c>
      <c r="BL134" s="15" t="s">
        <v>132</v>
      </c>
      <c r="BM134" s="153" t="s">
        <v>136</v>
      </c>
    </row>
    <row r="135" spans="2:65" s="1" customFormat="1" ht="16.5" customHeight="1">
      <c r="B135" s="30"/>
      <c r="C135" s="142" t="s">
        <v>137</v>
      </c>
      <c r="D135" s="142" t="s">
        <v>127</v>
      </c>
      <c r="E135" s="143" t="s">
        <v>138</v>
      </c>
      <c r="F135" s="144" t="s">
        <v>139</v>
      </c>
      <c r="G135" s="145" t="s">
        <v>140</v>
      </c>
      <c r="H135" s="146">
        <v>126</v>
      </c>
      <c r="I135" s="147"/>
      <c r="J135" s="148">
        <f>ROUND(I135*H135,2)</f>
        <v>0</v>
      </c>
      <c r="K135" s="144" t="s">
        <v>131</v>
      </c>
      <c r="L135" s="30"/>
      <c r="M135" s="149" t="s">
        <v>1</v>
      </c>
      <c r="N135" s="150" t="s">
        <v>42</v>
      </c>
      <c r="P135" s="151">
        <f>O135*H135</f>
        <v>0</v>
      </c>
      <c r="Q135" s="151">
        <v>0</v>
      </c>
      <c r="R135" s="151">
        <f>Q135*H135</f>
        <v>0</v>
      </c>
      <c r="S135" s="151">
        <v>0.35499999999999998</v>
      </c>
      <c r="T135" s="152">
        <f>S135*H135</f>
        <v>44.73</v>
      </c>
      <c r="AR135" s="153" t="s">
        <v>132</v>
      </c>
      <c r="AT135" s="153" t="s">
        <v>127</v>
      </c>
      <c r="AU135" s="153" t="s">
        <v>87</v>
      </c>
      <c r="AY135" s="15" t="s">
        <v>125</v>
      </c>
      <c r="BE135" s="154">
        <f>IF(N135="základní",J135,0)</f>
        <v>0</v>
      </c>
      <c r="BF135" s="154">
        <f>IF(N135="snížená",J135,0)</f>
        <v>0</v>
      </c>
      <c r="BG135" s="154">
        <f>IF(N135="zákl. přenesená",J135,0)</f>
        <v>0</v>
      </c>
      <c r="BH135" s="154">
        <f>IF(N135="sníž. přenesená",J135,0)</f>
        <v>0</v>
      </c>
      <c r="BI135" s="154">
        <f>IF(N135="nulová",J135,0)</f>
        <v>0</v>
      </c>
      <c r="BJ135" s="15" t="s">
        <v>85</v>
      </c>
      <c r="BK135" s="154">
        <f>ROUND(I135*H135,2)</f>
        <v>0</v>
      </c>
      <c r="BL135" s="15" t="s">
        <v>132</v>
      </c>
      <c r="BM135" s="153" t="s">
        <v>141</v>
      </c>
    </row>
    <row r="136" spans="2:65" s="12" customFormat="1">
      <c r="B136" s="155"/>
      <c r="D136" s="156" t="s">
        <v>142</v>
      </c>
      <c r="E136" s="157" t="s">
        <v>1</v>
      </c>
      <c r="F136" s="158" t="s">
        <v>143</v>
      </c>
      <c r="H136" s="159">
        <v>126</v>
      </c>
      <c r="I136" s="160"/>
      <c r="L136" s="155"/>
      <c r="M136" s="161"/>
      <c r="T136" s="162"/>
      <c r="AT136" s="157" t="s">
        <v>142</v>
      </c>
      <c r="AU136" s="157" t="s">
        <v>87</v>
      </c>
      <c r="AV136" s="12" t="s">
        <v>87</v>
      </c>
      <c r="AW136" s="12" t="s">
        <v>32</v>
      </c>
      <c r="AX136" s="12" t="s">
        <v>77</v>
      </c>
      <c r="AY136" s="157" t="s">
        <v>125</v>
      </c>
    </row>
    <row r="137" spans="2:65" s="13" customFormat="1">
      <c r="B137" s="163"/>
      <c r="D137" s="156" t="s">
        <v>142</v>
      </c>
      <c r="E137" s="164" t="s">
        <v>1</v>
      </c>
      <c r="F137" s="165" t="s">
        <v>144</v>
      </c>
      <c r="H137" s="166">
        <v>126</v>
      </c>
      <c r="I137" s="167"/>
      <c r="L137" s="163"/>
      <c r="M137" s="168"/>
      <c r="T137" s="169"/>
      <c r="AT137" s="164" t="s">
        <v>142</v>
      </c>
      <c r="AU137" s="164" t="s">
        <v>87</v>
      </c>
      <c r="AV137" s="13" t="s">
        <v>132</v>
      </c>
      <c r="AW137" s="13" t="s">
        <v>32</v>
      </c>
      <c r="AX137" s="13" t="s">
        <v>85</v>
      </c>
      <c r="AY137" s="164" t="s">
        <v>125</v>
      </c>
    </row>
    <row r="138" spans="2:65" s="1" customFormat="1" ht="16.5" customHeight="1">
      <c r="B138" s="30"/>
      <c r="C138" s="142" t="s">
        <v>132</v>
      </c>
      <c r="D138" s="142" t="s">
        <v>127</v>
      </c>
      <c r="E138" s="143" t="s">
        <v>145</v>
      </c>
      <c r="F138" s="144" t="s">
        <v>146</v>
      </c>
      <c r="G138" s="145" t="s">
        <v>140</v>
      </c>
      <c r="H138" s="146">
        <v>215</v>
      </c>
      <c r="I138" s="147"/>
      <c r="J138" s="148">
        <f>ROUND(I138*H138,2)</f>
        <v>0</v>
      </c>
      <c r="K138" s="144" t="s">
        <v>131</v>
      </c>
      <c r="L138" s="30"/>
      <c r="M138" s="149" t="s">
        <v>1</v>
      </c>
      <c r="N138" s="150" t="s">
        <v>42</v>
      </c>
      <c r="P138" s="151">
        <f>O138*H138</f>
        <v>0</v>
      </c>
      <c r="Q138" s="151">
        <v>0</v>
      </c>
      <c r="R138" s="151">
        <f>Q138*H138</f>
        <v>0</v>
      </c>
      <c r="S138" s="151">
        <v>0</v>
      </c>
      <c r="T138" s="152">
        <f>S138*H138</f>
        <v>0</v>
      </c>
      <c r="AR138" s="153" t="s">
        <v>132</v>
      </c>
      <c r="AT138" s="153" t="s">
        <v>127</v>
      </c>
      <c r="AU138" s="153" t="s">
        <v>87</v>
      </c>
      <c r="AY138" s="15" t="s">
        <v>125</v>
      </c>
      <c r="BE138" s="154">
        <f>IF(N138="základní",J138,0)</f>
        <v>0</v>
      </c>
      <c r="BF138" s="154">
        <f>IF(N138="snížená",J138,0)</f>
        <v>0</v>
      </c>
      <c r="BG138" s="154">
        <f>IF(N138="zákl. přenesená",J138,0)</f>
        <v>0</v>
      </c>
      <c r="BH138" s="154">
        <f>IF(N138="sníž. přenesená",J138,0)</f>
        <v>0</v>
      </c>
      <c r="BI138" s="154">
        <f>IF(N138="nulová",J138,0)</f>
        <v>0</v>
      </c>
      <c r="BJ138" s="15" t="s">
        <v>85</v>
      </c>
      <c r="BK138" s="154">
        <f>ROUND(I138*H138,2)</f>
        <v>0</v>
      </c>
      <c r="BL138" s="15" t="s">
        <v>132</v>
      </c>
      <c r="BM138" s="153" t="s">
        <v>147</v>
      </c>
    </row>
    <row r="139" spans="2:65" s="11" customFormat="1" ht="22.9" customHeight="1">
      <c r="B139" s="130"/>
      <c r="D139" s="131" t="s">
        <v>76</v>
      </c>
      <c r="E139" s="140" t="s">
        <v>148</v>
      </c>
      <c r="F139" s="140" t="s">
        <v>149</v>
      </c>
      <c r="I139" s="133"/>
      <c r="J139" s="141">
        <f>BK139</f>
        <v>0</v>
      </c>
      <c r="L139" s="130"/>
      <c r="M139" s="135"/>
      <c r="P139" s="136">
        <f>SUM(P140:P147)</f>
        <v>0</v>
      </c>
      <c r="R139" s="136">
        <f>SUM(R140:R147)</f>
        <v>0</v>
      </c>
      <c r="T139" s="137">
        <f>SUM(T140:T147)</f>
        <v>0</v>
      </c>
      <c r="AR139" s="131" t="s">
        <v>85</v>
      </c>
      <c r="AT139" s="138" t="s">
        <v>76</v>
      </c>
      <c r="AU139" s="138" t="s">
        <v>85</v>
      </c>
      <c r="AY139" s="131" t="s">
        <v>125</v>
      </c>
      <c r="BK139" s="139">
        <f>SUM(BK140:BK147)</f>
        <v>0</v>
      </c>
    </row>
    <row r="140" spans="2:65" s="1" customFormat="1" ht="16.5" customHeight="1">
      <c r="B140" s="30"/>
      <c r="C140" s="142" t="s">
        <v>150</v>
      </c>
      <c r="D140" s="142" t="s">
        <v>127</v>
      </c>
      <c r="E140" s="143" t="s">
        <v>151</v>
      </c>
      <c r="F140" s="144" t="s">
        <v>152</v>
      </c>
      <c r="G140" s="145" t="s">
        <v>153</v>
      </c>
      <c r="H140" s="146">
        <v>1</v>
      </c>
      <c r="I140" s="147"/>
      <c r="J140" s="148">
        <f>ROUND(I140*H140,2)</f>
        <v>0</v>
      </c>
      <c r="K140" s="144" t="s">
        <v>154</v>
      </c>
      <c r="L140" s="30"/>
      <c r="M140" s="149" t="s">
        <v>1</v>
      </c>
      <c r="N140" s="150" t="s">
        <v>42</v>
      </c>
      <c r="P140" s="151">
        <f>O140*H140</f>
        <v>0</v>
      </c>
      <c r="Q140" s="151">
        <v>0</v>
      </c>
      <c r="R140" s="151">
        <f>Q140*H140</f>
        <v>0</v>
      </c>
      <c r="S140" s="151">
        <v>0</v>
      </c>
      <c r="T140" s="152">
        <f>S140*H140</f>
        <v>0</v>
      </c>
      <c r="AR140" s="153" t="s">
        <v>132</v>
      </c>
      <c r="AT140" s="153" t="s">
        <v>127</v>
      </c>
      <c r="AU140" s="153" t="s">
        <v>87</v>
      </c>
      <c r="AY140" s="15" t="s">
        <v>125</v>
      </c>
      <c r="BE140" s="154">
        <f>IF(N140="základní",J140,0)</f>
        <v>0</v>
      </c>
      <c r="BF140" s="154">
        <f>IF(N140="snížená",J140,0)</f>
        <v>0</v>
      </c>
      <c r="BG140" s="154">
        <f>IF(N140="zákl. přenesená",J140,0)</f>
        <v>0</v>
      </c>
      <c r="BH140" s="154">
        <f>IF(N140="sníž. přenesená",J140,0)</f>
        <v>0</v>
      </c>
      <c r="BI140" s="154">
        <f>IF(N140="nulová",J140,0)</f>
        <v>0</v>
      </c>
      <c r="BJ140" s="15" t="s">
        <v>85</v>
      </c>
      <c r="BK140" s="154">
        <f>ROUND(I140*H140,2)</f>
        <v>0</v>
      </c>
      <c r="BL140" s="15" t="s">
        <v>132</v>
      </c>
      <c r="BM140" s="153" t="s">
        <v>155</v>
      </c>
    </row>
    <row r="141" spans="2:65" s="1" customFormat="1" ht="78">
      <c r="B141" s="30"/>
      <c r="D141" s="156" t="s">
        <v>156</v>
      </c>
      <c r="F141" s="170" t="s">
        <v>157</v>
      </c>
      <c r="I141" s="85"/>
      <c r="L141" s="30"/>
      <c r="M141" s="171"/>
      <c r="T141" s="54"/>
      <c r="AT141" s="15" t="s">
        <v>156</v>
      </c>
      <c r="AU141" s="15" t="s">
        <v>87</v>
      </c>
    </row>
    <row r="142" spans="2:65" s="1" customFormat="1" ht="16.5" customHeight="1">
      <c r="B142" s="30"/>
      <c r="C142" s="142" t="s">
        <v>158</v>
      </c>
      <c r="D142" s="142" t="s">
        <v>127</v>
      </c>
      <c r="E142" s="143" t="s">
        <v>159</v>
      </c>
      <c r="F142" s="144" t="s">
        <v>160</v>
      </c>
      <c r="G142" s="145" t="s">
        <v>153</v>
      </c>
      <c r="H142" s="146">
        <v>1</v>
      </c>
      <c r="I142" s="147"/>
      <c r="J142" s="148">
        <f>ROUND(I142*H142,2)</f>
        <v>0</v>
      </c>
      <c r="K142" s="144" t="s">
        <v>154</v>
      </c>
      <c r="L142" s="30"/>
      <c r="M142" s="149" t="s">
        <v>1</v>
      </c>
      <c r="N142" s="150" t="s">
        <v>42</v>
      </c>
      <c r="P142" s="151">
        <f>O142*H142</f>
        <v>0</v>
      </c>
      <c r="Q142" s="151">
        <v>0</v>
      </c>
      <c r="R142" s="151">
        <f>Q142*H142</f>
        <v>0</v>
      </c>
      <c r="S142" s="151">
        <v>0</v>
      </c>
      <c r="T142" s="152">
        <f>S142*H142</f>
        <v>0</v>
      </c>
      <c r="AR142" s="153" t="s">
        <v>132</v>
      </c>
      <c r="AT142" s="153" t="s">
        <v>127</v>
      </c>
      <c r="AU142" s="153" t="s">
        <v>87</v>
      </c>
      <c r="AY142" s="15" t="s">
        <v>125</v>
      </c>
      <c r="BE142" s="154">
        <f>IF(N142="základní",J142,0)</f>
        <v>0</v>
      </c>
      <c r="BF142" s="154">
        <f>IF(N142="snížená",J142,0)</f>
        <v>0</v>
      </c>
      <c r="BG142" s="154">
        <f>IF(N142="zákl. přenesená",J142,0)</f>
        <v>0</v>
      </c>
      <c r="BH142" s="154">
        <f>IF(N142="sníž. přenesená",J142,0)</f>
        <v>0</v>
      </c>
      <c r="BI142" s="154">
        <f>IF(N142="nulová",J142,0)</f>
        <v>0</v>
      </c>
      <c r="BJ142" s="15" t="s">
        <v>85</v>
      </c>
      <c r="BK142" s="154">
        <f>ROUND(I142*H142,2)</f>
        <v>0</v>
      </c>
      <c r="BL142" s="15" t="s">
        <v>132</v>
      </c>
      <c r="BM142" s="153" t="s">
        <v>161</v>
      </c>
    </row>
    <row r="143" spans="2:65" s="1" customFormat="1" ht="87.75">
      <c r="B143" s="30"/>
      <c r="D143" s="156" t="s">
        <v>156</v>
      </c>
      <c r="F143" s="170" t="s">
        <v>162</v>
      </c>
      <c r="I143" s="85"/>
      <c r="L143" s="30"/>
      <c r="M143" s="171"/>
      <c r="T143" s="54"/>
      <c r="AT143" s="15" t="s">
        <v>156</v>
      </c>
      <c r="AU143" s="15" t="s">
        <v>87</v>
      </c>
    </row>
    <row r="144" spans="2:65" s="1" customFormat="1" ht="16.5" customHeight="1">
      <c r="B144" s="30"/>
      <c r="C144" s="142" t="s">
        <v>163</v>
      </c>
      <c r="D144" s="142" t="s">
        <v>127</v>
      </c>
      <c r="E144" s="143" t="s">
        <v>164</v>
      </c>
      <c r="F144" s="144" t="s">
        <v>165</v>
      </c>
      <c r="G144" s="145" t="s">
        <v>153</v>
      </c>
      <c r="H144" s="146">
        <v>1</v>
      </c>
      <c r="I144" s="147"/>
      <c r="J144" s="148">
        <f>ROUND(I144*H144,2)</f>
        <v>0</v>
      </c>
      <c r="K144" s="144" t="s">
        <v>154</v>
      </c>
      <c r="L144" s="30"/>
      <c r="M144" s="149" t="s">
        <v>1</v>
      </c>
      <c r="N144" s="150" t="s">
        <v>42</v>
      </c>
      <c r="P144" s="151">
        <f>O144*H144</f>
        <v>0</v>
      </c>
      <c r="Q144" s="151">
        <v>0</v>
      </c>
      <c r="R144" s="151">
        <f>Q144*H144</f>
        <v>0</v>
      </c>
      <c r="S144" s="151">
        <v>0</v>
      </c>
      <c r="T144" s="152">
        <f>S144*H144</f>
        <v>0</v>
      </c>
      <c r="AR144" s="153" t="s">
        <v>132</v>
      </c>
      <c r="AT144" s="153" t="s">
        <v>127</v>
      </c>
      <c r="AU144" s="153" t="s">
        <v>87</v>
      </c>
      <c r="AY144" s="15" t="s">
        <v>125</v>
      </c>
      <c r="BE144" s="154">
        <f>IF(N144="základní",J144,0)</f>
        <v>0</v>
      </c>
      <c r="BF144" s="154">
        <f>IF(N144="snížená",J144,0)</f>
        <v>0</v>
      </c>
      <c r="BG144" s="154">
        <f>IF(N144="zákl. přenesená",J144,0)</f>
        <v>0</v>
      </c>
      <c r="BH144" s="154">
        <f>IF(N144="sníž. přenesená",J144,0)</f>
        <v>0</v>
      </c>
      <c r="BI144" s="154">
        <f>IF(N144="nulová",J144,0)</f>
        <v>0</v>
      </c>
      <c r="BJ144" s="15" t="s">
        <v>85</v>
      </c>
      <c r="BK144" s="154">
        <f>ROUND(I144*H144,2)</f>
        <v>0</v>
      </c>
      <c r="BL144" s="15" t="s">
        <v>132</v>
      </c>
      <c r="BM144" s="153" t="s">
        <v>166</v>
      </c>
    </row>
    <row r="145" spans="2:65" s="1" customFormat="1" ht="117">
      <c r="B145" s="30"/>
      <c r="D145" s="156" t="s">
        <v>156</v>
      </c>
      <c r="F145" s="170" t="s">
        <v>167</v>
      </c>
      <c r="I145" s="85"/>
      <c r="L145" s="30"/>
      <c r="M145" s="171"/>
      <c r="T145" s="54"/>
      <c r="AT145" s="15" t="s">
        <v>156</v>
      </c>
      <c r="AU145" s="15" t="s">
        <v>87</v>
      </c>
    </row>
    <row r="146" spans="2:65" s="1" customFormat="1" ht="16.5" customHeight="1">
      <c r="B146" s="30"/>
      <c r="C146" s="142" t="s">
        <v>148</v>
      </c>
      <c r="D146" s="142" t="s">
        <v>127</v>
      </c>
      <c r="E146" s="143" t="s">
        <v>168</v>
      </c>
      <c r="F146" s="144" t="s">
        <v>169</v>
      </c>
      <c r="G146" s="145" t="s">
        <v>153</v>
      </c>
      <c r="H146" s="146">
        <v>1</v>
      </c>
      <c r="I146" s="147"/>
      <c r="J146" s="148">
        <f>ROUND(I146*H146,2)</f>
        <v>0</v>
      </c>
      <c r="K146" s="144" t="s">
        <v>154</v>
      </c>
      <c r="L146" s="30"/>
      <c r="M146" s="149" t="s">
        <v>1</v>
      </c>
      <c r="N146" s="150" t="s">
        <v>42</v>
      </c>
      <c r="P146" s="151">
        <f>O146*H146</f>
        <v>0</v>
      </c>
      <c r="Q146" s="151">
        <v>0</v>
      </c>
      <c r="R146" s="151">
        <f>Q146*H146</f>
        <v>0</v>
      </c>
      <c r="S146" s="151">
        <v>0</v>
      </c>
      <c r="T146" s="152">
        <f>S146*H146</f>
        <v>0</v>
      </c>
      <c r="AR146" s="153" t="s">
        <v>132</v>
      </c>
      <c r="AT146" s="153" t="s">
        <v>127</v>
      </c>
      <c r="AU146" s="153" t="s">
        <v>87</v>
      </c>
      <c r="AY146" s="15" t="s">
        <v>125</v>
      </c>
      <c r="BE146" s="154">
        <f>IF(N146="základní",J146,0)</f>
        <v>0</v>
      </c>
      <c r="BF146" s="154">
        <f>IF(N146="snížená",J146,0)</f>
        <v>0</v>
      </c>
      <c r="BG146" s="154">
        <f>IF(N146="zákl. přenesená",J146,0)</f>
        <v>0</v>
      </c>
      <c r="BH146" s="154">
        <f>IF(N146="sníž. přenesená",J146,0)</f>
        <v>0</v>
      </c>
      <c r="BI146" s="154">
        <f>IF(N146="nulová",J146,0)</f>
        <v>0</v>
      </c>
      <c r="BJ146" s="15" t="s">
        <v>85</v>
      </c>
      <c r="BK146" s="154">
        <f>ROUND(I146*H146,2)</f>
        <v>0</v>
      </c>
      <c r="BL146" s="15" t="s">
        <v>132</v>
      </c>
      <c r="BM146" s="153" t="s">
        <v>170</v>
      </c>
    </row>
    <row r="147" spans="2:65" s="1" customFormat="1" ht="87.75">
      <c r="B147" s="30"/>
      <c r="D147" s="156" t="s">
        <v>156</v>
      </c>
      <c r="F147" s="170" t="s">
        <v>171</v>
      </c>
      <c r="I147" s="85"/>
      <c r="L147" s="30"/>
      <c r="M147" s="171"/>
      <c r="T147" s="54"/>
      <c r="AT147" s="15" t="s">
        <v>156</v>
      </c>
      <c r="AU147" s="15" t="s">
        <v>87</v>
      </c>
    </row>
    <row r="148" spans="2:65" s="11" customFormat="1" ht="22.9" customHeight="1">
      <c r="B148" s="130"/>
      <c r="D148" s="131" t="s">
        <v>76</v>
      </c>
      <c r="E148" s="140" t="s">
        <v>172</v>
      </c>
      <c r="F148" s="140" t="s">
        <v>173</v>
      </c>
      <c r="I148" s="133"/>
      <c r="J148" s="141">
        <f>BK148</f>
        <v>0</v>
      </c>
      <c r="L148" s="130"/>
      <c r="M148" s="135"/>
      <c r="P148" s="136">
        <f>SUM(P149:P158)</f>
        <v>0</v>
      </c>
      <c r="R148" s="136">
        <f>SUM(R149:R158)</f>
        <v>0</v>
      </c>
      <c r="T148" s="137">
        <f>SUM(T149:T158)</f>
        <v>1003.05</v>
      </c>
      <c r="AR148" s="131" t="s">
        <v>85</v>
      </c>
      <c r="AT148" s="138" t="s">
        <v>76</v>
      </c>
      <c r="AU148" s="138" t="s">
        <v>85</v>
      </c>
      <c r="AY148" s="131" t="s">
        <v>125</v>
      </c>
      <c r="BK148" s="139">
        <f>SUM(BK149:BK158)</f>
        <v>0</v>
      </c>
    </row>
    <row r="149" spans="2:65" s="1" customFormat="1" ht="16.5" customHeight="1">
      <c r="B149" s="30"/>
      <c r="C149" s="142" t="s">
        <v>172</v>
      </c>
      <c r="D149" s="142" t="s">
        <v>127</v>
      </c>
      <c r="E149" s="143" t="s">
        <v>174</v>
      </c>
      <c r="F149" s="144" t="s">
        <v>175</v>
      </c>
      <c r="G149" s="145" t="s">
        <v>176</v>
      </c>
      <c r="H149" s="146">
        <v>64.5</v>
      </c>
      <c r="I149" s="147"/>
      <c r="J149" s="148">
        <f>ROUND(I149*H149,2)</f>
        <v>0</v>
      </c>
      <c r="K149" s="144" t="s">
        <v>131</v>
      </c>
      <c r="L149" s="30"/>
      <c r="M149" s="149" t="s">
        <v>1</v>
      </c>
      <c r="N149" s="150" t="s">
        <v>42</v>
      </c>
      <c r="P149" s="151">
        <f>O149*H149</f>
        <v>0</v>
      </c>
      <c r="Q149" s="151">
        <v>0</v>
      </c>
      <c r="R149" s="151">
        <f>Q149*H149</f>
        <v>0</v>
      </c>
      <c r="S149" s="151">
        <v>2.4</v>
      </c>
      <c r="T149" s="152">
        <f>S149*H149</f>
        <v>154.79999999999998</v>
      </c>
      <c r="AR149" s="153" t="s">
        <v>132</v>
      </c>
      <c r="AT149" s="153" t="s">
        <v>127</v>
      </c>
      <c r="AU149" s="153" t="s">
        <v>87</v>
      </c>
      <c r="AY149" s="15" t="s">
        <v>125</v>
      </c>
      <c r="BE149" s="154">
        <f>IF(N149="základní",J149,0)</f>
        <v>0</v>
      </c>
      <c r="BF149" s="154">
        <f>IF(N149="snížená",J149,0)</f>
        <v>0</v>
      </c>
      <c r="BG149" s="154">
        <f>IF(N149="zákl. přenesená",J149,0)</f>
        <v>0</v>
      </c>
      <c r="BH149" s="154">
        <f>IF(N149="sníž. přenesená",J149,0)</f>
        <v>0</v>
      </c>
      <c r="BI149" s="154">
        <f>IF(N149="nulová",J149,0)</f>
        <v>0</v>
      </c>
      <c r="BJ149" s="15" t="s">
        <v>85</v>
      </c>
      <c r="BK149" s="154">
        <f>ROUND(I149*H149,2)</f>
        <v>0</v>
      </c>
      <c r="BL149" s="15" t="s">
        <v>132</v>
      </c>
      <c r="BM149" s="153" t="s">
        <v>177</v>
      </c>
    </row>
    <row r="150" spans="2:65" s="1" customFormat="1" ht="19.5">
      <c r="B150" s="30"/>
      <c r="D150" s="156" t="s">
        <v>156</v>
      </c>
      <c r="F150" s="170" t="s">
        <v>178</v>
      </c>
      <c r="I150" s="85"/>
      <c r="L150" s="30"/>
      <c r="M150" s="171"/>
      <c r="T150" s="54"/>
      <c r="AT150" s="15" t="s">
        <v>156</v>
      </c>
      <c r="AU150" s="15" t="s">
        <v>87</v>
      </c>
    </row>
    <row r="151" spans="2:65" s="1" customFormat="1" ht="16.5" customHeight="1">
      <c r="B151" s="30"/>
      <c r="C151" s="142" t="s">
        <v>179</v>
      </c>
      <c r="D151" s="142" t="s">
        <v>127</v>
      </c>
      <c r="E151" s="143" t="s">
        <v>180</v>
      </c>
      <c r="F151" s="144" t="s">
        <v>181</v>
      </c>
      <c r="G151" s="145" t="s">
        <v>176</v>
      </c>
      <c r="H151" s="146">
        <v>565.5</v>
      </c>
      <c r="I151" s="147"/>
      <c r="J151" s="148">
        <f>ROUND(I151*H151,2)</f>
        <v>0</v>
      </c>
      <c r="K151" s="144" t="s">
        <v>154</v>
      </c>
      <c r="L151" s="30"/>
      <c r="M151" s="149" t="s">
        <v>1</v>
      </c>
      <c r="N151" s="150" t="s">
        <v>42</v>
      </c>
      <c r="P151" s="151">
        <f>O151*H151</f>
        <v>0</v>
      </c>
      <c r="Q151" s="151">
        <v>0</v>
      </c>
      <c r="R151" s="151">
        <f>Q151*H151</f>
        <v>0</v>
      </c>
      <c r="S151" s="151">
        <v>0.45</v>
      </c>
      <c r="T151" s="152">
        <f>S151*H151</f>
        <v>254.47499999999999</v>
      </c>
      <c r="AR151" s="153" t="s">
        <v>132</v>
      </c>
      <c r="AT151" s="153" t="s">
        <v>127</v>
      </c>
      <c r="AU151" s="153" t="s">
        <v>87</v>
      </c>
      <c r="AY151" s="15" t="s">
        <v>125</v>
      </c>
      <c r="BE151" s="154">
        <f>IF(N151="základní",J151,0)</f>
        <v>0</v>
      </c>
      <c r="BF151" s="154">
        <f>IF(N151="snížená",J151,0)</f>
        <v>0</v>
      </c>
      <c r="BG151" s="154">
        <f>IF(N151="zákl. přenesená",J151,0)</f>
        <v>0</v>
      </c>
      <c r="BH151" s="154">
        <f>IF(N151="sníž. přenesená",J151,0)</f>
        <v>0</v>
      </c>
      <c r="BI151" s="154">
        <f>IF(N151="nulová",J151,0)</f>
        <v>0</v>
      </c>
      <c r="BJ151" s="15" t="s">
        <v>85</v>
      </c>
      <c r="BK151" s="154">
        <f>ROUND(I151*H151,2)</f>
        <v>0</v>
      </c>
      <c r="BL151" s="15" t="s">
        <v>132</v>
      </c>
      <c r="BM151" s="153" t="s">
        <v>182</v>
      </c>
    </row>
    <row r="152" spans="2:65" s="1" customFormat="1" ht="19.5">
      <c r="B152" s="30"/>
      <c r="D152" s="156" t="s">
        <v>156</v>
      </c>
      <c r="F152" s="170" t="s">
        <v>183</v>
      </c>
      <c r="I152" s="85"/>
      <c r="L152" s="30"/>
      <c r="M152" s="171"/>
      <c r="T152" s="54"/>
      <c r="AT152" s="15" t="s">
        <v>156</v>
      </c>
      <c r="AU152" s="15" t="s">
        <v>87</v>
      </c>
    </row>
    <row r="153" spans="2:65" s="12" customFormat="1">
      <c r="B153" s="155"/>
      <c r="D153" s="156" t="s">
        <v>142</v>
      </c>
      <c r="E153" s="157" t="s">
        <v>1</v>
      </c>
      <c r="F153" s="158" t="s">
        <v>184</v>
      </c>
      <c r="H153" s="159">
        <v>565.5</v>
      </c>
      <c r="I153" s="160"/>
      <c r="L153" s="155"/>
      <c r="M153" s="161"/>
      <c r="T153" s="162"/>
      <c r="AT153" s="157" t="s">
        <v>142</v>
      </c>
      <c r="AU153" s="157" t="s">
        <v>87</v>
      </c>
      <c r="AV153" s="12" t="s">
        <v>87</v>
      </c>
      <c r="AW153" s="12" t="s">
        <v>32</v>
      </c>
      <c r="AX153" s="12" t="s">
        <v>77</v>
      </c>
      <c r="AY153" s="157" t="s">
        <v>125</v>
      </c>
    </row>
    <row r="154" spans="2:65" s="13" customFormat="1">
      <c r="B154" s="163"/>
      <c r="D154" s="156" t="s">
        <v>142</v>
      </c>
      <c r="E154" s="164" t="s">
        <v>1</v>
      </c>
      <c r="F154" s="165" t="s">
        <v>144</v>
      </c>
      <c r="H154" s="166">
        <v>565.5</v>
      </c>
      <c r="I154" s="167"/>
      <c r="L154" s="163"/>
      <c r="M154" s="168"/>
      <c r="T154" s="169"/>
      <c r="AT154" s="164" t="s">
        <v>142</v>
      </c>
      <c r="AU154" s="164" t="s">
        <v>87</v>
      </c>
      <c r="AV154" s="13" t="s">
        <v>132</v>
      </c>
      <c r="AW154" s="13" t="s">
        <v>32</v>
      </c>
      <c r="AX154" s="13" t="s">
        <v>85</v>
      </c>
      <c r="AY154" s="164" t="s">
        <v>125</v>
      </c>
    </row>
    <row r="155" spans="2:65" s="1" customFormat="1" ht="16.5" customHeight="1">
      <c r="B155" s="30"/>
      <c r="C155" s="142" t="s">
        <v>185</v>
      </c>
      <c r="D155" s="142" t="s">
        <v>127</v>
      </c>
      <c r="E155" s="143" t="s">
        <v>186</v>
      </c>
      <c r="F155" s="144" t="s">
        <v>187</v>
      </c>
      <c r="G155" s="145" t="s">
        <v>176</v>
      </c>
      <c r="H155" s="146">
        <v>1319.5</v>
      </c>
      <c r="I155" s="147"/>
      <c r="J155" s="148">
        <f>ROUND(I155*H155,2)</f>
        <v>0</v>
      </c>
      <c r="K155" s="144" t="s">
        <v>154</v>
      </c>
      <c r="L155" s="30"/>
      <c r="M155" s="149" t="s">
        <v>1</v>
      </c>
      <c r="N155" s="150" t="s">
        <v>42</v>
      </c>
      <c r="P155" s="151">
        <f>O155*H155</f>
        <v>0</v>
      </c>
      <c r="Q155" s="151">
        <v>0</v>
      </c>
      <c r="R155" s="151">
        <f>Q155*H155</f>
        <v>0</v>
      </c>
      <c r="S155" s="151">
        <v>0.45</v>
      </c>
      <c r="T155" s="152">
        <f>S155*H155</f>
        <v>593.77499999999998</v>
      </c>
      <c r="AR155" s="153" t="s">
        <v>132</v>
      </c>
      <c r="AT155" s="153" t="s">
        <v>127</v>
      </c>
      <c r="AU155" s="153" t="s">
        <v>87</v>
      </c>
      <c r="AY155" s="15" t="s">
        <v>125</v>
      </c>
      <c r="BE155" s="154">
        <f>IF(N155="základní",J155,0)</f>
        <v>0</v>
      </c>
      <c r="BF155" s="154">
        <f>IF(N155="snížená",J155,0)</f>
        <v>0</v>
      </c>
      <c r="BG155" s="154">
        <f>IF(N155="zákl. přenesená",J155,0)</f>
        <v>0</v>
      </c>
      <c r="BH155" s="154">
        <f>IF(N155="sníž. přenesená",J155,0)</f>
        <v>0</v>
      </c>
      <c r="BI155" s="154">
        <f>IF(N155="nulová",J155,0)</f>
        <v>0</v>
      </c>
      <c r="BJ155" s="15" t="s">
        <v>85</v>
      </c>
      <c r="BK155" s="154">
        <f>ROUND(I155*H155,2)</f>
        <v>0</v>
      </c>
      <c r="BL155" s="15" t="s">
        <v>132</v>
      </c>
      <c r="BM155" s="153" t="s">
        <v>188</v>
      </c>
    </row>
    <row r="156" spans="2:65" s="1" customFormat="1" ht="19.5">
      <c r="B156" s="30"/>
      <c r="D156" s="156" t="s">
        <v>156</v>
      </c>
      <c r="F156" s="170" t="s">
        <v>183</v>
      </c>
      <c r="I156" s="85"/>
      <c r="L156" s="30"/>
      <c r="M156" s="171"/>
      <c r="T156" s="54"/>
      <c r="AT156" s="15" t="s">
        <v>156</v>
      </c>
      <c r="AU156" s="15" t="s">
        <v>87</v>
      </c>
    </row>
    <row r="157" spans="2:65" s="12" customFormat="1">
      <c r="B157" s="155"/>
      <c r="D157" s="156" t="s">
        <v>142</v>
      </c>
      <c r="E157" s="157" t="s">
        <v>1</v>
      </c>
      <c r="F157" s="158" t="s">
        <v>189</v>
      </c>
      <c r="H157" s="159">
        <v>1319.5</v>
      </c>
      <c r="I157" s="160"/>
      <c r="L157" s="155"/>
      <c r="M157" s="161"/>
      <c r="T157" s="162"/>
      <c r="AT157" s="157" t="s">
        <v>142</v>
      </c>
      <c r="AU157" s="157" t="s">
        <v>87</v>
      </c>
      <c r="AV157" s="12" t="s">
        <v>87</v>
      </c>
      <c r="AW157" s="12" t="s">
        <v>32</v>
      </c>
      <c r="AX157" s="12" t="s">
        <v>77</v>
      </c>
      <c r="AY157" s="157" t="s">
        <v>125</v>
      </c>
    </row>
    <row r="158" spans="2:65" s="13" customFormat="1">
      <c r="B158" s="163"/>
      <c r="D158" s="156" t="s">
        <v>142</v>
      </c>
      <c r="E158" s="164" t="s">
        <v>1</v>
      </c>
      <c r="F158" s="165" t="s">
        <v>144</v>
      </c>
      <c r="H158" s="166">
        <v>1319.5</v>
      </c>
      <c r="I158" s="167"/>
      <c r="L158" s="163"/>
      <c r="M158" s="168"/>
      <c r="T158" s="169"/>
      <c r="AT158" s="164" t="s">
        <v>142</v>
      </c>
      <c r="AU158" s="164" t="s">
        <v>87</v>
      </c>
      <c r="AV158" s="13" t="s">
        <v>132</v>
      </c>
      <c r="AW158" s="13" t="s">
        <v>32</v>
      </c>
      <c r="AX158" s="13" t="s">
        <v>85</v>
      </c>
      <c r="AY158" s="164" t="s">
        <v>125</v>
      </c>
    </row>
    <row r="159" spans="2:65" s="11" customFormat="1" ht="22.9" customHeight="1">
      <c r="B159" s="130"/>
      <c r="D159" s="131" t="s">
        <v>76</v>
      </c>
      <c r="E159" s="140" t="s">
        <v>190</v>
      </c>
      <c r="F159" s="140" t="s">
        <v>191</v>
      </c>
      <c r="I159" s="133"/>
      <c r="J159" s="141">
        <f>BK159</f>
        <v>0</v>
      </c>
      <c r="L159" s="130"/>
      <c r="M159" s="135"/>
      <c r="P159" s="136">
        <f>SUM(P160:P165)</f>
        <v>0</v>
      </c>
      <c r="R159" s="136">
        <f>SUM(R160:R165)</f>
        <v>0</v>
      </c>
      <c r="T159" s="137">
        <f>SUM(T160:T165)</f>
        <v>0</v>
      </c>
      <c r="AR159" s="131" t="s">
        <v>85</v>
      </c>
      <c r="AT159" s="138" t="s">
        <v>76</v>
      </c>
      <c r="AU159" s="138" t="s">
        <v>85</v>
      </c>
      <c r="AY159" s="131" t="s">
        <v>125</v>
      </c>
      <c r="BK159" s="139">
        <f>SUM(BK160:BK165)</f>
        <v>0</v>
      </c>
    </row>
    <row r="160" spans="2:65" s="1" customFormat="1" ht="16.5" customHeight="1">
      <c r="B160" s="30"/>
      <c r="C160" s="142" t="s">
        <v>192</v>
      </c>
      <c r="D160" s="142" t="s">
        <v>127</v>
      </c>
      <c r="E160" s="143" t="s">
        <v>193</v>
      </c>
      <c r="F160" s="144" t="s">
        <v>194</v>
      </c>
      <c r="G160" s="145" t="s">
        <v>195</v>
      </c>
      <c r="H160" s="146">
        <v>1047.78</v>
      </c>
      <c r="I160" s="147"/>
      <c r="J160" s="148">
        <f>ROUND(I160*H160,2)</f>
        <v>0</v>
      </c>
      <c r="K160" s="144" t="s">
        <v>154</v>
      </c>
      <c r="L160" s="30"/>
      <c r="M160" s="149" t="s">
        <v>1</v>
      </c>
      <c r="N160" s="150" t="s">
        <v>42</v>
      </c>
      <c r="P160" s="151">
        <f>O160*H160</f>
        <v>0</v>
      </c>
      <c r="Q160" s="151">
        <v>0</v>
      </c>
      <c r="R160" s="151">
        <f>Q160*H160</f>
        <v>0</v>
      </c>
      <c r="S160" s="151">
        <v>0</v>
      </c>
      <c r="T160" s="152">
        <f>S160*H160</f>
        <v>0</v>
      </c>
      <c r="AR160" s="153" t="s">
        <v>132</v>
      </c>
      <c r="AT160" s="153" t="s">
        <v>127</v>
      </c>
      <c r="AU160" s="153" t="s">
        <v>87</v>
      </c>
      <c r="AY160" s="15" t="s">
        <v>125</v>
      </c>
      <c r="BE160" s="154">
        <f>IF(N160="základní",J160,0)</f>
        <v>0</v>
      </c>
      <c r="BF160" s="154">
        <f>IF(N160="snížená",J160,0)</f>
        <v>0</v>
      </c>
      <c r="BG160" s="154">
        <f>IF(N160="zákl. přenesená",J160,0)</f>
        <v>0</v>
      </c>
      <c r="BH160" s="154">
        <f>IF(N160="sníž. přenesená",J160,0)</f>
        <v>0</v>
      </c>
      <c r="BI160" s="154">
        <f>IF(N160="nulová",J160,0)</f>
        <v>0</v>
      </c>
      <c r="BJ160" s="15" t="s">
        <v>85</v>
      </c>
      <c r="BK160" s="154">
        <f>ROUND(I160*H160,2)</f>
        <v>0</v>
      </c>
      <c r="BL160" s="15" t="s">
        <v>132</v>
      </c>
      <c r="BM160" s="153" t="s">
        <v>196</v>
      </c>
    </row>
    <row r="161" spans="2:65" s="1" customFormat="1">
      <c r="B161" s="30"/>
      <c r="D161" s="156" t="s">
        <v>156</v>
      </c>
      <c r="F161" s="170"/>
      <c r="I161" s="85"/>
      <c r="L161" s="30"/>
      <c r="M161" s="171"/>
      <c r="T161" s="54"/>
      <c r="AT161" s="15" t="s">
        <v>156</v>
      </c>
      <c r="AU161" s="15" t="s">
        <v>87</v>
      </c>
    </row>
    <row r="162" spans="2:65" s="1" customFormat="1" ht="16.5" customHeight="1">
      <c r="B162" s="30"/>
      <c r="C162" s="142" t="s">
        <v>197</v>
      </c>
      <c r="D162" s="142" t="s">
        <v>127</v>
      </c>
      <c r="E162" s="143" t="s">
        <v>198</v>
      </c>
      <c r="F162" s="144" t="s">
        <v>199</v>
      </c>
      <c r="G162" s="145" t="s">
        <v>195</v>
      </c>
      <c r="H162" s="146">
        <v>1047.78</v>
      </c>
      <c r="I162" s="147"/>
      <c r="J162" s="148">
        <f>ROUND(I162*H162,2)</f>
        <v>0</v>
      </c>
      <c r="K162" s="144" t="s">
        <v>131</v>
      </c>
      <c r="L162" s="30"/>
      <c r="M162" s="149" t="s">
        <v>1</v>
      </c>
      <c r="N162" s="150" t="s">
        <v>42</v>
      </c>
      <c r="P162" s="151">
        <f>O162*H162</f>
        <v>0</v>
      </c>
      <c r="Q162" s="151">
        <v>0</v>
      </c>
      <c r="R162" s="151">
        <f>Q162*H162</f>
        <v>0</v>
      </c>
      <c r="S162" s="151">
        <v>0</v>
      </c>
      <c r="T162" s="152">
        <f>S162*H162</f>
        <v>0</v>
      </c>
      <c r="AR162" s="153" t="s">
        <v>132</v>
      </c>
      <c r="AT162" s="153" t="s">
        <v>127</v>
      </c>
      <c r="AU162" s="153" t="s">
        <v>87</v>
      </c>
      <c r="AY162" s="15" t="s">
        <v>125</v>
      </c>
      <c r="BE162" s="154">
        <f>IF(N162="základní",J162,0)</f>
        <v>0</v>
      </c>
      <c r="BF162" s="154">
        <f>IF(N162="snížená",J162,0)</f>
        <v>0</v>
      </c>
      <c r="BG162" s="154">
        <f>IF(N162="zákl. přenesená",J162,0)</f>
        <v>0</v>
      </c>
      <c r="BH162" s="154">
        <f>IF(N162="sníž. přenesená",J162,0)</f>
        <v>0</v>
      </c>
      <c r="BI162" s="154">
        <f>IF(N162="nulová",J162,0)</f>
        <v>0</v>
      </c>
      <c r="BJ162" s="15" t="s">
        <v>85</v>
      </c>
      <c r="BK162" s="154">
        <f>ROUND(I162*H162,2)</f>
        <v>0</v>
      </c>
      <c r="BL162" s="15" t="s">
        <v>132</v>
      </c>
      <c r="BM162" s="153" t="s">
        <v>200</v>
      </c>
    </row>
    <row r="163" spans="2:65" s="1" customFormat="1" ht="16.5" customHeight="1">
      <c r="B163" s="30"/>
      <c r="C163" s="142" t="s">
        <v>201</v>
      </c>
      <c r="D163" s="142" t="s">
        <v>127</v>
      </c>
      <c r="E163" s="143" t="s">
        <v>202</v>
      </c>
      <c r="F163" s="144" t="s">
        <v>203</v>
      </c>
      <c r="G163" s="145" t="s">
        <v>195</v>
      </c>
      <c r="H163" s="146">
        <v>20955.599999999999</v>
      </c>
      <c r="I163" s="147"/>
      <c r="J163" s="148">
        <f>ROUND(I163*H163,2)</f>
        <v>0</v>
      </c>
      <c r="K163" s="144" t="s">
        <v>131</v>
      </c>
      <c r="L163" s="30"/>
      <c r="M163" s="149" t="s">
        <v>1</v>
      </c>
      <c r="N163" s="150" t="s">
        <v>42</v>
      </c>
      <c r="P163" s="151">
        <f>O163*H163</f>
        <v>0</v>
      </c>
      <c r="Q163" s="151">
        <v>0</v>
      </c>
      <c r="R163" s="151">
        <f>Q163*H163</f>
        <v>0</v>
      </c>
      <c r="S163" s="151">
        <v>0</v>
      </c>
      <c r="T163" s="152">
        <f>S163*H163</f>
        <v>0</v>
      </c>
      <c r="AR163" s="153" t="s">
        <v>132</v>
      </c>
      <c r="AT163" s="153" t="s">
        <v>127</v>
      </c>
      <c r="AU163" s="153" t="s">
        <v>87</v>
      </c>
      <c r="AY163" s="15" t="s">
        <v>125</v>
      </c>
      <c r="BE163" s="154">
        <f>IF(N163="základní",J163,0)</f>
        <v>0</v>
      </c>
      <c r="BF163" s="154">
        <f>IF(N163="snížená",J163,0)</f>
        <v>0</v>
      </c>
      <c r="BG163" s="154">
        <f>IF(N163="zákl. přenesená",J163,0)</f>
        <v>0</v>
      </c>
      <c r="BH163" s="154">
        <f>IF(N163="sníž. přenesená",J163,0)</f>
        <v>0</v>
      </c>
      <c r="BI163" s="154">
        <f>IF(N163="nulová",J163,0)</f>
        <v>0</v>
      </c>
      <c r="BJ163" s="15" t="s">
        <v>85</v>
      </c>
      <c r="BK163" s="154">
        <f>ROUND(I163*H163,2)</f>
        <v>0</v>
      </c>
      <c r="BL163" s="15" t="s">
        <v>132</v>
      </c>
      <c r="BM163" s="153" t="s">
        <v>204</v>
      </c>
    </row>
    <row r="164" spans="2:65" s="12" customFormat="1">
      <c r="B164" s="155"/>
      <c r="D164" s="156" t="s">
        <v>142</v>
      </c>
      <c r="F164" s="158" t="s">
        <v>205</v>
      </c>
      <c r="H164" s="159">
        <v>20955.599999999999</v>
      </c>
      <c r="I164" s="160"/>
      <c r="L164" s="155"/>
      <c r="M164" s="161"/>
      <c r="T164" s="162"/>
      <c r="AT164" s="157" t="s">
        <v>142</v>
      </c>
      <c r="AU164" s="157" t="s">
        <v>87</v>
      </c>
      <c r="AV164" s="12" t="s">
        <v>87</v>
      </c>
      <c r="AW164" s="12" t="s">
        <v>4</v>
      </c>
      <c r="AX164" s="12" t="s">
        <v>85</v>
      </c>
      <c r="AY164" s="157" t="s">
        <v>125</v>
      </c>
    </row>
    <row r="165" spans="2:65" s="1" customFormat="1" ht="16.5" customHeight="1">
      <c r="B165" s="30"/>
      <c r="C165" s="142" t="s">
        <v>8</v>
      </c>
      <c r="D165" s="142" t="s">
        <v>127</v>
      </c>
      <c r="E165" s="143" t="s">
        <v>206</v>
      </c>
      <c r="F165" s="144" t="s">
        <v>207</v>
      </c>
      <c r="G165" s="145" t="s">
        <v>195</v>
      </c>
      <c r="H165" s="146">
        <v>1047.78</v>
      </c>
      <c r="I165" s="147"/>
      <c r="J165" s="148">
        <f>ROUND(I165*H165,2)</f>
        <v>0</v>
      </c>
      <c r="K165" s="144" t="s">
        <v>131</v>
      </c>
      <c r="L165" s="30"/>
      <c r="M165" s="149" t="s">
        <v>1</v>
      </c>
      <c r="N165" s="150" t="s">
        <v>42</v>
      </c>
      <c r="P165" s="151">
        <f>O165*H165</f>
        <v>0</v>
      </c>
      <c r="Q165" s="151">
        <v>0</v>
      </c>
      <c r="R165" s="151">
        <f>Q165*H165</f>
        <v>0</v>
      </c>
      <c r="S165" s="151">
        <v>0</v>
      </c>
      <c r="T165" s="152">
        <f>S165*H165</f>
        <v>0</v>
      </c>
      <c r="AR165" s="153" t="s">
        <v>132</v>
      </c>
      <c r="AT165" s="153" t="s">
        <v>127</v>
      </c>
      <c r="AU165" s="153" t="s">
        <v>87</v>
      </c>
      <c r="AY165" s="15" t="s">
        <v>125</v>
      </c>
      <c r="BE165" s="154">
        <f>IF(N165="základní",J165,0)</f>
        <v>0</v>
      </c>
      <c r="BF165" s="154">
        <f>IF(N165="snížená",J165,0)</f>
        <v>0</v>
      </c>
      <c r="BG165" s="154">
        <f>IF(N165="zákl. přenesená",J165,0)</f>
        <v>0</v>
      </c>
      <c r="BH165" s="154">
        <f>IF(N165="sníž. přenesená",J165,0)</f>
        <v>0</v>
      </c>
      <c r="BI165" s="154">
        <f>IF(N165="nulová",J165,0)</f>
        <v>0</v>
      </c>
      <c r="BJ165" s="15" t="s">
        <v>85</v>
      </c>
      <c r="BK165" s="154">
        <f>ROUND(I165*H165,2)</f>
        <v>0</v>
      </c>
      <c r="BL165" s="15" t="s">
        <v>132</v>
      </c>
      <c r="BM165" s="153" t="s">
        <v>208</v>
      </c>
    </row>
    <row r="166" spans="2:65" s="11" customFormat="1" ht="25.9" customHeight="1">
      <c r="B166" s="130"/>
      <c r="D166" s="131" t="s">
        <v>76</v>
      </c>
      <c r="E166" s="132" t="s">
        <v>209</v>
      </c>
      <c r="F166" s="132" t="s">
        <v>210</v>
      </c>
      <c r="I166" s="133"/>
      <c r="J166" s="134">
        <f>BK166</f>
        <v>0</v>
      </c>
      <c r="L166" s="130"/>
      <c r="M166" s="135"/>
      <c r="P166" s="136">
        <f>P167</f>
        <v>0</v>
      </c>
      <c r="R166" s="136">
        <f>R167</f>
        <v>56.371000000000002</v>
      </c>
      <c r="T166" s="137">
        <f>T167</f>
        <v>0</v>
      </c>
      <c r="AR166" s="131" t="s">
        <v>137</v>
      </c>
      <c r="AT166" s="138" t="s">
        <v>76</v>
      </c>
      <c r="AU166" s="138" t="s">
        <v>77</v>
      </c>
      <c r="AY166" s="131" t="s">
        <v>125</v>
      </c>
      <c r="BK166" s="139">
        <f>BK167</f>
        <v>0</v>
      </c>
    </row>
    <row r="167" spans="2:65" s="11" customFormat="1" ht="22.9" customHeight="1">
      <c r="B167" s="130"/>
      <c r="D167" s="131" t="s">
        <v>76</v>
      </c>
      <c r="E167" s="140" t="s">
        <v>211</v>
      </c>
      <c r="F167" s="140" t="s">
        <v>212</v>
      </c>
      <c r="I167" s="133"/>
      <c r="J167" s="141">
        <f>BK167</f>
        <v>0</v>
      </c>
      <c r="L167" s="130"/>
      <c r="M167" s="135"/>
      <c r="P167" s="136">
        <f>SUM(P168:P171)</f>
        <v>0</v>
      </c>
      <c r="R167" s="136">
        <f>SUM(R168:R171)</f>
        <v>56.371000000000002</v>
      </c>
      <c r="T167" s="137">
        <f>SUM(T168:T171)</f>
        <v>0</v>
      </c>
      <c r="AR167" s="131" t="s">
        <v>137</v>
      </c>
      <c r="AT167" s="138" t="s">
        <v>76</v>
      </c>
      <c r="AU167" s="138" t="s">
        <v>85</v>
      </c>
      <c r="AY167" s="131" t="s">
        <v>125</v>
      </c>
      <c r="BK167" s="139">
        <f>SUM(BK168:BK171)</f>
        <v>0</v>
      </c>
    </row>
    <row r="168" spans="2:65" s="1" customFormat="1" ht="16.5" customHeight="1">
      <c r="B168" s="30"/>
      <c r="C168" s="142" t="s">
        <v>213</v>
      </c>
      <c r="D168" s="142" t="s">
        <v>127</v>
      </c>
      <c r="E168" s="143" t="s">
        <v>214</v>
      </c>
      <c r="F168" s="144" t="s">
        <v>215</v>
      </c>
      <c r="G168" s="145" t="s">
        <v>140</v>
      </c>
      <c r="H168" s="146">
        <v>126</v>
      </c>
      <c r="I168" s="147"/>
      <c r="J168" s="148">
        <f>ROUND(I168*H168,2)</f>
        <v>0</v>
      </c>
      <c r="K168" s="144" t="s">
        <v>131</v>
      </c>
      <c r="L168" s="30"/>
      <c r="M168" s="149" t="s">
        <v>1</v>
      </c>
      <c r="N168" s="150" t="s">
        <v>42</v>
      </c>
      <c r="P168" s="151">
        <f>O168*H168</f>
        <v>0</v>
      </c>
      <c r="Q168" s="151">
        <v>8.3500000000000005E-2</v>
      </c>
      <c r="R168" s="151">
        <f>Q168*H168</f>
        <v>10.521000000000001</v>
      </c>
      <c r="S168" s="151">
        <v>0</v>
      </c>
      <c r="T168" s="152">
        <f>S168*H168</f>
        <v>0</v>
      </c>
      <c r="AR168" s="153" t="s">
        <v>216</v>
      </c>
      <c r="AT168" s="153" t="s">
        <v>127</v>
      </c>
      <c r="AU168" s="153" t="s">
        <v>87</v>
      </c>
      <c r="AY168" s="15" t="s">
        <v>125</v>
      </c>
      <c r="BE168" s="154">
        <f>IF(N168="základní",J168,0)</f>
        <v>0</v>
      </c>
      <c r="BF168" s="154">
        <f>IF(N168="snížená",J168,0)</f>
        <v>0</v>
      </c>
      <c r="BG168" s="154">
        <f>IF(N168="zákl. přenesená",J168,0)</f>
        <v>0</v>
      </c>
      <c r="BH168" s="154">
        <f>IF(N168="sníž. přenesená",J168,0)</f>
        <v>0</v>
      </c>
      <c r="BI168" s="154">
        <f>IF(N168="nulová",J168,0)</f>
        <v>0</v>
      </c>
      <c r="BJ168" s="15" t="s">
        <v>85</v>
      </c>
      <c r="BK168" s="154">
        <f>ROUND(I168*H168,2)</f>
        <v>0</v>
      </c>
      <c r="BL168" s="15" t="s">
        <v>216</v>
      </c>
      <c r="BM168" s="153" t="s">
        <v>217</v>
      </c>
    </row>
    <row r="169" spans="2:65" s="12" customFormat="1">
      <c r="B169" s="155"/>
      <c r="D169" s="156" t="s">
        <v>142</v>
      </c>
      <c r="E169" s="157" t="s">
        <v>1</v>
      </c>
      <c r="F169" s="158" t="s">
        <v>143</v>
      </c>
      <c r="H169" s="159">
        <v>126</v>
      </c>
      <c r="I169" s="160"/>
      <c r="L169" s="155"/>
      <c r="M169" s="161"/>
      <c r="T169" s="162"/>
      <c r="AT169" s="157" t="s">
        <v>142</v>
      </c>
      <c r="AU169" s="157" t="s">
        <v>87</v>
      </c>
      <c r="AV169" s="12" t="s">
        <v>87</v>
      </c>
      <c r="AW169" s="12" t="s">
        <v>32</v>
      </c>
      <c r="AX169" s="12" t="s">
        <v>77</v>
      </c>
      <c r="AY169" s="157" t="s">
        <v>125</v>
      </c>
    </row>
    <row r="170" spans="2:65" s="13" customFormat="1">
      <c r="B170" s="163"/>
      <c r="D170" s="156" t="s">
        <v>142</v>
      </c>
      <c r="E170" s="164" t="s">
        <v>1</v>
      </c>
      <c r="F170" s="165" t="s">
        <v>144</v>
      </c>
      <c r="H170" s="166">
        <v>126</v>
      </c>
      <c r="I170" s="167"/>
      <c r="L170" s="163"/>
      <c r="M170" s="168"/>
      <c r="T170" s="169"/>
      <c r="AT170" s="164" t="s">
        <v>142</v>
      </c>
      <c r="AU170" s="164" t="s">
        <v>87</v>
      </c>
      <c r="AV170" s="13" t="s">
        <v>132</v>
      </c>
      <c r="AW170" s="13" t="s">
        <v>32</v>
      </c>
      <c r="AX170" s="13" t="s">
        <v>85</v>
      </c>
      <c r="AY170" s="164" t="s">
        <v>125</v>
      </c>
    </row>
    <row r="171" spans="2:65" s="1" customFormat="1" ht="16.5" customHeight="1">
      <c r="B171" s="30"/>
      <c r="C171" s="172" t="s">
        <v>218</v>
      </c>
      <c r="D171" s="172" t="s">
        <v>209</v>
      </c>
      <c r="E171" s="173" t="s">
        <v>219</v>
      </c>
      <c r="F171" s="174" t="s">
        <v>220</v>
      </c>
      <c r="G171" s="175" t="s">
        <v>130</v>
      </c>
      <c r="H171" s="176">
        <v>35</v>
      </c>
      <c r="I171" s="177"/>
      <c r="J171" s="178">
        <f>ROUND(I171*H171,2)</f>
        <v>0</v>
      </c>
      <c r="K171" s="174" t="s">
        <v>131</v>
      </c>
      <c r="L171" s="179"/>
      <c r="M171" s="180" t="s">
        <v>1</v>
      </c>
      <c r="N171" s="181" t="s">
        <v>42</v>
      </c>
      <c r="P171" s="151">
        <f>O171*H171</f>
        <v>0</v>
      </c>
      <c r="Q171" s="151">
        <v>1.31</v>
      </c>
      <c r="R171" s="151">
        <f>Q171*H171</f>
        <v>45.85</v>
      </c>
      <c r="S171" s="151">
        <v>0</v>
      </c>
      <c r="T171" s="152">
        <f>S171*H171</f>
        <v>0</v>
      </c>
      <c r="AR171" s="153" t="s">
        <v>221</v>
      </c>
      <c r="AT171" s="153" t="s">
        <v>209</v>
      </c>
      <c r="AU171" s="153" t="s">
        <v>87</v>
      </c>
      <c r="AY171" s="15" t="s">
        <v>125</v>
      </c>
      <c r="BE171" s="154">
        <f>IF(N171="základní",J171,0)</f>
        <v>0</v>
      </c>
      <c r="BF171" s="154">
        <f>IF(N171="snížená",J171,0)</f>
        <v>0</v>
      </c>
      <c r="BG171" s="154">
        <f>IF(N171="zákl. přenesená",J171,0)</f>
        <v>0</v>
      </c>
      <c r="BH171" s="154">
        <f>IF(N171="sníž. přenesená",J171,0)</f>
        <v>0</v>
      </c>
      <c r="BI171" s="154">
        <f>IF(N171="nulová",J171,0)</f>
        <v>0</v>
      </c>
      <c r="BJ171" s="15" t="s">
        <v>85</v>
      </c>
      <c r="BK171" s="154">
        <f>ROUND(I171*H171,2)</f>
        <v>0</v>
      </c>
      <c r="BL171" s="15" t="s">
        <v>221</v>
      </c>
      <c r="BM171" s="153" t="s">
        <v>222</v>
      </c>
    </row>
    <row r="172" spans="2:65" s="11" customFormat="1" ht="25.9" customHeight="1">
      <c r="B172" s="130"/>
      <c r="D172" s="131" t="s">
        <v>76</v>
      </c>
      <c r="E172" s="132" t="s">
        <v>223</v>
      </c>
      <c r="F172" s="132" t="s">
        <v>224</v>
      </c>
      <c r="I172" s="133"/>
      <c r="J172" s="134">
        <f>BK172</f>
        <v>0</v>
      </c>
      <c r="L172" s="130"/>
      <c r="M172" s="135"/>
      <c r="P172" s="136">
        <f>SUM(P173:P175)</f>
        <v>0</v>
      </c>
      <c r="R172" s="136">
        <f>SUM(R173:R175)</f>
        <v>0</v>
      </c>
      <c r="T172" s="137">
        <f>SUM(T173:T175)</f>
        <v>0</v>
      </c>
      <c r="AR172" s="131" t="s">
        <v>132</v>
      </c>
      <c r="AT172" s="138" t="s">
        <v>76</v>
      </c>
      <c r="AU172" s="138" t="s">
        <v>77</v>
      </c>
      <c r="AY172" s="131" t="s">
        <v>125</v>
      </c>
      <c r="BK172" s="139">
        <f>SUM(BK173:BK175)</f>
        <v>0</v>
      </c>
    </row>
    <row r="173" spans="2:65" s="1" customFormat="1" ht="16.5" customHeight="1">
      <c r="B173" s="30"/>
      <c r="C173" s="142" t="s">
        <v>225</v>
      </c>
      <c r="D173" s="142" t="s">
        <v>127</v>
      </c>
      <c r="E173" s="143" t="s">
        <v>226</v>
      </c>
      <c r="F173" s="144" t="s">
        <v>227</v>
      </c>
      <c r="G173" s="145" t="s">
        <v>228</v>
      </c>
      <c r="H173" s="146">
        <v>150</v>
      </c>
      <c r="I173" s="147"/>
      <c r="J173" s="148">
        <f>ROUND(I173*H173,2)</f>
        <v>0</v>
      </c>
      <c r="K173" s="144" t="s">
        <v>131</v>
      </c>
      <c r="L173" s="30"/>
      <c r="M173" s="149" t="s">
        <v>1</v>
      </c>
      <c r="N173" s="150" t="s">
        <v>42</v>
      </c>
      <c r="P173" s="151">
        <f>O173*H173</f>
        <v>0</v>
      </c>
      <c r="Q173" s="151">
        <v>0</v>
      </c>
      <c r="R173" s="151">
        <f>Q173*H173</f>
        <v>0</v>
      </c>
      <c r="S173" s="151">
        <v>0</v>
      </c>
      <c r="T173" s="152">
        <f>S173*H173</f>
        <v>0</v>
      </c>
      <c r="AR173" s="153" t="s">
        <v>229</v>
      </c>
      <c r="AT173" s="153" t="s">
        <v>127</v>
      </c>
      <c r="AU173" s="153" t="s">
        <v>85</v>
      </c>
      <c r="AY173" s="15" t="s">
        <v>125</v>
      </c>
      <c r="BE173" s="154">
        <f>IF(N173="základní",J173,0)</f>
        <v>0</v>
      </c>
      <c r="BF173" s="154">
        <f>IF(N173="snížená",J173,0)</f>
        <v>0</v>
      </c>
      <c r="BG173" s="154">
        <f>IF(N173="zákl. přenesená",J173,0)</f>
        <v>0</v>
      </c>
      <c r="BH173" s="154">
        <f>IF(N173="sníž. přenesená",J173,0)</f>
        <v>0</v>
      </c>
      <c r="BI173" s="154">
        <f>IF(N173="nulová",J173,0)</f>
        <v>0</v>
      </c>
      <c r="BJ173" s="15" t="s">
        <v>85</v>
      </c>
      <c r="BK173" s="154">
        <f>ROUND(I173*H173,2)</f>
        <v>0</v>
      </c>
      <c r="BL173" s="15" t="s">
        <v>229</v>
      </c>
      <c r="BM173" s="153" t="s">
        <v>230</v>
      </c>
    </row>
    <row r="174" spans="2:65" s="12" customFormat="1">
      <c r="B174" s="155"/>
      <c r="D174" s="156" t="s">
        <v>142</v>
      </c>
      <c r="E174" s="157" t="s">
        <v>1</v>
      </c>
      <c r="F174" s="158" t="s">
        <v>231</v>
      </c>
      <c r="H174" s="159">
        <v>150</v>
      </c>
      <c r="I174" s="160"/>
      <c r="L174" s="155"/>
      <c r="M174" s="161"/>
      <c r="T174" s="162"/>
      <c r="AT174" s="157" t="s">
        <v>142</v>
      </c>
      <c r="AU174" s="157" t="s">
        <v>85</v>
      </c>
      <c r="AV174" s="12" t="s">
        <v>87</v>
      </c>
      <c r="AW174" s="12" t="s">
        <v>32</v>
      </c>
      <c r="AX174" s="12" t="s">
        <v>77</v>
      </c>
      <c r="AY174" s="157" t="s">
        <v>125</v>
      </c>
    </row>
    <row r="175" spans="2:65" s="13" customFormat="1">
      <c r="B175" s="163"/>
      <c r="D175" s="156" t="s">
        <v>142</v>
      </c>
      <c r="E175" s="164" t="s">
        <v>1</v>
      </c>
      <c r="F175" s="165" t="s">
        <v>144</v>
      </c>
      <c r="H175" s="166">
        <v>150</v>
      </c>
      <c r="I175" s="167"/>
      <c r="L175" s="163"/>
      <c r="M175" s="168"/>
      <c r="T175" s="169"/>
      <c r="AT175" s="164" t="s">
        <v>142</v>
      </c>
      <c r="AU175" s="164" t="s">
        <v>85</v>
      </c>
      <c r="AV175" s="13" t="s">
        <v>132</v>
      </c>
      <c r="AW175" s="13" t="s">
        <v>32</v>
      </c>
      <c r="AX175" s="13" t="s">
        <v>85</v>
      </c>
      <c r="AY175" s="164" t="s">
        <v>125</v>
      </c>
    </row>
    <row r="176" spans="2:65" s="11" customFormat="1" ht="25.9" customHeight="1">
      <c r="B176" s="130"/>
      <c r="D176" s="131" t="s">
        <v>76</v>
      </c>
      <c r="E176" s="132" t="s">
        <v>232</v>
      </c>
      <c r="F176" s="132" t="s">
        <v>232</v>
      </c>
      <c r="I176" s="133"/>
      <c r="J176" s="134">
        <f>BK176</f>
        <v>0</v>
      </c>
      <c r="L176" s="130"/>
      <c r="M176" s="135"/>
      <c r="P176" s="136">
        <f>P177+P180+P185+P188+P191</f>
        <v>0</v>
      </c>
      <c r="R176" s="136">
        <f>R177+R180+R185+R188+R191</f>
        <v>0</v>
      </c>
      <c r="T176" s="137">
        <f>T177+T180+T185+T188+T191</f>
        <v>0</v>
      </c>
      <c r="AR176" s="131" t="s">
        <v>150</v>
      </c>
      <c r="AT176" s="138" t="s">
        <v>76</v>
      </c>
      <c r="AU176" s="138" t="s">
        <v>77</v>
      </c>
      <c r="AY176" s="131" t="s">
        <v>125</v>
      </c>
      <c r="BK176" s="139">
        <f>BK177+BK180+BK185+BK188+BK191</f>
        <v>0</v>
      </c>
    </row>
    <row r="177" spans="2:65" s="11" customFormat="1" ht="22.9" customHeight="1">
      <c r="B177" s="130"/>
      <c r="D177" s="131" t="s">
        <v>76</v>
      </c>
      <c r="E177" s="140" t="s">
        <v>233</v>
      </c>
      <c r="F177" s="140" t="s">
        <v>234</v>
      </c>
      <c r="I177" s="133"/>
      <c r="J177" s="141">
        <f>BK177</f>
        <v>0</v>
      </c>
      <c r="L177" s="130"/>
      <c r="M177" s="135"/>
      <c r="P177" s="136">
        <f>SUM(P178:P179)</f>
        <v>0</v>
      </c>
      <c r="R177" s="136">
        <f>SUM(R178:R179)</f>
        <v>0</v>
      </c>
      <c r="T177" s="137">
        <f>SUM(T178:T179)</f>
        <v>0</v>
      </c>
      <c r="AR177" s="131" t="s">
        <v>150</v>
      </c>
      <c r="AT177" s="138" t="s">
        <v>76</v>
      </c>
      <c r="AU177" s="138" t="s">
        <v>85</v>
      </c>
      <c r="AY177" s="131" t="s">
        <v>125</v>
      </c>
      <c r="BK177" s="139">
        <f>SUM(BK178:BK179)</f>
        <v>0</v>
      </c>
    </row>
    <row r="178" spans="2:65" s="1" customFormat="1" ht="16.5" customHeight="1">
      <c r="B178" s="30"/>
      <c r="C178" s="142" t="s">
        <v>235</v>
      </c>
      <c r="D178" s="142" t="s">
        <v>127</v>
      </c>
      <c r="E178" s="143" t="s">
        <v>236</v>
      </c>
      <c r="F178" s="144" t="s">
        <v>237</v>
      </c>
      <c r="G178" s="145" t="s">
        <v>153</v>
      </c>
      <c r="H178" s="146">
        <v>1</v>
      </c>
      <c r="I178" s="147"/>
      <c r="J178" s="148">
        <f>ROUND(I178*H178,2)</f>
        <v>0</v>
      </c>
      <c r="K178" s="144" t="s">
        <v>131</v>
      </c>
      <c r="L178" s="30"/>
      <c r="M178" s="149" t="s">
        <v>1</v>
      </c>
      <c r="N178" s="150" t="s">
        <v>42</v>
      </c>
      <c r="P178" s="151">
        <f>O178*H178</f>
        <v>0</v>
      </c>
      <c r="Q178" s="151">
        <v>0</v>
      </c>
      <c r="R178" s="151">
        <f>Q178*H178</f>
        <v>0</v>
      </c>
      <c r="S178" s="151">
        <v>0</v>
      </c>
      <c r="T178" s="152">
        <f>S178*H178</f>
        <v>0</v>
      </c>
      <c r="AR178" s="153" t="s">
        <v>238</v>
      </c>
      <c r="AT178" s="153" t="s">
        <v>127</v>
      </c>
      <c r="AU178" s="153" t="s">
        <v>87</v>
      </c>
      <c r="AY178" s="15" t="s">
        <v>125</v>
      </c>
      <c r="BE178" s="154">
        <f>IF(N178="základní",J178,0)</f>
        <v>0</v>
      </c>
      <c r="BF178" s="154">
        <f>IF(N178="snížená",J178,0)</f>
        <v>0</v>
      </c>
      <c r="BG178" s="154">
        <f>IF(N178="zákl. přenesená",J178,0)</f>
        <v>0</v>
      </c>
      <c r="BH178" s="154">
        <f>IF(N178="sníž. přenesená",J178,0)</f>
        <v>0</v>
      </c>
      <c r="BI178" s="154">
        <f>IF(N178="nulová",J178,0)</f>
        <v>0</v>
      </c>
      <c r="BJ178" s="15" t="s">
        <v>85</v>
      </c>
      <c r="BK178" s="154">
        <f>ROUND(I178*H178,2)</f>
        <v>0</v>
      </c>
      <c r="BL178" s="15" t="s">
        <v>238</v>
      </c>
      <c r="BM178" s="153" t="s">
        <v>239</v>
      </c>
    </row>
    <row r="179" spans="2:65" s="1" customFormat="1" ht="97.5">
      <c r="B179" s="30"/>
      <c r="D179" s="156" t="s">
        <v>156</v>
      </c>
      <c r="F179" s="170" t="s">
        <v>240</v>
      </c>
      <c r="I179" s="85"/>
      <c r="L179" s="30"/>
      <c r="M179" s="171"/>
      <c r="T179" s="54"/>
      <c r="AT179" s="15" t="s">
        <v>156</v>
      </c>
      <c r="AU179" s="15" t="s">
        <v>87</v>
      </c>
    </row>
    <row r="180" spans="2:65" s="11" customFormat="1" ht="22.9" customHeight="1">
      <c r="B180" s="130"/>
      <c r="D180" s="131" t="s">
        <v>76</v>
      </c>
      <c r="E180" s="140" t="s">
        <v>241</v>
      </c>
      <c r="F180" s="140" t="s">
        <v>242</v>
      </c>
      <c r="I180" s="133"/>
      <c r="J180" s="141">
        <f>BK180</f>
        <v>0</v>
      </c>
      <c r="L180" s="130"/>
      <c r="M180" s="135"/>
      <c r="P180" s="136">
        <f>SUM(P181:P184)</f>
        <v>0</v>
      </c>
      <c r="R180" s="136">
        <f>SUM(R181:R184)</f>
        <v>0</v>
      </c>
      <c r="T180" s="137">
        <f>SUM(T181:T184)</f>
        <v>0</v>
      </c>
      <c r="AR180" s="131" t="s">
        <v>150</v>
      </c>
      <c r="AT180" s="138" t="s">
        <v>76</v>
      </c>
      <c r="AU180" s="138" t="s">
        <v>85</v>
      </c>
      <c r="AY180" s="131" t="s">
        <v>125</v>
      </c>
      <c r="BK180" s="139">
        <f>SUM(BK181:BK184)</f>
        <v>0</v>
      </c>
    </row>
    <row r="181" spans="2:65" s="1" customFormat="1" ht="16.5" customHeight="1">
      <c r="B181" s="30"/>
      <c r="C181" s="142" t="s">
        <v>243</v>
      </c>
      <c r="D181" s="142" t="s">
        <v>127</v>
      </c>
      <c r="E181" s="143" t="s">
        <v>244</v>
      </c>
      <c r="F181" s="144" t="s">
        <v>245</v>
      </c>
      <c r="G181" s="145" t="s">
        <v>153</v>
      </c>
      <c r="H181" s="146">
        <v>1</v>
      </c>
      <c r="I181" s="147"/>
      <c r="J181" s="148">
        <f>ROUND(I181*H181,2)</f>
        <v>0</v>
      </c>
      <c r="K181" s="144" t="s">
        <v>131</v>
      </c>
      <c r="L181" s="30"/>
      <c r="M181" s="149" t="s">
        <v>1</v>
      </c>
      <c r="N181" s="150" t="s">
        <v>42</v>
      </c>
      <c r="P181" s="151">
        <f>O181*H181</f>
        <v>0</v>
      </c>
      <c r="Q181" s="151">
        <v>0</v>
      </c>
      <c r="R181" s="151">
        <f>Q181*H181</f>
        <v>0</v>
      </c>
      <c r="S181" s="151">
        <v>0</v>
      </c>
      <c r="T181" s="152">
        <f>S181*H181</f>
        <v>0</v>
      </c>
      <c r="AR181" s="153" t="s">
        <v>238</v>
      </c>
      <c r="AT181" s="153" t="s">
        <v>127</v>
      </c>
      <c r="AU181" s="153" t="s">
        <v>87</v>
      </c>
      <c r="AY181" s="15" t="s">
        <v>125</v>
      </c>
      <c r="BE181" s="154">
        <f>IF(N181="základní",J181,0)</f>
        <v>0</v>
      </c>
      <c r="BF181" s="154">
        <f>IF(N181="snížená",J181,0)</f>
        <v>0</v>
      </c>
      <c r="BG181" s="154">
        <f>IF(N181="zákl. přenesená",J181,0)</f>
        <v>0</v>
      </c>
      <c r="BH181" s="154">
        <f>IF(N181="sníž. přenesená",J181,0)</f>
        <v>0</v>
      </c>
      <c r="BI181" s="154">
        <f>IF(N181="nulová",J181,0)</f>
        <v>0</v>
      </c>
      <c r="BJ181" s="15" t="s">
        <v>85</v>
      </c>
      <c r="BK181" s="154">
        <f>ROUND(I181*H181,2)</f>
        <v>0</v>
      </c>
      <c r="BL181" s="15" t="s">
        <v>238</v>
      </c>
      <c r="BM181" s="153" t="s">
        <v>246</v>
      </c>
    </row>
    <row r="182" spans="2:65" s="1" customFormat="1" ht="78">
      <c r="B182" s="30"/>
      <c r="D182" s="156" t="s">
        <v>156</v>
      </c>
      <c r="F182" s="170" t="s">
        <v>247</v>
      </c>
      <c r="I182" s="85"/>
      <c r="L182" s="30"/>
      <c r="M182" s="171"/>
      <c r="T182" s="54"/>
      <c r="AT182" s="15" t="s">
        <v>156</v>
      </c>
      <c r="AU182" s="15" t="s">
        <v>87</v>
      </c>
    </row>
    <row r="183" spans="2:65" s="1" customFormat="1" ht="16.5" customHeight="1">
      <c r="B183" s="30"/>
      <c r="C183" s="142" t="s">
        <v>248</v>
      </c>
      <c r="D183" s="142" t="s">
        <v>127</v>
      </c>
      <c r="E183" s="143" t="s">
        <v>249</v>
      </c>
      <c r="F183" s="144" t="s">
        <v>250</v>
      </c>
      <c r="G183" s="145" t="s">
        <v>153</v>
      </c>
      <c r="H183" s="146">
        <v>1</v>
      </c>
      <c r="I183" s="147"/>
      <c r="J183" s="148">
        <f>ROUND(I183*H183,2)</f>
        <v>0</v>
      </c>
      <c r="K183" s="144" t="s">
        <v>131</v>
      </c>
      <c r="L183" s="30"/>
      <c r="M183" s="149" t="s">
        <v>1</v>
      </c>
      <c r="N183" s="150" t="s">
        <v>42</v>
      </c>
      <c r="P183" s="151">
        <f>O183*H183</f>
        <v>0</v>
      </c>
      <c r="Q183" s="151">
        <v>0</v>
      </c>
      <c r="R183" s="151">
        <f>Q183*H183</f>
        <v>0</v>
      </c>
      <c r="S183" s="151">
        <v>0</v>
      </c>
      <c r="T183" s="152">
        <f>S183*H183</f>
        <v>0</v>
      </c>
      <c r="AR183" s="153" t="s">
        <v>238</v>
      </c>
      <c r="AT183" s="153" t="s">
        <v>127</v>
      </c>
      <c r="AU183" s="153" t="s">
        <v>87</v>
      </c>
      <c r="AY183" s="15" t="s">
        <v>125</v>
      </c>
      <c r="BE183" s="154">
        <f>IF(N183="základní",J183,0)</f>
        <v>0</v>
      </c>
      <c r="BF183" s="154">
        <f>IF(N183="snížená",J183,0)</f>
        <v>0</v>
      </c>
      <c r="BG183" s="154">
        <f>IF(N183="zákl. přenesená",J183,0)</f>
        <v>0</v>
      </c>
      <c r="BH183" s="154">
        <f>IF(N183="sníž. přenesená",J183,0)</f>
        <v>0</v>
      </c>
      <c r="BI183" s="154">
        <f>IF(N183="nulová",J183,0)</f>
        <v>0</v>
      </c>
      <c r="BJ183" s="15" t="s">
        <v>85</v>
      </c>
      <c r="BK183" s="154">
        <f>ROUND(I183*H183,2)</f>
        <v>0</v>
      </c>
      <c r="BL183" s="15" t="s">
        <v>238</v>
      </c>
      <c r="BM183" s="153" t="s">
        <v>251</v>
      </c>
    </row>
    <row r="184" spans="2:65" s="1" customFormat="1" ht="19.5">
      <c r="B184" s="30"/>
      <c r="D184" s="156" t="s">
        <v>156</v>
      </c>
      <c r="F184" s="170" t="s">
        <v>252</v>
      </c>
      <c r="I184" s="85"/>
      <c r="L184" s="30"/>
      <c r="M184" s="171"/>
      <c r="T184" s="54"/>
      <c r="AT184" s="15" t="s">
        <v>156</v>
      </c>
      <c r="AU184" s="15" t="s">
        <v>87</v>
      </c>
    </row>
    <row r="185" spans="2:65" s="11" customFormat="1" ht="22.9" customHeight="1">
      <c r="B185" s="130"/>
      <c r="D185" s="131" t="s">
        <v>76</v>
      </c>
      <c r="E185" s="140" t="s">
        <v>253</v>
      </c>
      <c r="F185" s="140" t="s">
        <v>254</v>
      </c>
      <c r="I185" s="133"/>
      <c r="J185" s="141">
        <f>BK185</f>
        <v>0</v>
      </c>
      <c r="L185" s="130"/>
      <c r="M185" s="135"/>
      <c r="P185" s="136">
        <f>SUM(P186:P187)</f>
        <v>0</v>
      </c>
      <c r="R185" s="136">
        <f>SUM(R186:R187)</f>
        <v>0</v>
      </c>
      <c r="T185" s="137">
        <f>SUM(T186:T187)</f>
        <v>0</v>
      </c>
      <c r="AR185" s="131" t="s">
        <v>150</v>
      </c>
      <c r="AT185" s="138" t="s">
        <v>76</v>
      </c>
      <c r="AU185" s="138" t="s">
        <v>85</v>
      </c>
      <c r="AY185" s="131" t="s">
        <v>125</v>
      </c>
      <c r="BK185" s="139">
        <f>SUM(BK186:BK187)</f>
        <v>0</v>
      </c>
    </row>
    <row r="186" spans="2:65" s="1" customFormat="1" ht="16.5" customHeight="1">
      <c r="B186" s="30"/>
      <c r="C186" s="142" t="s">
        <v>255</v>
      </c>
      <c r="D186" s="142" t="s">
        <v>127</v>
      </c>
      <c r="E186" s="143" t="s">
        <v>256</v>
      </c>
      <c r="F186" s="144" t="s">
        <v>257</v>
      </c>
      <c r="G186" s="145" t="s">
        <v>153</v>
      </c>
      <c r="H186" s="146">
        <v>1</v>
      </c>
      <c r="I186" s="147"/>
      <c r="J186" s="148">
        <f>ROUND(I186*H186,2)</f>
        <v>0</v>
      </c>
      <c r="K186" s="144" t="s">
        <v>131</v>
      </c>
      <c r="L186" s="30"/>
      <c r="M186" s="149" t="s">
        <v>1</v>
      </c>
      <c r="N186" s="150" t="s">
        <v>42</v>
      </c>
      <c r="P186" s="151">
        <f>O186*H186</f>
        <v>0</v>
      </c>
      <c r="Q186" s="151">
        <v>0</v>
      </c>
      <c r="R186" s="151">
        <f>Q186*H186</f>
        <v>0</v>
      </c>
      <c r="S186" s="151">
        <v>0</v>
      </c>
      <c r="T186" s="152">
        <f>S186*H186</f>
        <v>0</v>
      </c>
      <c r="AR186" s="153" t="s">
        <v>238</v>
      </c>
      <c r="AT186" s="153" t="s">
        <v>127</v>
      </c>
      <c r="AU186" s="153" t="s">
        <v>87</v>
      </c>
      <c r="AY186" s="15" t="s">
        <v>125</v>
      </c>
      <c r="BE186" s="154">
        <f>IF(N186="základní",J186,0)</f>
        <v>0</v>
      </c>
      <c r="BF186" s="154">
        <f>IF(N186="snížená",J186,0)</f>
        <v>0</v>
      </c>
      <c r="BG186" s="154">
        <f>IF(N186="zákl. přenesená",J186,0)</f>
        <v>0</v>
      </c>
      <c r="BH186" s="154">
        <f>IF(N186="sníž. přenesená",J186,0)</f>
        <v>0</v>
      </c>
      <c r="BI186" s="154">
        <f>IF(N186="nulová",J186,0)</f>
        <v>0</v>
      </c>
      <c r="BJ186" s="15" t="s">
        <v>85</v>
      </c>
      <c r="BK186" s="154">
        <f>ROUND(I186*H186,2)</f>
        <v>0</v>
      </c>
      <c r="BL186" s="15" t="s">
        <v>238</v>
      </c>
      <c r="BM186" s="153" t="s">
        <v>258</v>
      </c>
    </row>
    <row r="187" spans="2:65" s="1" customFormat="1" ht="29.25">
      <c r="B187" s="30"/>
      <c r="D187" s="156" t="s">
        <v>156</v>
      </c>
      <c r="F187" s="170" t="s">
        <v>259</v>
      </c>
      <c r="I187" s="85"/>
      <c r="L187" s="30"/>
      <c r="M187" s="171"/>
      <c r="T187" s="54"/>
      <c r="AT187" s="15" t="s">
        <v>156</v>
      </c>
      <c r="AU187" s="15" t="s">
        <v>87</v>
      </c>
    </row>
    <row r="188" spans="2:65" s="11" customFormat="1" ht="22.9" customHeight="1">
      <c r="B188" s="130"/>
      <c r="D188" s="131" t="s">
        <v>76</v>
      </c>
      <c r="E188" s="140" t="s">
        <v>260</v>
      </c>
      <c r="F188" s="140" t="s">
        <v>261</v>
      </c>
      <c r="I188" s="133"/>
      <c r="J188" s="141">
        <f>BK188</f>
        <v>0</v>
      </c>
      <c r="L188" s="130"/>
      <c r="M188" s="135"/>
      <c r="P188" s="136">
        <f>SUM(P189:P190)</f>
        <v>0</v>
      </c>
      <c r="R188" s="136">
        <f>SUM(R189:R190)</f>
        <v>0</v>
      </c>
      <c r="T188" s="137">
        <f>SUM(T189:T190)</f>
        <v>0</v>
      </c>
      <c r="AR188" s="131" t="s">
        <v>150</v>
      </c>
      <c r="AT188" s="138" t="s">
        <v>76</v>
      </c>
      <c r="AU188" s="138" t="s">
        <v>85</v>
      </c>
      <c r="AY188" s="131" t="s">
        <v>125</v>
      </c>
      <c r="BK188" s="139">
        <f>SUM(BK189:BK190)</f>
        <v>0</v>
      </c>
    </row>
    <row r="189" spans="2:65" s="1" customFormat="1" ht="16.5" customHeight="1">
      <c r="B189" s="30"/>
      <c r="C189" s="142" t="s">
        <v>262</v>
      </c>
      <c r="D189" s="142" t="s">
        <v>127</v>
      </c>
      <c r="E189" s="143" t="s">
        <v>263</v>
      </c>
      <c r="F189" s="144" t="s">
        <v>264</v>
      </c>
      <c r="G189" s="145" t="s">
        <v>153</v>
      </c>
      <c r="H189" s="146">
        <v>1</v>
      </c>
      <c r="I189" s="147"/>
      <c r="J189" s="148">
        <f>ROUND(I189*H189,2)</f>
        <v>0</v>
      </c>
      <c r="K189" s="144" t="s">
        <v>131</v>
      </c>
      <c r="L189" s="30"/>
      <c r="M189" s="149" t="s">
        <v>1</v>
      </c>
      <c r="N189" s="150" t="s">
        <v>42</v>
      </c>
      <c r="P189" s="151">
        <f>O189*H189</f>
        <v>0</v>
      </c>
      <c r="Q189" s="151">
        <v>0</v>
      </c>
      <c r="R189" s="151">
        <f>Q189*H189</f>
        <v>0</v>
      </c>
      <c r="S189" s="151">
        <v>0</v>
      </c>
      <c r="T189" s="152">
        <f>S189*H189</f>
        <v>0</v>
      </c>
      <c r="AR189" s="153" t="s">
        <v>238</v>
      </c>
      <c r="AT189" s="153" t="s">
        <v>127</v>
      </c>
      <c r="AU189" s="153" t="s">
        <v>87</v>
      </c>
      <c r="AY189" s="15" t="s">
        <v>125</v>
      </c>
      <c r="BE189" s="154">
        <f>IF(N189="základní",J189,0)</f>
        <v>0</v>
      </c>
      <c r="BF189" s="154">
        <f>IF(N189="snížená",J189,0)</f>
        <v>0</v>
      </c>
      <c r="BG189" s="154">
        <f>IF(N189="zákl. přenesená",J189,0)</f>
        <v>0</v>
      </c>
      <c r="BH189" s="154">
        <f>IF(N189="sníž. přenesená",J189,0)</f>
        <v>0</v>
      </c>
      <c r="BI189" s="154">
        <f>IF(N189="nulová",J189,0)</f>
        <v>0</v>
      </c>
      <c r="BJ189" s="15" t="s">
        <v>85</v>
      </c>
      <c r="BK189" s="154">
        <f>ROUND(I189*H189,2)</f>
        <v>0</v>
      </c>
      <c r="BL189" s="15" t="s">
        <v>238</v>
      </c>
      <c r="BM189" s="153" t="s">
        <v>265</v>
      </c>
    </row>
    <row r="190" spans="2:65" s="1" customFormat="1" ht="156">
      <c r="B190" s="30"/>
      <c r="D190" s="156" t="s">
        <v>156</v>
      </c>
      <c r="F190" s="170" t="s">
        <v>266</v>
      </c>
      <c r="I190" s="85"/>
      <c r="L190" s="30"/>
      <c r="M190" s="171"/>
      <c r="T190" s="54"/>
      <c r="AT190" s="15" t="s">
        <v>156</v>
      </c>
      <c r="AU190" s="15" t="s">
        <v>87</v>
      </c>
    </row>
    <row r="191" spans="2:65" s="11" customFormat="1" ht="22.9" customHeight="1">
      <c r="B191" s="130"/>
      <c r="D191" s="131" t="s">
        <v>76</v>
      </c>
      <c r="E191" s="140" t="s">
        <v>267</v>
      </c>
      <c r="F191" s="140" t="s">
        <v>268</v>
      </c>
      <c r="I191" s="133"/>
      <c r="J191" s="141">
        <f>BK191</f>
        <v>0</v>
      </c>
      <c r="L191" s="130"/>
      <c r="M191" s="135"/>
      <c r="P191" s="136">
        <f>SUM(P192:P193)</f>
        <v>0</v>
      </c>
      <c r="R191" s="136">
        <f>SUM(R192:R193)</f>
        <v>0</v>
      </c>
      <c r="T191" s="137">
        <f>SUM(T192:T193)</f>
        <v>0</v>
      </c>
      <c r="AR191" s="131" t="s">
        <v>150</v>
      </c>
      <c r="AT191" s="138" t="s">
        <v>76</v>
      </c>
      <c r="AU191" s="138" t="s">
        <v>85</v>
      </c>
      <c r="AY191" s="131" t="s">
        <v>125</v>
      </c>
      <c r="BK191" s="139">
        <f>SUM(BK192:BK193)</f>
        <v>0</v>
      </c>
    </row>
    <row r="192" spans="2:65" s="1" customFormat="1" ht="16.5" customHeight="1">
      <c r="B192" s="30"/>
      <c r="C192" s="142" t="s">
        <v>269</v>
      </c>
      <c r="D192" s="142" t="s">
        <v>127</v>
      </c>
      <c r="E192" s="143" t="s">
        <v>270</v>
      </c>
      <c r="F192" s="144" t="s">
        <v>268</v>
      </c>
      <c r="G192" s="145" t="s">
        <v>153</v>
      </c>
      <c r="H192" s="146">
        <v>1</v>
      </c>
      <c r="I192" s="147"/>
      <c r="J192" s="148">
        <f>ROUND(I192*H192,2)</f>
        <v>0</v>
      </c>
      <c r="K192" s="144" t="s">
        <v>131</v>
      </c>
      <c r="L192" s="30"/>
      <c r="M192" s="149" t="s">
        <v>1</v>
      </c>
      <c r="N192" s="150" t="s">
        <v>42</v>
      </c>
      <c r="P192" s="151">
        <f>O192*H192</f>
        <v>0</v>
      </c>
      <c r="Q192" s="151">
        <v>0</v>
      </c>
      <c r="R192" s="151">
        <f>Q192*H192</f>
        <v>0</v>
      </c>
      <c r="S192" s="151">
        <v>0</v>
      </c>
      <c r="T192" s="152">
        <f>S192*H192</f>
        <v>0</v>
      </c>
      <c r="AR192" s="153" t="s">
        <v>238</v>
      </c>
      <c r="AT192" s="153" t="s">
        <v>127</v>
      </c>
      <c r="AU192" s="153" t="s">
        <v>87</v>
      </c>
      <c r="AY192" s="15" t="s">
        <v>125</v>
      </c>
      <c r="BE192" s="154">
        <f>IF(N192="základní",J192,0)</f>
        <v>0</v>
      </c>
      <c r="BF192" s="154">
        <f>IF(N192="snížená",J192,0)</f>
        <v>0</v>
      </c>
      <c r="BG192" s="154">
        <f>IF(N192="zákl. přenesená",J192,0)</f>
        <v>0</v>
      </c>
      <c r="BH192" s="154">
        <f>IF(N192="sníž. přenesená",J192,0)</f>
        <v>0</v>
      </c>
      <c r="BI192" s="154">
        <f>IF(N192="nulová",J192,0)</f>
        <v>0</v>
      </c>
      <c r="BJ192" s="15" t="s">
        <v>85</v>
      </c>
      <c r="BK192" s="154">
        <f>ROUND(I192*H192,2)</f>
        <v>0</v>
      </c>
      <c r="BL192" s="15" t="s">
        <v>238</v>
      </c>
      <c r="BM192" s="153" t="s">
        <v>271</v>
      </c>
    </row>
    <row r="193" spans="2:47" s="1" customFormat="1" ht="107.25">
      <c r="B193" s="30"/>
      <c r="D193" s="156" t="s">
        <v>156</v>
      </c>
      <c r="F193" s="170" t="s">
        <v>272</v>
      </c>
      <c r="I193" s="85"/>
      <c r="L193" s="30"/>
      <c r="M193" s="182"/>
      <c r="N193" s="183"/>
      <c r="O193" s="183"/>
      <c r="P193" s="183"/>
      <c r="Q193" s="183"/>
      <c r="R193" s="183"/>
      <c r="S193" s="183"/>
      <c r="T193" s="184"/>
      <c r="AT193" s="15" t="s">
        <v>156</v>
      </c>
      <c r="AU193" s="15" t="s">
        <v>87</v>
      </c>
    </row>
    <row r="194" spans="2:47" s="1" customFormat="1" ht="6.95" customHeight="1">
      <c r="B194" s="42"/>
      <c r="C194" s="43"/>
      <c r="D194" s="43"/>
      <c r="E194" s="43"/>
      <c r="F194" s="43"/>
      <c r="G194" s="43"/>
      <c r="H194" s="43"/>
      <c r="I194" s="105"/>
      <c r="J194" s="43"/>
      <c r="K194" s="43"/>
      <c r="L194" s="30"/>
    </row>
  </sheetData>
  <sheetProtection algorithmName="SHA-512" hashValue="FXM/a1NXdKa8IpOf4JHN79tW38/iwsr+Pqkv5GBiJcvOI6496wsmDzelOIb+/T5gz93TRERihMqBYVfduM/Ktg==" saltValue="3UFkUDAwKd7rpv8bq0Y/tA==" spinCount="100000" sheet="1" objects="1" scenarios="1" formatColumns="0" formatRows="0" autoFilter="0"/>
  <autoFilter ref="C129:K193" xr:uid="{00000000-0009-0000-0000-000001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SO 01 - Odstranění stávaj...</vt:lpstr>
      <vt:lpstr>'Rekapitulace stavby'!Názvy_tisku</vt:lpstr>
      <vt:lpstr>'SO 01 - Odstranění stávaj...'!Názvy_tisku</vt:lpstr>
      <vt:lpstr>'Rekapitulace stavby'!Oblast_tisku</vt:lpstr>
      <vt:lpstr>'SO 01 - Odstranění stávaj...'!Oblast_tisku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DESKTOP-4EPUNVH\Moje</dc:creator>
  <cp:lastModifiedBy>Stankovičová Michaela</cp:lastModifiedBy>
  <dcterms:created xsi:type="dcterms:W3CDTF">2020-06-03T16:36:57Z</dcterms:created>
  <dcterms:modified xsi:type="dcterms:W3CDTF">2025-04-24T06:25:24Z</dcterms:modified>
</cp:coreProperties>
</file>