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Školy a školky 2024\MŠ U rybníka\Kuchyně\PD pro VŘ\Stavební část\Rozpočty\Výkaz výměr\"/>
    </mc:Choice>
  </mc:AlternateContent>
  <workbookProtection workbookAlgorithmName="SHA-512" workbookHashValue="RhexiXBt93VmFhdrlBPshJG3cCPLNPktQ7pZKI5cl5kSFAI8/+bufVR2F5DME4r7f5Wo6lQS+9kAvWbIOgoJJA==" workbookSaltValue="2xc0pu6dlIUr6CEKU7BmKg==" workbookSpinCount="100000" lockStructure="1"/>
  <bookViews>
    <workbookView xWindow="0" yWindow="0" windowWidth="25600" windowHeight="11580" tabRatio="824"/>
  </bookViews>
  <sheets>
    <sheet name="Celkový rozpočet" sheetId="3" r:id="rId1"/>
    <sheet name="Rekapitulace stavby" sheetId="16" r:id="rId2"/>
    <sheet name="Položky stavební" sheetId="17" r:id="rId3"/>
    <sheet name=" Rekapitulace ZTI" sheetId="6" r:id="rId4"/>
    <sheet name="Položky ZTI" sheetId="7" r:id="rId5"/>
    <sheet name="Položky VZT" sheetId="8" r:id="rId6"/>
    <sheet name="Soupis potrubí VZT" sheetId="9" r:id="rId7"/>
    <sheet name="Položky Elektro" sheetId="10" r:id="rId8"/>
  </sheets>
  <definedNames>
    <definedName name="_xlnm._FilterDatabase" localSheetId="2" hidden="1">'Položky stavební'!$C$264:$K$796</definedName>
    <definedName name="cisloobjektu">#REF!</definedName>
    <definedName name="cislostavby">#REF!</definedName>
    <definedName name="Datum">#REF!</definedName>
    <definedName name="Dil">' Rekapitulace ZTI'!$A$6</definedName>
    <definedName name="Dodavka">' Rekapitulace ZTI'!#REF!</definedName>
    <definedName name="Dodavka0">'Položky ZTI'!#REF!</definedName>
    <definedName name="HSV">' Rekapitulace ZTI'!#REF!</definedName>
    <definedName name="HSV0">'Položky ZTI'!#REF!</definedName>
    <definedName name="HZS">' Rekapitulace ZTI'!$F$13</definedName>
    <definedName name="HZS0">'Položky ZTI'!#REF!</definedName>
    <definedName name="JKSO">#REF!</definedName>
    <definedName name="MJ">#REF!</definedName>
    <definedName name="Mont">' Rekapitulace ZTI'!$E$13</definedName>
    <definedName name="Montaz0">'Položky ZTI'!#REF!</definedName>
    <definedName name="NazevDilu">' Rekapitulace ZTI'!$B$6</definedName>
    <definedName name="nazevobjektu">#REF!</definedName>
    <definedName name="nazevstavby">#REF!</definedName>
    <definedName name="_xlnm.Print_Titles" localSheetId="3">' Rekapitulace ZTI'!$1:$6</definedName>
    <definedName name="_xlnm.Print_Titles" localSheetId="2">'Položky stavební'!$264:$264</definedName>
    <definedName name="_xlnm.Print_Titles" localSheetId="4">'Položky ZTI'!$1:$6</definedName>
    <definedName name="_xlnm.Print_Titles" localSheetId="1">'Rekapitulace stavby'!$92:$92</definedName>
    <definedName name="Objednatel">#REF!</definedName>
    <definedName name="_xlnm.Print_Area" localSheetId="3">' Rekapitulace ZTI'!$A$1:$D$40</definedName>
    <definedName name="_xlnm.Print_Area" localSheetId="2">'Položky stavební'!$C$4:$J$76,'Položky stavební'!$C$82:$J$248,'Položky stavební'!$C$254:$J$796</definedName>
    <definedName name="_xlnm.Print_Area" localSheetId="5">'Položky VZT'!$A$1:$Q$97</definedName>
    <definedName name="_xlnm.Print_Area" localSheetId="4">'Položky ZTI'!$A$1:$G$157</definedName>
    <definedName name="_xlnm.Print_Area" localSheetId="1">'Rekapitulace stavby'!$D$4:$AO$76,'Rekapitulace stavby'!$C$82:$AQ$96</definedName>
    <definedName name="PocetMJ">#REF!</definedName>
    <definedName name="Poznamka">#REF!</definedName>
    <definedName name="Projektant">#REF!</definedName>
    <definedName name="PSV">' Rekapitulace ZTI'!#REF!</definedName>
    <definedName name="PSV0">'Položky ZTI'!#REF!</definedName>
    <definedName name="SazbaDPH1">#REF!</definedName>
    <definedName name="SazbaDPH2">#REF!</definedName>
    <definedName name="SloupecCC">'Položky ZTI'!$G$6</definedName>
    <definedName name="SloupecCisloPol">'Položky ZTI'!$B$6</definedName>
    <definedName name="SloupecJC">'Položky ZTI'!$F$6</definedName>
    <definedName name="SloupecMJ">'Položky ZTI'!$D$6</definedName>
    <definedName name="SloupecMnozstvi">'Položky ZTI'!$E$6</definedName>
    <definedName name="SloupecNazPol">'Položky ZTI'!$C$6</definedName>
    <definedName name="SloupecPC">'Položky ZTI'!$A$6</definedName>
    <definedName name="solver_lin" localSheetId="4" hidden="1">0</definedName>
    <definedName name="solver_num" localSheetId="4" hidden="1">0</definedName>
    <definedName name="solver_opt" localSheetId="4" hidden="1">'Položky ZTI'!#REF!</definedName>
    <definedName name="solver_typ" localSheetId="4" hidden="1">1</definedName>
    <definedName name="solver_val" localSheetId="4" hidden="1">0</definedName>
    <definedName name="Typ">'Položky ZTI'!#REF!</definedName>
    <definedName name="VRN">' Rekapitulace ZTI'!$E$28</definedName>
    <definedName name="VRNKc">' Rekapitulace ZTI'!#REF!</definedName>
    <definedName name="VRNnazev">' Rekapitulace ZTI'!#REF!</definedName>
    <definedName name="VRNproc">' Rekapitulace ZTI'!#REF!</definedName>
    <definedName name="VRNzakl">' Rekapitulace ZTI'!#REF!</definedName>
    <definedName name="Zakazka">#REF!</definedName>
    <definedName name="Zaklad22">#REF!</definedName>
    <definedName name="Zaklad5">#REF!</definedName>
    <definedName name="Zhotovitel">#REF!</definedName>
  </definedNames>
  <calcPr calcId="152511"/>
</workbook>
</file>

<file path=xl/calcChain.xml><?xml version="1.0" encoding="utf-8"?>
<calcChain xmlns="http://schemas.openxmlformats.org/spreadsheetml/2006/main">
  <c r="J10" i="17" l="1"/>
  <c r="J15" i="17"/>
  <c r="E16" i="17"/>
  <c r="F90" i="17" s="1"/>
  <c r="J16" i="17"/>
  <c r="J33" i="17"/>
  <c r="J34" i="17"/>
  <c r="J35" i="17"/>
  <c r="E85" i="17"/>
  <c r="F87" i="17"/>
  <c r="J87" i="17"/>
  <c r="F89" i="17"/>
  <c r="J89" i="17"/>
  <c r="J90" i="17"/>
  <c r="J102" i="17"/>
  <c r="E257" i="17"/>
  <c r="F259" i="17"/>
  <c r="J259" i="17"/>
  <c r="F261" i="17"/>
  <c r="J261" i="17"/>
  <c r="F262" i="17"/>
  <c r="J262" i="17"/>
  <c r="J269" i="17"/>
  <c r="P269" i="17"/>
  <c r="R269" i="17"/>
  <c r="R268" i="17" s="1"/>
  <c r="T269" i="17"/>
  <c r="BE269" i="17"/>
  <c r="BF269" i="17"/>
  <c r="BG269" i="17"/>
  <c r="BH269" i="17"/>
  <c r="BI269" i="17"/>
  <c r="BK269" i="17"/>
  <c r="J270" i="17"/>
  <c r="P270" i="17"/>
  <c r="R270" i="17"/>
  <c r="T270" i="17"/>
  <c r="BE270" i="17"/>
  <c r="BF270" i="17"/>
  <c r="BG270" i="17"/>
  <c r="BH270" i="17"/>
  <c r="BI270" i="17"/>
  <c r="BK270" i="17"/>
  <c r="J271" i="17"/>
  <c r="P271" i="17"/>
  <c r="R271" i="17"/>
  <c r="T271" i="17"/>
  <c r="BE271" i="17"/>
  <c r="BF271" i="17"/>
  <c r="BG271" i="17"/>
  <c r="BH271" i="17"/>
  <c r="BI271" i="17"/>
  <c r="BK271" i="17"/>
  <c r="J273" i="17"/>
  <c r="P273" i="17"/>
  <c r="R273" i="17"/>
  <c r="T273" i="17"/>
  <c r="BE273" i="17"/>
  <c r="BF273" i="17"/>
  <c r="BG273" i="17"/>
  <c r="BH273" i="17"/>
  <c r="BI273" i="17"/>
  <c r="BK273" i="17"/>
  <c r="J274" i="17"/>
  <c r="P274" i="17"/>
  <c r="R274" i="17"/>
  <c r="T274" i="17"/>
  <c r="BE274" i="17"/>
  <c r="BF274" i="17"/>
  <c r="BG274" i="17"/>
  <c r="BH274" i="17"/>
  <c r="BI274" i="17"/>
  <c r="BK274" i="17"/>
  <c r="J276" i="17"/>
  <c r="P276" i="17"/>
  <c r="R276" i="17"/>
  <c r="T276" i="17"/>
  <c r="BE276" i="17"/>
  <c r="BF276" i="17"/>
  <c r="BG276" i="17"/>
  <c r="BH276" i="17"/>
  <c r="BI276" i="17"/>
  <c r="BK276" i="17"/>
  <c r="J277" i="17"/>
  <c r="P277" i="17"/>
  <c r="R277" i="17"/>
  <c r="T277" i="17"/>
  <c r="BE277" i="17"/>
  <c r="BF277" i="17"/>
  <c r="BG277" i="17"/>
  <c r="BH277" i="17"/>
  <c r="BI277" i="17"/>
  <c r="BK277" i="17"/>
  <c r="P279" i="17"/>
  <c r="J280" i="17"/>
  <c r="P280" i="17"/>
  <c r="R280" i="17"/>
  <c r="T280" i="17"/>
  <c r="T279" i="17" s="1"/>
  <c r="BE280" i="17"/>
  <c r="BF280" i="17"/>
  <c r="BG280" i="17"/>
  <c r="BH280" i="17"/>
  <c r="BI280" i="17"/>
  <c r="BK280" i="17"/>
  <c r="J281" i="17"/>
  <c r="P281" i="17"/>
  <c r="R281" i="17"/>
  <c r="R279" i="17" s="1"/>
  <c r="T281" i="17"/>
  <c r="BE281" i="17"/>
  <c r="BF281" i="17"/>
  <c r="BG281" i="17"/>
  <c r="BH281" i="17"/>
  <c r="BI281" i="17"/>
  <c r="BK281" i="17"/>
  <c r="BK279" i="17" s="1"/>
  <c r="J279" i="17" s="1"/>
  <c r="J98" i="17" s="1"/>
  <c r="J283" i="17"/>
  <c r="P283" i="17"/>
  <c r="R283" i="17"/>
  <c r="T283" i="17"/>
  <c r="BE283" i="17"/>
  <c r="BF283" i="17"/>
  <c r="BG283" i="17"/>
  <c r="BH283" i="17"/>
  <c r="BI283" i="17"/>
  <c r="BK283" i="17"/>
  <c r="P285" i="17"/>
  <c r="J286" i="17"/>
  <c r="P286" i="17"/>
  <c r="R286" i="17"/>
  <c r="T286" i="17"/>
  <c r="T285" i="17" s="1"/>
  <c r="BE286" i="17"/>
  <c r="BF286" i="17"/>
  <c r="BG286" i="17"/>
  <c r="BH286" i="17"/>
  <c r="BI286" i="17"/>
  <c r="BK286" i="17"/>
  <c r="J288" i="17"/>
  <c r="P288" i="17"/>
  <c r="R288" i="17"/>
  <c r="T288" i="17"/>
  <c r="BE288" i="17"/>
  <c r="BF288" i="17"/>
  <c r="BG288" i="17"/>
  <c r="BH288" i="17"/>
  <c r="BI288" i="17"/>
  <c r="BK288" i="17"/>
  <c r="BK285" i="17" s="1"/>
  <c r="J291" i="17"/>
  <c r="P291" i="17"/>
  <c r="R291" i="17"/>
  <c r="T291" i="17"/>
  <c r="BE291" i="17"/>
  <c r="BF291" i="17"/>
  <c r="BG291" i="17"/>
  <c r="BH291" i="17"/>
  <c r="BI291" i="17"/>
  <c r="BK291" i="17"/>
  <c r="R292" i="17"/>
  <c r="J293" i="17"/>
  <c r="P293" i="17"/>
  <c r="P292" i="17" s="1"/>
  <c r="R293" i="17"/>
  <c r="T293" i="17"/>
  <c r="BE293" i="17"/>
  <c r="BF293" i="17"/>
  <c r="BG293" i="17"/>
  <c r="BH293" i="17"/>
  <c r="BI293" i="17"/>
  <c r="BK293" i="17"/>
  <c r="BK292" i="17" s="1"/>
  <c r="J292" i="17" s="1"/>
  <c r="J101" i="17" s="1"/>
  <c r="J295" i="17"/>
  <c r="P295" i="17"/>
  <c r="R295" i="17"/>
  <c r="T295" i="17"/>
  <c r="BE295" i="17"/>
  <c r="BF295" i="17"/>
  <c r="BG295" i="17"/>
  <c r="BH295" i="17"/>
  <c r="BI295" i="17"/>
  <c r="BK295" i="17"/>
  <c r="P296" i="17"/>
  <c r="BK296" i="17"/>
  <c r="J296" i="17" s="1"/>
  <c r="J297" i="17"/>
  <c r="P297" i="17"/>
  <c r="R297" i="17"/>
  <c r="R296" i="17" s="1"/>
  <c r="T297" i="17"/>
  <c r="T296" i="17" s="1"/>
  <c r="BE297" i="17"/>
  <c r="BF297" i="17"/>
  <c r="BG297" i="17"/>
  <c r="BH297" i="17"/>
  <c r="BI297" i="17"/>
  <c r="BK297" i="17"/>
  <c r="R298" i="17"/>
  <c r="J299" i="17"/>
  <c r="P299" i="17"/>
  <c r="P298" i="17" s="1"/>
  <c r="R299" i="17"/>
  <c r="T299" i="17"/>
  <c r="BE299" i="17"/>
  <c r="BF299" i="17"/>
  <c r="BG299" i="17"/>
  <c r="BH299" i="17"/>
  <c r="BI299" i="17"/>
  <c r="BK299" i="17"/>
  <c r="BK298" i="17" s="1"/>
  <c r="J298" i="17" s="1"/>
  <c r="J103" i="17" s="1"/>
  <c r="J300" i="17"/>
  <c r="P300" i="17"/>
  <c r="R300" i="17"/>
  <c r="T300" i="17"/>
  <c r="BE300" i="17"/>
  <c r="BF300" i="17"/>
  <c r="BG300" i="17"/>
  <c r="BH300" i="17"/>
  <c r="BI300" i="17"/>
  <c r="BK300" i="17"/>
  <c r="P301" i="17"/>
  <c r="J302" i="17"/>
  <c r="P302" i="17"/>
  <c r="R302" i="17"/>
  <c r="T302" i="17"/>
  <c r="T301" i="17" s="1"/>
  <c r="BE302" i="17"/>
  <c r="BF302" i="17"/>
  <c r="BG302" i="17"/>
  <c r="BH302" i="17"/>
  <c r="BI302" i="17"/>
  <c r="BK302" i="17"/>
  <c r="J303" i="17"/>
  <c r="P303" i="17"/>
  <c r="R303" i="17"/>
  <c r="T303" i="17"/>
  <c r="BE303" i="17"/>
  <c r="BF303" i="17"/>
  <c r="BG303" i="17"/>
  <c r="BH303" i="17"/>
  <c r="BI303" i="17"/>
  <c r="BK303" i="17"/>
  <c r="BK301" i="17" s="1"/>
  <c r="J301" i="17" s="1"/>
  <c r="J104" i="17" s="1"/>
  <c r="J304" i="17"/>
  <c r="P304" i="17"/>
  <c r="R304" i="17"/>
  <c r="T304" i="17"/>
  <c r="BE304" i="17"/>
  <c r="BF304" i="17"/>
  <c r="BG304" i="17"/>
  <c r="BH304" i="17"/>
  <c r="BI304" i="17"/>
  <c r="BK304" i="17"/>
  <c r="J306" i="17"/>
  <c r="P306" i="17"/>
  <c r="R306" i="17"/>
  <c r="T306" i="17"/>
  <c r="BE306" i="17"/>
  <c r="BF306" i="17"/>
  <c r="BG306" i="17"/>
  <c r="BH306" i="17"/>
  <c r="BI306" i="17"/>
  <c r="BK306" i="17"/>
  <c r="J308" i="17"/>
  <c r="P308" i="17"/>
  <c r="R308" i="17"/>
  <c r="T308" i="17"/>
  <c r="BE308" i="17"/>
  <c r="BF308" i="17"/>
  <c r="BG308" i="17"/>
  <c r="BH308" i="17"/>
  <c r="BI308" i="17"/>
  <c r="BK308" i="17"/>
  <c r="J309" i="17"/>
  <c r="P309" i="17"/>
  <c r="R309" i="17"/>
  <c r="T309" i="17"/>
  <c r="BE309" i="17"/>
  <c r="BF309" i="17"/>
  <c r="BG309" i="17"/>
  <c r="BH309" i="17"/>
  <c r="BI309" i="17"/>
  <c r="BK309" i="17"/>
  <c r="BK307" i="17" s="1"/>
  <c r="J307" i="17" s="1"/>
  <c r="J105" i="17" s="1"/>
  <c r="J310" i="17"/>
  <c r="P310" i="17"/>
  <c r="R310" i="17"/>
  <c r="T310" i="17"/>
  <c r="BE310" i="17"/>
  <c r="BF310" i="17"/>
  <c r="BG310" i="17"/>
  <c r="BH310" i="17"/>
  <c r="BI310" i="17"/>
  <c r="BK310" i="17"/>
  <c r="J311" i="17"/>
  <c r="P311" i="17"/>
  <c r="R311" i="17"/>
  <c r="T311" i="17"/>
  <c r="BE311" i="17"/>
  <c r="BF311" i="17"/>
  <c r="BG311" i="17"/>
  <c r="BH311" i="17"/>
  <c r="BI311" i="17"/>
  <c r="BK311" i="17"/>
  <c r="J313" i="17"/>
  <c r="P313" i="17"/>
  <c r="R313" i="17"/>
  <c r="T313" i="17"/>
  <c r="BE313" i="17"/>
  <c r="BF313" i="17"/>
  <c r="BG313" i="17"/>
  <c r="BH313" i="17"/>
  <c r="BI313" i="17"/>
  <c r="BK313" i="17"/>
  <c r="J315" i="17"/>
  <c r="J107" i="17" s="1"/>
  <c r="P315" i="17"/>
  <c r="BK315" i="17"/>
  <c r="J316" i="17"/>
  <c r="P316" i="17"/>
  <c r="R316" i="17"/>
  <c r="R315" i="17" s="1"/>
  <c r="T316" i="17"/>
  <c r="T315" i="17" s="1"/>
  <c r="BE316" i="17"/>
  <c r="BF316" i="17"/>
  <c r="BG316" i="17"/>
  <c r="BH316" i="17"/>
  <c r="BI316" i="17"/>
  <c r="BK316" i="17"/>
  <c r="BK317" i="17"/>
  <c r="J317" i="17" s="1"/>
  <c r="J108" i="17" s="1"/>
  <c r="J319" i="17"/>
  <c r="P319" i="17"/>
  <c r="R319" i="17"/>
  <c r="T319" i="17"/>
  <c r="T318" i="17" s="1"/>
  <c r="T317" i="17" s="1"/>
  <c r="BE319" i="17"/>
  <c r="BF319" i="17"/>
  <c r="BG319" i="17"/>
  <c r="BH319" i="17"/>
  <c r="BI319" i="17"/>
  <c r="BK319" i="17"/>
  <c r="J320" i="17"/>
  <c r="P320" i="17"/>
  <c r="R320" i="17"/>
  <c r="T320" i="17"/>
  <c r="BE320" i="17"/>
  <c r="BF320" i="17"/>
  <c r="BG320" i="17"/>
  <c r="BH320" i="17"/>
  <c r="BI320" i="17"/>
  <c r="BK320" i="17"/>
  <c r="BK318" i="17" s="1"/>
  <c r="J318" i="17" s="1"/>
  <c r="J109" i="17" s="1"/>
  <c r="J321" i="17"/>
  <c r="P321" i="17"/>
  <c r="R321" i="17"/>
  <c r="T321" i="17"/>
  <c r="BE321" i="17"/>
  <c r="BF321" i="17"/>
  <c r="BG321" i="17"/>
  <c r="BH321" i="17"/>
  <c r="BI321" i="17"/>
  <c r="BK321" i="17"/>
  <c r="J323" i="17"/>
  <c r="P323" i="17"/>
  <c r="R323" i="17"/>
  <c r="T323" i="17"/>
  <c r="BE323" i="17"/>
  <c r="BF323" i="17"/>
  <c r="BG323" i="17"/>
  <c r="BH323" i="17"/>
  <c r="BI323" i="17"/>
  <c r="BK323" i="17"/>
  <c r="J325" i="17"/>
  <c r="P325" i="17"/>
  <c r="R325" i="17"/>
  <c r="T325" i="17"/>
  <c r="BE325" i="17"/>
  <c r="BF325" i="17"/>
  <c r="BG325" i="17"/>
  <c r="BH325" i="17"/>
  <c r="BI325" i="17"/>
  <c r="BK325" i="17"/>
  <c r="J327" i="17"/>
  <c r="P327" i="17"/>
  <c r="R327" i="17"/>
  <c r="T327" i="17"/>
  <c r="BE327" i="17"/>
  <c r="BF327" i="17"/>
  <c r="BG327" i="17"/>
  <c r="BH327" i="17"/>
  <c r="BI327" i="17"/>
  <c r="BK327" i="17"/>
  <c r="R329" i="17"/>
  <c r="T329" i="17"/>
  <c r="J330" i="17"/>
  <c r="P330" i="17"/>
  <c r="P329" i="17" s="1"/>
  <c r="R330" i="17"/>
  <c r="T330" i="17"/>
  <c r="BE330" i="17"/>
  <c r="BF330" i="17"/>
  <c r="BG330" i="17"/>
  <c r="BH330" i="17"/>
  <c r="BI330" i="17"/>
  <c r="BK330" i="17"/>
  <c r="BK329" i="17" s="1"/>
  <c r="J333" i="17"/>
  <c r="P333" i="17"/>
  <c r="P332" i="17" s="1"/>
  <c r="R333" i="17"/>
  <c r="T333" i="17"/>
  <c r="BE333" i="17"/>
  <c r="BF333" i="17"/>
  <c r="BG333" i="17"/>
  <c r="BH333" i="17"/>
  <c r="BI333" i="17"/>
  <c r="BK333" i="17"/>
  <c r="J334" i="17"/>
  <c r="P334" i="17"/>
  <c r="R334" i="17"/>
  <c r="R332" i="17" s="1"/>
  <c r="T334" i="17"/>
  <c r="BE334" i="17"/>
  <c r="BF334" i="17"/>
  <c r="BG334" i="17"/>
  <c r="BH334" i="17"/>
  <c r="BI334" i="17"/>
  <c r="BK334" i="17"/>
  <c r="J335" i="17"/>
  <c r="P335" i="17"/>
  <c r="R335" i="17"/>
  <c r="T335" i="17"/>
  <c r="BE335" i="17"/>
  <c r="BF335" i="17"/>
  <c r="BG335" i="17"/>
  <c r="BH335" i="17"/>
  <c r="BI335" i="17"/>
  <c r="BK335" i="17"/>
  <c r="J337" i="17"/>
  <c r="P337" i="17"/>
  <c r="R337" i="17"/>
  <c r="T337" i="17"/>
  <c r="BE337" i="17"/>
  <c r="BF337" i="17"/>
  <c r="BG337" i="17"/>
  <c r="BH337" i="17"/>
  <c r="BI337" i="17"/>
  <c r="BK337" i="17"/>
  <c r="J339" i="17"/>
  <c r="P339" i="17"/>
  <c r="R339" i="17"/>
  <c r="T339" i="17"/>
  <c r="BE339" i="17"/>
  <c r="BF339" i="17"/>
  <c r="BG339" i="17"/>
  <c r="BH339" i="17"/>
  <c r="BI339" i="17"/>
  <c r="BK339" i="17"/>
  <c r="J341" i="17"/>
  <c r="P341" i="17"/>
  <c r="R341" i="17"/>
  <c r="T341" i="17"/>
  <c r="BE341" i="17"/>
  <c r="BF341" i="17"/>
  <c r="BG341" i="17"/>
  <c r="BH341" i="17"/>
  <c r="BI341" i="17"/>
  <c r="BK341" i="17"/>
  <c r="J343" i="17"/>
  <c r="P343" i="17"/>
  <c r="R343" i="17"/>
  <c r="T343" i="17"/>
  <c r="BE343" i="17"/>
  <c r="BF343" i="17"/>
  <c r="BG343" i="17"/>
  <c r="BH343" i="17"/>
  <c r="BI343" i="17"/>
  <c r="BK343" i="17"/>
  <c r="J344" i="17"/>
  <c r="P344" i="17"/>
  <c r="P342" i="17" s="1"/>
  <c r="R344" i="17"/>
  <c r="T344" i="17"/>
  <c r="BE344" i="17"/>
  <c r="BF344" i="17"/>
  <c r="BG344" i="17"/>
  <c r="BH344" i="17"/>
  <c r="BI344" i="17"/>
  <c r="BK344" i="17"/>
  <c r="BK342" i="17" s="1"/>
  <c r="J342" i="17" s="1"/>
  <c r="J114" i="17" s="1"/>
  <c r="J345" i="17"/>
  <c r="P345" i="17"/>
  <c r="R345" i="17"/>
  <c r="T345" i="17"/>
  <c r="BE345" i="17"/>
  <c r="BF345" i="17"/>
  <c r="BG345" i="17"/>
  <c r="BH345" i="17"/>
  <c r="BI345" i="17"/>
  <c r="BK345" i="17"/>
  <c r="J346" i="17"/>
  <c r="P346" i="17"/>
  <c r="R346" i="17"/>
  <c r="T346" i="17"/>
  <c r="BE346" i="17"/>
  <c r="BF346" i="17"/>
  <c r="BG346" i="17"/>
  <c r="BH346" i="17"/>
  <c r="BI346" i="17"/>
  <c r="BK346" i="17"/>
  <c r="J348" i="17"/>
  <c r="P348" i="17"/>
  <c r="R348" i="17"/>
  <c r="T348" i="17"/>
  <c r="BE348" i="17"/>
  <c r="BF348" i="17"/>
  <c r="BG348" i="17"/>
  <c r="BH348" i="17"/>
  <c r="BI348" i="17"/>
  <c r="BK348" i="17"/>
  <c r="P349" i="17"/>
  <c r="R349" i="17"/>
  <c r="P350" i="17"/>
  <c r="R350" i="17"/>
  <c r="BK350" i="17"/>
  <c r="J351" i="17"/>
  <c r="P351" i="17"/>
  <c r="R351" i="17"/>
  <c r="T351" i="17"/>
  <c r="T350" i="17" s="1"/>
  <c r="BE351" i="17"/>
  <c r="BF351" i="17"/>
  <c r="BG351" i="17"/>
  <c r="BH351" i="17"/>
  <c r="BI351" i="17"/>
  <c r="BK351" i="17"/>
  <c r="P352" i="17"/>
  <c r="R352" i="17"/>
  <c r="J353" i="17"/>
  <c r="P353" i="17"/>
  <c r="R353" i="17"/>
  <c r="T353" i="17"/>
  <c r="T352" i="17" s="1"/>
  <c r="BE353" i="17"/>
  <c r="BF353" i="17"/>
  <c r="BG353" i="17"/>
  <c r="BH353" i="17"/>
  <c r="BI353" i="17"/>
  <c r="BK353" i="17"/>
  <c r="BK352" i="17" s="1"/>
  <c r="J352" i="17" s="1"/>
  <c r="J117" i="17" s="1"/>
  <c r="P356" i="17"/>
  <c r="P355" i="17" s="1"/>
  <c r="J357" i="17"/>
  <c r="P357" i="17"/>
  <c r="R357" i="17"/>
  <c r="R356" i="17" s="1"/>
  <c r="R355" i="17" s="1"/>
  <c r="T357" i="17"/>
  <c r="T356" i="17" s="1"/>
  <c r="T355" i="17" s="1"/>
  <c r="BE357" i="17"/>
  <c r="BF357" i="17"/>
  <c r="BG357" i="17"/>
  <c r="BH357" i="17"/>
  <c r="BI357" i="17"/>
  <c r="BK357" i="17"/>
  <c r="J358" i="17"/>
  <c r="P358" i="17"/>
  <c r="R358" i="17"/>
  <c r="T358" i="17"/>
  <c r="BE358" i="17"/>
  <c r="BF358" i="17"/>
  <c r="BG358" i="17"/>
  <c r="BH358" i="17"/>
  <c r="BI358" i="17"/>
  <c r="BK358" i="17"/>
  <c r="BK356" i="17" s="1"/>
  <c r="J360" i="17"/>
  <c r="P360" i="17"/>
  <c r="R360" i="17"/>
  <c r="T360" i="17"/>
  <c r="T359" i="17" s="1"/>
  <c r="BE360" i="17"/>
  <c r="BF360" i="17"/>
  <c r="BG360" i="17"/>
  <c r="BH360" i="17"/>
  <c r="BI360" i="17"/>
  <c r="BK360" i="17"/>
  <c r="J361" i="17"/>
  <c r="P361" i="17"/>
  <c r="R361" i="17"/>
  <c r="T361" i="17"/>
  <c r="BE361" i="17"/>
  <c r="BF361" i="17"/>
  <c r="BG361" i="17"/>
  <c r="BH361" i="17"/>
  <c r="BI361" i="17"/>
  <c r="BK361" i="17"/>
  <c r="BK359" i="17" s="1"/>
  <c r="J359" i="17" s="1"/>
  <c r="J121" i="17" s="1"/>
  <c r="J363" i="17"/>
  <c r="P363" i="17"/>
  <c r="R363" i="17"/>
  <c r="T363" i="17"/>
  <c r="BE363" i="17"/>
  <c r="BF363" i="17"/>
  <c r="BG363" i="17"/>
  <c r="BH363" i="17"/>
  <c r="BI363" i="17"/>
  <c r="BK363" i="17"/>
  <c r="J366" i="17"/>
  <c r="P366" i="17"/>
  <c r="R366" i="17"/>
  <c r="T366" i="17"/>
  <c r="BE366" i="17"/>
  <c r="BF366" i="17"/>
  <c r="BG366" i="17"/>
  <c r="BH366" i="17"/>
  <c r="BI366" i="17"/>
  <c r="BK366" i="17"/>
  <c r="J367" i="17"/>
  <c r="P367" i="17"/>
  <c r="R367" i="17"/>
  <c r="T367" i="17"/>
  <c r="BE367" i="17"/>
  <c r="BF367" i="17"/>
  <c r="BG367" i="17"/>
  <c r="BH367" i="17"/>
  <c r="BI367" i="17"/>
  <c r="BK367" i="17"/>
  <c r="BK365" i="17" s="1"/>
  <c r="J368" i="17"/>
  <c r="P368" i="17"/>
  <c r="R368" i="17"/>
  <c r="T368" i="17"/>
  <c r="BE368" i="17"/>
  <c r="BF368" i="17"/>
  <c r="BG368" i="17"/>
  <c r="BH368" i="17"/>
  <c r="BI368" i="17"/>
  <c r="BK368" i="17"/>
  <c r="J369" i="17"/>
  <c r="P369" i="17"/>
  <c r="R369" i="17"/>
  <c r="T369" i="17"/>
  <c r="BE369" i="17"/>
  <c r="BF369" i="17"/>
  <c r="BG369" i="17"/>
  <c r="BH369" i="17"/>
  <c r="BI369" i="17"/>
  <c r="BK369" i="17"/>
  <c r="J371" i="17"/>
  <c r="P371" i="17"/>
  <c r="R371" i="17"/>
  <c r="T371" i="17"/>
  <c r="BE371" i="17"/>
  <c r="BF371" i="17"/>
  <c r="BG371" i="17"/>
  <c r="BH371" i="17"/>
  <c r="BI371" i="17"/>
  <c r="BK371" i="17"/>
  <c r="P372" i="17"/>
  <c r="J373" i="17"/>
  <c r="P373" i="17"/>
  <c r="R373" i="17"/>
  <c r="T373" i="17"/>
  <c r="BE373" i="17"/>
  <c r="BF373" i="17"/>
  <c r="BG373" i="17"/>
  <c r="BH373" i="17"/>
  <c r="BI373" i="17"/>
  <c r="BK373" i="17"/>
  <c r="J374" i="17"/>
  <c r="P374" i="17"/>
  <c r="R374" i="17"/>
  <c r="T374" i="17"/>
  <c r="BE374" i="17"/>
  <c r="BF374" i="17"/>
  <c r="BG374" i="17"/>
  <c r="BH374" i="17"/>
  <c r="BI374" i="17"/>
  <c r="BK374" i="17"/>
  <c r="BK372" i="17" s="1"/>
  <c r="J372" i="17" s="1"/>
  <c r="J124" i="17" s="1"/>
  <c r="J375" i="17"/>
  <c r="P375" i="17"/>
  <c r="R375" i="17"/>
  <c r="T375" i="17"/>
  <c r="BE375" i="17"/>
  <c r="BF375" i="17"/>
  <c r="BG375" i="17"/>
  <c r="BH375" i="17"/>
  <c r="BI375" i="17"/>
  <c r="BK375" i="17"/>
  <c r="J376" i="17"/>
  <c r="P376" i="17"/>
  <c r="R376" i="17"/>
  <c r="T376" i="17"/>
  <c r="BE376" i="17"/>
  <c r="BF376" i="17"/>
  <c r="BG376" i="17"/>
  <c r="BH376" i="17"/>
  <c r="BI376" i="17"/>
  <c r="BK376" i="17"/>
  <c r="J378" i="17"/>
  <c r="P378" i="17"/>
  <c r="R378" i="17"/>
  <c r="T378" i="17"/>
  <c r="BE378" i="17"/>
  <c r="BF378" i="17"/>
  <c r="BG378" i="17"/>
  <c r="BH378" i="17"/>
  <c r="BI378" i="17"/>
  <c r="BK378" i="17"/>
  <c r="P381" i="17"/>
  <c r="P380" i="17" s="1"/>
  <c r="BK381" i="17"/>
  <c r="J382" i="17"/>
  <c r="P382" i="17"/>
  <c r="R382" i="17"/>
  <c r="R381" i="17" s="1"/>
  <c r="T382" i="17"/>
  <c r="T381" i="17" s="1"/>
  <c r="BE382" i="17"/>
  <c r="BF382" i="17"/>
  <c r="BG382" i="17"/>
  <c r="BH382" i="17"/>
  <c r="BI382" i="17"/>
  <c r="BK382" i="17"/>
  <c r="P383" i="17"/>
  <c r="R383" i="17"/>
  <c r="J384" i="17"/>
  <c r="P384" i="17"/>
  <c r="R384" i="17"/>
  <c r="T384" i="17"/>
  <c r="T383" i="17" s="1"/>
  <c r="BE384" i="17"/>
  <c r="BF384" i="17"/>
  <c r="BG384" i="17"/>
  <c r="BH384" i="17"/>
  <c r="BI384" i="17"/>
  <c r="BK384" i="17"/>
  <c r="J385" i="17"/>
  <c r="P385" i="17"/>
  <c r="R385" i="17"/>
  <c r="T385" i="17"/>
  <c r="BE385" i="17"/>
  <c r="BF385" i="17"/>
  <c r="BG385" i="17"/>
  <c r="BH385" i="17"/>
  <c r="BI385" i="17"/>
  <c r="BK385" i="17"/>
  <c r="J387" i="17"/>
  <c r="P387" i="17"/>
  <c r="R387" i="17"/>
  <c r="T387" i="17"/>
  <c r="BE387" i="17"/>
  <c r="BF387" i="17"/>
  <c r="BG387" i="17"/>
  <c r="BH387" i="17"/>
  <c r="BI387" i="17"/>
  <c r="BK387" i="17"/>
  <c r="J390" i="17"/>
  <c r="P390" i="17"/>
  <c r="R390" i="17"/>
  <c r="T390" i="17"/>
  <c r="BE390" i="17"/>
  <c r="BF390" i="17"/>
  <c r="BG390" i="17"/>
  <c r="BH390" i="17"/>
  <c r="BI390" i="17"/>
  <c r="BK390" i="17"/>
  <c r="J391" i="17"/>
  <c r="P391" i="17"/>
  <c r="R391" i="17"/>
  <c r="R389" i="17" s="1"/>
  <c r="R388" i="17" s="1"/>
  <c r="T391" i="17"/>
  <c r="BE391" i="17"/>
  <c r="BF391" i="17"/>
  <c r="BG391" i="17"/>
  <c r="BH391" i="17"/>
  <c r="BI391" i="17"/>
  <c r="BK391" i="17"/>
  <c r="J392" i="17"/>
  <c r="P392" i="17"/>
  <c r="R392" i="17"/>
  <c r="T392" i="17"/>
  <c r="BE392" i="17"/>
  <c r="BF392" i="17"/>
  <c r="BG392" i="17"/>
  <c r="BH392" i="17"/>
  <c r="BI392" i="17"/>
  <c r="BK392" i="17"/>
  <c r="J393" i="17"/>
  <c r="P393" i="17"/>
  <c r="R393" i="17"/>
  <c r="T393" i="17"/>
  <c r="BE393" i="17"/>
  <c r="BF393" i="17"/>
  <c r="BG393" i="17"/>
  <c r="BH393" i="17"/>
  <c r="BI393" i="17"/>
  <c r="BK393" i="17"/>
  <c r="J395" i="17"/>
  <c r="P395" i="17"/>
  <c r="R395" i="17"/>
  <c r="T395" i="17"/>
  <c r="BE395" i="17"/>
  <c r="BF395" i="17"/>
  <c r="BG395" i="17"/>
  <c r="BH395" i="17"/>
  <c r="BI395" i="17"/>
  <c r="BK395" i="17"/>
  <c r="P397" i="17"/>
  <c r="R397" i="17"/>
  <c r="J398" i="17"/>
  <c r="P398" i="17"/>
  <c r="R398" i="17"/>
  <c r="T398" i="17"/>
  <c r="T397" i="17" s="1"/>
  <c r="BE398" i="17"/>
  <c r="BF398" i="17"/>
  <c r="BG398" i="17"/>
  <c r="BH398" i="17"/>
  <c r="BI398" i="17"/>
  <c r="BK398" i="17"/>
  <c r="BK397" i="17" s="1"/>
  <c r="J401" i="17"/>
  <c r="P401" i="17"/>
  <c r="R401" i="17"/>
  <c r="T401" i="17"/>
  <c r="BE401" i="17"/>
  <c r="BF401" i="17"/>
  <c r="BG401" i="17"/>
  <c r="BH401" i="17"/>
  <c r="BI401" i="17"/>
  <c r="BK401" i="17"/>
  <c r="J402" i="17"/>
  <c r="P402" i="17"/>
  <c r="R402" i="17"/>
  <c r="R400" i="17" s="1"/>
  <c r="R399" i="17" s="1"/>
  <c r="T402" i="17"/>
  <c r="BE402" i="17"/>
  <c r="BF402" i="17"/>
  <c r="BG402" i="17"/>
  <c r="BH402" i="17"/>
  <c r="BI402" i="17"/>
  <c r="BK402" i="17"/>
  <c r="J403" i="17"/>
  <c r="P403" i="17"/>
  <c r="R403" i="17"/>
  <c r="T403" i="17"/>
  <c r="BE403" i="17"/>
  <c r="BF403" i="17"/>
  <c r="BG403" i="17"/>
  <c r="BH403" i="17"/>
  <c r="BI403" i="17"/>
  <c r="BK403" i="17"/>
  <c r="J405" i="17"/>
  <c r="P405" i="17"/>
  <c r="R405" i="17"/>
  <c r="T405" i="17"/>
  <c r="BE405" i="17"/>
  <c r="BF405" i="17"/>
  <c r="BG405" i="17"/>
  <c r="BH405" i="17"/>
  <c r="BI405" i="17"/>
  <c r="BK405" i="17"/>
  <c r="J407" i="17"/>
  <c r="P407" i="17"/>
  <c r="R407" i="17"/>
  <c r="T407" i="17"/>
  <c r="BE407" i="17"/>
  <c r="BF407" i="17"/>
  <c r="BG407" i="17"/>
  <c r="BH407" i="17"/>
  <c r="BI407" i="17"/>
  <c r="BK407" i="17"/>
  <c r="J409" i="17"/>
  <c r="P409" i="17"/>
  <c r="R409" i="17"/>
  <c r="T409" i="17"/>
  <c r="BE409" i="17"/>
  <c r="BF409" i="17"/>
  <c r="BG409" i="17"/>
  <c r="BH409" i="17"/>
  <c r="BI409" i="17"/>
  <c r="BK409" i="17"/>
  <c r="J413" i="17"/>
  <c r="P413" i="17"/>
  <c r="R413" i="17"/>
  <c r="R412" i="17" s="1"/>
  <c r="T413" i="17"/>
  <c r="BE413" i="17"/>
  <c r="BF413" i="17"/>
  <c r="BG413" i="17"/>
  <c r="BH413" i="17"/>
  <c r="BI413" i="17"/>
  <c r="BK413" i="17"/>
  <c r="J414" i="17"/>
  <c r="P414" i="17"/>
  <c r="R414" i="17"/>
  <c r="T414" i="17"/>
  <c r="T412" i="17" s="1"/>
  <c r="BE414" i="17"/>
  <c r="BF414" i="17"/>
  <c r="BG414" i="17"/>
  <c r="BH414" i="17"/>
  <c r="BI414" i="17"/>
  <c r="BK414" i="17"/>
  <c r="J416" i="17"/>
  <c r="P416" i="17"/>
  <c r="R416" i="17"/>
  <c r="T416" i="17"/>
  <c r="BE416" i="17"/>
  <c r="BF416" i="17"/>
  <c r="BG416" i="17"/>
  <c r="BH416" i="17"/>
  <c r="BI416" i="17"/>
  <c r="BK416" i="17"/>
  <c r="J418" i="17"/>
  <c r="P418" i="17"/>
  <c r="R418" i="17"/>
  <c r="T418" i="17"/>
  <c r="T417" i="17" s="1"/>
  <c r="BE418" i="17"/>
  <c r="BF418" i="17"/>
  <c r="BG418" i="17"/>
  <c r="BH418" i="17"/>
  <c r="BI418" i="17"/>
  <c r="BK418" i="17"/>
  <c r="J419" i="17"/>
  <c r="P419" i="17"/>
  <c r="R419" i="17"/>
  <c r="T419" i="17"/>
  <c r="BE419" i="17"/>
  <c r="BF419" i="17"/>
  <c r="BG419" i="17"/>
  <c r="BH419" i="17"/>
  <c r="BI419" i="17"/>
  <c r="BK419" i="17"/>
  <c r="BK417" i="17" s="1"/>
  <c r="J417" i="17" s="1"/>
  <c r="J138" i="17" s="1"/>
  <c r="J421" i="17"/>
  <c r="P421" i="17"/>
  <c r="R421" i="17"/>
  <c r="T421" i="17"/>
  <c r="BE421" i="17"/>
  <c r="BF421" i="17"/>
  <c r="BG421" i="17"/>
  <c r="BH421" i="17"/>
  <c r="BI421" i="17"/>
  <c r="BK421" i="17"/>
  <c r="J424" i="17"/>
  <c r="P424" i="17"/>
  <c r="R424" i="17"/>
  <c r="T424" i="17"/>
  <c r="T423" i="17" s="1"/>
  <c r="BE424" i="17"/>
  <c r="BF424" i="17"/>
  <c r="BG424" i="17"/>
  <c r="BH424" i="17"/>
  <c r="BI424" i="17"/>
  <c r="BK424" i="17"/>
  <c r="J426" i="17"/>
  <c r="P426" i="17"/>
  <c r="R426" i="17"/>
  <c r="T426" i="17"/>
  <c r="BE426" i="17"/>
  <c r="BF426" i="17"/>
  <c r="BG426" i="17"/>
  <c r="BH426" i="17"/>
  <c r="BI426" i="17"/>
  <c r="BK426" i="17"/>
  <c r="BK423" i="17" s="1"/>
  <c r="J423" i="17" s="1"/>
  <c r="J140" i="17" s="1"/>
  <c r="J427" i="17"/>
  <c r="P427" i="17"/>
  <c r="R427" i="17"/>
  <c r="T427" i="17"/>
  <c r="BE427" i="17"/>
  <c r="BF427" i="17"/>
  <c r="BG427" i="17"/>
  <c r="BH427" i="17"/>
  <c r="BI427" i="17"/>
  <c r="BK427" i="17"/>
  <c r="J428" i="17"/>
  <c r="J141" i="17" s="1"/>
  <c r="P428" i="17"/>
  <c r="R428" i="17"/>
  <c r="BK428" i="17"/>
  <c r="J429" i="17"/>
  <c r="P429" i="17"/>
  <c r="R429" i="17"/>
  <c r="T429" i="17"/>
  <c r="T428" i="17" s="1"/>
  <c r="BE429" i="17"/>
  <c r="BF429" i="17"/>
  <c r="BG429" i="17"/>
  <c r="BH429" i="17"/>
  <c r="BI429" i="17"/>
  <c r="BK429" i="17"/>
  <c r="P430" i="17"/>
  <c r="J431" i="17"/>
  <c r="P431" i="17"/>
  <c r="R431" i="17"/>
  <c r="T431" i="17"/>
  <c r="BE431" i="17"/>
  <c r="BF431" i="17"/>
  <c r="BG431" i="17"/>
  <c r="BH431" i="17"/>
  <c r="BI431" i="17"/>
  <c r="BK431" i="17"/>
  <c r="J432" i="17"/>
  <c r="P432" i="17"/>
  <c r="R432" i="17"/>
  <c r="R430" i="17" s="1"/>
  <c r="T432" i="17"/>
  <c r="T430" i="17" s="1"/>
  <c r="BE432" i="17"/>
  <c r="BF432" i="17"/>
  <c r="BG432" i="17"/>
  <c r="BH432" i="17"/>
  <c r="BI432" i="17"/>
  <c r="BK432" i="17"/>
  <c r="J433" i="17"/>
  <c r="P433" i="17"/>
  <c r="R433" i="17"/>
  <c r="T433" i="17"/>
  <c r="BE433" i="17"/>
  <c r="BF433" i="17"/>
  <c r="BG433" i="17"/>
  <c r="BH433" i="17"/>
  <c r="BI433" i="17"/>
  <c r="BK433" i="17"/>
  <c r="J435" i="17"/>
  <c r="P435" i="17"/>
  <c r="R435" i="17"/>
  <c r="R434" i="17" s="1"/>
  <c r="T435" i="17"/>
  <c r="BE435" i="17"/>
  <c r="BF435" i="17"/>
  <c r="BG435" i="17"/>
  <c r="BH435" i="17"/>
  <c r="BI435" i="17"/>
  <c r="BK435" i="17"/>
  <c r="J436" i="17"/>
  <c r="P436" i="17"/>
  <c r="R436" i="17"/>
  <c r="T436" i="17"/>
  <c r="T434" i="17" s="1"/>
  <c r="BE436" i="17"/>
  <c r="BF436" i="17"/>
  <c r="BG436" i="17"/>
  <c r="BH436" i="17"/>
  <c r="BI436" i="17"/>
  <c r="BK436" i="17"/>
  <c r="J437" i="17"/>
  <c r="P437" i="17"/>
  <c r="R437" i="17"/>
  <c r="T437" i="17"/>
  <c r="BE437" i="17"/>
  <c r="BF437" i="17"/>
  <c r="BG437" i="17"/>
  <c r="BH437" i="17"/>
  <c r="BI437" i="17"/>
  <c r="BK437" i="17"/>
  <c r="J438" i="17"/>
  <c r="P438" i="17"/>
  <c r="R438" i="17"/>
  <c r="T438" i="17"/>
  <c r="BE438" i="17"/>
  <c r="BF438" i="17"/>
  <c r="BG438" i="17"/>
  <c r="BH438" i="17"/>
  <c r="BI438" i="17"/>
  <c r="BK438" i="17"/>
  <c r="J440" i="17"/>
  <c r="P440" i="17"/>
  <c r="R440" i="17"/>
  <c r="T440" i="17"/>
  <c r="BE440" i="17"/>
  <c r="BF440" i="17"/>
  <c r="BG440" i="17"/>
  <c r="BH440" i="17"/>
  <c r="BI440" i="17"/>
  <c r="BK440" i="17"/>
  <c r="J442" i="17"/>
  <c r="P442" i="17"/>
  <c r="P441" i="17" s="1"/>
  <c r="R442" i="17"/>
  <c r="T442" i="17"/>
  <c r="T441" i="17" s="1"/>
  <c r="BE442" i="17"/>
  <c r="BF442" i="17"/>
  <c r="BG442" i="17"/>
  <c r="BH442" i="17"/>
  <c r="BI442" i="17"/>
  <c r="BK442" i="17"/>
  <c r="J443" i="17"/>
  <c r="P443" i="17"/>
  <c r="R443" i="17"/>
  <c r="T443" i="17"/>
  <c r="BE443" i="17"/>
  <c r="BF443" i="17"/>
  <c r="BG443" i="17"/>
  <c r="BH443" i="17"/>
  <c r="BI443" i="17"/>
  <c r="BK443" i="17"/>
  <c r="BK441" i="17" s="1"/>
  <c r="J441" i="17" s="1"/>
  <c r="J144" i="17" s="1"/>
  <c r="J444" i="17"/>
  <c r="P444" i="17"/>
  <c r="R444" i="17"/>
  <c r="T444" i="17"/>
  <c r="BE444" i="17"/>
  <c r="BF444" i="17"/>
  <c r="BG444" i="17"/>
  <c r="BH444" i="17"/>
  <c r="BI444" i="17"/>
  <c r="BK444" i="17"/>
  <c r="J445" i="17"/>
  <c r="P445" i="17"/>
  <c r="R445" i="17"/>
  <c r="T445" i="17"/>
  <c r="BE445" i="17"/>
  <c r="BF445" i="17"/>
  <c r="BG445" i="17"/>
  <c r="BH445" i="17"/>
  <c r="BI445" i="17"/>
  <c r="BK445" i="17"/>
  <c r="J447" i="17"/>
  <c r="P447" i="17"/>
  <c r="R447" i="17"/>
  <c r="T447" i="17"/>
  <c r="BE447" i="17"/>
  <c r="BF447" i="17"/>
  <c r="BG447" i="17"/>
  <c r="BH447" i="17"/>
  <c r="BI447" i="17"/>
  <c r="BK447" i="17"/>
  <c r="J449" i="17"/>
  <c r="J146" i="17" s="1"/>
  <c r="P449" i="17"/>
  <c r="BK449" i="17"/>
  <c r="J450" i="17"/>
  <c r="P450" i="17"/>
  <c r="R450" i="17"/>
  <c r="R449" i="17" s="1"/>
  <c r="T450" i="17"/>
  <c r="T449" i="17" s="1"/>
  <c r="BE450" i="17"/>
  <c r="BF450" i="17"/>
  <c r="BG450" i="17"/>
  <c r="BH450" i="17"/>
  <c r="BI450" i="17"/>
  <c r="BK450" i="17"/>
  <c r="J453" i="17"/>
  <c r="P453" i="17"/>
  <c r="R453" i="17"/>
  <c r="T453" i="17"/>
  <c r="T452" i="17" s="1"/>
  <c r="BE453" i="17"/>
  <c r="BF453" i="17"/>
  <c r="BG453" i="17"/>
  <c r="BH453" i="17"/>
  <c r="BI453" i="17"/>
  <c r="BK453" i="17"/>
  <c r="J454" i="17"/>
  <c r="P454" i="17"/>
  <c r="P452" i="17" s="1"/>
  <c r="R454" i="17"/>
  <c r="T454" i="17"/>
  <c r="BE454" i="17"/>
  <c r="BF454" i="17"/>
  <c r="BG454" i="17"/>
  <c r="BH454" i="17"/>
  <c r="BI454" i="17"/>
  <c r="BK454" i="17"/>
  <c r="BK452" i="17" s="1"/>
  <c r="J452" i="17" s="1"/>
  <c r="J148" i="17" s="1"/>
  <c r="J456" i="17"/>
  <c r="P456" i="17"/>
  <c r="R456" i="17"/>
  <c r="T456" i="17"/>
  <c r="BE456" i="17"/>
  <c r="BF456" i="17"/>
  <c r="BG456" i="17"/>
  <c r="BH456" i="17"/>
  <c r="BI456" i="17"/>
  <c r="BK456" i="17"/>
  <c r="J458" i="17"/>
  <c r="P458" i="17"/>
  <c r="R458" i="17"/>
  <c r="T458" i="17"/>
  <c r="BE458" i="17"/>
  <c r="BF458" i="17"/>
  <c r="BG458" i="17"/>
  <c r="BH458" i="17"/>
  <c r="BI458" i="17"/>
  <c r="BK458" i="17"/>
  <c r="J459" i="17"/>
  <c r="P459" i="17"/>
  <c r="R459" i="17"/>
  <c r="T459" i="17"/>
  <c r="BE459" i="17"/>
  <c r="BF459" i="17"/>
  <c r="BG459" i="17"/>
  <c r="BH459" i="17"/>
  <c r="BI459" i="17"/>
  <c r="BK459" i="17"/>
  <c r="BK457" i="17" s="1"/>
  <c r="J457" i="17" s="1"/>
  <c r="J149" i="17" s="1"/>
  <c r="J460" i="17"/>
  <c r="P460" i="17"/>
  <c r="R460" i="17"/>
  <c r="T460" i="17"/>
  <c r="BE460" i="17"/>
  <c r="BF460" i="17"/>
  <c r="BG460" i="17"/>
  <c r="BH460" i="17"/>
  <c r="BI460" i="17"/>
  <c r="BK460" i="17"/>
  <c r="J462" i="17"/>
  <c r="P462" i="17"/>
  <c r="R462" i="17"/>
  <c r="T462" i="17"/>
  <c r="BE462" i="17"/>
  <c r="BF462" i="17"/>
  <c r="BG462" i="17"/>
  <c r="BH462" i="17"/>
  <c r="BI462" i="17"/>
  <c r="BK462" i="17"/>
  <c r="J464" i="17"/>
  <c r="P464" i="17"/>
  <c r="R464" i="17"/>
  <c r="T464" i="17"/>
  <c r="BE464" i="17"/>
  <c r="BF464" i="17"/>
  <c r="BG464" i="17"/>
  <c r="BH464" i="17"/>
  <c r="BI464" i="17"/>
  <c r="BK464" i="17"/>
  <c r="J466" i="17"/>
  <c r="P466" i="17"/>
  <c r="R466" i="17"/>
  <c r="T466" i="17"/>
  <c r="BE466" i="17"/>
  <c r="BF466" i="17"/>
  <c r="BG466" i="17"/>
  <c r="BH466" i="17"/>
  <c r="BI466" i="17"/>
  <c r="BK466" i="17"/>
  <c r="T468" i="17"/>
  <c r="J469" i="17"/>
  <c r="P469" i="17"/>
  <c r="P468" i="17" s="1"/>
  <c r="R469" i="17"/>
  <c r="R468" i="17" s="1"/>
  <c r="R467" i="17" s="1"/>
  <c r="T469" i="17"/>
  <c r="BE469" i="17"/>
  <c r="BF469" i="17"/>
  <c r="BG469" i="17"/>
  <c r="BH469" i="17"/>
  <c r="BI469" i="17"/>
  <c r="BK469" i="17"/>
  <c r="BK468" i="17" s="1"/>
  <c r="J468" i="17" s="1"/>
  <c r="J151" i="17" s="1"/>
  <c r="T471" i="17"/>
  <c r="T470" i="17" s="1"/>
  <c r="T467" i="17" s="1"/>
  <c r="J472" i="17"/>
  <c r="P472" i="17"/>
  <c r="R472" i="17"/>
  <c r="R471" i="17" s="1"/>
  <c r="R470" i="17" s="1"/>
  <c r="T472" i="17"/>
  <c r="BE472" i="17"/>
  <c r="BF472" i="17"/>
  <c r="BG472" i="17"/>
  <c r="BH472" i="17"/>
  <c r="BI472" i="17"/>
  <c r="BK472" i="17"/>
  <c r="J473" i="17"/>
  <c r="P473" i="17"/>
  <c r="R473" i="17"/>
  <c r="T473" i="17"/>
  <c r="BE473" i="17"/>
  <c r="BF473" i="17"/>
  <c r="BG473" i="17"/>
  <c r="BH473" i="17"/>
  <c r="BI473" i="17"/>
  <c r="BK473" i="17"/>
  <c r="J474" i="17"/>
  <c r="P474" i="17"/>
  <c r="R474" i="17"/>
  <c r="T474" i="17"/>
  <c r="BE474" i="17"/>
  <c r="BF474" i="17"/>
  <c r="BG474" i="17"/>
  <c r="BH474" i="17"/>
  <c r="BI474" i="17"/>
  <c r="BK474" i="17"/>
  <c r="J476" i="17"/>
  <c r="P476" i="17"/>
  <c r="R476" i="17"/>
  <c r="T476" i="17"/>
  <c r="BE476" i="17"/>
  <c r="BF476" i="17"/>
  <c r="BG476" i="17"/>
  <c r="BH476" i="17"/>
  <c r="BI476" i="17"/>
  <c r="BK476" i="17"/>
  <c r="J478" i="17"/>
  <c r="P478" i="17"/>
  <c r="R478" i="17"/>
  <c r="T478" i="17"/>
  <c r="BE478" i="17"/>
  <c r="BF478" i="17"/>
  <c r="BG478" i="17"/>
  <c r="BH478" i="17"/>
  <c r="BI478" i="17"/>
  <c r="BK478" i="17"/>
  <c r="J480" i="17"/>
  <c r="P480" i="17"/>
  <c r="R480" i="17"/>
  <c r="T480" i="17"/>
  <c r="BE480" i="17"/>
  <c r="BF480" i="17"/>
  <c r="BG480" i="17"/>
  <c r="BH480" i="17"/>
  <c r="BI480" i="17"/>
  <c r="BK480" i="17"/>
  <c r="P482" i="17"/>
  <c r="J483" i="17"/>
  <c r="J156" i="17" s="1"/>
  <c r="P483" i="17"/>
  <c r="T483" i="17"/>
  <c r="BK483" i="17"/>
  <c r="BK482" i="17" s="1"/>
  <c r="J484" i="17"/>
  <c r="P484" i="17"/>
  <c r="R484" i="17"/>
  <c r="R483" i="17" s="1"/>
  <c r="R482" i="17" s="1"/>
  <c r="T484" i="17"/>
  <c r="BE484" i="17"/>
  <c r="BF484" i="17"/>
  <c r="BG484" i="17"/>
  <c r="BH484" i="17"/>
  <c r="BI484" i="17"/>
  <c r="BK484" i="17"/>
  <c r="J486" i="17"/>
  <c r="P486" i="17"/>
  <c r="R486" i="17"/>
  <c r="T486" i="17"/>
  <c r="BE486" i="17"/>
  <c r="BF486" i="17"/>
  <c r="BG486" i="17"/>
  <c r="BH486" i="17"/>
  <c r="BI486" i="17"/>
  <c r="BK486" i="17"/>
  <c r="J487" i="17"/>
  <c r="P487" i="17"/>
  <c r="P485" i="17" s="1"/>
  <c r="R487" i="17"/>
  <c r="R485" i="17" s="1"/>
  <c r="T487" i="17"/>
  <c r="BE487" i="17"/>
  <c r="BF487" i="17"/>
  <c r="BG487" i="17"/>
  <c r="BH487" i="17"/>
  <c r="BI487" i="17"/>
  <c r="BK487" i="17"/>
  <c r="BK485" i="17" s="1"/>
  <c r="J485" i="17" s="1"/>
  <c r="J157" i="17" s="1"/>
  <c r="J489" i="17"/>
  <c r="P489" i="17"/>
  <c r="R489" i="17"/>
  <c r="T489" i="17"/>
  <c r="BE489" i="17"/>
  <c r="BF489" i="17"/>
  <c r="BG489" i="17"/>
  <c r="BH489" i="17"/>
  <c r="BI489" i="17"/>
  <c r="BK489" i="17"/>
  <c r="R490" i="17"/>
  <c r="T490" i="17"/>
  <c r="J491" i="17"/>
  <c r="P491" i="17"/>
  <c r="P490" i="17" s="1"/>
  <c r="R491" i="17"/>
  <c r="T491" i="17"/>
  <c r="BE491" i="17"/>
  <c r="BF491" i="17"/>
  <c r="BG491" i="17"/>
  <c r="BH491" i="17"/>
  <c r="BI491" i="17"/>
  <c r="BK491" i="17"/>
  <c r="BK490" i="17" s="1"/>
  <c r="J490" i="17" s="1"/>
  <c r="J158" i="17" s="1"/>
  <c r="P493" i="17"/>
  <c r="J494" i="17"/>
  <c r="P494" i="17"/>
  <c r="R494" i="17"/>
  <c r="T494" i="17"/>
  <c r="BE494" i="17"/>
  <c r="BF494" i="17"/>
  <c r="BG494" i="17"/>
  <c r="BH494" i="17"/>
  <c r="BI494" i="17"/>
  <c r="BK494" i="17"/>
  <c r="J495" i="17"/>
  <c r="P495" i="17"/>
  <c r="R495" i="17"/>
  <c r="R493" i="17" s="1"/>
  <c r="T495" i="17"/>
  <c r="BE495" i="17"/>
  <c r="BF495" i="17"/>
  <c r="BG495" i="17"/>
  <c r="BH495" i="17"/>
  <c r="BI495" i="17"/>
  <c r="BK495" i="17"/>
  <c r="J496" i="17"/>
  <c r="P496" i="17"/>
  <c r="R496" i="17"/>
  <c r="T496" i="17"/>
  <c r="BE496" i="17"/>
  <c r="BF496" i="17"/>
  <c r="BG496" i="17"/>
  <c r="BH496" i="17"/>
  <c r="BI496" i="17"/>
  <c r="BK496" i="17"/>
  <c r="J497" i="17"/>
  <c r="P497" i="17"/>
  <c r="R497" i="17"/>
  <c r="T497" i="17"/>
  <c r="BE497" i="17"/>
  <c r="BF497" i="17"/>
  <c r="BG497" i="17"/>
  <c r="BH497" i="17"/>
  <c r="BI497" i="17"/>
  <c r="BK497" i="17"/>
  <c r="J499" i="17"/>
  <c r="P499" i="17"/>
  <c r="R499" i="17"/>
  <c r="T499" i="17"/>
  <c r="BE499" i="17"/>
  <c r="BF499" i="17"/>
  <c r="BG499" i="17"/>
  <c r="BH499" i="17"/>
  <c r="BI499" i="17"/>
  <c r="BK499" i="17"/>
  <c r="J501" i="17"/>
  <c r="P501" i="17"/>
  <c r="R501" i="17"/>
  <c r="R500" i="17" s="1"/>
  <c r="T501" i="17"/>
  <c r="BE501" i="17"/>
  <c r="BF501" i="17"/>
  <c r="BG501" i="17"/>
  <c r="BH501" i="17"/>
  <c r="BI501" i="17"/>
  <c r="BK501" i="17"/>
  <c r="J502" i="17"/>
  <c r="P502" i="17"/>
  <c r="R502" i="17"/>
  <c r="T502" i="17"/>
  <c r="T500" i="17" s="1"/>
  <c r="BE502" i="17"/>
  <c r="BF502" i="17"/>
  <c r="BG502" i="17"/>
  <c r="BH502" i="17"/>
  <c r="BI502" i="17"/>
  <c r="BK502" i="17"/>
  <c r="J503" i="17"/>
  <c r="P503" i="17"/>
  <c r="R503" i="17"/>
  <c r="T503" i="17"/>
  <c r="BE503" i="17"/>
  <c r="BF503" i="17"/>
  <c r="BG503" i="17"/>
  <c r="BH503" i="17"/>
  <c r="BI503" i="17"/>
  <c r="BK503" i="17"/>
  <c r="J504" i="17"/>
  <c r="P504" i="17"/>
  <c r="R504" i="17"/>
  <c r="T504" i="17"/>
  <c r="BE504" i="17"/>
  <c r="BF504" i="17"/>
  <c r="BG504" i="17"/>
  <c r="BH504" i="17"/>
  <c r="BI504" i="17"/>
  <c r="BK504" i="17"/>
  <c r="J506" i="17"/>
  <c r="P506" i="17"/>
  <c r="R506" i="17"/>
  <c r="T506" i="17"/>
  <c r="BE506" i="17"/>
  <c r="BF506" i="17"/>
  <c r="BG506" i="17"/>
  <c r="BH506" i="17"/>
  <c r="BI506" i="17"/>
  <c r="BK506" i="17"/>
  <c r="T508" i="17"/>
  <c r="R509" i="17"/>
  <c r="T509" i="17"/>
  <c r="J510" i="17"/>
  <c r="P510" i="17"/>
  <c r="P509" i="17" s="1"/>
  <c r="R510" i="17"/>
  <c r="T510" i="17"/>
  <c r="BE510" i="17"/>
  <c r="BF510" i="17"/>
  <c r="BG510" i="17"/>
  <c r="BH510" i="17"/>
  <c r="BI510" i="17"/>
  <c r="BK510" i="17"/>
  <c r="BK509" i="17" s="1"/>
  <c r="T511" i="17"/>
  <c r="J512" i="17"/>
  <c r="P512" i="17"/>
  <c r="R512" i="17"/>
  <c r="R511" i="17" s="1"/>
  <c r="R508" i="17" s="1"/>
  <c r="T512" i="17"/>
  <c r="BE512" i="17"/>
  <c r="BF512" i="17"/>
  <c r="BG512" i="17"/>
  <c r="BH512" i="17"/>
  <c r="BI512" i="17"/>
  <c r="BK512" i="17"/>
  <c r="J513" i="17"/>
  <c r="P513" i="17"/>
  <c r="R513" i="17"/>
  <c r="T513" i="17"/>
  <c r="BE513" i="17"/>
  <c r="BF513" i="17"/>
  <c r="BG513" i="17"/>
  <c r="BH513" i="17"/>
  <c r="BI513" i="17"/>
  <c r="BK513" i="17"/>
  <c r="J515" i="17"/>
  <c r="P515" i="17"/>
  <c r="R515" i="17"/>
  <c r="T515" i="17"/>
  <c r="BE515" i="17"/>
  <c r="BF515" i="17"/>
  <c r="BG515" i="17"/>
  <c r="BH515" i="17"/>
  <c r="BI515" i="17"/>
  <c r="BK515" i="17"/>
  <c r="J518" i="17"/>
  <c r="BE518" i="17" s="1"/>
  <c r="P518" i="17"/>
  <c r="R518" i="17"/>
  <c r="R517" i="17" s="1"/>
  <c r="T518" i="17"/>
  <c r="BF518" i="17"/>
  <c r="BG518" i="17"/>
  <c r="BH518" i="17"/>
  <c r="BI518" i="17"/>
  <c r="BK518" i="17"/>
  <c r="J519" i="17"/>
  <c r="P519" i="17"/>
  <c r="R519" i="17"/>
  <c r="T519" i="17"/>
  <c r="BE519" i="17"/>
  <c r="BF519" i="17"/>
  <c r="BG519" i="17"/>
  <c r="BH519" i="17"/>
  <c r="BI519" i="17"/>
  <c r="BK519" i="17"/>
  <c r="J520" i="17"/>
  <c r="P520" i="17"/>
  <c r="R520" i="17"/>
  <c r="T520" i="17"/>
  <c r="BE520" i="17"/>
  <c r="BF520" i="17"/>
  <c r="BG520" i="17"/>
  <c r="BH520" i="17"/>
  <c r="BI520" i="17"/>
  <c r="BK520" i="17"/>
  <c r="J521" i="17"/>
  <c r="P521" i="17"/>
  <c r="R521" i="17"/>
  <c r="T521" i="17"/>
  <c r="BE521" i="17"/>
  <c r="BF521" i="17"/>
  <c r="BG521" i="17"/>
  <c r="BH521" i="17"/>
  <c r="BI521" i="17"/>
  <c r="BK521" i="17"/>
  <c r="J522" i="17"/>
  <c r="P522" i="17"/>
  <c r="R522" i="17"/>
  <c r="T522" i="17"/>
  <c r="BE522" i="17"/>
  <c r="BF522" i="17"/>
  <c r="BG522" i="17"/>
  <c r="BH522" i="17"/>
  <c r="BI522" i="17"/>
  <c r="BK522" i="17"/>
  <c r="J524" i="17"/>
  <c r="P524" i="17"/>
  <c r="R524" i="17"/>
  <c r="T524" i="17"/>
  <c r="T523" i="17" s="1"/>
  <c r="BE524" i="17"/>
  <c r="BF524" i="17"/>
  <c r="BG524" i="17"/>
  <c r="BH524" i="17"/>
  <c r="BI524" i="17"/>
  <c r="BK524" i="17"/>
  <c r="J525" i="17"/>
  <c r="P525" i="17"/>
  <c r="R525" i="17"/>
  <c r="T525" i="17"/>
  <c r="BE525" i="17"/>
  <c r="BF525" i="17"/>
  <c r="BG525" i="17"/>
  <c r="BH525" i="17"/>
  <c r="BI525" i="17"/>
  <c r="BK525" i="17"/>
  <c r="BK523" i="17" s="1"/>
  <c r="J523" i="17" s="1"/>
  <c r="J168" i="17" s="1"/>
  <c r="J527" i="17"/>
  <c r="P527" i="17"/>
  <c r="R527" i="17"/>
  <c r="T527" i="17"/>
  <c r="BE527" i="17"/>
  <c r="BF527" i="17"/>
  <c r="BG527" i="17"/>
  <c r="BH527" i="17"/>
  <c r="BI527" i="17"/>
  <c r="BK527" i="17"/>
  <c r="J530" i="17"/>
  <c r="J171" i="17" s="1"/>
  <c r="BK530" i="17"/>
  <c r="J531" i="17"/>
  <c r="P531" i="17"/>
  <c r="P530" i="17" s="1"/>
  <c r="P529" i="17" s="1"/>
  <c r="R531" i="17"/>
  <c r="R530" i="17" s="1"/>
  <c r="T531" i="17"/>
  <c r="T530" i="17" s="1"/>
  <c r="BE531" i="17"/>
  <c r="BF531" i="17"/>
  <c r="BG531" i="17"/>
  <c r="BH531" i="17"/>
  <c r="BI531" i="17"/>
  <c r="BK531" i="17"/>
  <c r="P532" i="17"/>
  <c r="J533" i="17"/>
  <c r="P533" i="17"/>
  <c r="R533" i="17"/>
  <c r="T533" i="17"/>
  <c r="T532" i="17" s="1"/>
  <c r="BE533" i="17"/>
  <c r="BF533" i="17"/>
  <c r="BG533" i="17"/>
  <c r="BH533" i="17"/>
  <c r="BI533" i="17"/>
  <c r="BK533" i="17"/>
  <c r="J534" i="17"/>
  <c r="P534" i="17"/>
  <c r="R534" i="17"/>
  <c r="T534" i="17"/>
  <c r="BE534" i="17"/>
  <c r="BF534" i="17"/>
  <c r="BG534" i="17"/>
  <c r="BH534" i="17"/>
  <c r="BI534" i="17"/>
  <c r="BK534" i="17"/>
  <c r="BK532" i="17" s="1"/>
  <c r="J532" i="17" s="1"/>
  <c r="J172" i="17" s="1"/>
  <c r="J536" i="17"/>
  <c r="P536" i="17"/>
  <c r="R536" i="17"/>
  <c r="T536" i="17"/>
  <c r="BE536" i="17"/>
  <c r="BF536" i="17"/>
  <c r="BG536" i="17"/>
  <c r="BH536" i="17"/>
  <c r="BI536" i="17"/>
  <c r="BK536" i="17"/>
  <c r="R537" i="17"/>
  <c r="J538" i="17"/>
  <c r="P538" i="17"/>
  <c r="P537" i="17" s="1"/>
  <c r="R538" i="17"/>
  <c r="T538" i="17"/>
  <c r="T537" i="17" s="1"/>
  <c r="BE538" i="17"/>
  <c r="BF538" i="17"/>
  <c r="BG538" i="17"/>
  <c r="BH538" i="17"/>
  <c r="BI538" i="17"/>
  <c r="BK538" i="17"/>
  <c r="BK537" i="17" s="1"/>
  <c r="J537" i="17" s="1"/>
  <c r="J173" i="17" s="1"/>
  <c r="R540" i="17"/>
  <c r="J541" i="17"/>
  <c r="P541" i="17"/>
  <c r="R541" i="17"/>
  <c r="T541" i="17"/>
  <c r="BE541" i="17"/>
  <c r="BF541" i="17"/>
  <c r="BG541" i="17"/>
  <c r="BH541" i="17"/>
  <c r="BI541" i="17"/>
  <c r="BK541" i="17"/>
  <c r="J542" i="17"/>
  <c r="P542" i="17"/>
  <c r="R542" i="17"/>
  <c r="T542" i="17"/>
  <c r="BE542" i="17"/>
  <c r="BF542" i="17"/>
  <c r="BG542" i="17"/>
  <c r="BH542" i="17"/>
  <c r="BI542" i="17"/>
  <c r="BK542" i="17"/>
  <c r="J543" i="17"/>
  <c r="P543" i="17"/>
  <c r="R543" i="17"/>
  <c r="T543" i="17"/>
  <c r="BE543" i="17"/>
  <c r="BF543" i="17"/>
  <c r="BG543" i="17"/>
  <c r="BH543" i="17"/>
  <c r="BI543" i="17"/>
  <c r="BK543" i="17"/>
  <c r="J544" i="17"/>
  <c r="P544" i="17"/>
  <c r="R544" i="17"/>
  <c r="T544" i="17"/>
  <c r="BE544" i="17"/>
  <c r="BF544" i="17"/>
  <c r="BG544" i="17"/>
  <c r="BH544" i="17"/>
  <c r="BI544" i="17"/>
  <c r="BK544" i="17"/>
  <c r="J546" i="17"/>
  <c r="P546" i="17"/>
  <c r="R546" i="17"/>
  <c r="T546" i="17"/>
  <c r="BE546" i="17"/>
  <c r="BF546" i="17"/>
  <c r="BG546" i="17"/>
  <c r="BH546" i="17"/>
  <c r="BI546" i="17"/>
  <c r="BK546" i="17"/>
  <c r="T547" i="17"/>
  <c r="J548" i="17"/>
  <c r="P548" i="17"/>
  <c r="P547" i="17" s="1"/>
  <c r="R548" i="17"/>
  <c r="T548" i="17"/>
  <c r="BE548" i="17"/>
  <c r="BF548" i="17"/>
  <c r="BG548" i="17"/>
  <c r="BH548" i="17"/>
  <c r="BI548" i="17"/>
  <c r="BK548" i="17"/>
  <c r="BK547" i="17" s="1"/>
  <c r="J547" i="17" s="1"/>
  <c r="J176" i="17" s="1"/>
  <c r="J549" i="17"/>
  <c r="P549" i="17"/>
  <c r="R549" i="17"/>
  <c r="T549" i="17"/>
  <c r="BE549" i="17"/>
  <c r="BF549" i="17"/>
  <c r="BG549" i="17"/>
  <c r="BH549" i="17"/>
  <c r="BI549" i="17"/>
  <c r="BK549" i="17"/>
  <c r="J550" i="17"/>
  <c r="P550" i="17"/>
  <c r="R550" i="17"/>
  <c r="T550" i="17"/>
  <c r="BE550" i="17"/>
  <c r="BF550" i="17"/>
  <c r="BG550" i="17"/>
  <c r="BH550" i="17"/>
  <c r="BI550" i="17"/>
  <c r="BK550" i="17"/>
  <c r="J551" i="17"/>
  <c r="P551" i="17"/>
  <c r="R551" i="17"/>
  <c r="T551" i="17"/>
  <c r="BE551" i="17"/>
  <c r="BF551" i="17"/>
  <c r="BG551" i="17"/>
  <c r="BH551" i="17"/>
  <c r="BI551" i="17"/>
  <c r="BK551" i="17"/>
  <c r="J553" i="17"/>
  <c r="P553" i="17"/>
  <c r="R553" i="17"/>
  <c r="T553" i="17"/>
  <c r="BE553" i="17"/>
  <c r="BF553" i="17"/>
  <c r="BG553" i="17"/>
  <c r="BH553" i="17"/>
  <c r="BI553" i="17"/>
  <c r="BK553" i="17"/>
  <c r="R556" i="17"/>
  <c r="J557" i="17"/>
  <c r="P557" i="17"/>
  <c r="P556" i="17" s="1"/>
  <c r="R557" i="17"/>
  <c r="T557" i="17"/>
  <c r="T556" i="17" s="1"/>
  <c r="T555" i="17" s="1"/>
  <c r="BE557" i="17"/>
  <c r="BF557" i="17"/>
  <c r="BG557" i="17"/>
  <c r="BH557" i="17"/>
  <c r="BI557" i="17"/>
  <c r="BK557" i="17"/>
  <c r="BK556" i="17" s="1"/>
  <c r="T558" i="17"/>
  <c r="J559" i="17"/>
  <c r="P559" i="17"/>
  <c r="P558" i="17" s="1"/>
  <c r="R559" i="17"/>
  <c r="T559" i="17"/>
  <c r="BE559" i="17"/>
  <c r="BF559" i="17"/>
  <c r="BG559" i="17"/>
  <c r="BH559" i="17"/>
  <c r="BI559" i="17"/>
  <c r="BK559" i="17"/>
  <c r="BK558" i="17" s="1"/>
  <c r="J558" i="17" s="1"/>
  <c r="J180" i="17" s="1"/>
  <c r="J560" i="17"/>
  <c r="P560" i="17"/>
  <c r="R560" i="17"/>
  <c r="T560" i="17"/>
  <c r="BE560" i="17"/>
  <c r="BF560" i="17"/>
  <c r="BG560" i="17"/>
  <c r="BH560" i="17"/>
  <c r="BI560" i="17"/>
  <c r="BK560" i="17"/>
  <c r="J562" i="17"/>
  <c r="P562" i="17"/>
  <c r="R562" i="17"/>
  <c r="T562" i="17"/>
  <c r="BE562" i="17"/>
  <c r="BF562" i="17"/>
  <c r="BG562" i="17"/>
  <c r="BH562" i="17"/>
  <c r="BI562" i="17"/>
  <c r="BK562" i="17"/>
  <c r="J563" i="17"/>
  <c r="J181" i="17" s="1"/>
  <c r="BK563" i="17"/>
  <c r="J564" i="17"/>
  <c r="P564" i="17"/>
  <c r="P563" i="17" s="1"/>
  <c r="R564" i="17"/>
  <c r="R563" i="17" s="1"/>
  <c r="T564" i="17"/>
  <c r="T563" i="17" s="1"/>
  <c r="BE564" i="17"/>
  <c r="BF564" i="17"/>
  <c r="BG564" i="17"/>
  <c r="BH564" i="17"/>
  <c r="BI564" i="17"/>
  <c r="BK564" i="17"/>
  <c r="P565" i="17"/>
  <c r="BK565" i="17"/>
  <c r="J565" i="17" s="1"/>
  <c r="J182" i="17" s="1"/>
  <c r="J566" i="17"/>
  <c r="P566" i="17"/>
  <c r="R566" i="17"/>
  <c r="R565" i="17" s="1"/>
  <c r="T566" i="17"/>
  <c r="T565" i="17" s="1"/>
  <c r="BE566" i="17"/>
  <c r="BF566" i="17"/>
  <c r="BG566" i="17"/>
  <c r="BH566" i="17"/>
  <c r="BI566" i="17"/>
  <c r="BK566" i="17"/>
  <c r="P568" i="17"/>
  <c r="J569" i="17"/>
  <c r="P569" i="17"/>
  <c r="R569" i="17"/>
  <c r="T569" i="17"/>
  <c r="T568" i="17" s="1"/>
  <c r="BE569" i="17"/>
  <c r="BF569" i="17"/>
  <c r="BG569" i="17"/>
  <c r="BH569" i="17"/>
  <c r="BI569" i="17"/>
  <c r="BK569" i="17"/>
  <c r="J570" i="17"/>
  <c r="P570" i="17"/>
  <c r="R570" i="17"/>
  <c r="T570" i="17"/>
  <c r="BE570" i="17"/>
  <c r="BF570" i="17"/>
  <c r="BG570" i="17"/>
  <c r="BH570" i="17"/>
  <c r="BI570" i="17"/>
  <c r="BK570" i="17"/>
  <c r="BK568" i="17" s="1"/>
  <c r="J572" i="17"/>
  <c r="P572" i="17"/>
  <c r="R572" i="17"/>
  <c r="T572" i="17"/>
  <c r="BE572" i="17"/>
  <c r="BF572" i="17"/>
  <c r="BG572" i="17"/>
  <c r="BH572" i="17"/>
  <c r="BI572" i="17"/>
  <c r="BK572" i="17"/>
  <c r="R573" i="17"/>
  <c r="J574" i="17"/>
  <c r="P574" i="17"/>
  <c r="R574" i="17"/>
  <c r="T574" i="17"/>
  <c r="BE574" i="17"/>
  <c r="BF574" i="17"/>
  <c r="BG574" i="17"/>
  <c r="BH574" i="17"/>
  <c r="BI574" i="17"/>
  <c r="BK574" i="17"/>
  <c r="J575" i="17"/>
  <c r="P575" i="17"/>
  <c r="R575" i="17"/>
  <c r="T575" i="17"/>
  <c r="BE575" i="17"/>
  <c r="BF575" i="17"/>
  <c r="BG575" i="17"/>
  <c r="BH575" i="17"/>
  <c r="BI575" i="17"/>
  <c r="BK575" i="17"/>
  <c r="J576" i="17"/>
  <c r="P576" i="17"/>
  <c r="R576" i="17"/>
  <c r="T576" i="17"/>
  <c r="BE576" i="17"/>
  <c r="BF576" i="17"/>
  <c r="BG576" i="17"/>
  <c r="BH576" i="17"/>
  <c r="BI576" i="17"/>
  <c r="BK576" i="17"/>
  <c r="J578" i="17"/>
  <c r="P578" i="17"/>
  <c r="R578" i="17"/>
  <c r="T578" i="17"/>
  <c r="BE578" i="17"/>
  <c r="BF578" i="17"/>
  <c r="BG578" i="17"/>
  <c r="BH578" i="17"/>
  <c r="BI578" i="17"/>
  <c r="BK578" i="17"/>
  <c r="J579" i="17"/>
  <c r="P579" i="17"/>
  <c r="R579" i="17"/>
  <c r="T579" i="17"/>
  <c r="BE579" i="17"/>
  <c r="BF579" i="17"/>
  <c r="BG579" i="17"/>
  <c r="BH579" i="17"/>
  <c r="BI579" i="17"/>
  <c r="BK579" i="17"/>
  <c r="J581" i="17"/>
  <c r="P581" i="17"/>
  <c r="R581" i="17"/>
  <c r="T581" i="17"/>
  <c r="BE581" i="17"/>
  <c r="BF581" i="17"/>
  <c r="BG581" i="17"/>
  <c r="BH581" i="17"/>
  <c r="BI581" i="17"/>
  <c r="BK581" i="17"/>
  <c r="P582" i="17"/>
  <c r="J583" i="17"/>
  <c r="P583" i="17"/>
  <c r="R583" i="17"/>
  <c r="T583" i="17"/>
  <c r="T582" i="17" s="1"/>
  <c r="BE583" i="17"/>
  <c r="BF583" i="17"/>
  <c r="BG583" i="17"/>
  <c r="BH583" i="17"/>
  <c r="BI583" i="17"/>
  <c r="BK583" i="17"/>
  <c r="J584" i="17"/>
  <c r="P584" i="17"/>
  <c r="R584" i="17"/>
  <c r="T584" i="17"/>
  <c r="BE584" i="17"/>
  <c r="BF584" i="17"/>
  <c r="BG584" i="17"/>
  <c r="BH584" i="17"/>
  <c r="BI584" i="17"/>
  <c r="BK584" i="17"/>
  <c r="BK582" i="17" s="1"/>
  <c r="J582" i="17" s="1"/>
  <c r="J186" i="17" s="1"/>
  <c r="J585" i="17"/>
  <c r="P585" i="17"/>
  <c r="R585" i="17"/>
  <c r="T585" i="17"/>
  <c r="BE585" i="17"/>
  <c r="BF585" i="17"/>
  <c r="BG585" i="17"/>
  <c r="BH585" i="17"/>
  <c r="BI585" i="17"/>
  <c r="BK585" i="17"/>
  <c r="J588" i="17"/>
  <c r="J189" i="17" s="1"/>
  <c r="BK588" i="17"/>
  <c r="BK587" i="17" s="1"/>
  <c r="J589" i="17"/>
  <c r="P589" i="17"/>
  <c r="P588" i="17" s="1"/>
  <c r="P587" i="17" s="1"/>
  <c r="R589" i="17"/>
  <c r="R588" i="17" s="1"/>
  <c r="R587" i="17" s="1"/>
  <c r="T589" i="17"/>
  <c r="T588" i="17" s="1"/>
  <c r="T587" i="17" s="1"/>
  <c r="BE589" i="17"/>
  <c r="BF589" i="17"/>
  <c r="BG589" i="17"/>
  <c r="BH589" i="17"/>
  <c r="BI589" i="17"/>
  <c r="BK589" i="17"/>
  <c r="J592" i="17"/>
  <c r="P592" i="17"/>
  <c r="P591" i="17" s="1"/>
  <c r="R592" i="17"/>
  <c r="R591" i="17" s="1"/>
  <c r="T592" i="17"/>
  <c r="BE592" i="17"/>
  <c r="BF592" i="17"/>
  <c r="BG592" i="17"/>
  <c r="BH592" i="17"/>
  <c r="BI592" i="17"/>
  <c r="BK592" i="17"/>
  <c r="J593" i="17"/>
  <c r="P593" i="17"/>
  <c r="R593" i="17"/>
  <c r="T593" i="17"/>
  <c r="BE593" i="17"/>
  <c r="BF593" i="17"/>
  <c r="BG593" i="17"/>
  <c r="BH593" i="17"/>
  <c r="BI593" i="17"/>
  <c r="BK593" i="17"/>
  <c r="BK591" i="17" s="1"/>
  <c r="J594" i="17"/>
  <c r="P594" i="17"/>
  <c r="R594" i="17"/>
  <c r="T594" i="17"/>
  <c r="BE594" i="17"/>
  <c r="BF594" i="17"/>
  <c r="BG594" i="17"/>
  <c r="BH594" i="17"/>
  <c r="BI594" i="17"/>
  <c r="BK594" i="17"/>
  <c r="J596" i="17"/>
  <c r="P596" i="17"/>
  <c r="R596" i="17"/>
  <c r="T596" i="17"/>
  <c r="BE596" i="17"/>
  <c r="BF596" i="17"/>
  <c r="BG596" i="17"/>
  <c r="BH596" i="17"/>
  <c r="BI596" i="17"/>
  <c r="BK596" i="17"/>
  <c r="J597" i="17"/>
  <c r="P597" i="17"/>
  <c r="R597" i="17"/>
  <c r="T597" i="17"/>
  <c r="BE597" i="17"/>
  <c r="BF597" i="17"/>
  <c r="BG597" i="17"/>
  <c r="BH597" i="17"/>
  <c r="BI597" i="17"/>
  <c r="BK597" i="17"/>
  <c r="J599" i="17"/>
  <c r="BE599" i="17" s="1"/>
  <c r="P599" i="17"/>
  <c r="R599" i="17"/>
  <c r="T599" i="17"/>
  <c r="BF599" i="17"/>
  <c r="BG599" i="17"/>
  <c r="BH599" i="17"/>
  <c r="BI599" i="17"/>
  <c r="BK599" i="17"/>
  <c r="J601" i="17"/>
  <c r="P601" i="17"/>
  <c r="R601" i="17"/>
  <c r="T601" i="17"/>
  <c r="BE601" i="17"/>
  <c r="BF601" i="17"/>
  <c r="BG601" i="17"/>
  <c r="BH601" i="17"/>
  <c r="BI601" i="17"/>
  <c r="BK601" i="17"/>
  <c r="J602" i="17"/>
  <c r="P602" i="17"/>
  <c r="R602" i="17"/>
  <c r="T602" i="17"/>
  <c r="T600" i="17" s="1"/>
  <c r="BE602" i="17"/>
  <c r="BF602" i="17"/>
  <c r="BG602" i="17"/>
  <c r="BH602" i="17"/>
  <c r="BI602" i="17"/>
  <c r="BK602" i="17"/>
  <c r="J603" i="17"/>
  <c r="P603" i="17"/>
  <c r="R603" i="17"/>
  <c r="T603" i="17"/>
  <c r="BE603" i="17"/>
  <c r="BF603" i="17"/>
  <c r="BG603" i="17"/>
  <c r="BH603" i="17"/>
  <c r="BI603" i="17"/>
  <c r="BK603" i="17"/>
  <c r="J604" i="17"/>
  <c r="P604" i="17"/>
  <c r="R604" i="17"/>
  <c r="T604" i="17"/>
  <c r="BE604" i="17"/>
  <c r="BF604" i="17"/>
  <c r="BG604" i="17"/>
  <c r="BH604" i="17"/>
  <c r="BI604" i="17"/>
  <c r="BK604" i="17"/>
  <c r="J606" i="17"/>
  <c r="P606" i="17"/>
  <c r="R606" i="17"/>
  <c r="T606" i="17"/>
  <c r="BE606" i="17"/>
  <c r="BF606" i="17"/>
  <c r="BG606" i="17"/>
  <c r="BH606" i="17"/>
  <c r="BI606" i="17"/>
  <c r="BK606" i="17"/>
  <c r="R609" i="17"/>
  <c r="J610" i="17"/>
  <c r="P610" i="17"/>
  <c r="P609" i="17" s="1"/>
  <c r="R610" i="17"/>
  <c r="T610" i="17"/>
  <c r="T609" i="17" s="1"/>
  <c r="BE610" i="17"/>
  <c r="BF610" i="17"/>
  <c r="BG610" i="17"/>
  <c r="BH610" i="17"/>
  <c r="BI610" i="17"/>
  <c r="BK610" i="17"/>
  <c r="BK609" i="17" s="1"/>
  <c r="J612" i="17"/>
  <c r="P612" i="17"/>
  <c r="R612" i="17"/>
  <c r="R611" i="17" s="1"/>
  <c r="R608" i="17" s="1"/>
  <c r="R607" i="17" s="1"/>
  <c r="T612" i="17"/>
  <c r="BE612" i="17"/>
  <c r="BF612" i="17"/>
  <c r="BG612" i="17"/>
  <c r="BH612" i="17"/>
  <c r="BI612" i="17"/>
  <c r="BK612" i="17"/>
  <c r="J613" i="17"/>
  <c r="P613" i="17"/>
  <c r="R613" i="17"/>
  <c r="T613" i="17"/>
  <c r="T611" i="17" s="1"/>
  <c r="T608" i="17" s="1"/>
  <c r="BE613" i="17"/>
  <c r="BF613" i="17"/>
  <c r="BG613" i="17"/>
  <c r="BH613" i="17"/>
  <c r="BI613" i="17"/>
  <c r="BK613" i="17"/>
  <c r="J615" i="17"/>
  <c r="P615" i="17"/>
  <c r="R615" i="17"/>
  <c r="T615" i="17"/>
  <c r="BE615" i="17"/>
  <c r="BF615" i="17"/>
  <c r="BG615" i="17"/>
  <c r="BH615" i="17"/>
  <c r="BI615" i="17"/>
  <c r="BK615" i="17"/>
  <c r="J618" i="17"/>
  <c r="P618" i="17"/>
  <c r="R618" i="17"/>
  <c r="R617" i="17" s="1"/>
  <c r="R616" i="17" s="1"/>
  <c r="T618" i="17"/>
  <c r="BE618" i="17"/>
  <c r="BF618" i="17"/>
  <c r="BG618" i="17"/>
  <c r="BH618" i="17"/>
  <c r="BI618" i="17"/>
  <c r="BK618" i="17"/>
  <c r="J619" i="17"/>
  <c r="P619" i="17"/>
  <c r="R619" i="17"/>
  <c r="T619" i="17"/>
  <c r="T617" i="17" s="1"/>
  <c r="T616" i="17" s="1"/>
  <c r="BE619" i="17"/>
  <c r="BF619" i="17"/>
  <c r="BG619" i="17"/>
  <c r="BH619" i="17"/>
  <c r="BI619" i="17"/>
  <c r="BK619" i="17"/>
  <c r="J620" i="17"/>
  <c r="P620" i="17"/>
  <c r="R620" i="17"/>
  <c r="T620" i="17"/>
  <c r="BE620" i="17"/>
  <c r="BF620" i="17"/>
  <c r="BG620" i="17"/>
  <c r="BH620" i="17"/>
  <c r="BI620" i="17"/>
  <c r="BK620" i="17"/>
  <c r="J622" i="17"/>
  <c r="P622" i="17"/>
  <c r="R622" i="17"/>
  <c r="T622" i="17"/>
  <c r="BE622" i="17"/>
  <c r="BF622" i="17"/>
  <c r="BG622" i="17"/>
  <c r="BH622" i="17"/>
  <c r="BI622" i="17"/>
  <c r="BK622" i="17"/>
  <c r="J623" i="17"/>
  <c r="P623" i="17"/>
  <c r="R623" i="17"/>
  <c r="T623" i="17"/>
  <c r="BE623" i="17"/>
  <c r="BF623" i="17"/>
  <c r="BG623" i="17"/>
  <c r="BH623" i="17"/>
  <c r="BI623" i="17"/>
  <c r="BK623" i="17"/>
  <c r="J625" i="17"/>
  <c r="P625" i="17"/>
  <c r="R625" i="17"/>
  <c r="T625" i="17"/>
  <c r="BE625" i="17"/>
  <c r="BF625" i="17"/>
  <c r="BG625" i="17"/>
  <c r="BH625" i="17"/>
  <c r="BI625" i="17"/>
  <c r="BK625" i="17"/>
  <c r="R626" i="17"/>
  <c r="J627" i="17"/>
  <c r="P627" i="17"/>
  <c r="P626" i="17" s="1"/>
  <c r="R627" i="17"/>
  <c r="T627" i="17"/>
  <c r="T626" i="17" s="1"/>
  <c r="BE627" i="17"/>
  <c r="BF627" i="17"/>
  <c r="BG627" i="17"/>
  <c r="BH627" i="17"/>
  <c r="BI627" i="17"/>
  <c r="BK627" i="17"/>
  <c r="J628" i="17"/>
  <c r="P628" i="17"/>
  <c r="R628" i="17"/>
  <c r="T628" i="17"/>
  <c r="BE628" i="17"/>
  <c r="BF628" i="17"/>
  <c r="BG628" i="17"/>
  <c r="BH628" i="17"/>
  <c r="BI628" i="17"/>
  <c r="BK628" i="17"/>
  <c r="J629" i="17"/>
  <c r="P629" i="17"/>
  <c r="R629" i="17"/>
  <c r="T629" i="17"/>
  <c r="BE629" i="17"/>
  <c r="BF629" i="17"/>
  <c r="BG629" i="17"/>
  <c r="BH629" i="17"/>
  <c r="BI629" i="17"/>
  <c r="BK629" i="17"/>
  <c r="J630" i="17"/>
  <c r="P630" i="17"/>
  <c r="R630" i="17"/>
  <c r="T630" i="17"/>
  <c r="BE630" i="17"/>
  <c r="BF630" i="17"/>
  <c r="BG630" i="17"/>
  <c r="BH630" i="17"/>
  <c r="BI630" i="17"/>
  <c r="BK630" i="17"/>
  <c r="J632" i="17"/>
  <c r="P632" i="17"/>
  <c r="R632" i="17"/>
  <c r="T632" i="17"/>
  <c r="BE632" i="17"/>
  <c r="BF632" i="17"/>
  <c r="BG632" i="17"/>
  <c r="BH632" i="17"/>
  <c r="BI632" i="17"/>
  <c r="BK632" i="17"/>
  <c r="P635" i="17"/>
  <c r="P634" i="17" s="1"/>
  <c r="BK635" i="17"/>
  <c r="J635" i="17" s="1"/>
  <c r="J202" i="17" s="1"/>
  <c r="J636" i="17"/>
  <c r="P636" i="17"/>
  <c r="R636" i="17"/>
  <c r="R635" i="17" s="1"/>
  <c r="R634" i="17" s="1"/>
  <c r="T636" i="17"/>
  <c r="T635" i="17" s="1"/>
  <c r="BE636" i="17"/>
  <c r="BF636" i="17"/>
  <c r="BG636" i="17"/>
  <c r="BH636" i="17"/>
  <c r="BI636" i="17"/>
  <c r="BK636" i="17"/>
  <c r="P637" i="17"/>
  <c r="R637" i="17"/>
  <c r="J638" i="17"/>
  <c r="P638" i="17"/>
  <c r="R638" i="17"/>
  <c r="T638" i="17"/>
  <c r="T637" i="17" s="1"/>
  <c r="BE638" i="17"/>
  <c r="BF638" i="17"/>
  <c r="BG638" i="17"/>
  <c r="BH638" i="17"/>
  <c r="BI638" i="17"/>
  <c r="BK638" i="17"/>
  <c r="J639" i="17"/>
  <c r="P639" i="17"/>
  <c r="R639" i="17"/>
  <c r="T639" i="17"/>
  <c r="BE639" i="17"/>
  <c r="BF639" i="17"/>
  <c r="BG639" i="17"/>
  <c r="BH639" i="17"/>
  <c r="BI639" i="17"/>
  <c r="BK639" i="17"/>
  <c r="J641" i="17"/>
  <c r="P641" i="17"/>
  <c r="R641" i="17"/>
  <c r="T641" i="17"/>
  <c r="BE641" i="17"/>
  <c r="BF641" i="17"/>
  <c r="BG641" i="17"/>
  <c r="BH641" i="17"/>
  <c r="BI641" i="17"/>
  <c r="BK641" i="17"/>
  <c r="J644" i="17"/>
  <c r="P644" i="17"/>
  <c r="P643" i="17" s="1"/>
  <c r="P642" i="17" s="1"/>
  <c r="R644" i="17"/>
  <c r="T644" i="17"/>
  <c r="BE644" i="17"/>
  <c r="BF644" i="17"/>
  <c r="BG644" i="17"/>
  <c r="BH644" i="17"/>
  <c r="BI644" i="17"/>
  <c r="BK644" i="17"/>
  <c r="J645" i="17"/>
  <c r="P645" i="17"/>
  <c r="R645" i="17"/>
  <c r="R643" i="17" s="1"/>
  <c r="R642" i="17" s="1"/>
  <c r="T645" i="17"/>
  <c r="BE645" i="17"/>
  <c r="BF645" i="17"/>
  <c r="BG645" i="17"/>
  <c r="BH645" i="17"/>
  <c r="BI645" i="17"/>
  <c r="BK645" i="17"/>
  <c r="J647" i="17"/>
  <c r="P647" i="17"/>
  <c r="R647" i="17"/>
  <c r="T647" i="17"/>
  <c r="BE647" i="17"/>
  <c r="BF647" i="17"/>
  <c r="BG647" i="17"/>
  <c r="BH647" i="17"/>
  <c r="BI647" i="17"/>
  <c r="BK647" i="17"/>
  <c r="P649" i="17"/>
  <c r="R649" i="17"/>
  <c r="J650" i="17"/>
  <c r="P650" i="17"/>
  <c r="R650" i="17"/>
  <c r="T650" i="17"/>
  <c r="T649" i="17" s="1"/>
  <c r="BE650" i="17"/>
  <c r="BF650" i="17"/>
  <c r="BG650" i="17"/>
  <c r="BH650" i="17"/>
  <c r="BI650" i="17"/>
  <c r="BK650" i="17"/>
  <c r="BK649" i="17" s="1"/>
  <c r="J653" i="17"/>
  <c r="P653" i="17"/>
  <c r="P652" i="17" s="1"/>
  <c r="P651" i="17" s="1"/>
  <c r="R653" i="17"/>
  <c r="T653" i="17"/>
  <c r="BE653" i="17"/>
  <c r="BF653" i="17"/>
  <c r="BG653" i="17"/>
  <c r="BH653" i="17"/>
  <c r="BI653" i="17"/>
  <c r="BK653" i="17"/>
  <c r="J654" i="17"/>
  <c r="P654" i="17"/>
  <c r="R654" i="17"/>
  <c r="R652" i="17" s="1"/>
  <c r="R651" i="17" s="1"/>
  <c r="T654" i="17"/>
  <c r="BE654" i="17"/>
  <c r="BF654" i="17"/>
  <c r="BG654" i="17"/>
  <c r="BH654" i="17"/>
  <c r="BI654" i="17"/>
  <c r="BK654" i="17"/>
  <c r="J655" i="17"/>
  <c r="P655" i="17"/>
  <c r="R655" i="17"/>
  <c r="T655" i="17"/>
  <c r="BE655" i="17"/>
  <c r="BF655" i="17"/>
  <c r="BG655" i="17"/>
  <c r="BH655" i="17"/>
  <c r="BI655" i="17"/>
  <c r="BK655" i="17"/>
  <c r="J657" i="17"/>
  <c r="P657" i="17"/>
  <c r="R657" i="17"/>
  <c r="T657" i="17"/>
  <c r="BE657" i="17"/>
  <c r="BF657" i="17"/>
  <c r="BG657" i="17"/>
  <c r="BH657" i="17"/>
  <c r="BI657" i="17"/>
  <c r="BK657" i="17"/>
  <c r="J659" i="17"/>
  <c r="P659" i="17"/>
  <c r="R659" i="17"/>
  <c r="T659" i="17"/>
  <c r="BE659" i="17"/>
  <c r="BF659" i="17"/>
  <c r="BG659" i="17"/>
  <c r="BH659" i="17"/>
  <c r="BI659" i="17"/>
  <c r="BK659" i="17"/>
  <c r="J661" i="17"/>
  <c r="P661" i="17"/>
  <c r="R661" i="17"/>
  <c r="T661" i="17"/>
  <c r="BE661" i="17"/>
  <c r="BF661" i="17"/>
  <c r="BG661" i="17"/>
  <c r="BH661" i="17"/>
  <c r="BI661" i="17"/>
  <c r="BK661" i="17"/>
  <c r="J665" i="17"/>
  <c r="P665" i="17"/>
  <c r="P664" i="17" s="1"/>
  <c r="R665" i="17"/>
  <c r="R664" i="17" s="1"/>
  <c r="R663" i="17" s="1"/>
  <c r="T665" i="17"/>
  <c r="BE665" i="17"/>
  <c r="BF665" i="17"/>
  <c r="BG665" i="17"/>
  <c r="BH665" i="17"/>
  <c r="BI665" i="17"/>
  <c r="BK665" i="17"/>
  <c r="BK664" i="17" s="1"/>
  <c r="J664" i="17" s="1"/>
  <c r="J212" i="17" s="1"/>
  <c r="J666" i="17"/>
  <c r="P666" i="17"/>
  <c r="R666" i="17"/>
  <c r="T666" i="17"/>
  <c r="T664" i="17" s="1"/>
  <c r="T663" i="17" s="1"/>
  <c r="BE666" i="17"/>
  <c r="BF666" i="17"/>
  <c r="BG666" i="17"/>
  <c r="BH666" i="17"/>
  <c r="BI666" i="17"/>
  <c r="BK666" i="17"/>
  <c r="P667" i="17"/>
  <c r="R667" i="17"/>
  <c r="J668" i="17"/>
  <c r="P668" i="17"/>
  <c r="R668" i="17"/>
  <c r="T668" i="17"/>
  <c r="T667" i="17" s="1"/>
  <c r="BE668" i="17"/>
  <c r="BF668" i="17"/>
  <c r="BG668" i="17"/>
  <c r="BH668" i="17"/>
  <c r="BI668" i="17"/>
  <c r="BK668" i="17"/>
  <c r="J669" i="17"/>
  <c r="P669" i="17"/>
  <c r="R669" i="17"/>
  <c r="T669" i="17"/>
  <c r="BE669" i="17"/>
  <c r="BF669" i="17"/>
  <c r="BG669" i="17"/>
  <c r="BH669" i="17"/>
  <c r="BI669" i="17"/>
  <c r="BK669" i="17"/>
  <c r="J671" i="17"/>
  <c r="P671" i="17"/>
  <c r="R671" i="17"/>
  <c r="T671" i="17"/>
  <c r="BE671" i="17"/>
  <c r="BF671" i="17"/>
  <c r="BG671" i="17"/>
  <c r="BH671" i="17"/>
  <c r="BI671" i="17"/>
  <c r="BK671" i="17"/>
  <c r="J674" i="17"/>
  <c r="P674" i="17"/>
  <c r="P673" i="17" s="1"/>
  <c r="P672" i="17" s="1"/>
  <c r="R674" i="17"/>
  <c r="T674" i="17"/>
  <c r="BE674" i="17"/>
  <c r="BF674" i="17"/>
  <c r="BG674" i="17"/>
  <c r="BH674" i="17"/>
  <c r="BI674" i="17"/>
  <c r="BK674" i="17"/>
  <c r="BK673" i="17" s="1"/>
  <c r="J675" i="17"/>
  <c r="P675" i="17"/>
  <c r="R675" i="17"/>
  <c r="R673" i="17" s="1"/>
  <c r="T675" i="17"/>
  <c r="BE675" i="17"/>
  <c r="BF675" i="17"/>
  <c r="BG675" i="17"/>
  <c r="BH675" i="17"/>
  <c r="BI675" i="17"/>
  <c r="BK675" i="17"/>
  <c r="P676" i="17"/>
  <c r="J677" i="17"/>
  <c r="P677" i="17"/>
  <c r="R677" i="17"/>
  <c r="T677" i="17"/>
  <c r="BE677" i="17"/>
  <c r="BF677" i="17"/>
  <c r="BG677" i="17"/>
  <c r="BH677" i="17"/>
  <c r="BI677" i="17"/>
  <c r="BK677" i="17"/>
  <c r="J678" i="17"/>
  <c r="P678" i="17"/>
  <c r="R678" i="17"/>
  <c r="T678" i="17"/>
  <c r="BE678" i="17"/>
  <c r="BF678" i="17"/>
  <c r="BG678" i="17"/>
  <c r="BH678" i="17"/>
  <c r="BI678" i="17"/>
  <c r="BK678" i="17"/>
  <c r="BK676" i="17" s="1"/>
  <c r="J676" i="17" s="1"/>
  <c r="J216" i="17" s="1"/>
  <c r="J679" i="17"/>
  <c r="P679" i="17"/>
  <c r="R679" i="17"/>
  <c r="T679" i="17"/>
  <c r="BE679" i="17"/>
  <c r="BF679" i="17"/>
  <c r="BG679" i="17"/>
  <c r="BH679" i="17"/>
  <c r="BI679" i="17"/>
  <c r="BK679" i="17"/>
  <c r="J680" i="17"/>
  <c r="P680" i="17"/>
  <c r="R680" i="17"/>
  <c r="T680" i="17"/>
  <c r="BE680" i="17"/>
  <c r="BF680" i="17"/>
  <c r="BG680" i="17"/>
  <c r="BH680" i="17"/>
  <c r="BI680" i="17"/>
  <c r="BK680" i="17"/>
  <c r="J682" i="17"/>
  <c r="P682" i="17"/>
  <c r="R682" i="17"/>
  <c r="T682" i="17"/>
  <c r="BE682" i="17"/>
  <c r="BF682" i="17"/>
  <c r="BG682" i="17"/>
  <c r="BH682" i="17"/>
  <c r="BI682" i="17"/>
  <c r="BK682" i="17"/>
  <c r="P683" i="17"/>
  <c r="R683" i="17"/>
  <c r="J684" i="17"/>
  <c r="P684" i="17"/>
  <c r="R684" i="17"/>
  <c r="T684" i="17"/>
  <c r="BE684" i="17"/>
  <c r="BF684" i="17"/>
  <c r="BG684" i="17"/>
  <c r="BH684" i="17"/>
  <c r="BI684" i="17"/>
  <c r="BK684" i="17"/>
  <c r="J685" i="17"/>
  <c r="P685" i="17"/>
  <c r="R685" i="17"/>
  <c r="T685" i="17"/>
  <c r="BE685" i="17"/>
  <c r="BF685" i="17"/>
  <c r="BG685" i="17"/>
  <c r="BH685" i="17"/>
  <c r="BI685" i="17"/>
  <c r="BK685" i="17"/>
  <c r="J686" i="17"/>
  <c r="P686" i="17"/>
  <c r="R686" i="17"/>
  <c r="T686" i="17"/>
  <c r="BE686" i="17"/>
  <c r="BF686" i="17"/>
  <c r="BG686" i="17"/>
  <c r="BH686" i="17"/>
  <c r="BI686" i="17"/>
  <c r="BK686" i="17"/>
  <c r="J687" i="17"/>
  <c r="P687" i="17"/>
  <c r="R687" i="17"/>
  <c r="T687" i="17"/>
  <c r="BE687" i="17"/>
  <c r="BF687" i="17"/>
  <c r="BG687" i="17"/>
  <c r="BH687" i="17"/>
  <c r="BI687" i="17"/>
  <c r="BK687" i="17"/>
  <c r="J689" i="17"/>
  <c r="P689" i="17"/>
  <c r="R689" i="17"/>
  <c r="T689" i="17"/>
  <c r="BE689" i="17"/>
  <c r="BF689" i="17"/>
  <c r="BG689" i="17"/>
  <c r="BH689" i="17"/>
  <c r="BI689" i="17"/>
  <c r="BK689" i="17"/>
  <c r="J692" i="17"/>
  <c r="J220" i="17" s="1"/>
  <c r="P692" i="17"/>
  <c r="BK692" i="17"/>
  <c r="J693" i="17"/>
  <c r="P693" i="17"/>
  <c r="R693" i="17"/>
  <c r="R692" i="17" s="1"/>
  <c r="T693" i="17"/>
  <c r="T692" i="17" s="1"/>
  <c r="BE693" i="17"/>
  <c r="BF693" i="17"/>
  <c r="BG693" i="17"/>
  <c r="BH693" i="17"/>
  <c r="BI693" i="17"/>
  <c r="BK693" i="17"/>
  <c r="R694" i="17"/>
  <c r="J695" i="17"/>
  <c r="P695" i="17"/>
  <c r="P694" i="17" s="1"/>
  <c r="R695" i="17"/>
  <c r="T695" i="17"/>
  <c r="T694" i="17" s="1"/>
  <c r="BE695" i="17"/>
  <c r="BF695" i="17"/>
  <c r="BG695" i="17"/>
  <c r="BH695" i="17"/>
  <c r="BI695" i="17"/>
  <c r="BK695" i="17"/>
  <c r="BK694" i="17" s="1"/>
  <c r="J694" i="17" s="1"/>
  <c r="J221" i="17" s="1"/>
  <c r="J697" i="17"/>
  <c r="P697" i="17"/>
  <c r="R697" i="17"/>
  <c r="R696" i="17" s="1"/>
  <c r="R691" i="17" s="1"/>
  <c r="T697" i="17"/>
  <c r="BE697" i="17"/>
  <c r="BF697" i="17"/>
  <c r="BG697" i="17"/>
  <c r="BH697" i="17"/>
  <c r="BI697" i="17"/>
  <c r="BK697" i="17"/>
  <c r="J698" i="17"/>
  <c r="P698" i="17"/>
  <c r="R698" i="17"/>
  <c r="T698" i="17"/>
  <c r="T696" i="17" s="1"/>
  <c r="BE698" i="17"/>
  <c r="BF698" i="17"/>
  <c r="BG698" i="17"/>
  <c r="BH698" i="17"/>
  <c r="BI698" i="17"/>
  <c r="BK698" i="17"/>
  <c r="J700" i="17"/>
  <c r="P700" i="17"/>
  <c r="R700" i="17"/>
  <c r="T700" i="17"/>
  <c r="BE700" i="17"/>
  <c r="BF700" i="17"/>
  <c r="BG700" i="17"/>
  <c r="BH700" i="17"/>
  <c r="BI700" i="17"/>
  <c r="BK700" i="17"/>
  <c r="J703" i="17"/>
  <c r="P703" i="17"/>
  <c r="R703" i="17"/>
  <c r="R702" i="17" s="1"/>
  <c r="T703" i="17"/>
  <c r="BE703" i="17"/>
  <c r="BF703" i="17"/>
  <c r="BG703" i="17"/>
  <c r="BH703" i="17"/>
  <c r="BI703" i="17"/>
  <c r="BK703" i="17"/>
  <c r="J704" i="17"/>
  <c r="P704" i="17"/>
  <c r="R704" i="17"/>
  <c r="T704" i="17"/>
  <c r="T702" i="17" s="1"/>
  <c r="T701" i="17" s="1"/>
  <c r="BE704" i="17"/>
  <c r="BF704" i="17"/>
  <c r="BG704" i="17"/>
  <c r="BH704" i="17"/>
  <c r="BI704" i="17"/>
  <c r="BK704" i="17"/>
  <c r="J706" i="17"/>
  <c r="P706" i="17"/>
  <c r="R706" i="17"/>
  <c r="T706" i="17"/>
  <c r="BE706" i="17"/>
  <c r="BF706" i="17"/>
  <c r="BG706" i="17"/>
  <c r="BH706" i="17"/>
  <c r="BI706" i="17"/>
  <c r="BK706" i="17"/>
  <c r="T707" i="17"/>
  <c r="J708" i="17"/>
  <c r="P708" i="17"/>
  <c r="P707" i="17" s="1"/>
  <c r="R708" i="17"/>
  <c r="T708" i="17"/>
  <c r="BE708" i="17"/>
  <c r="BF708" i="17"/>
  <c r="BG708" i="17"/>
  <c r="BH708" i="17"/>
  <c r="BI708" i="17"/>
  <c r="BK708" i="17"/>
  <c r="J709" i="17"/>
  <c r="P709" i="17"/>
  <c r="R709" i="17"/>
  <c r="T709" i="17"/>
  <c r="BE709" i="17"/>
  <c r="BF709" i="17"/>
  <c r="BG709" i="17"/>
  <c r="BH709" i="17"/>
  <c r="BI709" i="17"/>
  <c r="BK709" i="17"/>
  <c r="BK707" i="17" s="1"/>
  <c r="J707" i="17" s="1"/>
  <c r="J225" i="17" s="1"/>
  <c r="J710" i="17"/>
  <c r="P710" i="17"/>
  <c r="R710" i="17"/>
  <c r="T710" i="17"/>
  <c r="BE710" i="17"/>
  <c r="BF710" i="17"/>
  <c r="BG710" i="17"/>
  <c r="BH710" i="17"/>
  <c r="BI710" i="17"/>
  <c r="BK710" i="17"/>
  <c r="J711" i="17"/>
  <c r="P711" i="17"/>
  <c r="R711" i="17"/>
  <c r="T711" i="17"/>
  <c r="BE711" i="17"/>
  <c r="BF711" i="17"/>
  <c r="BG711" i="17"/>
  <c r="BH711" i="17"/>
  <c r="BI711" i="17"/>
  <c r="BK711" i="17"/>
  <c r="J713" i="17"/>
  <c r="P713" i="17"/>
  <c r="R713" i="17"/>
  <c r="T713" i="17"/>
  <c r="BE713" i="17"/>
  <c r="BF713" i="17"/>
  <c r="BG713" i="17"/>
  <c r="BH713" i="17"/>
  <c r="BI713" i="17"/>
  <c r="BK713" i="17"/>
  <c r="T716" i="17"/>
  <c r="T715" i="17" s="1"/>
  <c r="J717" i="17"/>
  <c r="P717" i="17"/>
  <c r="P716" i="17" s="1"/>
  <c r="P715" i="17" s="1"/>
  <c r="R717" i="17"/>
  <c r="R716" i="17" s="1"/>
  <c r="R715" i="17" s="1"/>
  <c r="T717" i="17"/>
  <c r="BE717" i="17"/>
  <c r="BF717" i="17"/>
  <c r="BG717" i="17"/>
  <c r="BH717" i="17"/>
  <c r="BI717" i="17"/>
  <c r="BK717" i="17"/>
  <c r="BK716" i="17" s="1"/>
  <c r="J716" i="17" s="1"/>
  <c r="J228" i="17" s="1"/>
  <c r="T719" i="17"/>
  <c r="J720" i="17"/>
  <c r="P720" i="17"/>
  <c r="R720" i="17"/>
  <c r="R719" i="17" s="1"/>
  <c r="R718" i="17" s="1"/>
  <c r="T720" i="17"/>
  <c r="BE720" i="17"/>
  <c r="BF720" i="17"/>
  <c r="BG720" i="17"/>
  <c r="BH720" i="17"/>
  <c r="BI720" i="17"/>
  <c r="BK720" i="17"/>
  <c r="J721" i="17"/>
  <c r="P721" i="17"/>
  <c r="R721" i="17"/>
  <c r="T721" i="17"/>
  <c r="BE721" i="17"/>
  <c r="BF721" i="17"/>
  <c r="BG721" i="17"/>
  <c r="BH721" i="17"/>
  <c r="BI721" i="17"/>
  <c r="BK721" i="17"/>
  <c r="J722" i="17"/>
  <c r="P722" i="17"/>
  <c r="R722" i="17"/>
  <c r="T722" i="17"/>
  <c r="BE722" i="17"/>
  <c r="BF722" i="17"/>
  <c r="BG722" i="17"/>
  <c r="BH722" i="17"/>
  <c r="BI722" i="17"/>
  <c r="BK722" i="17"/>
  <c r="J724" i="17"/>
  <c r="P724" i="17"/>
  <c r="R724" i="17"/>
  <c r="T724" i="17"/>
  <c r="BE724" i="17"/>
  <c r="BF724" i="17"/>
  <c r="BG724" i="17"/>
  <c r="BH724" i="17"/>
  <c r="BI724" i="17"/>
  <c r="BK724" i="17"/>
  <c r="J727" i="17"/>
  <c r="P727" i="17"/>
  <c r="R727" i="17"/>
  <c r="T727" i="17"/>
  <c r="BE727" i="17"/>
  <c r="BF727" i="17"/>
  <c r="BG727" i="17"/>
  <c r="BH727" i="17"/>
  <c r="BI727" i="17"/>
  <c r="BK727" i="17"/>
  <c r="J729" i="17"/>
  <c r="P729" i="17"/>
  <c r="R729" i="17"/>
  <c r="T729" i="17"/>
  <c r="BE729" i="17"/>
  <c r="BF729" i="17"/>
  <c r="BG729" i="17"/>
  <c r="BH729" i="17"/>
  <c r="BI729" i="17"/>
  <c r="BK729" i="17"/>
  <c r="P730" i="17"/>
  <c r="R730" i="17"/>
  <c r="J731" i="17"/>
  <c r="P731" i="17"/>
  <c r="R731" i="17"/>
  <c r="T731" i="17"/>
  <c r="BE731" i="17"/>
  <c r="BF731" i="17"/>
  <c r="BG731" i="17"/>
  <c r="BH731" i="17"/>
  <c r="BI731" i="17"/>
  <c r="BK731" i="17"/>
  <c r="J732" i="17"/>
  <c r="P732" i="17"/>
  <c r="R732" i="17"/>
  <c r="T732" i="17"/>
  <c r="BE732" i="17"/>
  <c r="BF732" i="17"/>
  <c r="BG732" i="17"/>
  <c r="BH732" i="17"/>
  <c r="BI732" i="17"/>
  <c r="BK732" i="17"/>
  <c r="J733" i="17"/>
  <c r="P733" i="17"/>
  <c r="R733" i="17"/>
  <c r="T733" i="17"/>
  <c r="BE733" i="17"/>
  <c r="BF733" i="17"/>
  <c r="BG733" i="17"/>
  <c r="BH733" i="17"/>
  <c r="BI733" i="17"/>
  <c r="BK733" i="17"/>
  <c r="J734" i="17"/>
  <c r="P734" i="17"/>
  <c r="R734" i="17"/>
  <c r="T734" i="17"/>
  <c r="BE734" i="17"/>
  <c r="BF734" i="17"/>
  <c r="BG734" i="17"/>
  <c r="BH734" i="17"/>
  <c r="BI734" i="17"/>
  <c r="BK734" i="17"/>
  <c r="J736" i="17"/>
  <c r="P736" i="17"/>
  <c r="R736" i="17"/>
  <c r="T736" i="17"/>
  <c r="BE736" i="17"/>
  <c r="BF736" i="17"/>
  <c r="BG736" i="17"/>
  <c r="BH736" i="17"/>
  <c r="BI736" i="17"/>
  <c r="BK736" i="17"/>
  <c r="J739" i="17"/>
  <c r="J234" i="17" s="1"/>
  <c r="P739" i="17"/>
  <c r="BK739" i="17"/>
  <c r="J740" i="17"/>
  <c r="P740" i="17"/>
  <c r="R740" i="17"/>
  <c r="R739" i="17" s="1"/>
  <c r="T740" i="17"/>
  <c r="T739" i="17" s="1"/>
  <c r="BE740" i="17"/>
  <c r="BF740" i="17"/>
  <c r="BG740" i="17"/>
  <c r="BH740" i="17"/>
  <c r="BI740" i="17"/>
  <c r="BK740" i="17"/>
  <c r="J743" i="17"/>
  <c r="P743" i="17"/>
  <c r="P742" i="17" s="1"/>
  <c r="R743" i="17"/>
  <c r="T743" i="17"/>
  <c r="BE743" i="17"/>
  <c r="BF743" i="17"/>
  <c r="BG743" i="17"/>
  <c r="BH743" i="17"/>
  <c r="BI743" i="17"/>
  <c r="BK743" i="17"/>
  <c r="J744" i="17"/>
  <c r="P744" i="17"/>
  <c r="R744" i="17"/>
  <c r="R742" i="17" s="1"/>
  <c r="R738" i="17" s="1"/>
  <c r="R737" i="17" s="1"/>
  <c r="T744" i="17"/>
  <c r="BE744" i="17"/>
  <c r="BF744" i="17"/>
  <c r="BG744" i="17"/>
  <c r="BH744" i="17"/>
  <c r="BI744" i="17"/>
  <c r="BK744" i="17"/>
  <c r="J746" i="17"/>
  <c r="P746" i="17"/>
  <c r="R746" i="17"/>
  <c r="T746" i="17"/>
  <c r="BE746" i="17"/>
  <c r="BF746" i="17"/>
  <c r="BG746" i="17"/>
  <c r="BH746" i="17"/>
  <c r="BI746" i="17"/>
  <c r="BK746" i="17"/>
  <c r="J747" i="17"/>
  <c r="P747" i="17"/>
  <c r="R747" i="17"/>
  <c r="T747" i="17"/>
  <c r="BE747" i="17"/>
  <c r="BF747" i="17"/>
  <c r="BG747" i="17"/>
  <c r="BH747" i="17"/>
  <c r="BI747" i="17"/>
  <c r="BK747" i="17"/>
  <c r="J748" i="17"/>
  <c r="J236" i="17" s="1"/>
  <c r="P748" i="17"/>
  <c r="R748" i="17"/>
  <c r="BK748" i="17"/>
  <c r="J749" i="17"/>
  <c r="P749" i="17"/>
  <c r="R749" i="17"/>
  <c r="T749" i="17"/>
  <c r="T748" i="17" s="1"/>
  <c r="BE749" i="17"/>
  <c r="BF749" i="17"/>
  <c r="BG749" i="17"/>
  <c r="BH749" i="17"/>
  <c r="BI749" i="17"/>
  <c r="BK749" i="17"/>
  <c r="R755" i="17"/>
  <c r="T755" i="17"/>
  <c r="J756" i="17"/>
  <c r="P756" i="17"/>
  <c r="P755" i="17" s="1"/>
  <c r="R756" i="17"/>
  <c r="T756" i="17"/>
  <c r="BE756" i="17"/>
  <c r="BF756" i="17"/>
  <c r="BG756" i="17"/>
  <c r="BH756" i="17"/>
  <c r="BI756" i="17"/>
  <c r="BK756" i="17"/>
  <c r="BK755" i="17" s="1"/>
  <c r="J755" i="17" s="1"/>
  <c r="J237" i="17" s="1"/>
  <c r="P759" i="17"/>
  <c r="J760" i="17"/>
  <c r="P760" i="17"/>
  <c r="R760" i="17"/>
  <c r="T760" i="17"/>
  <c r="BE760" i="17"/>
  <c r="BF760" i="17"/>
  <c r="BG760" i="17"/>
  <c r="BH760" i="17"/>
  <c r="BI760" i="17"/>
  <c r="BK760" i="17"/>
  <c r="J762" i="17"/>
  <c r="P762" i="17"/>
  <c r="R762" i="17"/>
  <c r="T762" i="17"/>
  <c r="BE762" i="17"/>
  <c r="BF762" i="17"/>
  <c r="BG762" i="17"/>
  <c r="BH762" i="17"/>
  <c r="BI762" i="17"/>
  <c r="BK762" i="17"/>
  <c r="J763" i="17"/>
  <c r="P763" i="17"/>
  <c r="R763" i="17"/>
  <c r="T763" i="17"/>
  <c r="BE763" i="17"/>
  <c r="BF763" i="17"/>
  <c r="BG763" i="17"/>
  <c r="BH763" i="17"/>
  <c r="BI763" i="17"/>
  <c r="BK763" i="17"/>
  <c r="J764" i="17"/>
  <c r="P764" i="17"/>
  <c r="R764" i="17"/>
  <c r="T764" i="17"/>
  <c r="BE764" i="17"/>
  <c r="BF764" i="17"/>
  <c r="BG764" i="17"/>
  <c r="BH764" i="17"/>
  <c r="BI764" i="17"/>
  <c r="BK764" i="17"/>
  <c r="J765" i="17"/>
  <c r="P765" i="17"/>
  <c r="R765" i="17"/>
  <c r="T765" i="17"/>
  <c r="BE765" i="17"/>
  <c r="BF765" i="17"/>
  <c r="BG765" i="17"/>
  <c r="BH765" i="17"/>
  <c r="BI765" i="17"/>
  <c r="BK765" i="17"/>
  <c r="J766" i="17"/>
  <c r="P766" i="17"/>
  <c r="R766" i="17"/>
  <c r="T766" i="17"/>
  <c r="BE766" i="17"/>
  <c r="BF766" i="17"/>
  <c r="BG766" i="17"/>
  <c r="BH766" i="17"/>
  <c r="BI766" i="17"/>
  <c r="BK766" i="17"/>
  <c r="J767" i="17"/>
  <c r="P767" i="17"/>
  <c r="R767" i="17"/>
  <c r="T767" i="17"/>
  <c r="BE767" i="17"/>
  <c r="BF767" i="17"/>
  <c r="BG767" i="17"/>
  <c r="BH767" i="17"/>
  <c r="BI767" i="17"/>
  <c r="BK767" i="17"/>
  <c r="J768" i="17"/>
  <c r="P768" i="17"/>
  <c r="R768" i="17"/>
  <c r="R759" i="17" s="1"/>
  <c r="R758" i="17" s="1"/>
  <c r="T768" i="17"/>
  <c r="BE768" i="17"/>
  <c r="BF768" i="17"/>
  <c r="BG768" i="17"/>
  <c r="BH768" i="17"/>
  <c r="BI768" i="17"/>
  <c r="BK768" i="17"/>
  <c r="J769" i="17"/>
  <c r="P769" i="17"/>
  <c r="R769" i="17"/>
  <c r="T769" i="17"/>
  <c r="BE769" i="17"/>
  <c r="BF769" i="17"/>
  <c r="BG769" i="17"/>
  <c r="BH769" i="17"/>
  <c r="BI769" i="17"/>
  <c r="BK769" i="17"/>
  <c r="J770" i="17"/>
  <c r="P770" i="17"/>
  <c r="R770" i="17"/>
  <c r="T770" i="17"/>
  <c r="BE770" i="17"/>
  <c r="BF770" i="17"/>
  <c r="BG770" i="17"/>
  <c r="BH770" i="17"/>
  <c r="BI770" i="17"/>
  <c r="BK770" i="17"/>
  <c r="J772" i="17"/>
  <c r="P772" i="17"/>
  <c r="R772" i="17"/>
  <c r="T772" i="17"/>
  <c r="BE772" i="17"/>
  <c r="BF772" i="17"/>
  <c r="BG772" i="17"/>
  <c r="BH772" i="17"/>
  <c r="BI772" i="17"/>
  <c r="BK772" i="17"/>
  <c r="J773" i="17"/>
  <c r="P773" i="17"/>
  <c r="P771" i="17" s="1"/>
  <c r="R773" i="17"/>
  <c r="R771" i="17" s="1"/>
  <c r="T773" i="17"/>
  <c r="BE773" i="17"/>
  <c r="BF773" i="17"/>
  <c r="BG773" i="17"/>
  <c r="BH773" i="17"/>
  <c r="BI773" i="17"/>
  <c r="BK773" i="17"/>
  <c r="BK771" i="17" s="1"/>
  <c r="J771" i="17" s="1"/>
  <c r="J240" i="17" s="1"/>
  <c r="J774" i="17"/>
  <c r="P774" i="17"/>
  <c r="R774" i="17"/>
  <c r="T774" i="17"/>
  <c r="BE774" i="17"/>
  <c r="BF774" i="17"/>
  <c r="BG774" i="17"/>
  <c r="BH774" i="17"/>
  <c r="BI774" i="17"/>
  <c r="BK774" i="17"/>
  <c r="J777" i="17"/>
  <c r="P777" i="17"/>
  <c r="R777" i="17"/>
  <c r="T777" i="17"/>
  <c r="T776" i="17" s="1"/>
  <c r="BE777" i="17"/>
  <c r="BF777" i="17"/>
  <c r="BG777" i="17"/>
  <c r="BH777" i="17"/>
  <c r="BI777" i="17"/>
  <c r="BK777" i="17"/>
  <c r="J778" i="17"/>
  <c r="P778" i="17"/>
  <c r="P776" i="17" s="1"/>
  <c r="R778" i="17"/>
  <c r="R776" i="17" s="1"/>
  <c r="R775" i="17" s="1"/>
  <c r="T778" i="17"/>
  <c r="BE778" i="17"/>
  <c r="BF778" i="17"/>
  <c r="BG778" i="17"/>
  <c r="BH778" i="17"/>
  <c r="BI778" i="17"/>
  <c r="BK778" i="17"/>
  <c r="BK776" i="17" s="1"/>
  <c r="J779" i="17"/>
  <c r="J243" i="17" s="1"/>
  <c r="T779" i="17"/>
  <c r="BK779" i="17"/>
  <c r="J780" i="17"/>
  <c r="P780" i="17"/>
  <c r="P779" i="17" s="1"/>
  <c r="R780" i="17"/>
  <c r="R779" i="17" s="1"/>
  <c r="T780" i="17"/>
  <c r="BE780" i="17"/>
  <c r="BF780" i="17"/>
  <c r="BG780" i="17"/>
  <c r="BH780" i="17"/>
  <c r="BI780" i="17"/>
  <c r="BK780" i="17"/>
  <c r="P781" i="17"/>
  <c r="R781" i="17"/>
  <c r="BK781" i="17"/>
  <c r="J781" i="17" s="1"/>
  <c r="J244" i="17" s="1"/>
  <c r="J782" i="17"/>
  <c r="P782" i="17"/>
  <c r="R782" i="17"/>
  <c r="T782" i="17"/>
  <c r="T781" i="17" s="1"/>
  <c r="BE782" i="17"/>
  <c r="BF782" i="17"/>
  <c r="BG782" i="17"/>
  <c r="BH782" i="17"/>
  <c r="BI782" i="17"/>
  <c r="BK782" i="17"/>
  <c r="P783" i="17"/>
  <c r="R783" i="17"/>
  <c r="J784" i="17"/>
  <c r="P784" i="17"/>
  <c r="R784" i="17"/>
  <c r="T784" i="17"/>
  <c r="T783" i="17" s="1"/>
  <c r="BE784" i="17"/>
  <c r="BF784" i="17"/>
  <c r="BG784" i="17"/>
  <c r="BH784" i="17"/>
  <c r="BI784" i="17"/>
  <c r="BK784" i="17"/>
  <c r="J785" i="17"/>
  <c r="P785" i="17"/>
  <c r="R785" i="17"/>
  <c r="T785" i="17"/>
  <c r="BE785" i="17"/>
  <c r="BF785" i="17"/>
  <c r="BG785" i="17"/>
  <c r="BH785" i="17"/>
  <c r="BI785" i="17"/>
  <c r="BK785" i="17"/>
  <c r="J786" i="17"/>
  <c r="P786" i="17"/>
  <c r="R786" i="17"/>
  <c r="T786" i="17"/>
  <c r="BE786" i="17"/>
  <c r="BF786" i="17"/>
  <c r="BG786" i="17"/>
  <c r="BH786" i="17"/>
  <c r="BI786" i="17"/>
  <c r="BK786" i="17"/>
  <c r="J787" i="17"/>
  <c r="P787" i="17"/>
  <c r="R787" i="17"/>
  <c r="T787" i="17"/>
  <c r="BE787" i="17"/>
  <c r="BF787" i="17"/>
  <c r="BG787" i="17"/>
  <c r="BH787" i="17"/>
  <c r="BI787" i="17"/>
  <c r="BK787" i="17"/>
  <c r="J789" i="17"/>
  <c r="P789" i="17"/>
  <c r="R789" i="17"/>
  <c r="T789" i="17"/>
  <c r="BE789" i="17"/>
  <c r="BF789" i="17"/>
  <c r="BG789" i="17"/>
  <c r="BH789" i="17"/>
  <c r="BI789" i="17"/>
  <c r="BK789" i="17"/>
  <c r="J790" i="17"/>
  <c r="P790" i="17"/>
  <c r="P788" i="17" s="1"/>
  <c r="R790" i="17"/>
  <c r="R788" i="17" s="1"/>
  <c r="T790" i="17"/>
  <c r="BE790" i="17"/>
  <c r="BF790" i="17"/>
  <c r="BG790" i="17"/>
  <c r="BH790" i="17"/>
  <c r="BI790" i="17"/>
  <c r="BK790" i="17"/>
  <c r="BK788" i="17" s="1"/>
  <c r="J788" i="17" s="1"/>
  <c r="J246" i="17" s="1"/>
  <c r="J791" i="17"/>
  <c r="P791" i="17"/>
  <c r="R791" i="17"/>
  <c r="T791" i="17"/>
  <c r="BE791" i="17"/>
  <c r="BF791" i="17"/>
  <c r="BG791" i="17"/>
  <c r="BH791" i="17"/>
  <c r="BI791" i="17"/>
  <c r="BK791" i="17"/>
  <c r="J793" i="17"/>
  <c r="P793" i="17"/>
  <c r="P792" i="17" s="1"/>
  <c r="R793" i="17"/>
  <c r="T793" i="17"/>
  <c r="T792" i="17" s="1"/>
  <c r="BE793" i="17"/>
  <c r="BF793" i="17"/>
  <c r="BG793" i="17"/>
  <c r="BH793" i="17"/>
  <c r="BI793" i="17"/>
  <c r="BK793" i="17"/>
  <c r="J794" i="17"/>
  <c r="P794" i="17"/>
  <c r="R794" i="17"/>
  <c r="R792" i="17" s="1"/>
  <c r="T794" i="17"/>
  <c r="BE794" i="17"/>
  <c r="BF794" i="17"/>
  <c r="BG794" i="17"/>
  <c r="BH794" i="17"/>
  <c r="BI794" i="17"/>
  <c r="BK794" i="17"/>
  <c r="J795" i="17"/>
  <c r="P795" i="17"/>
  <c r="R795" i="17"/>
  <c r="T795" i="17"/>
  <c r="BE795" i="17"/>
  <c r="BF795" i="17"/>
  <c r="BG795" i="17"/>
  <c r="BH795" i="17"/>
  <c r="BI795" i="17"/>
  <c r="BK795" i="17"/>
  <c r="J796" i="17"/>
  <c r="P796" i="17"/>
  <c r="R796" i="17"/>
  <c r="T796" i="17"/>
  <c r="BE796" i="17"/>
  <c r="BF796" i="17"/>
  <c r="BG796" i="17"/>
  <c r="BH796" i="17"/>
  <c r="BI796" i="17"/>
  <c r="BK796" i="17"/>
  <c r="L84" i="16"/>
  <c r="L85" i="16"/>
  <c r="L87" i="16"/>
  <c r="AM87" i="16"/>
  <c r="L89" i="16"/>
  <c r="AM89" i="16"/>
  <c r="L90" i="16"/>
  <c r="AM90" i="16"/>
  <c r="AS94" i="16"/>
  <c r="AX95" i="16"/>
  <c r="AY95" i="16"/>
  <c r="P307" i="17" l="1"/>
  <c r="BK268" i="17"/>
  <c r="J591" i="17"/>
  <c r="J191" i="17" s="1"/>
  <c r="BK364" i="17"/>
  <c r="J364" i="17" s="1"/>
  <c r="J122" i="17" s="1"/>
  <c r="J365" i="17"/>
  <c r="J123" i="17" s="1"/>
  <c r="P775" i="17"/>
  <c r="P738" i="17"/>
  <c r="R633" i="17"/>
  <c r="P633" i="17"/>
  <c r="T607" i="17"/>
  <c r="J776" i="17"/>
  <c r="J242" i="17" s="1"/>
  <c r="R714" i="17"/>
  <c r="R648" i="17"/>
  <c r="T771" i="17"/>
  <c r="T788" i="17"/>
  <c r="BK730" i="17"/>
  <c r="J730" i="17" s="1"/>
  <c r="J231" i="17" s="1"/>
  <c r="P648" i="17"/>
  <c r="BK617" i="17"/>
  <c r="P617" i="17"/>
  <c r="P616" i="17" s="1"/>
  <c r="BK600" i="17"/>
  <c r="J600" i="17" s="1"/>
  <c r="J192" i="17" s="1"/>
  <c r="P600" i="17"/>
  <c r="P590" i="17" s="1"/>
  <c r="P586" i="17" s="1"/>
  <c r="BK573" i="17"/>
  <c r="J573" i="17" s="1"/>
  <c r="J185" i="17" s="1"/>
  <c r="P573" i="17"/>
  <c r="P567" i="17" s="1"/>
  <c r="J482" i="17"/>
  <c r="J155" i="17" s="1"/>
  <c r="T411" i="17"/>
  <c r="BK412" i="17"/>
  <c r="P412" i="17"/>
  <c r="T759" i="17"/>
  <c r="T758" i="17" s="1"/>
  <c r="BK702" i="17"/>
  <c r="P702" i="17"/>
  <c r="P701" i="17" s="1"/>
  <c r="BK783" i="17"/>
  <c r="J783" i="17" s="1"/>
  <c r="J245" i="17" s="1"/>
  <c r="T742" i="17"/>
  <c r="T738" i="17" s="1"/>
  <c r="T737" i="17" s="1"/>
  <c r="BK715" i="17"/>
  <c r="T691" i="17"/>
  <c r="T690" i="17" s="1"/>
  <c r="R676" i="17"/>
  <c r="R672" i="17" s="1"/>
  <c r="R662" i="17" s="1"/>
  <c r="T673" i="17"/>
  <c r="BK667" i="17"/>
  <c r="J667" i="17" s="1"/>
  <c r="J213" i="17" s="1"/>
  <c r="T652" i="17"/>
  <c r="T651" i="17" s="1"/>
  <c r="T648" i="17" s="1"/>
  <c r="J649" i="17"/>
  <c r="J207" i="17" s="1"/>
  <c r="T643" i="17"/>
  <c r="T642" i="17" s="1"/>
  <c r="BK637" i="17"/>
  <c r="J637" i="17" s="1"/>
  <c r="J203" i="17" s="1"/>
  <c r="J568" i="17"/>
  <c r="J184" i="17" s="1"/>
  <c r="BK567" i="17"/>
  <c r="J567" i="17" s="1"/>
  <c r="J183" i="17" s="1"/>
  <c r="T540" i="17"/>
  <c r="T539" i="17" s="1"/>
  <c r="R532" i="17"/>
  <c r="R529" i="17" s="1"/>
  <c r="T517" i="17"/>
  <c r="T516" i="17" s="1"/>
  <c r="BK517" i="17"/>
  <c r="P517" i="17"/>
  <c r="R492" i="17"/>
  <c r="R481" i="17" s="1"/>
  <c r="T422" i="17"/>
  <c r="BK389" i="17"/>
  <c r="P389" i="17"/>
  <c r="P388" i="17" s="1"/>
  <c r="BK355" i="17"/>
  <c r="J356" i="17"/>
  <c r="J120" i="17" s="1"/>
  <c r="P331" i="17"/>
  <c r="T775" i="17"/>
  <c r="BK759" i="17"/>
  <c r="BK683" i="17"/>
  <c r="J683" i="17" s="1"/>
  <c r="J217" i="17" s="1"/>
  <c r="BK792" i="17"/>
  <c r="J792" i="17" s="1"/>
  <c r="J247" i="17" s="1"/>
  <c r="T730" i="17"/>
  <c r="T718" i="17" s="1"/>
  <c r="T714" i="17" s="1"/>
  <c r="BK719" i="17"/>
  <c r="P719" i="17"/>
  <c r="P718" i="17" s="1"/>
  <c r="P714" i="17" s="1"/>
  <c r="R707" i="17"/>
  <c r="R701" i="17" s="1"/>
  <c r="R690" i="17" s="1"/>
  <c r="T683" i="17"/>
  <c r="T676" i="17"/>
  <c r="BK626" i="17"/>
  <c r="J626" i="17" s="1"/>
  <c r="J199" i="17" s="1"/>
  <c r="T591" i="17"/>
  <c r="T590" i="17" s="1"/>
  <c r="R582" i="17"/>
  <c r="T573" i="17"/>
  <c r="T567" i="17" s="1"/>
  <c r="T554" i="17" s="1"/>
  <c r="R568" i="17"/>
  <c r="R567" i="17" s="1"/>
  <c r="R558" i="17"/>
  <c r="R555" i="17" s="1"/>
  <c r="R554" i="17" s="1"/>
  <c r="BK555" i="17"/>
  <c r="J556" i="17"/>
  <c r="J179" i="17" s="1"/>
  <c r="P555" i="17"/>
  <c r="BK451" i="17"/>
  <c r="J451" i="17" s="1"/>
  <c r="J147" i="17" s="1"/>
  <c r="BK400" i="17"/>
  <c r="P400" i="17"/>
  <c r="P399" i="17" s="1"/>
  <c r="T380" i="17"/>
  <c r="J381" i="17"/>
  <c r="J127" i="17" s="1"/>
  <c r="P365" i="17"/>
  <c r="P364" i="17" s="1"/>
  <c r="T365" i="17"/>
  <c r="P758" i="17"/>
  <c r="BK742" i="17"/>
  <c r="J742" i="17" s="1"/>
  <c r="J235" i="17" s="1"/>
  <c r="BK696" i="17"/>
  <c r="J696" i="17" s="1"/>
  <c r="J222" i="17" s="1"/>
  <c r="P696" i="17"/>
  <c r="P691" i="17" s="1"/>
  <c r="P690" i="17" s="1"/>
  <c r="J673" i="17"/>
  <c r="J215" i="17" s="1"/>
  <c r="P663" i="17"/>
  <c r="P662" i="17" s="1"/>
  <c r="BK663" i="17"/>
  <c r="BK652" i="17"/>
  <c r="BK643" i="17"/>
  <c r="T634" i="17"/>
  <c r="T633" i="17" s="1"/>
  <c r="BK634" i="17"/>
  <c r="BK611" i="17"/>
  <c r="J611" i="17" s="1"/>
  <c r="J196" i="17" s="1"/>
  <c r="P611" i="17"/>
  <c r="P608" i="17" s="1"/>
  <c r="P607" i="17" s="1"/>
  <c r="BK608" i="17"/>
  <c r="J609" i="17"/>
  <c r="J195" i="17" s="1"/>
  <c r="R600" i="17"/>
  <c r="R590" i="17"/>
  <c r="R586" i="17" s="1"/>
  <c r="T586" i="17"/>
  <c r="J587" i="17"/>
  <c r="J188" i="17" s="1"/>
  <c r="R547" i="17"/>
  <c r="R539" i="17" s="1"/>
  <c r="BK540" i="17"/>
  <c r="P540" i="17"/>
  <c r="P539" i="17" s="1"/>
  <c r="P528" i="17" s="1"/>
  <c r="T529" i="17"/>
  <c r="T528" i="17" s="1"/>
  <c r="BK529" i="17"/>
  <c r="T507" i="17"/>
  <c r="P457" i="17"/>
  <c r="P451" i="17" s="1"/>
  <c r="P448" i="17" s="1"/>
  <c r="T457" i="17"/>
  <c r="T451" i="17" s="1"/>
  <c r="T448" i="17" s="1"/>
  <c r="R396" i="17"/>
  <c r="P379" i="17"/>
  <c r="BK267" i="17"/>
  <c r="J268" i="17"/>
  <c r="J97" i="17" s="1"/>
  <c r="F34" i="17"/>
  <c r="BC95" i="16" s="1"/>
  <c r="BC94" i="16" s="1"/>
  <c r="W32" i="16" s="1"/>
  <c r="F35" i="17"/>
  <c r="BD95" i="16" s="1"/>
  <c r="BD94" i="16" s="1"/>
  <c r="W33" i="16" s="1"/>
  <c r="F31" i="17"/>
  <c r="AZ95" i="16" s="1"/>
  <c r="AZ94" i="16" s="1"/>
  <c r="W29" i="16" s="1"/>
  <c r="BK500" i="17"/>
  <c r="J500" i="17" s="1"/>
  <c r="J161" i="17" s="1"/>
  <c r="P500" i="17"/>
  <c r="P492" i="17" s="1"/>
  <c r="P481" i="17" s="1"/>
  <c r="T493" i="17"/>
  <c r="T492" i="17" s="1"/>
  <c r="BK493" i="17"/>
  <c r="BK434" i="17"/>
  <c r="J434" i="17" s="1"/>
  <c r="J143" i="17" s="1"/>
  <c r="P434" i="17"/>
  <c r="BK430" i="17"/>
  <c r="J430" i="17" s="1"/>
  <c r="J142" i="17" s="1"/>
  <c r="P396" i="17"/>
  <c r="R380" i="17"/>
  <c r="R379" i="17" s="1"/>
  <c r="R365" i="17"/>
  <c r="T342" i="17"/>
  <c r="T332" i="17"/>
  <c r="T331" i="17" s="1"/>
  <c r="T328" i="17" s="1"/>
  <c r="BK332" i="17"/>
  <c r="P328" i="17"/>
  <c r="R301" i="17"/>
  <c r="F32" i="17"/>
  <c r="BA95" i="16" s="1"/>
  <c r="BA94" i="16" s="1"/>
  <c r="AW94" i="16" s="1"/>
  <c r="AK30" i="16" s="1"/>
  <c r="T268" i="17"/>
  <c r="T267" i="17" s="1"/>
  <c r="R523" i="17"/>
  <c r="R516" i="17" s="1"/>
  <c r="R507" i="17" s="1"/>
  <c r="T485" i="17"/>
  <c r="T482" i="17" s="1"/>
  <c r="T481" i="17" s="1"/>
  <c r="BK471" i="17"/>
  <c r="P471" i="17"/>
  <c r="P470" i="17" s="1"/>
  <c r="P467" i="17" s="1"/>
  <c r="R452" i="17"/>
  <c r="R423" i="17"/>
  <c r="R422" i="17" s="1"/>
  <c r="R417" i="17"/>
  <c r="R411" i="17" s="1"/>
  <c r="R410" i="17" s="1"/>
  <c r="T400" i="17"/>
  <c r="T399" i="17" s="1"/>
  <c r="T396" i="17" s="1"/>
  <c r="J397" i="17"/>
  <c r="J132" i="17" s="1"/>
  <c r="T389" i="17"/>
  <c r="T388" i="17" s="1"/>
  <c r="BK383" i="17"/>
  <c r="J383" i="17" s="1"/>
  <c r="J128" i="17" s="1"/>
  <c r="T349" i="17"/>
  <c r="BK349" i="17"/>
  <c r="J349" i="17" s="1"/>
  <c r="J115" i="17" s="1"/>
  <c r="J350" i="17"/>
  <c r="J116" i="17" s="1"/>
  <c r="R331" i="17"/>
  <c r="R328" i="17" s="1"/>
  <c r="R307" i="17"/>
  <c r="P523" i="17"/>
  <c r="BK511" i="17"/>
  <c r="J511" i="17" s="1"/>
  <c r="J165" i="17" s="1"/>
  <c r="P511" i="17"/>
  <c r="P508" i="17" s="1"/>
  <c r="J509" i="17"/>
  <c r="J164" i="17" s="1"/>
  <c r="R457" i="17"/>
  <c r="R441" i="17"/>
  <c r="P423" i="17"/>
  <c r="P417" i="17"/>
  <c r="R359" i="17"/>
  <c r="T314" i="17"/>
  <c r="BK314" i="17"/>
  <c r="J314" i="17" s="1"/>
  <c r="J106" i="17" s="1"/>
  <c r="R372" i="17"/>
  <c r="P359" i="17"/>
  <c r="P354" i="17" s="1"/>
  <c r="P318" i="17"/>
  <c r="P317" i="17" s="1"/>
  <c r="P314" i="17" s="1"/>
  <c r="T298" i="17"/>
  <c r="BK284" i="17"/>
  <c r="J284" i="17" s="1"/>
  <c r="J99" i="17" s="1"/>
  <c r="J285" i="17"/>
  <c r="J100" i="17" s="1"/>
  <c r="P284" i="17"/>
  <c r="F33" i="17"/>
  <c r="BB95" i="16" s="1"/>
  <c r="BB94" i="16" s="1"/>
  <c r="W31" i="16" s="1"/>
  <c r="R267" i="17"/>
  <c r="T372" i="17"/>
  <c r="R342" i="17"/>
  <c r="J329" i="17"/>
  <c r="J111" i="17" s="1"/>
  <c r="R318" i="17"/>
  <c r="R317" i="17" s="1"/>
  <c r="R314" i="17" s="1"/>
  <c r="T307" i="17"/>
  <c r="T284" i="17" s="1"/>
  <c r="T292" i="17"/>
  <c r="R285" i="17"/>
  <c r="J32" i="17"/>
  <c r="AW95" i="16" s="1"/>
  <c r="P268" i="17"/>
  <c r="P267" i="17" s="1"/>
  <c r="J31" i="17"/>
  <c r="AV95" i="16" s="1"/>
  <c r="AV94" i="16"/>
  <c r="R284" i="17" l="1"/>
  <c r="P266" i="17"/>
  <c r="W30" i="16"/>
  <c r="AY94" i="16"/>
  <c r="AT95" i="16"/>
  <c r="AX94" i="16"/>
  <c r="R528" i="17"/>
  <c r="R451" i="17"/>
  <c r="R448" i="17" s="1"/>
  <c r="R364" i="17"/>
  <c r="R354" i="17" s="1"/>
  <c r="BK492" i="17"/>
  <c r="J493" i="17"/>
  <c r="J160" i="17" s="1"/>
  <c r="BK266" i="17"/>
  <c r="J267" i="17"/>
  <c r="J96" i="17" s="1"/>
  <c r="J634" i="17"/>
  <c r="J201" i="17" s="1"/>
  <c r="BK662" i="17"/>
  <c r="J662" i="17" s="1"/>
  <c r="J210" i="17" s="1"/>
  <c r="J663" i="17"/>
  <c r="J211" i="17" s="1"/>
  <c r="BK380" i="17"/>
  <c r="P554" i="17"/>
  <c r="BK448" i="17"/>
  <c r="J448" i="17" s="1"/>
  <c r="J145" i="17" s="1"/>
  <c r="R266" i="17"/>
  <c r="T266" i="17"/>
  <c r="BK331" i="17"/>
  <c r="J332" i="17"/>
  <c r="J113" i="17" s="1"/>
  <c r="BK539" i="17"/>
  <c r="J539" i="17" s="1"/>
  <c r="J174" i="17" s="1"/>
  <c r="J540" i="17"/>
  <c r="J175" i="17" s="1"/>
  <c r="J608" i="17"/>
  <c r="J194" i="17" s="1"/>
  <c r="T364" i="17"/>
  <c r="T354" i="17" s="1"/>
  <c r="T379" i="17"/>
  <c r="J719" i="17"/>
  <c r="J230" i="17" s="1"/>
  <c r="BK718" i="17"/>
  <c r="J718" i="17" s="1"/>
  <c r="J229" i="17" s="1"/>
  <c r="BK758" i="17"/>
  <c r="J758" i="17" s="1"/>
  <c r="J238" i="17" s="1"/>
  <c r="J759" i="17"/>
  <c r="J239" i="17" s="1"/>
  <c r="BK388" i="17"/>
  <c r="J388" i="17" s="1"/>
  <c r="J129" i="17" s="1"/>
  <c r="J389" i="17"/>
  <c r="J130" i="17" s="1"/>
  <c r="P516" i="17"/>
  <c r="P507" i="17" s="1"/>
  <c r="T672" i="17"/>
  <c r="T662" i="17" s="1"/>
  <c r="J715" i="17"/>
  <c r="J227" i="17" s="1"/>
  <c r="BK714" i="17"/>
  <c r="J714" i="17" s="1"/>
  <c r="J226" i="17" s="1"/>
  <c r="P411" i="17"/>
  <c r="J471" i="17"/>
  <c r="J153" i="17" s="1"/>
  <c r="BK470" i="17"/>
  <c r="BK528" i="17"/>
  <c r="J528" i="17" s="1"/>
  <c r="J169" i="17" s="1"/>
  <c r="J529" i="17"/>
  <c r="J170" i="17" s="1"/>
  <c r="BK642" i="17"/>
  <c r="J642" i="17" s="1"/>
  <c r="J204" i="17" s="1"/>
  <c r="J643" i="17"/>
  <c r="J205" i="17" s="1"/>
  <c r="J555" i="17"/>
  <c r="J178" i="17" s="1"/>
  <c r="BK554" i="17"/>
  <c r="J554" i="17" s="1"/>
  <c r="J177" i="17" s="1"/>
  <c r="BK354" i="17"/>
  <c r="J354" i="17" s="1"/>
  <c r="J118" i="17" s="1"/>
  <c r="J355" i="17"/>
  <c r="J119" i="17" s="1"/>
  <c r="BK422" i="17"/>
  <c r="J422" i="17" s="1"/>
  <c r="J139" i="17" s="1"/>
  <c r="J517" i="17"/>
  <c r="J167" i="17" s="1"/>
  <c r="BK516" i="17"/>
  <c r="J516" i="17" s="1"/>
  <c r="J166" i="17" s="1"/>
  <c r="BK738" i="17"/>
  <c r="J412" i="17"/>
  <c r="J137" i="17" s="1"/>
  <c r="BK411" i="17"/>
  <c r="P737" i="17"/>
  <c r="P422" i="17"/>
  <c r="BK508" i="17"/>
  <c r="BK651" i="17"/>
  <c r="J652" i="17"/>
  <c r="J209" i="17" s="1"/>
  <c r="BK672" i="17"/>
  <c r="J672" i="17" s="1"/>
  <c r="J214" i="17" s="1"/>
  <c r="BK399" i="17"/>
  <c r="J400" i="17"/>
  <c r="J134" i="17" s="1"/>
  <c r="BK691" i="17"/>
  <c r="J702" i="17"/>
  <c r="J224" i="17" s="1"/>
  <c r="BK701" i="17"/>
  <c r="J701" i="17" s="1"/>
  <c r="J223" i="17" s="1"/>
  <c r="T410" i="17"/>
  <c r="J617" i="17"/>
  <c r="J198" i="17" s="1"/>
  <c r="BK616" i="17"/>
  <c r="J616" i="17" s="1"/>
  <c r="J197" i="17" s="1"/>
  <c r="BK775" i="17"/>
  <c r="J775" i="17" s="1"/>
  <c r="J241" i="17" s="1"/>
  <c r="BK590" i="17"/>
  <c r="AK29" i="16"/>
  <c r="AT94" i="16"/>
  <c r="G22" i="8"/>
  <c r="BK690" i="17" l="1"/>
  <c r="J690" i="17" s="1"/>
  <c r="J218" i="17" s="1"/>
  <c r="J691" i="17"/>
  <c r="J219" i="17" s="1"/>
  <c r="T265" i="17"/>
  <c r="J266" i="17"/>
  <c r="J95" i="17" s="1"/>
  <c r="J590" i="17"/>
  <c r="J190" i="17" s="1"/>
  <c r="BK586" i="17"/>
  <c r="J586" i="17" s="1"/>
  <c r="J187" i="17" s="1"/>
  <c r="J399" i="17"/>
  <c r="J133" i="17" s="1"/>
  <c r="BK396" i="17"/>
  <c r="J396" i="17" s="1"/>
  <c r="J131" i="17" s="1"/>
  <c r="J508" i="17"/>
  <c r="J163" i="17" s="1"/>
  <c r="BK507" i="17"/>
  <c r="J507" i="17" s="1"/>
  <c r="J162" i="17" s="1"/>
  <c r="P410" i="17"/>
  <c r="P265" i="17" s="1"/>
  <c r="AU95" i="16" s="1"/>
  <c r="AU94" i="16" s="1"/>
  <c r="R265" i="17"/>
  <c r="BK379" i="17"/>
  <c r="J379" i="17" s="1"/>
  <c r="J125" i="17" s="1"/>
  <c r="J380" i="17"/>
  <c r="J126" i="17" s="1"/>
  <c r="BK633" i="17"/>
  <c r="J633" i="17" s="1"/>
  <c r="J200" i="17" s="1"/>
  <c r="J492" i="17"/>
  <c r="J159" i="17" s="1"/>
  <c r="BK481" i="17"/>
  <c r="J481" i="17" s="1"/>
  <c r="J154" i="17" s="1"/>
  <c r="J331" i="17"/>
  <c r="J112" i="17" s="1"/>
  <c r="BK328" i="17"/>
  <c r="J328" i="17" s="1"/>
  <c r="J110" i="17" s="1"/>
  <c r="J651" i="17"/>
  <c r="J208" i="17" s="1"/>
  <c r="BK648" i="17"/>
  <c r="J648" i="17" s="1"/>
  <c r="J206" i="17" s="1"/>
  <c r="BK410" i="17"/>
  <c r="J410" i="17" s="1"/>
  <c r="J135" i="17" s="1"/>
  <c r="J411" i="17"/>
  <c r="J136" i="17" s="1"/>
  <c r="BK737" i="17"/>
  <c r="J737" i="17" s="1"/>
  <c r="J232" i="17" s="1"/>
  <c r="J738" i="17"/>
  <c r="J233" i="17" s="1"/>
  <c r="J470" i="17"/>
  <c r="J152" i="17" s="1"/>
  <c r="BK467" i="17"/>
  <c r="J467" i="17" s="1"/>
  <c r="J150" i="17" s="1"/>
  <c r="BK607" i="17"/>
  <c r="J607" i="17" s="1"/>
  <c r="J193" i="17" s="1"/>
  <c r="G11" i="8"/>
  <c r="H17" i="8"/>
  <c r="BK265" i="17" l="1"/>
  <c r="J265" i="17" s="1"/>
  <c r="H22" i="8"/>
  <c r="J28" i="17" l="1"/>
  <c r="J94" i="17"/>
  <c r="H16" i="10"/>
  <c r="I51" i="10"/>
  <c r="I52" i="10"/>
  <c r="I53" i="10"/>
  <c r="I54" i="10"/>
  <c r="I55" i="10"/>
  <c r="I56" i="10"/>
  <c r="I57" i="10"/>
  <c r="I58" i="10"/>
  <c r="I59" i="10"/>
  <c r="I60" i="10"/>
  <c r="I61" i="10"/>
  <c r="I62" i="10"/>
  <c r="I63" i="10"/>
  <c r="I64" i="10"/>
  <c r="I65" i="10"/>
  <c r="I66" i="10"/>
  <c r="I67" i="10"/>
  <c r="I74" i="10"/>
  <c r="I75" i="10"/>
  <c r="I76" i="10"/>
  <c r="I77" i="10"/>
  <c r="I78" i="10"/>
  <c r="I79" i="10"/>
  <c r="I84" i="10"/>
  <c r="I85" i="10"/>
  <c r="I86" i="10"/>
  <c r="I87" i="10"/>
  <c r="I88" i="10"/>
  <c r="I89" i="10"/>
  <c r="I90" i="10"/>
  <c r="I96" i="10"/>
  <c r="I97" i="10"/>
  <c r="I98" i="10"/>
  <c r="I99" i="10"/>
  <c r="I100" i="10"/>
  <c r="I101" i="10"/>
  <c r="I102" i="10"/>
  <c r="I106" i="10"/>
  <c r="I107" i="10"/>
  <c r="I108" i="10"/>
  <c r="I109" i="10"/>
  <c r="I110" i="10"/>
  <c r="I111" i="10"/>
  <c r="I115" i="10"/>
  <c r="I116" i="10"/>
  <c r="I117" i="10"/>
  <c r="I118" i="10"/>
  <c r="I119" i="10"/>
  <c r="I120" i="10"/>
  <c r="I121" i="10"/>
  <c r="I122" i="10"/>
  <c r="I125" i="10"/>
  <c r="I126" i="10"/>
  <c r="I127" i="10"/>
  <c r="I128" i="10"/>
  <c r="I129" i="10"/>
  <c r="I130" i="10"/>
  <c r="I134" i="10"/>
  <c r="I141" i="10"/>
  <c r="I142" i="10"/>
  <c r="I143" i="10"/>
  <c r="I144" i="10"/>
  <c r="I145" i="10"/>
  <c r="I146" i="10"/>
  <c r="I147" i="10"/>
  <c r="I148" i="10"/>
  <c r="I149" i="10"/>
  <c r="I150" i="10"/>
  <c r="I151" i="10"/>
  <c r="I152" i="10"/>
  <c r="I153" i="10"/>
  <c r="I154" i="10"/>
  <c r="I155" i="10"/>
  <c r="I156" i="10"/>
  <c r="I157" i="10"/>
  <c r="I158" i="10"/>
  <c r="I159" i="10"/>
  <c r="I160" i="10"/>
  <c r="I161" i="10"/>
  <c r="I162" i="10"/>
  <c r="I163" i="10"/>
  <c r="I164" i="10"/>
  <c r="I165" i="10"/>
  <c r="I166" i="10"/>
  <c r="I167" i="10"/>
  <c r="I168" i="10"/>
  <c r="I169" i="10"/>
  <c r="I170" i="10"/>
  <c r="I177" i="10"/>
  <c r="I178" i="10"/>
  <c r="I179" i="10"/>
  <c r="I180" i="10"/>
  <c r="I181" i="10"/>
  <c r="I187" i="10"/>
  <c r="I188" i="10"/>
  <c r="I189" i="10"/>
  <c r="I190" i="10"/>
  <c r="I191" i="10"/>
  <c r="I192" i="10"/>
  <c r="I193" i="10"/>
  <c r="I230" i="10"/>
  <c r="I231" i="10"/>
  <c r="I232" i="10"/>
  <c r="I233" i="10"/>
  <c r="I234" i="10"/>
  <c r="I235" i="10"/>
  <c r="I236" i="10"/>
  <c r="I237" i="10"/>
  <c r="I238" i="10"/>
  <c r="I239" i="10"/>
  <c r="I240" i="10"/>
  <c r="I241" i="10"/>
  <c r="I242" i="10"/>
  <c r="I243" i="10"/>
  <c r="I244" i="10"/>
  <c r="I245" i="10"/>
  <c r="I246" i="10"/>
  <c r="I247" i="10"/>
  <c r="I248" i="10"/>
  <c r="I249" i="10"/>
  <c r="I250" i="10"/>
  <c r="I251" i="10"/>
  <c r="I252" i="10"/>
  <c r="I253" i="10"/>
  <c r="I254" i="10"/>
  <c r="I255" i="10"/>
  <c r="I256" i="10"/>
  <c r="I257" i="10"/>
  <c r="I258" i="10"/>
  <c r="I259" i="10"/>
  <c r="I260" i="10"/>
  <c r="I261" i="10"/>
  <c r="I262" i="10"/>
  <c r="I263" i="10"/>
  <c r="I264" i="10"/>
  <c r="I265" i="10"/>
  <c r="I266" i="10"/>
  <c r="I267" i="10"/>
  <c r="I268" i="10"/>
  <c r="I269" i="10"/>
  <c r="I270" i="10"/>
  <c r="I277" i="10"/>
  <c r="I278" i="10"/>
  <c r="I279" i="10"/>
  <c r="I280" i="10"/>
  <c r="I281" i="10"/>
  <c r="I282" i="10"/>
  <c r="I283" i="10"/>
  <c r="I284" i="10"/>
  <c r="I299" i="10"/>
  <c r="I300" i="10"/>
  <c r="I301" i="10"/>
  <c r="I302" i="10"/>
  <c r="I303" i="10"/>
  <c r="I310" i="10"/>
  <c r="I317" i="10"/>
  <c r="J37" i="17" l="1"/>
  <c r="AG95" i="16"/>
  <c r="I305" i="10"/>
  <c r="I80" i="10"/>
  <c r="I174" i="10"/>
  <c r="I103" i="10"/>
  <c r="I273" i="10"/>
  <c r="I286" i="10"/>
  <c r="I182" i="10"/>
  <c r="I195" i="10"/>
  <c r="I131" i="10"/>
  <c r="I112" i="10"/>
  <c r="I91" i="10"/>
  <c r="I70" i="10"/>
  <c r="H11" i="8"/>
  <c r="Q11" i="8" s="1"/>
  <c r="G14" i="8"/>
  <c r="H14" i="8"/>
  <c r="G15" i="8"/>
  <c r="H15" i="8"/>
  <c r="Q15" i="8" s="1"/>
  <c r="G16" i="8"/>
  <c r="H16" i="8"/>
  <c r="Q16" i="8"/>
  <c r="G17" i="8"/>
  <c r="Q17" i="8"/>
  <c r="G18" i="8"/>
  <c r="H18" i="8"/>
  <c r="Q18" i="8" s="1"/>
  <c r="G19" i="8"/>
  <c r="H19" i="8"/>
  <c r="N20" i="8"/>
  <c r="Q22" i="8"/>
  <c r="N23" i="8"/>
  <c r="G25" i="8"/>
  <c r="H25" i="8"/>
  <c r="Q25" i="8"/>
  <c r="N26" i="8"/>
  <c r="G28" i="8"/>
  <c r="H28" i="8"/>
  <c r="Q28" i="8"/>
  <c r="G29" i="8"/>
  <c r="H29" i="8"/>
  <c r="Q29" i="8"/>
  <c r="G30" i="8"/>
  <c r="H30" i="8"/>
  <c r="G31" i="8"/>
  <c r="H31" i="8"/>
  <c r="Q31" i="8" s="1"/>
  <c r="G34" i="8"/>
  <c r="Q34" i="8" s="1"/>
  <c r="H34" i="8"/>
  <c r="G35" i="8"/>
  <c r="H35" i="8"/>
  <c r="Q35" i="8" s="1"/>
  <c r="G37" i="8"/>
  <c r="Q37" i="8" s="1"/>
  <c r="H37" i="8"/>
  <c r="G39" i="8"/>
  <c r="H39" i="8"/>
  <c r="Q39" i="8" s="1"/>
  <c r="G40" i="8"/>
  <c r="H40" i="8"/>
  <c r="N41" i="8"/>
  <c r="N43" i="8"/>
  <c r="G44" i="8"/>
  <c r="H44" i="8"/>
  <c r="G45" i="8"/>
  <c r="H45" i="8"/>
  <c r="Q45" i="8"/>
  <c r="N46" i="8"/>
  <c r="G47" i="8"/>
  <c r="Q47" i="8" s="1"/>
  <c r="H47" i="8"/>
  <c r="G48" i="8"/>
  <c r="Q48" i="8" s="1"/>
  <c r="H48" i="8"/>
  <c r="G49" i="8"/>
  <c r="H49" i="8"/>
  <c r="G50" i="8"/>
  <c r="H50" i="8"/>
  <c r="Q50" i="8" s="1"/>
  <c r="G51" i="8"/>
  <c r="H51" i="8"/>
  <c r="Q51" i="8" s="1"/>
  <c r="G52" i="8"/>
  <c r="H52" i="8"/>
  <c r="Q52" i="8"/>
  <c r="G53" i="8"/>
  <c r="H53" i="8"/>
  <c r="Q53" i="8" s="1"/>
  <c r="G54" i="8"/>
  <c r="H54" i="8"/>
  <c r="Q54" i="8" s="1"/>
  <c r="G55" i="8"/>
  <c r="H55" i="8"/>
  <c r="Q55" i="8" s="1"/>
  <c r="G56" i="8"/>
  <c r="Q56" i="8" s="1"/>
  <c r="H56" i="8"/>
  <c r="G57" i="8"/>
  <c r="H57" i="8"/>
  <c r="Q57" i="8" s="1"/>
  <c r="G58" i="8"/>
  <c r="H58" i="8"/>
  <c r="Q58" i="8" s="1"/>
  <c r="G59" i="8"/>
  <c r="H59" i="8"/>
  <c r="Q59" i="8" s="1"/>
  <c r="G60" i="8"/>
  <c r="H60" i="8"/>
  <c r="Q60" i="8"/>
  <c r="N61" i="8"/>
  <c r="N68" i="8" s="1"/>
  <c r="G63" i="8"/>
  <c r="H63" i="8"/>
  <c r="Q63" i="8"/>
  <c r="G64" i="8"/>
  <c r="H64" i="8"/>
  <c r="G66" i="8"/>
  <c r="H66" i="8"/>
  <c r="Q66" i="8" s="1"/>
  <c r="G70" i="8"/>
  <c r="H70" i="8"/>
  <c r="G71" i="8"/>
  <c r="Q71" i="8" s="1"/>
  <c r="H71" i="8"/>
  <c r="G72" i="8"/>
  <c r="H72" i="8"/>
  <c r="Q72" i="8" s="1"/>
  <c r="G73" i="8"/>
  <c r="H73" i="8"/>
  <c r="Q73" i="8" s="1"/>
  <c r="G74" i="8"/>
  <c r="H74" i="8"/>
  <c r="G77" i="8"/>
  <c r="H77" i="8"/>
  <c r="G79" i="8"/>
  <c r="H79" i="8"/>
  <c r="Q79" i="8" s="1"/>
  <c r="G81" i="8"/>
  <c r="H81" i="8"/>
  <c r="Q81" i="8" s="1"/>
  <c r="G82" i="8"/>
  <c r="H82" i="8"/>
  <c r="G85" i="8"/>
  <c r="H85" i="8"/>
  <c r="G86" i="8"/>
  <c r="Q86" i="8" s="1"/>
  <c r="H86" i="8"/>
  <c r="G87" i="8"/>
  <c r="H87" i="8"/>
  <c r="G88" i="8"/>
  <c r="H88" i="8"/>
  <c r="Q88" i="8" s="1"/>
  <c r="G89" i="8"/>
  <c r="H89" i="8"/>
  <c r="Q89" i="8" s="1"/>
  <c r="G90" i="8"/>
  <c r="Q90" i="8" s="1"/>
  <c r="H90" i="8"/>
  <c r="AG94" i="16" l="1"/>
  <c r="A130" i="16" s="1"/>
  <c r="F14" i="3" s="1"/>
  <c r="AN95" i="16"/>
  <c r="Q77" i="8"/>
  <c r="Q14" i="8"/>
  <c r="D93" i="8" s="1"/>
  <c r="E120" i="8" s="1"/>
  <c r="F17" i="3" s="1"/>
  <c r="I320" i="10"/>
  <c r="H38" i="10" s="1"/>
  <c r="I136" i="10"/>
  <c r="I198" i="10" s="1"/>
  <c r="H40" i="10" s="1"/>
  <c r="Q87" i="8"/>
  <c r="Q82" i="8"/>
  <c r="Q64" i="8"/>
  <c r="Q40" i="8"/>
  <c r="Q85" i="8"/>
  <c r="Q74" i="8"/>
  <c r="Q70" i="8"/>
  <c r="Q49" i="8"/>
  <c r="Q44" i="8"/>
  <c r="Q30" i="8"/>
  <c r="Q19" i="8"/>
  <c r="G10" i="7"/>
  <c r="A11" i="7"/>
  <c r="G11" i="7"/>
  <c r="A12" i="7"/>
  <c r="A13" i="7" s="1"/>
  <c r="A14" i="7" s="1"/>
  <c r="A15" i="7" s="1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G12" i="7"/>
  <c r="G13" i="7"/>
  <c r="G14" i="7"/>
  <c r="G15" i="7"/>
  <c r="G16" i="7"/>
  <c r="G17" i="7"/>
  <c r="G18" i="7"/>
  <c r="G19" i="7"/>
  <c r="G20" i="7"/>
  <c r="G21" i="7"/>
  <c r="G22" i="7"/>
  <c r="G23" i="7"/>
  <c r="G24" i="7"/>
  <c r="G25" i="7"/>
  <c r="G26" i="7"/>
  <c r="G27" i="7"/>
  <c r="G28" i="7"/>
  <c r="G29" i="7"/>
  <c r="G30" i="7"/>
  <c r="G31" i="7"/>
  <c r="G36" i="7"/>
  <c r="BB36" i="7" s="1"/>
  <c r="BB60" i="7" s="1"/>
  <c r="BA36" i="7"/>
  <c r="BA60" i="7" s="1"/>
  <c r="BC36" i="7"/>
  <c r="BC60" i="7" s="1"/>
  <c r="BD36" i="7"/>
  <c r="BD60" i="7" s="1"/>
  <c r="BE36" i="7"/>
  <c r="BE60" i="7" s="1"/>
  <c r="A37" i="7"/>
  <c r="A38" i="7" s="1"/>
  <c r="A39" i="7" s="1"/>
  <c r="A40" i="7" s="1"/>
  <c r="A41" i="7" s="1"/>
  <c r="A42" i="7" s="1"/>
  <c r="A43" i="7" s="1"/>
  <c r="A44" i="7" s="1"/>
  <c r="A45" i="7" s="1"/>
  <c r="A46" i="7" s="1"/>
  <c r="A47" i="7" s="1"/>
  <c r="A48" i="7" s="1"/>
  <c r="A49" i="7" s="1"/>
  <c r="A50" i="7" s="1"/>
  <c r="A51" i="7" s="1"/>
  <c r="A52" i="7" s="1"/>
  <c r="A53" i="7" s="1"/>
  <c r="A54" i="7" s="1"/>
  <c r="A55" i="7" s="1"/>
  <c r="A56" i="7" s="1"/>
  <c r="A57" i="7" s="1"/>
  <c r="A58" i="7" s="1"/>
  <c r="A59" i="7" s="1"/>
  <c r="G37" i="7"/>
  <c r="G38" i="7"/>
  <c r="G39" i="7"/>
  <c r="G40" i="7"/>
  <c r="G41" i="7"/>
  <c r="E42" i="7"/>
  <c r="G42" i="7" s="1"/>
  <c r="G44" i="7"/>
  <c r="G45" i="7"/>
  <c r="G46" i="7"/>
  <c r="G47" i="7"/>
  <c r="G48" i="7"/>
  <c r="G49" i="7"/>
  <c r="G50" i="7"/>
  <c r="G51" i="7"/>
  <c r="G52" i="7"/>
  <c r="G53" i="7"/>
  <c r="G54" i="7"/>
  <c r="G55" i="7"/>
  <c r="G56" i="7"/>
  <c r="G57" i="7"/>
  <c r="G58" i="7"/>
  <c r="C60" i="7"/>
  <c r="G63" i="7"/>
  <c r="A64" i="7"/>
  <c r="A65" i="7" s="1"/>
  <c r="A66" i="7" s="1"/>
  <c r="A67" i="7" s="1"/>
  <c r="A68" i="7" s="1"/>
  <c r="A69" i="7" s="1"/>
  <c r="A70" i="7" s="1"/>
  <c r="A71" i="7" s="1"/>
  <c r="A72" i="7" s="1"/>
  <c r="A73" i="7" s="1"/>
  <c r="A74" i="7" s="1"/>
  <c r="A75" i="7" s="1"/>
  <c r="A76" i="7" s="1"/>
  <c r="A77" i="7" s="1"/>
  <c r="G64" i="7"/>
  <c r="G65" i="7"/>
  <c r="G66" i="7"/>
  <c r="G67" i="7"/>
  <c r="G68" i="7"/>
  <c r="G69" i="7"/>
  <c r="G70" i="7"/>
  <c r="G71" i="7"/>
  <c r="G72" i="7"/>
  <c r="G73" i="7"/>
  <c r="G74" i="7"/>
  <c r="G75" i="7"/>
  <c r="G76" i="7"/>
  <c r="G81" i="7"/>
  <c r="A82" i="7"/>
  <c r="A83" i="7" s="1"/>
  <c r="A84" i="7" s="1"/>
  <c r="A85" i="7" s="1"/>
  <c r="A86" i="7" s="1"/>
  <c r="A87" i="7" s="1"/>
  <c r="A88" i="7" s="1"/>
  <c r="A89" i="7" s="1"/>
  <c r="A90" i="7" s="1"/>
  <c r="A91" i="7" s="1"/>
  <c r="A92" i="7" s="1"/>
  <c r="A93" i="7" s="1"/>
  <c r="A94" i="7" s="1"/>
  <c r="A95" i="7" s="1"/>
  <c r="A96" i="7" s="1"/>
  <c r="A97" i="7" s="1"/>
  <c r="G82" i="7"/>
  <c r="G83" i="7"/>
  <c r="G84" i="7"/>
  <c r="G85" i="7"/>
  <c r="G86" i="7"/>
  <c r="G87" i="7"/>
  <c r="G88" i="7"/>
  <c r="G89" i="7"/>
  <c r="G90" i="7"/>
  <c r="G91" i="7"/>
  <c r="G92" i="7"/>
  <c r="G93" i="7"/>
  <c r="G94" i="7"/>
  <c r="G95" i="7"/>
  <c r="G96" i="7"/>
  <c r="G101" i="7"/>
  <c r="A102" i="7"/>
  <c r="G102" i="7"/>
  <c r="A103" i="7"/>
  <c r="A104" i="7" s="1"/>
  <c r="A105" i="7" s="1"/>
  <c r="A106" i="7" s="1"/>
  <c r="A107" i="7" s="1"/>
  <c r="A108" i="7" s="1"/>
  <c r="A109" i="7" s="1"/>
  <c r="A110" i="7" s="1"/>
  <c r="A111" i="7" s="1"/>
  <c r="A112" i="7" s="1"/>
  <c r="A113" i="7" s="1"/>
  <c r="A114" i="7" s="1"/>
  <c r="A115" i="7" s="1"/>
  <c r="A116" i="7" s="1"/>
  <c r="A117" i="7" s="1"/>
  <c r="A118" i="7" s="1"/>
  <c r="A119" i="7" s="1"/>
  <c r="A120" i="7" s="1"/>
  <c r="A121" i="7" s="1"/>
  <c r="A122" i="7" s="1"/>
  <c r="A123" i="7" s="1"/>
  <c r="A124" i="7" s="1"/>
  <c r="A125" i="7" s="1"/>
  <c r="A126" i="7" s="1"/>
  <c r="A127" i="7" s="1"/>
  <c r="G103" i="7"/>
  <c r="G104" i="7"/>
  <c r="G105" i="7"/>
  <c r="G106" i="7"/>
  <c r="G107" i="7"/>
  <c r="G108" i="7"/>
  <c r="G109" i="7"/>
  <c r="G110" i="7"/>
  <c r="G111" i="7"/>
  <c r="G112" i="7"/>
  <c r="G113" i="7"/>
  <c r="G114" i="7"/>
  <c r="G115" i="7"/>
  <c r="G116" i="7"/>
  <c r="G117" i="7"/>
  <c r="G118" i="7"/>
  <c r="G119" i="7"/>
  <c r="G120" i="7"/>
  <c r="G121" i="7"/>
  <c r="G122" i="7"/>
  <c r="G123" i="7"/>
  <c r="G124" i="7"/>
  <c r="G125" i="7"/>
  <c r="G126" i="7"/>
  <c r="G132" i="7"/>
  <c r="A133" i="7"/>
  <c r="G133" i="7"/>
  <c r="A134" i="7"/>
  <c r="A135" i="7" s="1"/>
  <c r="A136" i="7" s="1"/>
  <c r="A137" i="7" s="1"/>
  <c r="A138" i="7" s="1"/>
  <c r="A139" i="7" s="1"/>
  <c r="A140" i="7" s="1"/>
  <c r="A141" i="7" s="1"/>
  <c r="A142" i="7" s="1"/>
  <c r="A143" i="7" s="1"/>
  <c r="A144" i="7" s="1"/>
  <c r="G134" i="7"/>
  <c r="G135" i="7"/>
  <c r="G136" i="7"/>
  <c r="G137" i="7"/>
  <c r="G138" i="7"/>
  <c r="G139" i="7"/>
  <c r="G140" i="7"/>
  <c r="G141" i="7"/>
  <c r="G142" i="7"/>
  <c r="G143" i="7"/>
  <c r="G144" i="7"/>
  <c r="D18" i="6" s="1"/>
  <c r="G147" i="7"/>
  <c r="G151" i="7" s="1"/>
  <c r="D22" i="6" s="1"/>
  <c r="A148" i="7"/>
  <c r="A149" i="7" s="1"/>
  <c r="A150" i="7" s="1"/>
  <c r="G148" i="7"/>
  <c r="G149" i="7"/>
  <c r="G150" i="7"/>
  <c r="G153" i="7"/>
  <c r="G156" i="7" s="1"/>
  <c r="A154" i="7"/>
  <c r="A155" i="7" s="1"/>
  <c r="G154" i="7"/>
  <c r="G155" i="7"/>
  <c r="D25" i="6"/>
  <c r="AK26" i="16" l="1"/>
  <c r="AK35" i="16" s="1"/>
  <c r="AN94" i="16"/>
  <c r="A131" i="16" s="1"/>
  <c r="H14" i="3" s="1"/>
  <c r="H8" i="10"/>
  <c r="H12" i="10" s="1"/>
  <c r="H14" i="10" s="1"/>
  <c r="H18" i="10" s="1"/>
  <c r="F16" i="3" s="1"/>
  <c r="H42" i="10"/>
  <c r="F77" i="7"/>
  <c r="G77" i="7" s="1"/>
  <c r="G78" i="7" s="1"/>
  <c r="D15" i="6" s="1"/>
  <c r="F32" i="7"/>
  <c r="G32" i="7" s="1"/>
  <c r="G33" i="7" s="1"/>
  <c r="D13" i="6" s="1"/>
  <c r="D94" i="8"/>
  <c r="D95" i="8" s="1"/>
  <c r="E121" i="8" s="1"/>
  <c r="H17" i="3" s="1"/>
  <c r="G145" i="7"/>
  <c r="F127" i="7"/>
  <c r="G127" i="7" s="1"/>
  <c r="G128" i="7" s="1"/>
  <c r="D17" i="6" s="1"/>
  <c r="F97" i="7"/>
  <c r="G97" i="7" s="1"/>
  <c r="G98" i="7" s="1"/>
  <c r="D16" i="6" s="1"/>
  <c r="F59" i="7"/>
  <c r="G59" i="7" s="1"/>
  <c r="G60" i="7" s="1"/>
  <c r="D14" i="6" s="1"/>
  <c r="H20" i="10" l="1"/>
  <c r="H27" i="10" s="1"/>
  <c r="H16" i="3" s="1"/>
  <c r="D19" i="6"/>
  <c r="D27" i="6" s="1"/>
  <c r="F15" i="3" s="1"/>
  <c r="D28" i="6" l="1"/>
  <c r="D29" i="6" s="1"/>
  <c r="H15" i="3" s="1"/>
  <c r="F19" i="3" l="1"/>
  <c r="F20" i="3" l="1"/>
  <c r="H20" i="3" s="1"/>
  <c r="H19" i="3"/>
  <c r="H22" i="3" l="1"/>
  <c r="F22" i="3"/>
  <c r="F24" i="3" s="1"/>
</calcChain>
</file>

<file path=xl/sharedStrings.xml><?xml version="1.0" encoding="utf-8"?>
<sst xmlns="http://schemas.openxmlformats.org/spreadsheetml/2006/main" count="7388" uniqueCount="1589">
  <si>
    <t>Export Komplet</t>
  </si>
  <si>
    <t/>
  </si>
  <si>
    <t>2.0</t>
  </si>
  <si>
    <t>False</t>
  </si>
  <si>
    <t>{79a92706-1abc-49db-9419-6f428a402615}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</si>
  <si>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</si>
  <si>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</si>
  <si>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</si>
  <si>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</si>
  <si>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</si>
  <si>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</si>
  <si>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</si>
  <si>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</si>
  <si>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2-CH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</si>
  <si>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</si>
  <si>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</si>
  <si>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kuchyně - MŠ Bruntál, U Rybníka 3</t>
  </si>
  <si>
    <t>KSO:</t>
  </si>
  <si>
    <t>CC-CZ:</t>
  </si>
  <si>
    <t>Místo:</t>
  </si>
  <si>
    <t>Bruntál</t>
  </si>
  <si>
    <t>Datum:</t>
  </si>
  <si>
    <t>29. 10. 2024</t>
  </si>
  <si>
    <t>Zadavatel:</t>
  </si>
  <si>
    <t>IČ:</t>
  </si>
  <si>
    <t>Město Bruntál, Nádražní 994/20, 79201 Bruntál</t>
  </si>
  <si>
    <t>DIČ:</t>
  </si>
  <si>
    <t>Uchazeč:</t>
  </si>
  <si>
    <t>Vyplň údaj</t>
  </si>
  <si>
    <t>Projektant:</t>
  </si>
  <si>
    <t>GASTROSEV s.r.o., Frýdecká 1237, 739 32 Vratimov</t>
  </si>
  <si>
    <t>True</t>
  </si>
  <si>
    <t>Zpracovatel:</t>
  </si>
  <si>
    <t>Johančíková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</si>
  <si>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</si>
  <si>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</si>
  <si>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</si>
  <si>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</si>
  <si>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</si>
  <si>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</si>
  <si>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</si>
  <si>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</si>
  <si>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</si>
  <si>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</si>
  <si>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</si>
  <si>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</si>
  <si>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</si>
  <si>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</si>
  <si>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</si>
  <si>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</si>
  <si>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</si>
  <si>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</si>
  <si>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</si>
  <si>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</si>
  <si>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</si>
  <si>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</si>
  <si>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</si>
  <si>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</si>
  <si>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</si>
  <si>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</si>
  <si>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</si>
  <si>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</si>
  <si>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</si>
  <si>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</si>
  <si>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</si>
  <si>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</si>
  <si>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</si>
  <si>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</si>
  <si>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</si>
  <si>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</si>
  <si>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</si>
  <si>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</si>
  <si>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</si>
  <si>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</si>
  <si>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</si>
  <si>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</si>
  <si>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</si>
  <si>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</si>
  <si>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</si>
  <si>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</si>
  <si>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</si>
  <si>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</si>
  <si>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</si>
  <si>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</si>
  <si>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</si>
  <si>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</si>
  <si>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</si>
  <si>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</si>
  <si>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</si>
  <si>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I - m.č. 119 - Kuchyně</t>
  </si>
  <si>
    <t xml:space="preserve">    A - Bourací práce</t>
  </si>
  <si>
    <t xml:space="preserve">      96 - Bourání konstrukcí</t>
  </si>
  <si>
    <t xml:space="preserve">      997 - Přesun sutě</t>
  </si>
  <si>
    <t xml:space="preserve">    B - Nové konstrukce</t>
  </si>
  <si>
    <t xml:space="preserve">      3 - Svislé a kompletní konstrukce</t>
  </si>
  <si>
    <t xml:space="preserve">      63 - Podlahy a podlahové konstrukce</t>
  </si>
  <si>
    <t xml:space="preserve">      99 - Přesun hmot a manipulace se sutí</t>
  </si>
  <si>
    <t xml:space="preserve">      711 - Izolace proti vodě, vlhkosti a plynům</t>
  </si>
  <si>
    <t xml:space="preserve">      771 - Podlahy z dlaždic</t>
  </si>
  <si>
    <t xml:space="preserve">      781 - Dokončovací práce - obklady</t>
  </si>
  <si>
    <t>II - m.č. 118 - sklad nádobí</t>
  </si>
  <si>
    <t>III - m.č.116 - sklad potravin</t>
  </si>
  <si>
    <t>IV - m.č. 114 - Chodba u rozvaděčů</t>
  </si>
  <si>
    <t>V - m.č. 115 - sklad potravin</t>
  </si>
  <si>
    <t xml:space="preserve">    997 - Přesun sutě</t>
  </si>
  <si>
    <t>VI - m.č. 113 - sklad nádobí</t>
  </si>
  <si>
    <t>VII - m.č. 112- sklad zeleniny</t>
  </si>
  <si>
    <t>VIII - m.č. 111 - příprava zeleniny</t>
  </si>
  <si>
    <t>IX - m.č. 110 - Kancelář</t>
  </si>
  <si>
    <t xml:space="preserve">      763 - Konstrukce suché výstavby</t>
  </si>
  <si>
    <t>X - m.č. 109 - čistící prostředky</t>
  </si>
  <si>
    <t>XI - m.č. 108 - čisté prádla</t>
  </si>
  <si>
    <t xml:space="preserve">      783 - Dokončovací práce - nátěry</t>
  </si>
  <si>
    <t>XII - m.č. 107 - ředitelna</t>
  </si>
  <si>
    <t>XIII - m.č. 106 - úklidová komora</t>
  </si>
  <si>
    <t>XIV - m.č. 105- hlavní chodba</t>
  </si>
  <si>
    <t xml:space="preserve">      777 - Podlahy lité</t>
  </si>
  <si>
    <t>XV - m.č. 104 a 103- WC</t>
  </si>
  <si>
    <t>XVI - m.č.102 - chodba</t>
  </si>
  <si>
    <t>XVII - m.č. 101- zádveří</t>
  </si>
  <si>
    <t>XVIII - m.č. 117 - šatna</t>
  </si>
  <si>
    <t xml:space="preserve">XIX - m.č. 120- umývárna </t>
  </si>
  <si>
    <t>XX - m.č. 121 -předsíň</t>
  </si>
  <si>
    <t>XXI - m.č. 15-20  - výdejny jídla</t>
  </si>
  <si>
    <t>XXII - Truhlářské konstrukce</t>
  </si>
  <si>
    <t xml:space="preserve">      766 - Konstrukce truhlářské</t>
  </si>
  <si>
    <t xml:space="preserve">      767 - Konstrukce zámečnické</t>
  </si>
  <si>
    <t>XXIII - Dokončující konstrukce a práce</t>
  </si>
  <si>
    <t xml:space="preserve">      95 - Různé dokončovací konstrukce a práce pozemních staveb</t>
  </si>
  <si>
    <t xml:space="preserve">    99 - Přesun hmot a manipulace se sutí</t>
  </si>
  <si>
    <t xml:space="preserve">    783 - Dokončovací práce - nátěry</t>
  </si>
  <si>
    <t xml:space="preserve">    784 - Dokončovací práce - malby a tapety</t>
  </si>
  <si>
    <t>XXIV - Ostatní pomocné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</si>
  <si>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</si>
  <si>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</si>
  <si>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</si>
  <si>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</si>
  <si>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</si>
  <si>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</si>
  <si>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</si>
  <si>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</si>
  <si>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</si>
  <si>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</si>
  <si>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</si>
  <si>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</si>
  <si>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</si>
  <si>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I</t>
  </si>
  <si>
    <t>m.č. 119 - Kuchyně</t>
  </si>
  <si>
    <t>ROZPOCET</t>
  </si>
  <si>
    <t>A</t>
  </si>
  <si>
    <t>Bourací práce</t>
  </si>
  <si>
    <t>96</t>
  </si>
  <si>
    <t>Bourání konstrukcí</t>
  </si>
  <si>
    <t>K</t>
  </si>
  <si>
    <t>962031132</t>
  </si>
  <si>
    <t>Bourání příček nebo přizdívek z cihel pálených tl do 100 mm</t>
  </si>
  <si>
    <t>m2</t>
  </si>
  <si>
    <t>4</t>
  </si>
  <si>
    <t>3</t>
  </si>
  <si>
    <t>1773840066</t>
  </si>
  <si>
    <t>6</t>
  </si>
  <si>
    <t>974042553</t>
  </si>
  <si>
    <t>Vysekání rýh ve zdivu betonovém hl do 100 mm š do 100 mm</t>
  </si>
  <si>
    <t>m</t>
  </si>
  <si>
    <t>1990624530</t>
  </si>
  <si>
    <t>7</t>
  </si>
  <si>
    <t>971042551</t>
  </si>
  <si>
    <t>Vybourání otvorů v betonových příčkách a zdech pl do 1 m2</t>
  </si>
  <si>
    <t>m3</t>
  </si>
  <si>
    <t>-1190635868</t>
  </si>
  <si>
    <t>VV</t>
  </si>
  <si>
    <t>0,9*0,5*0,3</t>
  </si>
  <si>
    <t>8</t>
  </si>
  <si>
    <t>965081213</t>
  </si>
  <si>
    <t>Bourání podlah z dlaždic keramických nebo xylolitových tl do 10 mm plochy přes 1 m2</t>
  </si>
  <si>
    <t>50181784</t>
  </si>
  <si>
    <t>9</t>
  </si>
  <si>
    <t>965042141</t>
  </si>
  <si>
    <t>Bourání podkladů pod dlažby nebo mazanin betonových nebo z litého asfaltu tl do 100 mm pl přes 4 m2</t>
  </si>
  <si>
    <t>963732522</t>
  </si>
  <si>
    <t>61,0*0,1</t>
  </si>
  <si>
    <t>10</t>
  </si>
  <si>
    <t>978059541</t>
  </si>
  <si>
    <t>Odsekání a odebrání obkladů stěn z vnitřních obkládaček plochy přes 1 m2</t>
  </si>
  <si>
    <t>-814899196</t>
  </si>
  <si>
    <t>15</t>
  </si>
  <si>
    <t>973031812</t>
  </si>
  <si>
    <t>Vysekání kapes ve zdivu cihelném na MV nebo MVC pro zavázání příček tl do 100 mm</t>
  </si>
  <si>
    <t>-491542312</t>
  </si>
  <si>
    <t>2,95*2</t>
  </si>
  <si>
    <t>997</t>
  </si>
  <si>
    <t>Přesun sutě</t>
  </si>
  <si>
    <t>11</t>
  </si>
  <si>
    <t>997013501</t>
  </si>
  <si>
    <t>Odvoz suti a vybouraných hmot na skládku nebo meziskládku do 1 km se složením</t>
  </si>
  <si>
    <t>t</t>
  </si>
  <si>
    <t>-363954028</t>
  </si>
  <si>
    <t>997013509</t>
  </si>
  <si>
    <t>Příplatek k odvozu suti a vybouraných hmot na skládku ZKD 1 km přes 1 km</t>
  </si>
  <si>
    <t>-1372582640</t>
  </si>
  <si>
    <t>13</t>
  </si>
  <si>
    <t>997013869</t>
  </si>
  <si>
    <t>Poplatek za uložení stavebního odpadu na recyklační skládce (skládkovné) ze směsí betonu, cihel a keramických výrobků kód odpadu 17 01 07</t>
  </si>
  <si>
    <t>510892572</t>
  </si>
  <si>
    <t>B</t>
  </si>
  <si>
    <t>Nové konstrukce</t>
  </si>
  <si>
    <t>Svislé a kompletní konstrukce</t>
  </si>
  <si>
    <t>317234410</t>
  </si>
  <si>
    <t>Vyzdívka mezi nosníky z cihel pálených na MC</t>
  </si>
  <si>
    <t>542906802</t>
  </si>
  <si>
    <t>2,4*0,1*0,05</t>
  </si>
  <si>
    <t>317944321</t>
  </si>
  <si>
    <t>Válcované nosníky do č.12 dodatečně osazované do připravených otvorů</t>
  </si>
  <si>
    <t>-796375644</t>
  </si>
  <si>
    <t>U 100</t>
  </si>
  <si>
    <t>2,4*10,6*0,001*1,08</t>
  </si>
  <si>
    <t>16</t>
  </si>
  <si>
    <t>342272225.XLA</t>
  </si>
  <si>
    <t>-1486201107</t>
  </si>
  <si>
    <t>63</t>
  </si>
  <si>
    <t>Podlahy a podlahové konstrukce</t>
  </si>
  <si>
    <t>14</t>
  </si>
  <si>
    <t>631311123</t>
  </si>
  <si>
    <t>Mazanina tl přes 80 do 120 mm z betonu prostého bez zvýšených nároků na prostředí tř. C 12/15</t>
  </si>
  <si>
    <t>938965726</t>
  </si>
  <si>
    <t>17</t>
  </si>
  <si>
    <t>631319012</t>
  </si>
  <si>
    <t>Příplatek k mazanině tl přes 80 do 120 mm za přehlazení povrchu</t>
  </si>
  <si>
    <t>451311765</t>
  </si>
  <si>
    <t>99</t>
  </si>
  <si>
    <t>Přesun hmot a manipulace se sutí</t>
  </si>
  <si>
    <t>29</t>
  </si>
  <si>
    <t>998011001</t>
  </si>
  <si>
    <t>Přesun hmot pro budovy zděné v do 6 m</t>
  </si>
  <si>
    <t>-23836076</t>
  </si>
  <si>
    <t>711</t>
  </si>
  <si>
    <t>Izolace proti vodě, vlhkosti a plynům</t>
  </si>
  <si>
    <t>18</t>
  </si>
  <si>
    <t>711493112.SMB</t>
  </si>
  <si>
    <t>Izolace proti podpovrchové a tlakové vodě vodorovná těsnicí stěrkou</t>
  </si>
  <si>
    <t>-627517428</t>
  </si>
  <si>
    <t>19</t>
  </si>
  <si>
    <t>998711201</t>
  </si>
  <si>
    <t>Přesun hmot procentní pro izolace proti vodě, vlhkosti a plynům v objektech v do 6 m</t>
  </si>
  <si>
    <t>%</t>
  </si>
  <si>
    <t>1674385659</t>
  </si>
  <si>
    <t>771</t>
  </si>
  <si>
    <t>Podlahy z dlaždic</t>
  </si>
  <si>
    <t>20</t>
  </si>
  <si>
    <t>771121011</t>
  </si>
  <si>
    <t>Nátěr penetrační na podlahu</t>
  </si>
  <si>
    <t>874554208</t>
  </si>
  <si>
    <t>771574419</t>
  </si>
  <si>
    <t>Montáž podlah keramických hladkých lepených cementovým flexibilním lepidlem přes 22 do 25 ks/m2</t>
  </si>
  <si>
    <t>833856962</t>
  </si>
  <si>
    <t>22</t>
  </si>
  <si>
    <t>M</t>
  </si>
  <si>
    <t>59761133</t>
  </si>
  <si>
    <t>dlažba keramická slinutá nemrazuvzdorná povrch hladký/matný tl do 10mm přes 22 do 25ks/m2</t>
  </si>
  <si>
    <t>32</t>
  </si>
  <si>
    <t>750810053</t>
  </si>
  <si>
    <t>61*1,1 'Přepočtené koeficientem množství</t>
  </si>
  <si>
    <t>23</t>
  </si>
  <si>
    <t>998771201</t>
  </si>
  <si>
    <t>Přesun hmot procentní pro podlahy z dlaždic v objektech v do 6 m</t>
  </si>
  <si>
    <t>-828485708</t>
  </si>
  <si>
    <t>781</t>
  </si>
  <si>
    <t>Dokončovací práce - obklady</t>
  </si>
  <si>
    <t>24</t>
  </si>
  <si>
    <t>781121011</t>
  </si>
  <si>
    <t>Nátěr penetrační na stěnu</t>
  </si>
  <si>
    <t>755831928</t>
  </si>
  <si>
    <t>25</t>
  </si>
  <si>
    <t>781151031</t>
  </si>
  <si>
    <t>Celoplošné vyrovnání podkladu stěrkou tl 3 mm</t>
  </si>
  <si>
    <t>-1312038977</t>
  </si>
  <si>
    <t>26</t>
  </si>
  <si>
    <t>781472219</t>
  </si>
  <si>
    <t>Montáž obkladů keramických hladkých lepených cementovým flexibilním lepidlem přes 22 do 25 ks/m2</t>
  </si>
  <si>
    <t>2102131611</t>
  </si>
  <si>
    <t>27</t>
  </si>
  <si>
    <t>59761704</t>
  </si>
  <si>
    <t>obklad keramický nemrazuvzdorný povrch hladký/lesklý tl do 10mm přes 22 do 25ks/m2</t>
  </si>
  <si>
    <t>-1428927732</t>
  </si>
  <si>
    <t>81*1,1 'Přepočtené koeficientem množství</t>
  </si>
  <si>
    <t>28</t>
  </si>
  <si>
    <t>998781201</t>
  </si>
  <si>
    <t>Přesun hmot procentní pro obklady keramické v objektech v do 6 m</t>
  </si>
  <si>
    <t>-1343758700</t>
  </si>
  <si>
    <t>II</t>
  </si>
  <si>
    <t>m.č. 118 - sklad nádobí</t>
  </si>
  <si>
    <t>30</t>
  </si>
  <si>
    <t>bez bouracích prací</t>
  </si>
  <si>
    <t>soubor</t>
  </si>
  <si>
    <t>822117124</t>
  </si>
  <si>
    <t>776</t>
  </si>
  <si>
    <t>31</t>
  </si>
  <si>
    <t>7761113199</t>
  </si>
  <si>
    <t>Vysátí a odmaštění  podkladu povlakových podlah</t>
  </si>
  <si>
    <t>-517362030</t>
  </si>
  <si>
    <t>776221111</t>
  </si>
  <si>
    <t>Lepení pásů z PVC standardním lepidlem</t>
  </si>
  <si>
    <t>1766627087</t>
  </si>
  <si>
    <t>33</t>
  </si>
  <si>
    <t>28412245</t>
  </si>
  <si>
    <t>krytina podlahová heterogenní š 1,5m tl 2mm</t>
  </si>
  <si>
    <t>369178392</t>
  </si>
  <si>
    <t>9*1,1 'Přepočtené koeficientem množství</t>
  </si>
  <si>
    <t>34</t>
  </si>
  <si>
    <t>776411111</t>
  </si>
  <si>
    <t>Montáž obvodových soklíků výšky do 80 mm</t>
  </si>
  <si>
    <t>-1908005102</t>
  </si>
  <si>
    <t>(3,7+2,4)*2-0,8</t>
  </si>
  <si>
    <t>35</t>
  </si>
  <si>
    <t>28411003</t>
  </si>
  <si>
    <t>lišta soklová PVC 30x30mm</t>
  </si>
  <si>
    <t>689184083</t>
  </si>
  <si>
    <t>11,4*1,02 'Přepočtené koeficientem množství</t>
  </si>
  <si>
    <t>36</t>
  </si>
  <si>
    <t>998776201</t>
  </si>
  <si>
    <t>Přesun hmot procentní pro podlahy povlakové v objektech v do 6 m</t>
  </si>
  <si>
    <t>884889845</t>
  </si>
  <si>
    <t>III</t>
  </si>
  <si>
    <t>m.č.116 - sklad potravin</t>
  </si>
  <si>
    <t>46</t>
  </si>
  <si>
    <t>1196065956</t>
  </si>
  <si>
    <t>40</t>
  </si>
  <si>
    <t>-1660767906</t>
  </si>
  <si>
    <t>41</t>
  </si>
  <si>
    <t>-327159684</t>
  </si>
  <si>
    <t>42</t>
  </si>
  <si>
    <t>1757974860</t>
  </si>
  <si>
    <t>9,5*1,1 'Přepočtené koeficientem množství</t>
  </si>
  <si>
    <t>43</t>
  </si>
  <si>
    <t>-1096224643</t>
  </si>
  <si>
    <t>(3,6+2,5)*2-0,9</t>
  </si>
  <si>
    <t>44</t>
  </si>
  <si>
    <t>-20492371</t>
  </si>
  <si>
    <t>45</t>
  </si>
  <si>
    <t>-772328841</t>
  </si>
  <si>
    <t>51</t>
  </si>
  <si>
    <t>1999313167</t>
  </si>
  <si>
    <t>52</t>
  </si>
  <si>
    <t>-1746816681</t>
  </si>
  <si>
    <t>53</t>
  </si>
  <si>
    <t>-521001456</t>
  </si>
  <si>
    <t>54</t>
  </si>
  <si>
    <t>-1100743314</t>
  </si>
  <si>
    <t>24*1,1 'Přepočtené koeficientem množství</t>
  </si>
  <si>
    <t>55</t>
  </si>
  <si>
    <t>204278989</t>
  </si>
  <si>
    <t>IV</t>
  </si>
  <si>
    <t>m.č. 114 - Chodba u rozvaděčů</t>
  </si>
  <si>
    <t>48</t>
  </si>
  <si>
    <t>1367836211</t>
  </si>
  <si>
    <t>50</t>
  </si>
  <si>
    <t>bez nových konstrukcí</t>
  </si>
  <si>
    <t>729705696</t>
  </si>
  <si>
    <t>V</t>
  </si>
  <si>
    <t>m.č. 115 - sklad potravin</t>
  </si>
  <si>
    <t>58</t>
  </si>
  <si>
    <t>-841047795</t>
  </si>
  <si>
    <t>59</t>
  </si>
  <si>
    <t>969038203</t>
  </si>
  <si>
    <t>61</t>
  </si>
  <si>
    <t>515969597</t>
  </si>
  <si>
    <t>62</t>
  </si>
  <si>
    <t>1584081415</t>
  </si>
  <si>
    <t>-1784034336</t>
  </si>
  <si>
    <t>79</t>
  </si>
  <si>
    <t>2095929384</t>
  </si>
  <si>
    <t>83</t>
  </si>
  <si>
    <t>771121027</t>
  </si>
  <si>
    <t>Broušení stávajícího podkladu před pokládkou dlažby diamantovým kotoučem</t>
  </si>
  <si>
    <t>-1746026659</t>
  </si>
  <si>
    <t>80</t>
  </si>
  <si>
    <t>1532621858</t>
  </si>
  <si>
    <t>81</t>
  </si>
  <si>
    <t>1154370527</t>
  </si>
  <si>
    <t>15*1,1 'Přepočtené koeficientem množství</t>
  </si>
  <si>
    <t>82</t>
  </si>
  <si>
    <t>1834876220</t>
  </si>
  <si>
    <t>73</t>
  </si>
  <si>
    <t>-397167440</t>
  </si>
  <si>
    <t>74</t>
  </si>
  <si>
    <t>954154542</t>
  </si>
  <si>
    <t>75</t>
  </si>
  <si>
    <t>2015381416</t>
  </si>
  <si>
    <t>76</t>
  </si>
  <si>
    <t>1197582293</t>
  </si>
  <si>
    <t>33*1,1 'Přepočtené koeficientem množství</t>
  </si>
  <si>
    <t>77</t>
  </si>
  <si>
    <t>-1511659943</t>
  </si>
  <si>
    <t>VI</t>
  </si>
  <si>
    <t>m.č. 113 - sklad nádobí</t>
  </si>
  <si>
    <t>86</t>
  </si>
  <si>
    <t>358046886</t>
  </si>
  <si>
    <t>89</t>
  </si>
  <si>
    <t>-179304904</t>
  </si>
  <si>
    <t>90</t>
  </si>
  <si>
    <t>-98198274</t>
  </si>
  <si>
    <t>0,14*9 'Přepočtené koeficientem množství</t>
  </si>
  <si>
    <t>91</t>
  </si>
  <si>
    <t>806522620</t>
  </si>
  <si>
    <t>94</t>
  </si>
  <si>
    <t>-1542256743</t>
  </si>
  <si>
    <t>95</t>
  </si>
  <si>
    <t>1273539513</t>
  </si>
  <si>
    <t>-504158380</t>
  </si>
  <si>
    <t>97</t>
  </si>
  <si>
    <t>-969504854</t>
  </si>
  <si>
    <t>5*1,1 'Přepočtené koeficientem množství</t>
  </si>
  <si>
    <t>98</t>
  </si>
  <si>
    <t>991249747</t>
  </si>
  <si>
    <t>VII</t>
  </si>
  <si>
    <t>m.č. 112- sklad zeleniny</t>
  </si>
  <si>
    <t>100</t>
  </si>
  <si>
    <t>1031218562</t>
  </si>
  <si>
    <t>103</t>
  </si>
  <si>
    <t>-1768094166</t>
  </si>
  <si>
    <t>104</t>
  </si>
  <si>
    <t>-1029388095</t>
  </si>
  <si>
    <t>105</t>
  </si>
  <si>
    <t>658197206</t>
  </si>
  <si>
    <t>106</t>
  </si>
  <si>
    <t>-455095992</t>
  </si>
  <si>
    <t>(4,35+2,1)*2-0,8</t>
  </si>
  <si>
    <t>107</t>
  </si>
  <si>
    <t>1946825030</t>
  </si>
  <si>
    <t>12,1*1,02 'Přepočtené koeficientem množství</t>
  </si>
  <si>
    <t>108</t>
  </si>
  <si>
    <t>1272700950</t>
  </si>
  <si>
    <t>VIII</t>
  </si>
  <si>
    <t>m.č. 111 - příprava zeleniny</t>
  </si>
  <si>
    <t>110</t>
  </si>
  <si>
    <t>659976681</t>
  </si>
  <si>
    <t>111</t>
  </si>
  <si>
    <t>1057474307</t>
  </si>
  <si>
    <t>16,0*0,1</t>
  </si>
  <si>
    <t>112</t>
  </si>
  <si>
    <t>-1722478605</t>
  </si>
  <si>
    <t>114</t>
  </si>
  <si>
    <t>1406595222</t>
  </si>
  <si>
    <t>115</t>
  </si>
  <si>
    <t>2006612487</t>
  </si>
  <si>
    <t>170</t>
  </si>
  <si>
    <t>-721592994</t>
  </si>
  <si>
    <t>120</t>
  </si>
  <si>
    <t>-650483432</t>
  </si>
  <si>
    <t>2,5</t>
  </si>
  <si>
    <t>121</t>
  </si>
  <si>
    <t>-1388998558</t>
  </si>
  <si>
    <t>124</t>
  </si>
  <si>
    <t>278381521</t>
  </si>
  <si>
    <t>Základ pod stroje z betonu do 5 m3 tř. C 12/15 složitosti I</t>
  </si>
  <si>
    <t>-1877615779</t>
  </si>
  <si>
    <t>123</t>
  </si>
  <si>
    <t>1314758816</t>
  </si>
  <si>
    <t>126</t>
  </si>
  <si>
    <t>-226156569</t>
  </si>
  <si>
    <t>128</t>
  </si>
  <si>
    <t>71199</t>
  </si>
  <si>
    <t>hydroizolace pomocí injektáže impregnačním křemičitým roztokem pomocí vrtů do stěny a 12 cm a injektáže</t>
  </si>
  <si>
    <t>211056746</t>
  </si>
  <si>
    <t>127</t>
  </si>
  <si>
    <t>1068657539</t>
  </si>
  <si>
    <t>130</t>
  </si>
  <si>
    <t>69797030</t>
  </si>
  <si>
    <t>131</t>
  </si>
  <si>
    <t>-1468384960</t>
  </si>
  <si>
    <t>132</t>
  </si>
  <si>
    <t>-480887017</t>
  </si>
  <si>
    <t>133</t>
  </si>
  <si>
    <t>224798565</t>
  </si>
  <si>
    <t>16,8181818181818*1,1 'Přepočtené koeficientem množství</t>
  </si>
  <si>
    <t>134</t>
  </si>
  <si>
    <t>-509758827</t>
  </si>
  <si>
    <t>136</t>
  </si>
  <si>
    <t>63765346</t>
  </si>
  <si>
    <t>137</t>
  </si>
  <si>
    <t>1935905496</t>
  </si>
  <si>
    <t>138</t>
  </si>
  <si>
    <t>1625973388</t>
  </si>
  <si>
    <t>139</t>
  </si>
  <si>
    <t>-648505353</t>
  </si>
  <si>
    <t>140</t>
  </si>
  <si>
    <t>201036075</t>
  </si>
  <si>
    <t>IX</t>
  </si>
  <si>
    <t>m.č. 110 - Kancelář</t>
  </si>
  <si>
    <t>142</t>
  </si>
  <si>
    <t>2021310953</t>
  </si>
  <si>
    <t>763</t>
  </si>
  <si>
    <t>Konstrukce suché výstavby</t>
  </si>
  <si>
    <t>151</t>
  </si>
  <si>
    <t>763135101</t>
  </si>
  <si>
    <t>Montáž SDK kazetového podhledu z kazet 600x600 mm na zavěšenou viditelnou nosnou konstrukci</t>
  </si>
  <si>
    <t>477647890</t>
  </si>
  <si>
    <t>152</t>
  </si>
  <si>
    <t>59030570</t>
  </si>
  <si>
    <t>podhled kazetový bez děrování viditelný rastr tl 10mm 600x600mm</t>
  </si>
  <si>
    <t>1387935727</t>
  </si>
  <si>
    <t>8*1,05 'Přepočtené koeficientem množství</t>
  </si>
  <si>
    <t>153</t>
  </si>
  <si>
    <t>998763411</t>
  </si>
  <si>
    <t>Přesun hmot procentní pro konstrukce montované z desek s omezením mechanizace v objektech v do 6 m</t>
  </si>
  <si>
    <t>609539000</t>
  </si>
  <si>
    <t>145</t>
  </si>
  <si>
    <t>1264989075</t>
  </si>
  <si>
    <t>146</t>
  </si>
  <si>
    <t>-1787840730</t>
  </si>
  <si>
    <t>147</t>
  </si>
  <si>
    <t>1261623512</t>
  </si>
  <si>
    <t>8*1,1 'Přepočtené koeficientem množství</t>
  </si>
  <si>
    <t>148</t>
  </si>
  <si>
    <t>604426877</t>
  </si>
  <si>
    <t>(2,9+2,5)*2-0,8</t>
  </si>
  <si>
    <t>149</t>
  </si>
  <si>
    <t>1656964996</t>
  </si>
  <si>
    <t>10,1*1,02 'Přepočtené koeficientem množství</t>
  </si>
  <si>
    <t>150</t>
  </si>
  <si>
    <t>875838781</t>
  </si>
  <si>
    <t>X</t>
  </si>
  <si>
    <t>m.č. 109 - čistící prostředky</t>
  </si>
  <si>
    <t>155</t>
  </si>
  <si>
    <t>-1108245224</t>
  </si>
  <si>
    <t>158</t>
  </si>
  <si>
    <t>834349500</t>
  </si>
  <si>
    <t>159</t>
  </si>
  <si>
    <t>268187283</t>
  </si>
  <si>
    <t>160</t>
  </si>
  <si>
    <t>1769658015</t>
  </si>
  <si>
    <t>1,72727272727273*1,1 'Přepočtené koeficientem množství</t>
  </si>
  <si>
    <t>161</t>
  </si>
  <si>
    <t>-367275665</t>
  </si>
  <si>
    <t>(1,0+1,55)*2-0,8</t>
  </si>
  <si>
    <t>162</t>
  </si>
  <si>
    <t>-1872380189</t>
  </si>
  <si>
    <t>4,3*1,02 'Přepočtené koeficientem množství</t>
  </si>
  <si>
    <t>163</t>
  </si>
  <si>
    <t>1731905774</t>
  </si>
  <si>
    <t>XI</t>
  </si>
  <si>
    <t>m.č. 108 - čisté prádla</t>
  </si>
  <si>
    <t>166</t>
  </si>
  <si>
    <t>1189280268</t>
  </si>
  <si>
    <t>168</t>
  </si>
  <si>
    <t>-1461150738</t>
  </si>
  <si>
    <t>169</t>
  </si>
  <si>
    <t>1676149260</t>
  </si>
  <si>
    <t>171</t>
  </si>
  <si>
    <t>925469266</t>
  </si>
  <si>
    <t>783</t>
  </si>
  <si>
    <t>Dokončovací práce - nátěry</t>
  </si>
  <si>
    <t>172</t>
  </si>
  <si>
    <t>783806801</t>
  </si>
  <si>
    <t>Odstranění nátěrů z omítek obroušením</t>
  </si>
  <si>
    <t>46830809</t>
  </si>
  <si>
    <t>187</t>
  </si>
  <si>
    <t>-443873837</t>
  </si>
  <si>
    <t>188</t>
  </si>
  <si>
    <t>-231841952</t>
  </si>
  <si>
    <t>189</t>
  </si>
  <si>
    <t>1726605706</t>
  </si>
  <si>
    <t>190</t>
  </si>
  <si>
    <t>1904045306</t>
  </si>
  <si>
    <t>6,5*1,1 'Přepočtené koeficientem množství</t>
  </si>
  <si>
    <t>191</t>
  </si>
  <si>
    <t>-114544756</t>
  </si>
  <si>
    <t>193</t>
  </si>
  <si>
    <t>63121664</t>
  </si>
  <si>
    <t>194</t>
  </si>
  <si>
    <t>-2051622841</t>
  </si>
  <si>
    <t>195</t>
  </si>
  <si>
    <t>235741956</t>
  </si>
  <si>
    <t>196</t>
  </si>
  <si>
    <t>-345465072</t>
  </si>
  <si>
    <t>17*1,1 'Přepočtené koeficientem množství</t>
  </si>
  <si>
    <t>197</t>
  </si>
  <si>
    <t>459296785</t>
  </si>
  <si>
    <t>XII</t>
  </si>
  <si>
    <t>m.č. 107 - ředitelna</t>
  </si>
  <si>
    <t>203</t>
  </si>
  <si>
    <t>776201811</t>
  </si>
  <si>
    <t>Demontáž lepených povlakových podlah bez podložky ručně</t>
  </si>
  <si>
    <t>276624932</t>
  </si>
  <si>
    <t>200</t>
  </si>
  <si>
    <t>-62907811</t>
  </si>
  <si>
    <t>201</t>
  </si>
  <si>
    <t>-91315873</t>
  </si>
  <si>
    <t>204</t>
  </si>
  <si>
    <t>997013871</t>
  </si>
  <si>
    <t>Poplatek za uložení stavebního odpadu na recyklační skládce (skládkovné) směsného stavebního a demoličního kód odpadu 17 09 04</t>
  </si>
  <si>
    <t>578153519</t>
  </si>
  <si>
    <t>207</t>
  </si>
  <si>
    <t>776212111</t>
  </si>
  <si>
    <t>Volné položení textilních pásů s podlepením spojů páskou</t>
  </si>
  <si>
    <t>-1215187496</t>
  </si>
  <si>
    <t>208</t>
  </si>
  <si>
    <t>69751060</t>
  </si>
  <si>
    <t>koberec zátěžový vpichovaný role š 2m, vlákno 100% PA, hm 540g/m2, R &lt;= 100MΩ, zátěž 33, útlum 21dB, hořlavost Bfl S1</t>
  </si>
  <si>
    <t>-1410561192</t>
  </si>
  <si>
    <t>20*1,1 'Přepočtené koeficientem množství</t>
  </si>
  <si>
    <t>209</t>
  </si>
  <si>
    <t>909113759</t>
  </si>
  <si>
    <t>XIII</t>
  </si>
  <si>
    <t>m.č. 106 - úklidová komora</t>
  </si>
  <si>
    <t>212</t>
  </si>
  <si>
    <t>-1094790301</t>
  </si>
  <si>
    <t>214</t>
  </si>
  <si>
    <t>-1767814059</t>
  </si>
  <si>
    <t>215</t>
  </si>
  <si>
    <t>1128875081</t>
  </si>
  <si>
    <t>216</t>
  </si>
  <si>
    <t>-1101270995</t>
  </si>
  <si>
    <t>218</t>
  </si>
  <si>
    <t>-350868181</t>
  </si>
  <si>
    <t>221</t>
  </si>
  <si>
    <t>-1221201385</t>
  </si>
  <si>
    <t>222</t>
  </si>
  <si>
    <t>-637001269</t>
  </si>
  <si>
    <t>223</t>
  </si>
  <si>
    <t>389419084</t>
  </si>
  <si>
    <t>224</t>
  </si>
  <si>
    <t>1488994361</t>
  </si>
  <si>
    <t>2,5*1,1 'Přepočtené koeficientem množství</t>
  </si>
  <si>
    <t>225</t>
  </si>
  <si>
    <t>1360680269</t>
  </si>
  <si>
    <t>227</t>
  </si>
  <si>
    <t>-872631228</t>
  </si>
  <si>
    <t>228</t>
  </si>
  <si>
    <t>640936520</t>
  </si>
  <si>
    <t>229</t>
  </si>
  <si>
    <t>-1132573072</t>
  </si>
  <si>
    <t>230</t>
  </si>
  <si>
    <t>962910973</t>
  </si>
  <si>
    <t>7,5*1,1 'Přepočtené koeficientem množství</t>
  </si>
  <si>
    <t>231</t>
  </si>
  <si>
    <t>-1277004802</t>
  </si>
  <si>
    <t>XIV</t>
  </si>
  <si>
    <t>m.č. 105- hlavní chodba</t>
  </si>
  <si>
    <t>234</t>
  </si>
  <si>
    <t>1997858318</t>
  </si>
  <si>
    <t>236</t>
  </si>
  <si>
    <t>1496462751</t>
  </si>
  <si>
    <t>237</t>
  </si>
  <si>
    <t>-818194379</t>
  </si>
  <si>
    <t>238</t>
  </si>
  <si>
    <t>1236600211</t>
  </si>
  <si>
    <t>777</t>
  </si>
  <si>
    <t>Podlahy lité</t>
  </si>
  <si>
    <t>239</t>
  </si>
  <si>
    <t>777991901</t>
  </si>
  <si>
    <t>Broušení stávajících litých podlah</t>
  </si>
  <si>
    <t>1799543701</t>
  </si>
  <si>
    <t>241</t>
  </si>
  <si>
    <t>-2059259805</t>
  </si>
  <si>
    <t>244</t>
  </si>
  <si>
    <t>2098614088</t>
  </si>
  <si>
    <t>245</t>
  </si>
  <si>
    <t>-1310136952</t>
  </si>
  <si>
    <t>40*1,05 'Přepočtené koeficientem množství</t>
  </si>
  <si>
    <t>246</t>
  </si>
  <si>
    <t>1035380749</t>
  </si>
  <si>
    <t>248</t>
  </si>
  <si>
    <t>-1883926597</t>
  </si>
  <si>
    <t>249</t>
  </si>
  <si>
    <t>124234904</t>
  </si>
  <si>
    <t>250</t>
  </si>
  <si>
    <t>1363606607</t>
  </si>
  <si>
    <t>40*1,1 'Přepočtené koeficientem množství</t>
  </si>
  <si>
    <t>251</t>
  </si>
  <si>
    <t>205445196</t>
  </si>
  <si>
    <t>252</t>
  </si>
  <si>
    <t>415463399</t>
  </si>
  <si>
    <t>85*1,02 'Přepočtené koeficientem množství</t>
  </si>
  <si>
    <t>253</t>
  </si>
  <si>
    <t>1301438409</t>
  </si>
  <si>
    <t>254</t>
  </si>
  <si>
    <t>783801403</t>
  </si>
  <si>
    <t>Oprášení omítek před provedením nátěru</t>
  </si>
  <si>
    <t>1956454917</t>
  </si>
  <si>
    <t>255</t>
  </si>
  <si>
    <t>783822201</t>
  </si>
  <si>
    <t>Lokální vyrovnání omítky před provedením nátěru disperzní stěrkou tl do 3 mm pl do 0,1 m2</t>
  </si>
  <si>
    <t>kus</t>
  </si>
  <si>
    <t>-399231761</t>
  </si>
  <si>
    <t>256</t>
  </si>
  <si>
    <t>783817421</t>
  </si>
  <si>
    <t>Krycí dvojnásobný syntetický nátěr hladkých, zrnitých tenkovrstvých nebo štukových omítek</t>
  </si>
  <si>
    <t>1710650315</t>
  </si>
  <si>
    <t>XV</t>
  </si>
  <si>
    <t>m.č. 104 a 103- WC</t>
  </si>
  <si>
    <t>258</t>
  </si>
  <si>
    <t>1272776319</t>
  </si>
  <si>
    <t>261</t>
  </si>
  <si>
    <t>-2132385023</t>
  </si>
  <si>
    <t>262</t>
  </si>
  <si>
    <t>-320364432</t>
  </si>
  <si>
    <t>263</t>
  </si>
  <si>
    <t>1020121702</t>
  </si>
  <si>
    <t>3*1,1 'Přepočtené koeficientem množství</t>
  </si>
  <si>
    <t>264</t>
  </si>
  <si>
    <t>-2115232732</t>
  </si>
  <si>
    <t>265</t>
  </si>
  <si>
    <t>-265103714</t>
  </si>
  <si>
    <t>8*1,02 'Přepočtené koeficientem množství</t>
  </si>
  <si>
    <t>266</t>
  </si>
  <si>
    <t>485287000</t>
  </si>
  <si>
    <t>268</t>
  </si>
  <si>
    <t>-58656335</t>
  </si>
  <si>
    <t>269</t>
  </si>
  <si>
    <t>1772794585</t>
  </si>
  <si>
    <t>270</t>
  </si>
  <si>
    <t>-792751159</t>
  </si>
  <si>
    <t>271</t>
  </si>
  <si>
    <t>1054231192</t>
  </si>
  <si>
    <t>10*1,1 'Přepočtené koeficientem množství</t>
  </si>
  <si>
    <t>272</t>
  </si>
  <si>
    <t>-1678066388</t>
  </si>
  <si>
    <t>XVI</t>
  </si>
  <si>
    <t>m.č.102 - chodba</t>
  </si>
  <si>
    <t>275</t>
  </si>
  <si>
    <t>-2084797629</t>
  </si>
  <si>
    <t>277</t>
  </si>
  <si>
    <t>-1908620640</t>
  </si>
  <si>
    <t>278</t>
  </si>
  <si>
    <t>2024619351</t>
  </si>
  <si>
    <t>279</t>
  </si>
  <si>
    <t>-1451376219</t>
  </si>
  <si>
    <t>282</t>
  </si>
  <si>
    <t>1590744827</t>
  </si>
  <si>
    <t>283</t>
  </si>
  <si>
    <t>2020403339</t>
  </si>
  <si>
    <t>284</t>
  </si>
  <si>
    <t>407445261</t>
  </si>
  <si>
    <t>285</t>
  </si>
  <si>
    <t>-1493482596</t>
  </si>
  <si>
    <t>286</t>
  </si>
  <si>
    <t>1819088637</t>
  </si>
  <si>
    <t>287</t>
  </si>
  <si>
    <t>-326096594</t>
  </si>
  <si>
    <t>289</t>
  </si>
  <si>
    <t>-1407464069</t>
  </si>
  <si>
    <t>290</t>
  </si>
  <si>
    <t>1804754684</t>
  </si>
  <si>
    <t>291</t>
  </si>
  <si>
    <t>-962900255</t>
  </si>
  <si>
    <t>292</t>
  </si>
  <si>
    <t>1087635393</t>
  </si>
  <si>
    <t>293</t>
  </si>
  <si>
    <t>1605903688</t>
  </si>
  <si>
    <t>XVII</t>
  </si>
  <si>
    <t>m.č. 101- zádveří</t>
  </si>
  <si>
    <t>296</t>
  </si>
  <si>
    <t>848507205</t>
  </si>
  <si>
    <t>298</t>
  </si>
  <si>
    <t>-833245554</t>
  </si>
  <si>
    <t>299</t>
  </si>
  <si>
    <t>1444834502</t>
  </si>
  <si>
    <t>300</t>
  </si>
  <si>
    <t>-1843758198</t>
  </si>
  <si>
    <t>303</t>
  </si>
  <si>
    <t>320993477</t>
  </si>
  <si>
    <t>306</t>
  </si>
  <si>
    <t>BSE.13585M2</t>
  </si>
  <si>
    <t>koberec zátěžový vpichovaný antistatický, role 2m, vlákno 100 % PA 6 Dorix 800g/m2, tloušťka 7,00mm</t>
  </si>
  <si>
    <t>-304775777</t>
  </si>
  <si>
    <t>3,5*1,1 'Přepočtené koeficientem množství</t>
  </si>
  <si>
    <t>305</t>
  </si>
  <si>
    <t>1183673086</t>
  </si>
  <si>
    <t>XVIII</t>
  </si>
  <si>
    <t>m.č. 117 - šatna</t>
  </si>
  <si>
    <t>308</t>
  </si>
  <si>
    <t>264332162</t>
  </si>
  <si>
    <t>311</t>
  </si>
  <si>
    <t>1969979</t>
  </si>
  <si>
    <t>312</t>
  </si>
  <si>
    <t>-1348899046</t>
  </si>
  <si>
    <t>313</t>
  </si>
  <si>
    <t>500097815</t>
  </si>
  <si>
    <t>314</t>
  </si>
  <si>
    <t>1890924154</t>
  </si>
  <si>
    <t>2,6*4-0,8</t>
  </si>
  <si>
    <t>315</t>
  </si>
  <si>
    <t>-2106999291</t>
  </si>
  <si>
    <t>9,6*1,02 'Přepočtené koeficientem množství</t>
  </si>
  <si>
    <t>316</t>
  </si>
  <si>
    <t>1487157671</t>
  </si>
  <si>
    <t>XIX</t>
  </si>
  <si>
    <t xml:space="preserve">m.č. 120- umývárna </t>
  </si>
  <si>
    <t>319</t>
  </si>
  <si>
    <t>1341995485</t>
  </si>
  <si>
    <t>320</t>
  </si>
  <si>
    <t>2008184280</t>
  </si>
  <si>
    <t>322</t>
  </si>
  <si>
    <t>736461824</t>
  </si>
  <si>
    <t>323</t>
  </si>
  <si>
    <t>1637649553</t>
  </si>
  <si>
    <t>324</t>
  </si>
  <si>
    <t>788525452</t>
  </si>
  <si>
    <t>339</t>
  </si>
  <si>
    <t>-758558428</t>
  </si>
  <si>
    <t>341</t>
  </si>
  <si>
    <t>564844460</t>
  </si>
  <si>
    <t>327</t>
  </si>
  <si>
    <t>-1458627154</t>
  </si>
  <si>
    <t>328</t>
  </si>
  <si>
    <t>-1474050064</t>
  </si>
  <si>
    <t>329</t>
  </si>
  <si>
    <t>-311698533</t>
  </si>
  <si>
    <t>330</t>
  </si>
  <si>
    <t>-2077286338</t>
  </si>
  <si>
    <t>8,5*1,1 'Přepočtené koeficientem množství</t>
  </si>
  <si>
    <t>331</t>
  </si>
  <si>
    <t>-1476446147</t>
  </si>
  <si>
    <t>333</t>
  </si>
  <si>
    <t>-438609919</t>
  </si>
  <si>
    <t>334</t>
  </si>
  <si>
    <t>1930889837</t>
  </si>
  <si>
    <t>335</t>
  </si>
  <si>
    <t>-221292186</t>
  </si>
  <si>
    <t>336</t>
  </si>
  <si>
    <t>-74233805</t>
  </si>
  <si>
    <t>16,4*1,1 'Přepočtené koeficientem množství</t>
  </si>
  <si>
    <t>337</t>
  </si>
  <si>
    <t>940201730</t>
  </si>
  <si>
    <t>XX</t>
  </si>
  <si>
    <t>m.č. 121 -předsíň</t>
  </si>
  <si>
    <t>350</t>
  </si>
  <si>
    <t>840823618</t>
  </si>
  <si>
    <t>344</t>
  </si>
  <si>
    <t>-195495503</t>
  </si>
  <si>
    <t>346</t>
  </si>
  <si>
    <t>957029420</t>
  </si>
  <si>
    <t>347</t>
  </si>
  <si>
    <t>687783527</t>
  </si>
  <si>
    <t>348</t>
  </si>
  <si>
    <t>7977589</t>
  </si>
  <si>
    <t>353</t>
  </si>
  <si>
    <t>-1337674295</t>
  </si>
  <si>
    <t>354</t>
  </si>
  <si>
    <t>352355448</t>
  </si>
  <si>
    <t>355</t>
  </si>
  <si>
    <t>1630316057</t>
  </si>
  <si>
    <t>357</t>
  </si>
  <si>
    <t>787139251</t>
  </si>
  <si>
    <t>358</t>
  </si>
  <si>
    <t>205661414</t>
  </si>
  <si>
    <t>359</t>
  </si>
  <si>
    <t>-849980892</t>
  </si>
  <si>
    <t>360</t>
  </si>
  <si>
    <t>1886580500</t>
  </si>
  <si>
    <t>361</t>
  </si>
  <si>
    <t>-689661985</t>
  </si>
  <si>
    <t>XXI</t>
  </si>
  <si>
    <t>m.č. 15-20  - výdejny jídla</t>
  </si>
  <si>
    <t>364</t>
  </si>
  <si>
    <t>-1252795035</t>
  </si>
  <si>
    <t>367</t>
  </si>
  <si>
    <t>-703355417</t>
  </si>
  <si>
    <t>368</t>
  </si>
  <si>
    <t>-204627876</t>
  </si>
  <si>
    <t>369</t>
  </si>
  <si>
    <t>704868017</t>
  </si>
  <si>
    <t>78*1,1 'Přepočtené koeficientem množství</t>
  </si>
  <si>
    <t>370</t>
  </si>
  <si>
    <t>1366648379</t>
  </si>
  <si>
    <t>((6,5+1,66)*2-0,6-0,8)*4</t>
  </si>
  <si>
    <t>((6,4+2,31)*2-0,6-0,8)*2</t>
  </si>
  <si>
    <t>371</t>
  </si>
  <si>
    <t>341917463</t>
  </si>
  <si>
    <t>91,72*1,02 'Přepočtené koeficientem množství</t>
  </si>
  <si>
    <t>372</t>
  </si>
  <si>
    <t>-753964311</t>
  </si>
  <si>
    <t>374</t>
  </si>
  <si>
    <t>617794308</t>
  </si>
  <si>
    <t>375</t>
  </si>
  <si>
    <t>-50513553</t>
  </si>
  <si>
    <t>376</t>
  </si>
  <si>
    <t>782541406</t>
  </si>
  <si>
    <t>377</t>
  </si>
  <si>
    <t>-486422992</t>
  </si>
  <si>
    <t>144*1,1 'Přepočtené koeficientem množství</t>
  </si>
  <si>
    <t>378</t>
  </si>
  <si>
    <t>-2033603259</t>
  </si>
  <si>
    <t>XXII</t>
  </si>
  <si>
    <t>Truhlářské konstrukce</t>
  </si>
  <si>
    <t>381</t>
  </si>
  <si>
    <t>968062456</t>
  </si>
  <si>
    <t>Vybourání dřevěných dveřních zárubní pl přes 2 m2</t>
  </si>
  <si>
    <t>-1212907086</t>
  </si>
  <si>
    <t>1,45*2,97</t>
  </si>
  <si>
    <t>383</t>
  </si>
  <si>
    <t>393390870</t>
  </si>
  <si>
    <t>384</t>
  </si>
  <si>
    <t>-1741502603</t>
  </si>
  <si>
    <t>385</t>
  </si>
  <si>
    <t>990597481</t>
  </si>
  <si>
    <t>386</t>
  </si>
  <si>
    <t>997013813</t>
  </si>
  <si>
    <t>Poplatek za uložení na skládce (skládkovné) stavebního odpadu z plastických hmot kód odpadu 17 02 03</t>
  </si>
  <si>
    <t>-1394992005</t>
  </si>
  <si>
    <t>766</t>
  </si>
  <si>
    <t>Konstrukce truhlářské</t>
  </si>
  <si>
    <t>380</t>
  </si>
  <si>
    <t>783000225</t>
  </si>
  <si>
    <t>Vyvěšení nebo zavěšení dveřních nebo okenních jednoduchých křídel</t>
  </si>
  <si>
    <t>549285046</t>
  </si>
  <si>
    <t>1,45*2,95</t>
  </si>
  <si>
    <t>0,6*1,97*(5+1)</t>
  </si>
  <si>
    <t>0,8*1,97*(1+13)</t>
  </si>
  <si>
    <t>0,9*1,97*8</t>
  </si>
  <si>
    <t>1,45*1,97</t>
  </si>
  <si>
    <t>767</t>
  </si>
  <si>
    <t>Konstrukce zámečnické</t>
  </si>
  <si>
    <t>388</t>
  </si>
  <si>
    <t>767661811</t>
  </si>
  <si>
    <t>Demontáž mříží pevných nebo otevíravých</t>
  </si>
  <si>
    <t>178531002</t>
  </si>
  <si>
    <t>1,35*1,97</t>
  </si>
  <si>
    <t>389</t>
  </si>
  <si>
    <t>766660001</t>
  </si>
  <si>
    <t>Montáž dveřních křídel otvíravých jednokřídlových š do 0,8 m do ocelové zárubně</t>
  </si>
  <si>
    <t>189692766</t>
  </si>
  <si>
    <t>5+1+6+13</t>
  </si>
  <si>
    <t>391</t>
  </si>
  <si>
    <t>61162090</t>
  </si>
  <si>
    <t>dveře jednokřídlé dřevotřískové povrch laminátový částečně prosklené 600x1970-2100mm</t>
  </si>
  <si>
    <t>750062426</t>
  </si>
  <si>
    <t>392</t>
  </si>
  <si>
    <t>61162092</t>
  </si>
  <si>
    <t>dveře jednokřídlé dřevotřískové povrch laminátový částečně prosklené 800x1970-2100mm</t>
  </si>
  <si>
    <t>-932036037</t>
  </si>
  <si>
    <t>393</t>
  </si>
  <si>
    <t>61162000</t>
  </si>
  <si>
    <t>dveře jednokřídlé dřevotřískové povrch dýhovaný plné 600x1970-2100mm</t>
  </si>
  <si>
    <t>1590689868</t>
  </si>
  <si>
    <t>394</t>
  </si>
  <si>
    <t>61164084</t>
  </si>
  <si>
    <t>dveře jednokřídlé dřevotřískové profilované povrch dýhovaný plné 800x1970-2100mm</t>
  </si>
  <si>
    <t>902373513</t>
  </si>
  <si>
    <t>397</t>
  </si>
  <si>
    <t>766660011</t>
  </si>
  <si>
    <t>Montáž dveřních křídel otvíravých dvoukřídlových š do 1,45 m do ocelové zárubně</t>
  </si>
  <si>
    <t>1204604407</t>
  </si>
  <si>
    <t>398</t>
  </si>
  <si>
    <t>61164508</t>
  </si>
  <si>
    <t>dveře dvoukřídlé dřevotřískové profilované povrch dýhovaný částečně prosklené 1250x1970-2100mm</t>
  </si>
  <si>
    <t>-863738187</t>
  </si>
  <si>
    <t>395</t>
  </si>
  <si>
    <t>766660002</t>
  </si>
  <si>
    <t>Montáž dveřních křídel otvíravých jednokřídlových š přes 0,8 m do ocelové zárubně</t>
  </si>
  <si>
    <t>-158080428</t>
  </si>
  <si>
    <t>396</t>
  </si>
  <si>
    <t>61160819</t>
  </si>
  <si>
    <t>dveře jednokřídlé dřevotřískové skládací profilované povrch dýhovaný plné 900x1970-2100mm</t>
  </si>
  <si>
    <t>-542595123</t>
  </si>
  <si>
    <t>399</t>
  </si>
  <si>
    <t>998766201</t>
  </si>
  <si>
    <t>Přesun hmot procentní pro kce truhlářské v objektech v do 6 m</t>
  </si>
  <si>
    <t>1554023611</t>
  </si>
  <si>
    <t>400</t>
  </si>
  <si>
    <t>767640222</t>
  </si>
  <si>
    <t>Montáž dveří ocelových nebo hliníkových vchodových dvoukřídlových s nadsvětlíkem</t>
  </si>
  <si>
    <t>686449045</t>
  </si>
  <si>
    <t>401</t>
  </si>
  <si>
    <t>553</t>
  </si>
  <si>
    <t>Hliníkové vstupní dveře vč. zárubně 1450/2950</t>
  </si>
  <si>
    <t>1220133281</t>
  </si>
  <si>
    <t>402</t>
  </si>
  <si>
    <t>998767201</t>
  </si>
  <si>
    <t>Přesun hmot procentní pro zámečnické konstrukce v objektech v do 6 m</t>
  </si>
  <si>
    <t>-16230404</t>
  </si>
  <si>
    <t>XXIII</t>
  </si>
  <si>
    <t>Dokončující konstrukce a práce</t>
  </si>
  <si>
    <t>403</t>
  </si>
  <si>
    <t>611325423</t>
  </si>
  <si>
    <t>Oprava vnitřní vápenocementové štukové omítky tl jádrové omítky do 20 mm a tl štuku do 3 mm stropů v rozsahu plochy přes 30 do 50 %</t>
  </si>
  <si>
    <t>1030162209</t>
  </si>
  <si>
    <t>404</t>
  </si>
  <si>
    <t>612325423</t>
  </si>
  <si>
    <t>Oprava vnitřní vápenocementové štukové omítky tl jádrové omítky do 20 mm a tl štuku do 3 mm stěn v rozsahu plochy přes 30 do 50 %</t>
  </si>
  <si>
    <t>1856432664</t>
  </si>
  <si>
    <t>Různé dokončovací konstrukce a práce pozemních staveb</t>
  </si>
  <si>
    <t>406</t>
  </si>
  <si>
    <t>952901114</t>
  </si>
  <si>
    <t>Vyčištění budov bytové a občanské výstavby při výšce podlaží přes 4 m</t>
  </si>
  <si>
    <t>2091273242</t>
  </si>
  <si>
    <t>405</t>
  </si>
  <si>
    <t>-4380942</t>
  </si>
  <si>
    <t>410</t>
  </si>
  <si>
    <t>783301311</t>
  </si>
  <si>
    <t>Odmaštění zámečnických konstrukcí vodou ředitelným odmašťovačem</t>
  </si>
  <si>
    <t>719072223</t>
  </si>
  <si>
    <t>411</t>
  </si>
  <si>
    <t>783322101</t>
  </si>
  <si>
    <t>Tmelení včetně přebroušení zámečnických konstrukcí disperzním tmelem</t>
  </si>
  <si>
    <t>1397235071</t>
  </si>
  <si>
    <t>412</t>
  </si>
  <si>
    <t>783314101</t>
  </si>
  <si>
    <t>Základní jednonásobný syntetický nátěr zámečnických konstrukcí</t>
  </si>
  <si>
    <t>-417705233</t>
  </si>
  <si>
    <t>413</t>
  </si>
  <si>
    <t>783317101</t>
  </si>
  <si>
    <t>Krycí jednonásobný syntetický standardní nátěr zámečnických konstrukcí</t>
  </si>
  <si>
    <t>-1160990003</t>
  </si>
  <si>
    <t>784</t>
  </si>
  <si>
    <t>Dokončovací práce - malby a tapety</t>
  </si>
  <si>
    <t>407</t>
  </si>
  <si>
    <t>784111031</t>
  </si>
  <si>
    <t>Omytí podkladu v místnostech v do 3,80 m</t>
  </si>
  <si>
    <t>513953943</t>
  </si>
  <si>
    <t>408</t>
  </si>
  <si>
    <t>784181101</t>
  </si>
  <si>
    <t>Základní akrylátová jednonásobná bezbarvá penetrace podkladu v místnostech v do 3,80 m</t>
  </si>
  <si>
    <t>1522199011</t>
  </si>
  <si>
    <t>409</t>
  </si>
  <si>
    <t>784211001</t>
  </si>
  <si>
    <t>Jednonásobné bílé malby ze směsí za mokra výborně oděruvzdorných v místnostech v do 3,80 m</t>
  </si>
  <si>
    <t>-1979317409</t>
  </si>
  <si>
    <t>XXIV</t>
  </si>
  <si>
    <t>Ostatní pomocné práce</t>
  </si>
  <si>
    <t>417</t>
  </si>
  <si>
    <t>751</t>
  </si>
  <si>
    <t>VZT</t>
  </si>
  <si>
    <t>-509980532</t>
  </si>
  <si>
    <t>414</t>
  </si>
  <si>
    <t>949</t>
  </si>
  <si>
    <t>pomocné lešení</t>
  </si>
  <si>
    <t>-582533860</t>
  </si>
  <si>
    <t>415</t>
  </si>
  <si>
    <t>975</t>
  </si>
  <si>
    <t>průrazy a jejich začištění</t>
  </si>
  <si>
    <t>-1923927023</t>
  </si>
  <si>
    <t>416</t>
  </si>
  <si>
    <t>999</t>
  </si>
  <si>
    <t>pomocné konstrukce</t>
  </si>
  <si>
    <t>1961714938</t>
  </si>
  <si>
    <t>Datum</t>
  </si>
  <si>
    <t>Ing. Dana Peikertová</t>
  </si>
  <si>
    <t>Vypracoval</t>
  </si>
  <si>
    <t>Cena celkem včetně DPH</t>
  </si>
  <si>
    <t>DPH 21%</t>
  </si>
  <si>
    <t>Cena celkem bez DPH</t>
  </si>
  <si>
    <t>HZS</t>
  </si>
  <si>
    <t>1.</t>
  </si>
  <si>
    <t>HSV - Stavební výpomoce</t>
  </si>
  <si>
    <t>PSV</t>
  </si>
  <si>
    <t>Demontáže</t>
  </si>
  <si>
    <t>800-721</t>
  </si>
  <si>
    <t>6.</t>
  </si>
  <si>
    <t>Úprava vytápění</t>
  </si>
  <si>
    <t>800-731</t>
  </si>
  <si>
    <t>5.</t>
  </si>
  <si>
    <t>Rozvod plynu</t>
  </si>
  <si>
    <t>4.</t>
  </si>
  <si>
    <t>Zařizovací předměty</t>
  </si>
  <si>
    <t>3.</t>
  </si>
  <si>
    <t>Vodovod</t>
  </si>
  <si>
    <t>2.</t>
  </si>
  <si>
    <t>Kanalizace</t>
  </si>
  <si>
    <t>cenová hladina URS 2/2024</t>
  </si>
  <si>
    <t>REKAPITULACE CELKOVÁ</t>
  </si>
  <si>
    <t>ZDRAVOTECHNICKÉ INSTALACE A ÚPRAVA VYTÁPĚNÍ</t>
  </si>
  <si>
    <t>Část :</t>
  </si>
  <si>
    <t xml:space="preserve">REKOSTRUKCE KUCHYNĚ </t>
  </si>
  <si>
    <t>Objekt :</t>
  </si>
  <si>
    <t>MŠ  BRUNTÁL, U RYBNÍKA 3</t>
  </si>
  <si>
    <t>Stavba :</t>
  </si>
  <si>
    <t>VÝKAZ VÝMĚR</t>
  </si>
  <si>
    <t>Celkem za</t>
  </si>
  <si>
    <t>hod</t>
  </si>
  <si>
    <t>Topná zkouška 72 hod otopného systému</t>
  </si>
  <si>
    <t>HZS 3</t>
  </si>
  <si>
    <t>Technick odborný - spuštění úpravny vody servisním technikem</t>
  </si>
  <si>
    <t>HZS 2</t>
  </si>
  <si>
    <t>Technik odborný - Revize rozvodu plynu</t>
  </si>
  <si>
    <t>HZS 1</t>
  </si>
  <si>
    <t>721</t>
  </si>
  <si>
    <t>Díl:</t>
  </si>
  <si>
    <t>Stavební výpomoce</t>
  </si>
  <si>
    <t xml:space="preserve">Vyspravení drážek celoplošné cementovou maltou </t>
  </si>
  <si>
    <t>612111111 R23</t>
  </si>
  <si>
    <t>Vysekání  drážek pro montáž trubek  v cihelných zdech a podlahách  hl přes 5 do 7 cm a š přes 7 do 10 cm</t>
  </si>
  <si>
    <t>ks</t>
  </si>
  <si>
    <t>Vybourání otvorů v ŽB stropech pl do 0,0225 m2 tl do 150 mm,  včetně vyspravení po montáži - zabetonováním</t>
  </si>
  <si>
    <t>R42</t>
  </si>
  <si>
    <t>Vytvoření prostupů přes 0,02 do 0,05 m2 ve zdech cihelných nosných i nenosných, včetně vyspravení po montáži - zabetonováním</t>
  </si>
  <si>
    <t>R41</t>
  </si>
  <si>
    <t xml:space="preserve">Demontáže </t>
  </si>
  <si>
    <t>Náklady spojení s odvozem a uložením demontovaného materiálu na skládku - naložení, odvoz , likvidace v souladu se zákonem 185/2001sb o odpadech a dle technologie na místo určené zhotovitelem včetně poplatku za skládku</t>
  </si>
  <si>
    <t>R40</t>
  </si>
  <si>
    <t>Vnitrostaveništní přesun hmot</t>
  </si>
  <si>
    <t>Demontáž stávajích otopných těles litinových</t>
  </si>
  <si>
    <t>R39</t>
  </si>
  <si>
    <t>Demontáž potrubí plynového do DN 50</t>
  </si>
  <si>
    <t>723120805</t>
  </si>
  <si>
    <t>Demontáž potrubí plynového do DN 25</t>
  </si>
  <si>
    <t>723120804</t>
  </si>
  <si>
    <t>Demontáž potrubí vodovodního ocelového do DN 25</t>
  </si>
  <si>
    <t>722130801</t>
  </si>
  <si>
    <t>Demontáž potrubí kanalizačního plastového prům.100 mm</t>
  </si>
  <si>
    <t>Demontáž potrubí kanalizačního litinového prům.100 mm</t>
  </si>
  <si>
    <t>Demontáž ventilů uzavíracích od DN 25 do DN 40</t>
  </si>
  <si>
    <t xml:space="preserve">Demontáž ventilů rohových </t>
  </si>
  <si>
    <t xml:space="preserve">Demontáž baterií </t>
  </si>
  <si>
    <t>Demontáž umývadel</t>
  </si>
  <si>
    <t>Demontáž výlevek včetně nádrže</t>
  </si>
  <si>
    <t>vytápění, včetně odvozu suti na určené skládky a skládkovné</t>
  </si>
  <si>
    <t>Cena obsahuje demontáže všech zařizovacích předmětů, potrubí vodovodu a kanalizace</t>
  </si>
  <si>
    <t>731 Úprava vytápění</t>
  </si>
  <si>
    <t>Přesun hmot procentní pro rozvody potrubí v objektech v do 12 m</t>
  </si>
  <si>
    <t>998733202</t>
  </si>
  <si>
    <t xml:space="preserve">Vyregulovaní otopných těles po opravách </t>
  </si>
  <si>
    <t>R38</t>
  </si>
  <si>
    <t>Napojení nových přípojek na stávající potrubí UT - DN 50</t>
  </si>
  <si>
    <t xml:space="preserve">Napojení nových otopných těles na stávající přípojky </t>
  </si>
  <si>
    <t>R37</t>
  </si>
  <si>
    <t>Napuštění a natlakování otopné soustavy</t>
  </si>
  <si>
    <t>Vypuštění vody z otopné soustavy</t>
  </si>
  <si>
    <t>R35</t>
  </si>
  <si>
    <t>Termostatická hlavice s odděleným čidlem pro otopná tělesa v kuchyni</t>
  </si>
  <si>
    <t>Termostatická hlavice kapalinová PN 10 do 110°C s vestavěným čidlem</t>
  </si>
  <si>
    <t>Šroubení regulační radiátorové přímé G 1/2 s vypouštěním</t>
  </si>
  <si>
    <t>Ventil závitový termostatický přímý dvouregulační G 1/2 PN 16 do 110°C bez hlavice ovládání</t>
  </si>
  <si>
    <t>Dodávka - otopné těleso ocelové panelové v provedení klasik - typ 22-600/900 - pozinkované (do přípravny zeleniny)</t>
  </si>
  <si>
    <t>R34</t>
  </si>
  <si>
    <t>Dodávka - otopné těleso ocelové panelové třířadé v provedení klasik - typ 33</t>
  </si>
  <si>
    <t>R33</t>
  </si>
  <si>
    <t>Dodávka - otopné těleso ocelové panelové dvouřadé v provedení klasik - typ 22-600/1200</t>
  </si>
  <si>
    <t>R32</t>
  </si>
  <si>
    <t>Dodávka - otopné těleso ocelové panelové dvouřadé v provedení klasik - typ 22-600/1000</t>
  </si>
  <si>
    <t>R31</t>
  </si>
  <si>
    <t>Montáž otopných těles panelových třířadých</t>
  </si>
  <si>
    <t xml:space="preserve">	735192925</t>
  </si>
  <si>
    <t>Montáž otopných těles panelových dvouřadých</t>
  </si>
  <si>
    <t xml:space="preserve">	735192923</t>
  </si>
  <si>
    <t>Vyvažovací ventil STAD DN 40 - dodávka a montáž</t>
  </si>
  <si>
    <t>R30</t>
  </si>
  <si>
    <t>Odvzdušnění - nádobka a ventil odvzdunovací - dodávka a montáž</t>
  </si>
  <si>
    <t>R29</t>
  </si>
  <si>
    <t>Kohout kulový přímý DN 50</t>
  </si>
  <si>
    <t>Kohouty plnící a vypouštěcí DN 15</t>
  </si>
  <si>
    <t>734291123</t>
  </si>
  <si>
    <t xml:space="preserve">Montáž směšovacích uzlů VZT (uzel je dodávkou VZT jednotky) </t>
  </si>
  <si>
    <t>R28</t>
  </si>
  <si>
    <t>Ochrana potrubí ústředního vytápění termoizolačními trubicemi z PE tl přes 20 do 25 mm DN přes 45 do 63 mm</t>
  </si>
  <si>
    <t>Tepelná izolace pro potrubí CU průměru 25 - vedené nad střechou   kaučuková izolace tl 25 mm</t>
  </si>
  <si>
    <t>R27</t>
  </si>
  <si>
    <t>Manžeta prostupová pro ocelové potrubí DN přes 32 do 50</t>
  </si>
  <si>
    <t>Tlakové zkoušky potrubí měděného do profilu 54 mm</t>
  </si>
  <si>
    <t xml:space="preserve">Dodávka a montáž potrubí z měděných trubek 54x2,0 mm, lisovaných, včetně spojovacích fitingů a pomocného materiálu </t>
  </si>
  <si>
    <t xml:space="preserve">Dodávka a montáž potrubí z měděných trubek 28x1,5 mm, lisovaných, včetně spojovacích fitingů a pomocného materiálu </t>
  </si>
  <si>
    <t>Položky obsahují montáž a dodávku potrubí včetně tvarovek</t>
  </si>
  <si>
    <t>731</t>
  </si>
  <si>
    <t>721 Rozvod plynu</t>
  </si>
  <si>
    <t>Přesun hmot pro rozvod plynu do 6,0 m</t>
  </si>
  <si>
    <t>998723201</t>
  </si>
  <si>
    <t>Krycí dvojnásobný syntetický nátěr potrubí DN do 50 mm</t>
  </si>
  <si>
    <t>Základní jednonásobný syntetický nátěr potrubí DN do 50 mm</t>
  </si>
  <si>
    <t>783614551</t>
  </si>
  <si>
    <t>Tlaková zkouška plynového potrubí úsek (celý rozvod ke kuchyni)</t>
  </si>
  <si>
    <t>R26</t>
  </si>
  <si>
    <t>Odvzdušnění nebo napuštění plynovodního potrubí</t>
  </si>
  <si>
    <t>723190907</t>
  </si>
  <si>
    <t xml:space="preserve">	Navaření odbočky na potrubí plynovodní do DN 50</t>
  </si>
  <si>
    <t>723190917</t>
  </si>
  <si>
    <t>Uzavření,otevření plynovodního potrubí při opravě</t>
  </si>
  <si>
    <t>723190901</t>
  </si>
  <si>
    <t>Skřínka pro osazení uzávěru plynu - 400 x 400 x 300 mm před kuchyní</t>
  </si>
  <si>
    <t>R25</t>
  </si>
  <si>
    <t>Bezpečnostní plynový ventil elektromagnetický DN 40  - ovládáni 230 V, bez proudu zavřeno</t>
  </si>
  <si>
    <t>R24</t>
  </si>
  <si>
    <t>Plynový filtr DN 32</t>
  </si>
  <si>
    <t>R23</t>
  </si>
  <si>
    <t>Montáž plynových armatur do DN 50</t>
  </si>
  <si>
    <t>723239106</t>
  </si>
  <si>
    <t>Kohouty kulové plynové DN 32</t>
  </si>
  <si>
    <t>R22</t>
  </si>
  <si>
    <t>Kohouty kulové plynové DN 20</t>
  </si>
  <si>
    <t>R21</t>
  </si>
  <si>
    <t>Přípojka plynovodní ocelová závitová černá bezešvá spojovaná na závit běžná DN 20</t>
  </si>
  <si>
    <t>723190203</t>
  </si>
  <si>
    <t>Chránička pro prostupy, včetně utěsnění</t>
  </si>
  <si>
    <t>R20</t>
  </si>
  <si>
    <t>Potrubí měděné tvrdé spojované lisováním D 35x1,5 mm</t>
  </si>
  <si>
    <t xml:space="preserve">	723181025</t>
  </si>
  <si>
    <t>Potrubí měděné polotvrdé spojované lisováním D 22x1 mm</t>
  </si>
  <si>
    <t>723181013</t>
  </si>
  <si>
    <t>721 Zařizovací předměty</t>
  </si>
  <si>
    <t>Přesun hmot procentní pro zařizovací předměty v objektech výšky do 12 m</t>
  </si>
  <si>
    <t>Odpadkový koš - nerezový, dodávka</t>
  </si>
  <si>
    <t>R19</t>
  </si>
  <si>
    <t>Doplňky zařízení koupelen a záchodů nerezové zásobník papírových ručníků,   dodávka a montáž</t>
  </si>
  <si>
    <t>725291631</t>
  </si>
  <si>
    <t>Doplňky zařízení koupelen - plastové dávkovač tekutého mýdla na 350 ml,   dodávka a montáž</t>
  </si>
  <si>
    <t>725291511</t>
  </si>
  <si>
    <t>Ventil  pračkový</t>
  </si>
  <si>
    <t>725813112</t>
  </si>
  <si>
    <t>Dodávka  - baterie nástěnné, DN 15x150 mm (ke sprše a k výlevce)</t>
  </si>
  <si>
    <t>R18</t>
  </si>
  <si>
    <t>Montáž - baterie sprchové nástěnné DN 15x150 mm (ke sprše a k výlevce)</t>
  </si>
  <si>
    <t>Dodávka - baterie umývadlové stojánkové pákové DN 15 s výpustí</t>
  </si>
  <si>
    <t>R17</t>
  </si>
  <si>
    <t>Montáž - baterie umývadlové stojánkové pákové DN 15 s výpustí</t>
  </si>
  <si>
    <t>Dodávka ventilů rohových G 1/2" s připojovací hadičkou</t>
  </si>
  <si>
    <t>R16</t>
  </si>
  <si>
    <t xml:space="preserve">Montáž ventilů rohových G 1/2" </t>
  </si>
  <si>
    <t>Dodávka - umyvadlo keramické bílé připevněné na stěnu šrouby, včetně zápachové uzávěrky a odpadního ventilu</t>
  </si>
  <si>
    <t>R15</t>
  </si>
  <si>
    <t>Montáž - umyvadlo keramické bílé  připevněné na stěnu šrouby, včetně zápachévé uzávěrky a odpadního ventilu</t>
  </si>
  <si>
    <t>Splachovač nádržkový plastový nízkopoložený nebo vysokopoložený,   dodávka a montáž</t>
  </si>
  <si>
    <t>Výlevka bez výtokových armatur keramická s bočním odpadem se sklopnou plastovou mřížkou 500 mm,  dodávka a montáž</t>
  </si>
  <si>
    <t>Konkrétní typy zařizovacích předmětů budou investorem vybrány před montáži</t>
  </si>
  <si>
    <t>Přesun hmot procentní pro vnitřní vodovod v objektech v do 12 m</t>
  </si>
  <si>
    <t>Průzkumy stávajícího rozvodu vodovodu</t>
  </si>
  <si>
    <t>R14</t>
  </si>
  <si>
    <t>Potrubí plastové výměna trub nebo tvarovek - vsazení odbočky do potrubí D přes 25 do 50 mm</t>
  </si>
  <si>
    <t xml:space="preserve">Vypuštění vody ze stávajícího rozvodu vody </t>
  </si>
  <si>
    <t>731391811 R11</t>
  </si>
  <si>
    <t xml:space="preserve">	Uzavření nebo otevření vodovodního potrubí při opravách</t>
  </si>
  <si>
    <t>Kabinetový změkčovací filtr  s elektronickým řízením pro průtok 2,0 m3/hod, včetně nerezových připojovacích hadic, napojovacího bloku a soli pro první naplnění</t>
  </si>
  <si>
    <t>R13</t>
  </si>
  <si>
    <t>Montáž úpravny vody</t>
  </si>
  <si>
    <t>R12</t>
  </si>
  <si>
    <t>Potrubní oddělovač DN 25 - pro úpravnu vody</t>
  </si>
  <si>
    <t>R11</t>
  </si>
  <si>
    <t>Montáž armatury se dvěma závity DN 25 - potrubního oddělovače</t>
  </si>
  <si>
    <t>Proplach a desinfekce potrubí</t>
  </si>
  <si>
    <t>Tlakové zkoušky vodovodního potrubí do DN 50</t>
  </si>
  <si>
    <t>Uzavírací armatury - kohouty kulové PPR D 32, PN 20</t>
  </si>
  <si>
    <t>Uzavírací armatury - kohouty kulové PPR D 25, PN 20</t>
  </si>
  <si>
    <t>Uzavírací armatury - kohouty kulové PPR D 20, PN 20</t>
  </si>
  <si>
    <t>Kohouty vypouštěcí DN 15</t>
  </si>
  <si>
    <t>Vyvedení a upevnění výpustek DN 15</t>
  </si>
  <si>
    <t>Ochrana vodovodního potrubí přilepenými termoizolačními trubicemi z PE tl přes 13 do 20 mm DN přes 45 do 63 mm</t>
  </si>
  <si>
    <t xml:space="preserve">Ochrana vodovodního potrubí přilepenými termoizolačními trubicemi z PE tl přes 13 do 20 mm DN přes 22 do 45 mm - včetně zaizolování kolen a tvarovek </t>
  </si>
  <si>
    <t xml:space="preserve">Ochrana vodovodního potrubí přilepenými termoizolačními trubicemi z PE tl 13 mm DN do 22 mm - včetně zaizolování kolen a tvarovek </t>
  </si>
  <si>
    <t>Příplatek za členitý rozvod potrubí plastové-prům.20x3,4 a 25x4,2 (u odběrných míst)</t>
  </si>
  <si>
    <t>722160175 R10</t>
  </si>
  <si>
    <t>Potrubí vodovodní plastové PPR svar polyfúze PN 20 D 50x8,4 mm, dodávka a montáž, včetně fitingů</t>
  </si>
  <si>
    <t>Potrubí vodovodní plastové PPR svar polyfúze PN 20 D 32x5,4 mm, dodávka a montáž, včetně fitingů</t>
  </si>
  <si>
    <t>Potrubí vodovodní plastové PPR svar polyfúze PN 20 D 25x4,2 mm, dodávka a montáž, včetně fitingů</t>
  </si>
  <si>
    <t>Potrubí vodovodní plastové PPR svar polyfúze PN 20 D 20x3,4 mm, dodávka a montáž, včetně fitingů</t>
  </si>
  <si>
    <t>721 Kanalizace</t>
  </si>
  <si>
    <t>Přesun hmot procentní pro vnitřní kanalizace v objektech v do 12 m</t>
  </si>
  <si>
    <t>Průzkumy stávajícího rozvodu kanalizace</t>
  </si>
  <si>
    <t>R09</t>
  </si>
  <si>
    <t>Napojení nových PVC kanalizačních potrubí DN 70, 100 na stávající  potrubí do DN 100</t>
  </si>
  <si>
    <t>R08</t>
  </si>
  <si>
    <t xml:space="preserve">Zkouška těsnosti kanalizace v objektech </t>
  </si>
  <si>
    <t>Přivzdušňovací ventil vnitřní odpadních potrubí DN 70</t>
  </si>
  <si>
    <t>Montáž vpustí nerezových velikosti 1600/400 mm - osazení, napojení na kanalizaci zabetonování (10% z ceny)</t>
  </si>
  <si>
    <t>R07</t>
  </si>
  <si>
    <t>Dodávka - nerezová  vpusť s protiskluzným roštem a odtokovým vývodem o průměru min. 100 mm (DN 100), velikosti 1600/400 mm. Navařený šroub pro uzemnění</t>
  </si>
  <si>
    <t>R06</t>
  </si>
  <si>
    <t>Montáž vpustí nerezových velikosti 1100/400 mm - osazení, napojení na kanalizaci zabetonování (10% z ceny)</t>
  </si>
  <si>
    <t>R05</t>
  </si>
  <si>
    <t>Dodávka - nerezová  vpusť s protiskluzným roštem a odtokovým vývodem o průměru min. 100 mm (DN 100), velikosti 1100/400 mm. Navařený šroub pro uzemnění</t>
  </si>
  <si>
    <t>R04</t>
  </si>
  <si>
    <t>Montáž vpustí nerezových velikosti 300 x 300 mm - osazení, napojení na kanalizaci zabetonování (10% z ceny)</t>
  </si>
  <si>
    <t>R03</t>
  </si>
  <si>
    <t>Dodávka - nerezová vpusť s protiskluzným roštem a odtokovým vývodem o průměru DN100. Velikost 300 x 300 mm. Navařený šroub pro uzemnění</t>
  </si>
  <si>
    <t>R02</t>
  </si>
  <si>
    <t>Vpusť podlahová s vodorovným odtokem DN 50/75 s kulovým kloubem mřížka nerez 115x115 pro sprchu</t>
  </si>
  <si>
    <t>Zřízení přípojek na potrubí prům. 100 - vyvedení odpadních výpustek</t>
  </si>
  <si>
    <t>Zřízení přípojek na potrubí prům. 70 - vyvedení odpadních výpustek</t>
  </si>
  <si>
    <t>Zřízení přípojek na potrubí prům. 50 - vyvedení odpadních výpustek</t>
  </si>
  <si>
    <t>Zřízení přípojek na potrubí prům. 40 - vyvedení odpadních výpustek</t>
  </si>
  <si>
    <t>Potrubí kanalizační z PP - HT systém - odpadní DN 100</t>
  </si>
  <si>
    <t>Potrubí kanalizační z PP - HT systém - odpadní DN 70</t>
  </si>
  <si>
    <t>Potrubí kanalizační z PP - HT systém - připojovací DN 100</t>
  </si>
  <si>
    <t>Potrubí kanalizační z PP - HT systém - připojovací DN 70</t>
  </si>
  <si>
    <t>Potrubí kanalizační z PP - HT systém - připojovací DN 50</t>
  </si>
  <si>
    <t>Potrubí kanalizační z PP - HT systém - připojovací DN 40</t>
  </si>
  <si>
    <t>Potrubí kanalizační z PVC SN 4 svodné DN 100 včetně úpravy trasy a napojení ležaté kanalizace v podlaze 1.NP u vpustí v místnosti č.12</t>
  </si>
  <si>
    <t>R01</t>
  </si>
  <si>
    <t>Stavební práce a výkopy pro ležatou kanalizaci a uložení potrubí je součástí rozpočtu stavební  části</t>
  </si>
  <si>
    <t>celkem (Kč)</t>
  </si>
  <si>
    <t>cena / MJ</t>
  </si>
  <si>
    <t>množství</t>
  </si>
  <si>
    <t>Název položky</t>
  </si>
  <si>
    <t>Číslo položky</t>
  </si>
  <si>
    <t>P.č.</t>
  </si>
  <si>
    <t>ZTI</t>
  </si>
  <si>
    <t>Rozpočet:</t>
  </si>
  <si>
    <t xml:space="preserve">Náklady celkem   </t>
  </si>
  <si>
    <t>Celkem D+M</t>
  </si>
  <si>
    <t>elektrodesign</t>
  </si>
  <si>
    <t>Mart</t>
  </si>
  <si>
    <t>kpl</t>
  </si>
  <si>
    <t>Zednické výpomoci</t>
  </si>
  <si>
    <t>Doprava 3,6% z dodávky zařízení</t>
  </si>
  <si>
    <t>Vypracování předávací dokumentace</t>
  </si>
  <si>
    <t>Komplexní vyzkoušení zařízení</t>
  </si>
  <si>
    <t>Vyregulování zařízení</t>
  </si>
  <si>
    <t>Dokumentace skutečného provedení</t>
  </si>
  <si>
    <t>Ostatní náklady</t>
  </si>
  <si>
    <t>Zpracování dílenské dokumentace</t>
  </si>
  <si>
    <t xml:space="preserve">Pohledový obklad VZT jednotka </t>
  </si>
  <si>
    <t>kg</t>
  </si>
  <si>
    <t>Montážní závěsnový a těsnící materiál</t>
  </si>
  <si>
    <t>bm</t>
  </si>
  <si>
    <t>Do D160 včetně tvarovek 40%</t>
  </si>
  <si>
    <t>VZT potrubí kruhové</t>
  </si>
  <si>
    <t>Odvodní talířový ventil D125</t>
  </si>
  <si>
    <t>3.3</t>
  </si>
  <si>
    <t>Odvodní talířový ventil D100</t>
  </si>
  <si>
    <t>3.2</t>
  </si>
  <si>
    <t>Přetlaková klapka 160</t>
  </si>
  <si>
    <t>Střešní nástavec 160</t>
  </si>
  <si>
    <t xml:space="preserve">Střešní ventilátor </t>
  </si>
  <si>
    <t>3.1</t>
  </si>
  <si>
    <t>Zařízení č.3 - Větrání hygienického zázemí</t>
  </si>
  <si>
    <t>tepelná izolace kaučuková 30mm s Al polepem</t>
  </si>
  <si>
    <t>Do D200 včetně tvarovek 40%</t>
  </si>
  <si>
    <t>Dveřní mřížka oboustranná 300x100</t>
  </si>
  <si>
    <t>2.10</t>
  </si>
  <si>
    <t>Přívodní talířový ventil D 100</t>
  </si>
  <si>
    <t>2.9</t>
  </si>
  <si>
    <t>Odvodní talířový ventil D 100</t>
  </si>
  <si>
    <t>2.8</t>
  </si>
  <si>
    <t>Odvodní vyústka 1Ř 200x75 R1</t>
  </si>
  <si>
    <t>2.7</t>
  </si>
  <si>
    <t>Přívodní vyústka 2Ř 200x75 R1</t>
  </si>
  <si>
    <t>2.6</t>
  </si>
  <si>
    <t>Přívodní vyústka 2Ř 300x75 R1</t>
  </si>
  <si>
    <t>2.5</t>
  </si>
  <si>
    <t>Protidešťová žaluzie 250x250-200</t>
  </si>
  <si>
    <t>2.4</t>
  </si>
  <si>
    <t>Tlumič hluku flexibilní 200-1000</t>
  </si>
  <si>
    <t>2.3</t>
  </si>
  <si>
    <t>Uzavírací klapka 200 se servopohonem 230V</t>
  </si>
  <si>
    <t>2.2</t>
  </si>
  <si>
    <t>Prokabelování MaR včetně uložení</t>
  </si>
  <si>
    <t>Pohybové čidlo</t>
  </si>
  <si>
    <t>Termostat 0-30°C</t>
  </si>
  <si>
    <t>Spínací modul</t>
  </si>
  <si>
    <t>Dálkový ovladač</t>
  </si>
  <si>
    <t>MaR</t>
  </si>
  <si>
    <t>Stropní konzole</t>
  </si>
  <si>
    <t>Rekuperační jednotka</t>
  </si>
  <si>
    <t>2.1</t>
  </si>
  <si>
    <t>Zařízení č.2 - Větrání pomocných prostor</t>
  </si>
  <si>
    <t>Předizolované potrubí interiér včetně tvarovek</t>
  </si>
  <si>
    <t>Předizolované potrubí exteriér včetně tvarovek</t>
  </si>
  <si>
    <t>VZT potrubí</t>
  </si>
  <si>
    <t>Vyústka přívodní 2Ř 520x220 R1</t>
  </si>
  <si>
    <t>1.9</t>
  </si>
  <si>
    <t>Regulační klapka ruční 200x200- předizolovaný panel</t>
  </si>
  <si>
    <t>1.8</t>
  </si>
  <si>
    <t>Regulační klapka ruční 400x250- předizolovaný panel</t>
  </si>
  <si>
    <t>1.7</t>
  </si>
  <si>
    <t>Regulační klapka ruční 400x300- předizolovaný panel</t>
  </si>
  <si>
    <t>1.6</t>
  </si>
  <si>
    <t>Napojení horní 200x200</t>
  </si>
  <si>
    <t>bez tukových filtrů a osvětlení</t>
  </si>
  <si>
    <t>Odsávací zákryt 950x1200x450, Qodt=700m3/h</t>
  </si>
  <si>
    <t>1.5</t>
  </si>
  <si>
    <t>Napojení horní 400x315</t>
  </si>
  <si>
    <t>Odsávací zákryt 2100x1300x450, Qodt=1500m3/h</t>
  </si>
  <si>
    <t>1.4</t>
  </si>
  <si>
    <t>Napojení horní 2x400x300</t>
  </si>
  <si>
    <t>včetně tukových filtrů a osvětlení</t>
  </si>
  <si>
    <t>Odsávací zákryt 5500x1200x450, Qodt=4700m3/h</t>
  </si>
  <si>
    <t>1.3</t>
  </si>
  <si>
    <t>Tlumič hluku buňkový 1200x600x100 70 kg</t>
  </si>
  <si>
    <t>1.2</t>
  </si>
  <si>
    <t>Přeprava jednotky- jeřábové práce</t>
  </si>
  <si>
    <t>Nosná sestavná konstrukce pro jednotku</t>
  </si>
  <si>
    <t>MaR rozvaděč a komponenty</t>
  </si>
  <si>
    <t>Pi- 400V, 50Hz, 20A</t>
  </si>
  <si>
    <t>Qp=Qo=6900 m3/h, 300 Pa</t>
  </si>
  <si>
    <t>1.1</t>
  </si>
  <si>
    <t>Zařízení č.1 - Větrání kuchyně</t>
  </si>
  <si>
    <t>Montáž    Kč</t>
  </si>
  <si>
    <t>Dodávka    Kč</t>
  </si>
  <si>
    <t>Dodávka   Kč</t>
  </si>
  <si>
    <t>Projektant   Designer</t>
  </si>
  <si>
    <t>Unit</t>
  </si>
  <si>
    <t>Work Description</t>
  </si>
  <si>
    <t>Item no.</t>
  </si>
  <si>
    <t>Celková cena</t>
  </si>
  <si>
    <t>Jednotková cena</t>
  </si>
  <si>
    <t>Množství dle       Quantity to</t>
  </si>
  <si>
    <t>Jednotka</t>
  </si>
  <si>
    <t>Popis výkonu</t>
  </si>
  <si>
    <t>Pol.č</t>
  </si>
  <si>
    <t>10/2024</t>
  </si>
  <si>
    <t>DATUM:</t>
  </si>
  <si>
    <t>VZDUCHOTECHNIKA</t>
  </si>
  <si>
    <t>PROFESE:</t>
  </si>
  <si>
    <t>MĚSTO BRUNTÁL, NÁDRAŽNÍ 994/20, 792 01 BRUNTÁL</t>
  </si>
  <si>
    <t>INVESTOR:</t>
  </si>
  <si>
    <t>MŠ BRUNTÁL U RYBNÍKA - REKONSTRUKCE KUCHYNĚ</t>
  </si>
  <si>
    <t>AKCE:</t>
  </si>
  <si>
    <t>přechod osový</t>
  </si>
  <si>
    <t>PŘ-OS</t>
  </si>
  <si>
    <t>přechod pravoúhlý</t>
  </si>
  <si>
    <t>PŘ-PR</t>
  </si>
  <si>
    <t>odbočka oboustranná</t>
  </si>
  <si>
    <t>OBO</t>
  </si>
  <si>
    <t>odbočka jednostranná</t>
  </si>
  <si>
    <t>OBJ</t>
  </si>
  <si>
    <t>oblouk</t>
  </si>
  <si>
    <t>OBL</t>
  </si>
  <si>
    <t xml:space="preserve">roura </t>
  </si>
  <si>
    <t>R</t>
  </si>
  <si>
    <t>POUŽITÉ ZKRATKY</t>
  </si>
  <si>
    <t>SOUPIS VZT POTRUBÍ</t>
  </si>
  <si>
    <t>dokumentace skutečného provedení</t>
  </si>
  <si>
    <t xml:space="preserve">ks </t>
  </si>
  <si>
    <t>demontáž stávající instalace 1NP</t>
  </si>
  <si>
    <t>prostup stropem vrtání</t>
  </si>
  <si>
    <t>otvory ve stěně vrtání</t>
  </si>
  <si>
    <t>kapsy vač vypínače</t>
  </si>
  <si>
    <t>kapsy ovladač, zásuvky</t>
  </si>
  <si>
    <t>drážka  včetně sádrování</t>
  </si>
  <si>
    <t>podpěry PV 2c/100</t>
  </si>
  <si>
    <t>plastová podložka</t>
  </si>
  <si>
    <t>betonový podstavec M16 (17kg)</t>
  </si>
  <si>
    <t>jímací tyč JT15</t>
  </si>
  <si>
    <t>jímací tyč JT20</t>
  </si>
  <si>
    <t>svorka spojovací SS</t>
  </si>
  <si>
    <t>drát FeZn o8mm</t>
  </si>
  <si>
    <t>úprava stáv jímací soustavy</t>
  </si>
  <si>
    <t>Doplnění jímací soustava vnější ochrany před bleskem</t>
  </si>
  <si>
    <t>nouzové LED svítidlo se zdrojm, "N"</t>
  </si>
  <si>
    <t>LED svítidlo,80,2W, IP66"D"</t>
  </si>
  <si>
    <t>LED svítidlo33,6W, IP20"C"</t>
  </si>
  <si>
    <t>LED svítidlo,20W, IP66"B"</t>
  </si>
  <si>
    <t>LED svítidlo,44,4W, IP66"A"</t>
  </si>
  <si>
    <t>nerez drátěný kabel žlab50/50</t>
  </si>
  <si>
    <t>svorka hlav pospojování MET</t>
  </si>
  <si>
    <t>ochranná nerez trubka  o 50/2mm</t>
  </si>
  <si>
    <t>nerez svorky</t>
  </si>
  <si>
    <t>krabice dopl pospojování</t>
  </si>
  <si>
    <t xml:space="preserve">CY6zž </t>
  </si>
  <si>
    <t>CY 25zž</t>
  </si>
  <si>
    <t>CYKY 2Ax1,5</t>
  </si>
  <si>
    <t>CYKY 3Ax1,5</t>
  </si>
  <si>
    <t xml:space="preserve">CYKY 3Cx1,5 </t>
  </si>
  <si>
    <t xml:space="preserve">CYKY 3Cx2,5 </t>
  </si>
  <si>
    <t xml:space="preserve">CYKY 5Cx2,5 </t>
  </si>
  <si>
    <t>CYKY  5Cx4</t>
  </si>
  <si>
    <t>CYKY  5Cx6</t>
  </si>
  <si>
    <t>CYKY  5Cx10</t>
  </si>
  <si>
    <t>CYKY  5Cx16</t>
  </si>
  <si>
    <t>vačkový vypínač do stěny 400V, 16A</t>
  </si>
  <si>
    <t>vačkový vypínač do stěny 400V, 25A</t>
  </si>
  <si>
    <t>vačkový vypínač do stěny 400V, 100A</t>
  </si>
  <si>
    <t xml:space="preserve">vačkový vypínač do stěny  400V, 63A </t>
  </si>
  <si>
    <t>svorkovnicová krabice pod omítku</t>
  </si>
  <si>
    <t>přístrojová krabice pod omítku</t>
  </si>
  <si>
    <t>sériový spínač zapuštěný č.5 10A, 230V</t>
  </si>
  <si>
    <t>zásuvka 32A, 400V, IP44</t>
  </si>
  <si>
    <t>zásuvka zapuštěná 16A, 230V, IP44</t>
  </si>
  <si>
    <t>střídavý ovladač zapuštěny č.6 10A, 230V</t>
  </si>
  <si>
    <t>jednopólový vypínač zapuštěný č.1 10A, 230V</t>
  </si>
  <si>
    <t>doplnění  rozv RB4</t>
  </si>
  <si>
    <t>montáž rozv RS-F</t>
  </si>
  <si>
    <t>montáž rozv RS-E</t>
  </si>
  <si>
    <t>montáž rozv RS-D</t>
  </si>
  <si>
    <t>montáž rozv RS-C</t>
  </si>
  <si>
    <t>montáž rozv RS-B</t>
  </si>
  <si>
    <t>montáž rozv RS-A</t>
  </si>
  <si>
    <t>úprava a přezbrojení  rozv RK</t>
  </si>
  <si>
    <t xml:space="preserve">PSV   ELEKTROMONTÁŽE      </t>
  </si>
  <si>
    <t>PSV Specifikace celkem</t>
  </si>
  <si>
    <t>(30m)</t>
  </si>
  <si>
    <t>Svítidla</t>
  </si>
  <si>
    <t>sádra</t>
  </si>
  <si>
    <t>drát FeZn o10</t>
  </si>
  <si>
    <t>vačkový vypínač do stěny 400V, 40A</t>
  </si>
  <si>
    <t xml:space="preserve">vačkový vypínač do stěny  400V, 50A </t>
  </si>
  <si>
    <t xml:space="preserve">svorkovnicová krabice </t>
  </si>
  <si>
    <t>ELEKTROINSTALAČNÍ MATERIÁL</t>
  </si>
  <si>
    <t>Rozvaděče celkem</t>
  </si>
  <si>
    <t>proud chránič s nadpr ochr  * -16B-1N-030-AC, 16A</t>
  </si>
  <si>
    <t>Stávající rozváděč RB4-doplnění</t>
  </si>
  <si>
    <t xml:space="preserve">pomocný materiál </t>
  </si>
  <si>
    <t>jistič  B/1, 10A</t>
  </si>
  <si>
    <t>jistič  B/1, 16A</t>
  </si>
  <si>
    <t>proud chránič  * -40-4-030-AC, 25A</t>
  </si>
  <si>
    <t xml:space="preserve">jistič * B/3, 25A </t>
  </si>
  <si>
    <t>skříň</t>
  </si>
  <si>
    <t>rozměry396x236x112mm, IP30, viz v.č. EL-25</t>
  </si>
  <si>
    <t>Rozváděč RS-F, plastový nástěnný rozváděč</t>
  </si>
  <si>
    <t>vypínač 3x25A</t>
  </si>
  <si>
    <t>rozměry396x236x112mm, IP30, viz v.č. EL-24</t>
  </si>
  <si>
    <t>Rozváděč RS-E, plastový nástěnný rozváděč</t>
  </si>
  <si>
    <t>rozměry396x236x112mm, IP30, viz v.č. EL-23</t>
  </si>
  <si>
    <t>Rozváděč RS-D, plastový nástěnný rozváděč</t>
  </si>
  <si>
    <t>vypínač 3x32A</t>
  </si>
  <si>
    <t xml:space="preserve">jistič * B/3, 32A </t>
  </si>
  <si>
    <t>rozměry396x236x112mm, IP30, viz v.č. EL-22</t>
  </si>
  <si>
    <t>Rozváděč RS-C, plastový nástěnný rozváděč</t>
  </si>
  <si>
    <t>rozměry396x236x112mm, IP30, viz v.č. EL-21</t>
  </si>
  <si>
    <t>Rozváděč RS-B, plastový nástěnný rozváděč</t>
  </si>
  <si>
    <t>rozměry396x236x112mm, IP30, viz v.č. EL-20</t>
  </si>
  <si>
    <t>Rozváděč RS-A, plastový nástěnný rozváděč</t>
  </si>
  <si>
    <t>pomocný materiál (prodrátování)</t>
  </si>
  <si>
    <t>proud chránič s nadpr ochr  * -10B-1N-030-AC, 10A</t>
  </si>
  <si>
    <t>proud chránič s nadpr ochr  * -10C-1N-030-AC, 10A</t>
  </si>
  <si>
    <t>přep ochrana 1 + 2 stupeň</t>
  </si>
  <si>
    <t>jistič  B/1, 6A</t>
  </si>
  <si>
    <t xml:space="preserve">jistič * C/3, 16A </t>
  </si>
  <si>
    <t xml:space="preserve">jistič * B/3, 16A </t>
  </si>
  <si>
    <t xml:space="preserve">jistič * B/3, 20A </t>
  </si>
  <si>
    <t xml:space="preserve">jistič * B/3, 40A </t>
  </si>
  <si>
    <t xml:space="preserve">jistič * B/3, 50A </t>
  </si>
  <si>
    <t>pojistkový odpínač DIN 3x125A</t>
  </si>
  <si>
    <t>vyp cívka</t>
  </si>
  <si>
    <t>jistič 3x 160A</t>
  </si>
  <si>
    <t>bude přezbrojen, viz v.č. EL-15- EL-19</t>
  </si>
  <si>
    <t>Stávající skříňový rozváděč RK, IP40/20</t>
  </si>
  <si>
    <t xml:space="preserve">PSV Specifikace materiálů ZŠ U Rybníka 3, Bruntál </t>
  </si>
  <si>
    <t>CENA  MONT.  PRACÍ</t>
  </si>
  <si>
    <t>SPECIFIKACE  ELEKTROM.</t>
  </si>
  <si>
    <t>PSV  ELEKTROMONTÁŽE</t>
  </si>
  <si>
    <t xml:space="preserve">REVIZE, ODZKOUŠENÍ </t>
  </si>
  <si>
    <t xml:space="preserve">S O U H R N    N Á K L A D Ů ZŠ  U Rybníka 3 </t>
  </si>
  <si>
    <t>Cena včetně  DPH</t>
  </si>
  <si>
    <t xml:space="preserve">DPH 21 % </t>
  </si>
  <si>
    <t>Cena celkem</t>
  </si>
  <si>
    <t>Revize, odzkoušení</t>
  </si>
  <si>
    <t>Základní cena</t>
  </si>
  <si>
    <t>Součet</t>
  </si>
  <si>
    <t>Cena mont. prací</t>
  </si>
  <si>
    <t xml:space="preserve">        REKAPITULACE  NÁKLADŮ</t>
  </si>
  <si>
    <t>ZŠ BRUNTÁL U Rybníka 3 - REKONSTRUKCE KUCHYNĚ</t>
  </si>
  <si>
    <t xml:space="preserve">            E L E K T R O I N S T A L A C E</t>
  </si>
  <si>
    <t>CELKOVÁ SESTAVA ROZPOČTOVÝCH NÁKLADŮ</t>
  </si>
  <si>
    <t>STAVBA ( včetně VZT, ZTI a ELEKTRO)</t>
  </si>
  <si>
    <t>REKONSTRUKCE KUCHYNĚ   MŠ U RYBNÍKA</t>
  </si>
  <si>
    <t>MÍSTO :    MŠ U RYBNÍKA, BRUNTÁL</t>
  </si>
  <si>
    <t>INVESTOR :   MĚSTO BRUNTÁL</t>
  </si>
  <si>
    <t>PROJEKTANT :  GASTROSEV S R O, FRÝDECKÁ 1237, 739 32 VRATIMOV</t>
  </si>
  <si>
    <t>DATUM :             10/2024</t>
  </si>
  <si>
    <t>ČÁST</t>
  </si>
  <si>
    <t>bez DPH</t>
  </si>
  <si>
    <t>včetně DPH</t>
  </si>
  <si>
    <t>STAVBA</t>
  </si>
  <si>
    <t>ZDRAVOTECHNIKA</t>
  </si>
  <si>
    <t>ELEKTROINSTALACE</t>
  </si>
  <si>
    <t>SOUČET - ZÁKLADNA CELKEM</t>
  </si>
  <si>
    <t>VRN (GZS,kompletace,ostatní)  3% základny</t>
  </si>
  <si>
    <t>CENA ZA OBJEKT CELKEM</t>
  </si>
  <si>
    <t xml:space="preserve">    Demontáže</t>
  </si>
  <si>
    <t xml:space="preserve">                      PSV Montáže celkem</t>
  </si>
  <si>
    <t xml:space="preserve"> </t>
  </si>
  <si>
    <t>&gt;&gt;  skryté sloupce  &lt;&lt;</t>
  </si>
  <si>
    <t>Úprava povrchů vnitřních- viz. dod. k TZ</t>
  </si>
  <si>
    <t>0,289*19 'Přepočtené koeficientem množství</t>
  </si>
  <si>
    <t>Podlahy povlakové- SPEC PVC VIZ PD v.č.D1.7</t>
  </si>
  <si>
    <t>0,518*19 'Přepočtené koeficientem množství</t>
  </si>
  <si>
    <t>1,195*19 'Přepočtené koeficientem množství</t>
  </si>
  <si>
    <t>0,008*19 'Přepočtené koeficientem množství</t>
  </si>
  <si>
    <t>0,34*19 'Přepočtené koeficientem množství</t>
  </si>
  <si>
    <t>0,095*19 'Přepočtené koeficientem množství</t>
  </si>
  <si>
    <t>0,07*19 'Přepočtené koeficientem množství</t>
  </si>
  <si>
    <t>2078045114</t>
  </si>
  <si>
    <t>Penetrační disperzní nátěr vnitřních stěn nanášený ručně</t>
  </si>
  <si>
    <t>612131121</t>
  </si>
  <si>
    <t>422</t>
  </si>
  <si>
    <t>875132936</t>
  </si>
  <si>
    <t>Vápenocementová lehčená omítka hladká jednovrstvá vnitřních stěn nanášená ručně</t>
  </si>
  <si>
    <t>612322121</t>
  </si>
  <si>
    <t>421</t>
  </si>
  <si>
    <t>-1958588664</t>
  </si>
  <si>
    <t>Pletivo sklovláknité vnitřních stěn vtlačené do tmelu</t>
  </si>
  <si>
    <t>612142001</t>
  </si>
  <si>
    <t>420</t>
  </si>
  <si>
    <t>517986387</t>
  </si>
  <si>
    <t>tepelně izolační deska tl 60 mm</t>
  </si>
  <si>
    <t>590</t>
  </si>
  <si>
    <t>419</t>
  </si>
  <si>
    <t>-296620174</t>
  </si>
  <si>
    <t>Montáž zateplení vnitřních stěn  deskami tloušťky do 80 mm</t>
  </si>
  <si>
    <t>6122310039</t>
  </si>
  <si>
    <t>418</t>
  </si>
  <si>
    <t>0,05*19 'Přepočtené koeficientem množství</t>
  </si>
  <si>
    <t>0,21*19 'Přepočtené koeficientem množství</t>
  </si>
  <si>
    <t>6,12*19 'Přepočtené koeficientem množství</t>
  </si>
  <si>
    <t>2,513*19 'Přepočtené koeficientem množství</t>
  </si>
  <si>
    <t>Příčka z tvárnic Ytong Klasik 100 na tenkovrstvou maltu tl 100 mm</t>
  </si>
  <si>
    <t>22,47*19 'Přepočtené koeficientem množství</t>
  </si>
  <si>
    <t xml:space="preserve">    61 - Úprava povrchů vnitřních- viz. dod. k TZ</t>
  </si>
  <si>
    <t xml:space="preserve">      776 - Podlahy povlakové- SPEC PVC VIZ PD v.č.D1.7</t>
  </si>
  <si>
    <t xml:space="preserve">      61 - Úprava povrchů vnitřních- viz. dod. k TZ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</si>
</sst>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4" formatCode="_-* #,##0.00\ &quot;Kč&quot;_-;\-* #,##0.00\ &quot;Kč&quot;_-;_-* &quot;-&quot;??\ &quot;Kč&quot;_-;_-@_-"/>
    <numFmt numFmtId="164" formatCode="#,##0.00%"/>
    <numFmt numFmtId="165" formatCode="dd\.mm\.yyyy"/>
    <numFmt numFmtId="166" formatCode="#,##0.00000"/>
    <numFmt numFmtId="167" formatCode="#,##0.000"/>
    <numFmt numFmtId="168" formatCode="#,##0\ &quot;Kč&quot;"/>
    <numFmt numFmtId="169" formatCode="#,##0.00\ &quot;Kč&quot;"/>
    <numFmt numFmtId="170" formatCode="_-* #,##0.00_-;\-* #,##0.00_-;_-* &quot;-&quot;??_-;_-@_-"/>
    <numFmt numFmtId="171" formatCode="0.0000"/>
    <numFmt numFmtId="172" formatCode="0.00000"/>
    <numFmt numFmtId="173" formatCode="#,##0.0"/>
    <numFmt numFmtId="174" formatCode="#,##0&quot; Kč&quot;"/>
    <numFmt numFmtId="175" formatCode="#,##0.00\ _K_č"/>
  </numFmts>
  <fonts count="78">
    <font>
      <sz val="8"/>
      <name val="Arial CE"/>
      <family val="2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u/>
      <sz val="10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sz val="9"/>
      <name val="Arial CE"/>
      <family val="2"/>
      <charset val="238"/>
    </font>
    <font>
      <u/>
      <sz val="10"/>
      <name val="Arial CE"/>
      <family val="2"/>
      <charset val="238"/>
    </font>
    <font>
      <b/>
      <u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sz val="8"/>
      <name val="Arial CE"/>
      <family val="2"/>
      <charset val="238"/>
    </font>
    <font>
      <sz val="8"/>
      <name val="Arial CE"/>
      <family val="2"/>
      <charset val="238"/>
    </font>
    <font>
      <sz val="8"/>
      <name val="Arial CE"/>
      <family val="2"/>
      <charset val="238"/>
    </font>
    <font>
      <b/>
      <i/>
      <sz val="10"/>
      <name val="Arial CE"/>
      <family val="2"/>
      <charset val="238"/>
    </font>
    <font>
      <sz val="8"/>
      <name val="Arial"/>
      <family val="2"/>
      <charset val="238"/>
    </font>
    <font>
      <b/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color indexed="9"/>
      <name val="Arial CE"/>
      <family val="2"/>
      <charset val="238"/>
    </font>
    <font>
      <sz val="10"/>
      <color indexed="9"/>
      <name val="Arial CE"/>
      <family val="2"/>
      <charset val="238"/>
    </font>
    <font>
      <sz val="10"/>
      <name val="Arial"/>
      <family val="2"/>
      <charset val="238"/>
    </font>
    <font>
      <sz val="8"/>
      <name val="MS Sans Serif"/>
      <charset val="1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u/>
      <sz val="20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8"/>
      <name val="Times New Roman"/>
      <family val="1"/>
      <charset val="238"/>
    </font>
    <font>
      <b/>
      <sz val="20"/>
      <name val="Times New Roman"/>
      <family val="1"/>
      <charset val="238"/>
    </font>
    <font>
      <sz val="18"/>
      <name val="Arial CE"/>
      <family val="2"/>
      <charset val="238"/>
    </font>
    <font>
      <b/>
      <sz val="14"/>
      <name val="Arial CE"/>
      <family val="2"/>
      <charset val="238"/>
    </font>
    <font>
      <sz val="11"/>
      <name val="Arial CE"/>
    </font>
    <font>
      <sz val="11"/>
      <color rgb="FF969696"/>
      <name val="Arial CE"/>
    </font>
    <font>
      <b/>
      <sz val="11"/>
      <name val="Arial CE"/>
    </font>
    <font>
      <sz val="11"/>
      <color rgb="FF003366"/>
      <name val="Arial CE"/>
    </font>
    <font>
      <b/>
      <sz val="11"/>
      <color rgb="FF003366"/>
      <name val="Arial CE"/>
    </font>
    <font>
      <u/>
      <sz val="11"/>
      <color theme="10"/>
      <name val="Calibri"/>
      <scheme val="minor"/>
    </font>
    <font>
      <sz val="18"/>
      <color theme="10"/>
      <name val="Wingdings 2"/>
    </font>
    <font>
      <b/>
      <sz val="12"/>
      <name val="Arial CE"/>
    </font>
    <font>
      <sz val="12"/>
      <color rgb="FF969696"/>
      <name val="Arial CE"/>
    </font>
    <font>
      <b/>
      <sz val="12"/>
      <color rgb="FF960000"/>
      <name val="Arial CE"/>
    </font>
    <font>
      <sz val="9"/>
      <color rgb="FF969696"/>
      <name val="Arial CE"/>
    </font>
    <font>
      <sz val="9"/>
      <name val="Arial CE"/>
    </font>
    <font>
      <sz val="8"/>
      <color rgb="FF969696"/>
      <name val="Arial CE"/>
    </font>
    <font>
      <sz val="10"/>
      <name val="Arial CE"/>
    </font>
    <font>
      <sz val="10"/>
      <color rgb="FF969696"/>
      <name val="Arial CE"/>
    </font>
    <font>
      <b/>
      <sz val="10"/>
      <name val="Arial CE"/>
    </font>
    <font>
      <b/>
      <sz val="14"/>
      <name val="Arial CE"/>
    </font>
    <font>
      <b/>
      <sz val="10"/>
      <color rgb="FF464646"/>
      <name val="Arial CE"/>
    </font>
    <font>
      <b/>
      <sz val="8"/>
      <color rgb="FF969696"/>
      <name val="Arial CE"/>
    </font>
    <font>
      <b/>
      <sz val="10"/>
      <color rgb="FF969696"/>
      <name val="Arial CE"/>
    </font>
    <font>
      <b/>
      <sz val="12"/>
      <color rgb="FF969696"/>
      <name val="Arial CE"/>
    </font>
    <font>
      <sz val="8"/>
      <color rgb="FF3366FF"/>
      <name val="Arial CE"/>
    </font>
    <font>
      <sz val="8"/>
      <color rgb="FFFFFFFF"/>
      <name val="Arial CE"/>
    </font>
    <font>
      <sz val="8"/>
      <color rgb="FF003366"/>
      <name val="Arial CE"/>
    </font>
    <font>
      <sz val="12"/>
      <color rgb="FF003366"/>
      <name val="Arial CE"/>
    </font>
    <font>
      <sz val="10"/>
      <color rgb="FF00336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color rgb="FF505050"/>
      <name val="Arial CE"/>
    </font>
    <font>
      <sz val="7"/>
      <color rgb="FF969696"/>
      <name val="Arial CE"/>
    </font>
    <font>
      <sz val="8"/>
      <color rgb="FF800080"/>
      <name val="Arial CE"/>
    </font>
    <font>
      <b/>
      <sz val="8"/>
      <name val="Arial CE"/>
    </font>
    <font>
      <sz val="8"/>
      <color rgb="FF960000"/>
      <name val="Arial CE"/>
    </font>
    <font>
      <b/>
      <sz val="12"/>
      <color rgb="FF800000"/>
      <name val="Arial CE"/>
    </font>
    <font>
      <sz val="10"/>
      <color rgb="FF3366FF"/>
      <name val="Arial CE"/>
    </font>
  </fonts>
  <fills count="10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3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C0C0"/>
      </patternFill>
    </fill>
  </fills>
  <borders count="7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6" fillId="0" borderId="0"/>
    <xf numFmtId="0" fontId="3" fillId="0" borderId="0"/>
    <xf numFmtId="170" fontId="6" fillId="0" borderId="0" applyFont="0" applyFill="0" applyBorder="0" applyAlignment="0" applyProtection="0"/>
    <xf numFmtId="0" fontId="29" fillId="0" borderId="0"/>
    <xf numFmtId="0" fontId="30" fillId="0" borderId="0">
      <alignment vertical="top" wrapText="1"/>
      <protection locked="0"/>
    </xf>
    <xf numFmtId="0" fontId="2" fillId="0" borderId="0"/>
    <xf numFmtId="0" fontId="11" fillId="0" borderId="0"/>
    <xf numFmtId="0" fontId="48" fillId="0" borderId="0" applyNumberFormat="0" applyFill="0" applyBorder="0" applyAlignment="0" applyProtection="0"/>
  </cellStyleXfs>
  <cellXfs count="613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3" xfId="0" applyBorder="1"/>
    <xf numFmtId="0" fontId="0" fillId="0" borderId="3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" xfId="0" applyBorder="1"/>
    <xf numFmtId="0" fontId="0" fillId="0" borderId="2" xfId="0" applyBorder="1"/>
    <xf numFmtId="0" fontId="0" fillId="0" borderId="4" xfId="0" applyBorder="1" applyAlignment="1">
      <alignment vertical="center"/>
    </xf>
    <xf numFmtId="0" fontId="6" fillId="0" borderId="0" xfId="1"/>
    <xf numFmtId="0" fontId="7" fillId="0" borderId="0" xfId="1" applyFont="1"/>
    <xf numFmtId="0" fontId="8" fillId="0" borderId="0" xfId="1" applyFont="1"/>
    <xf numFmtId="0" fontId="9" fillId="0" borderId="0" xfId="1" applyFont="1"/>
    <xf numFmtId="0" fontId="10" fillId="0" borderId="0" xfId="1" applyFont="1"/>
    <xf numFmtId="17" fontId="6" fillId="0" borderId="0" xfId="1" applyNumberFormat="1" applyAlignment="1">
      <alignment horizontal="left"/>
    </xf>
    <xf numFmtId="2" fontId="9" fillId="0" borderId="0" xfId="1" applyNumberFormat="1" applyFont="1"/>
    <xf numFmtId="44" fontId="9" fillId="0" borderId="0" xfId="1" applyNumberFormat="1" applyFont="1"/>
    <xf numFmtId="44" fontId="8" fillId="0" borderId="23" xfId="1" applyNumberFormat="1" applyFont="1" applyBorder="1"/>
    <xf numFmtId="0" fontId="8" fillId="0" borderId="24" xfId="1" applyFont="1" applyBorder="1"/>
    <xf numFmtId="0" fontId="6" fillId="0" borderId="24" xfId="1" applyBorder="1"/>
    <xf numFmtId="0" fontId="6" fillId="0" borderId="25" xfId="1" applyBorder="1"/>
    <xf numFmtId="44" fontId="9" fillId="0" borderId="26" xfId="1" applyNumberFormat="1" applyFont="1" applyBorder="1"/>
    <xf numFmtId="0" fontId="9" fillId="0" borderId="27" xfId="1" applyFont="1" applyBorder="1"/>
    <xf numFmtId="0" fontId="6" fillId="0" borderId="27" xfId="1" applyBorder="1"/>
    <xf numFmtId="0" fontId="6" fillId="0" borderId="28" xfId="1" applyBorder="1"/>
    <xf numFmtId="17" fontId="9" fillId="0" borderId="27" xfId="1" applyNumberFormat="1" applyFont="1" applyBorder="1" applyAlignment="1">
      <alignment horizontal="left"/>
    </xf>
    <xf numFmtId="0" fontId="11" fillId="0" borderId="27" xfId="1" applyFont="1" applyBorder="1"/>
    <xf numFmtId="168" fontId="12" fillId="5" borderId="26" xfId="1" applyNumberFormat="1" applyFont="1" applyFill="1" applyBorder="1"/>
    <xf numFmtId="0" fontId="12" fillId="5" borderId="27" xfId="1" applyFont="1" applyFill="1" applyBorder="1"/>
    <xf numFmtId="0" fontId="13" fillId="5" borderId="27" xfId="1" applyFont="1" applyFill="1" applyBorder="1"/>
    <xf numFmtId="0" fontId="13" fillId="5" borderId="28" xfId="1" applyFont="1" applyFill="1" applyBorder="1"/>
    <xf numFmtId="168" fontId="6" fillId="0" borderId="26" xfId="1" applyNumberFormat="1" applyBorder="1"/>
    <xf numFmtId="168" fontId="9" fillId="0" borderId="26" xfId="1" applyNumberFormat="1" applyFont="1" applyBorder="1"/>
    <xf numFmtId="0" fontId="9" fillId="0" borderId="28" xfId="1" applyFont="1" applyBorder="1"/>
    <xf numFmtId="169" fontId="9" fillId="0" borderId="26" xfId="1" applyNumberFormat="1" applyFont="1" applyBorder="1"/>
    <xf numFmtId="0" fontId="7" fillId="0" borderId="27" xfId="1" applyFont="1" applyBorder="1"/>
    <xf numFmtId="168" fontId="11" fillId="0" borderId="26" xfId="1" applyNumberFormat="1" applyFont="1" applyBorder="1"/>
    <xf numFmtId="0" fontId="10" fillId="0" borderId="27" xfId="1" applyFont="1" applyBorder="1"/>
    <xf numFmtId="0" fontId="10" fillId="0" borderId="28" xfId="1" applyFont="1" applyBorder="1"/>
    <xf numFmtId="0" fontId="6" fillId="0" borderId="26" xfId="1" applyBorder="1"/>
    <xf numFmtId="0" fontId="9" fillId="0" borderId="29" xfId="1" applyFont="1" applyBorder="1"/>
    <xf numFmtId="0" fontId="14" fillId="0" borderId="28" xfId="1" applyFont="1" applyBorder="1"/>
    <xf numFmtId="0" fontId="6" fillId="0" borderId="30" xfId="1" applyBorder="1"/>
    <xf numFmtId="0" fontId="11" fillId="0" borderId="0" xfId="1" applyFont="1" applyAlignment="1">
      <alignment wrapText="1"/>
    </xf>
    <xf numFmtId="0" fontId="15" fillId="0" borderId="33" xfId="2" applyFont="1" applyBorder="1"/>
    <xf numFmtId="0" fontId="7" fillId="0" borderId="34" xfId="1" applyFont="1" applyBorder="1"/>
    <xf numFmtId="0" fontId="16" fillId="0" borderId="36" xfId="2" applyFont="1" applyBorder="1" applyAlignment="1">
      <alignment horizontal="left"/>
    </xf>
    <xf numFmtId="0" fontId="7" fillId="0" borderId="37" xfId="1" applyFont="1" applyBorder="1"/>
    <xf numFmtId="0" fontId="17" fillId="0" borderId="0" xfId="2" applyFont="1" applyAlignment="1">
      <alignment horizontal="centerContinuous"/>
    </xf>
    <xf numFmtId="0" fontId="8" fillId="0" borderId="0" xfId="2" applyFont="1" applyAlignment="1">
      <alignment horizontal="centerContinuous"/>
    </xf>
    <xf numFmtId="0" fontId="3" fillId="0" borderId="0" xfId="2"/>
    <xf numFmtId="0" fontId="3" fillId="0" borderId="0" xfId="2" applyAlignment="1">
      <alignment horizontal="right"/>
    </xf>
    <xf numFmtId="4" fontId="9" fillId="5" borderId="27" xfId="2" applyNumberFormat="1" applyFont="1" applyFill="1" applyBorder="1"/>
    <xf numFmtId="4" fontId="3" fillId="5" borderId="39" xfId="2" applyNumberFormat="1" applyFill="1" applyBorder="1" applyAlignment="1">
      <alignment horizontal="right"/>
    </xf>
    <xf numFmtId="170" fontId="3" fillId="5" borderId="40" xfId="3" applyFont="1" applyFill="1" applyBorder="1" applyAlignment="1">
      <alignment horizontal="right"/>
    </xf>
    <xf numFmtId="0" fontId="3" fillId="5" borderId="40" xfId="2" applyFill="1" applyBorder="1" applyAlignment="1">
      <alignment horizontal="center"/>
    </xf>
    <xf numFmtId="0" fontId="19" fillId="5" borderId="41" xfId="2" applyFont="1" applyFill="1" applyBorder="1"/>
    <xf numFmtId="49" fontId="19" fillId="5" borderId="27" xfId="2" applyNumberFormat="1" applyFont="1" applyFill="1" applyBorder="1" applyAlignment="1">
      <alignment horizontal="left"/>
    </xf>
    <xf numFmtId="0" fontId="3" fillId="5" borderId="27" xfId="2" applyFill="1" applyBorder="1" applyAlignment="1">
      <alignment horizontal="center"/>
    </xf>
    <xf numFmtId="4" fontId="9" fillId="0" borderId="27" xfId="2" applyNumberFormat="1" applyFont="1" applyBorder="1"/>
    <xf numFmtId="4" fontId="3" fillId="0" borderId="39" xfId="2" applyNumberFormat="1" applyBorder="1" applyAlignment="1">
      <alignment horizontal="right"/>
    </xf>
    <xf numFmtId="170" fontId="3" fillId="0" borderId="40" xfId="3" applyFont="1" applyFill="1" applyBorder="1" applyAlignment="1">
      <alignment horizontal="right"/>
    </xf>
    <xf numFmtId="0" fontId="3" fillId="0" borderId="40" xfId="2" applyBorder="1" applyAlignment="1">
      <alignment horizontal="center"/>
    </xf>
    <xf numFmtId="0" fontId="19" fillId="0" borderId="41" xfId="2" applyFont="1" applyBorder="1"/>
    <xf numFmtId="49" fontId="19" fillId="0" borderId="27" xfId="2" applyNumberFormat="1" applyFont="1" applyBorder="1" applyAlignment="1">
      <alignment horizontal="left"/>
    </xf>
    <xf numFmtId="0" fontId="3" fillId="0" borderId="27" xfId="2" applyBorder="1" applyAlignment="1">
      <alignment horizontal="center"/>
    </xf>
    <xf numFmtId="4" fontId="20" fillId="0" borderId="42" xfId="2" applyNumberFormat="1" applyFont="1" applyBorder="1"/>
    <xf numFmtId="2" fontId="21" fillId="0" borderId="43" xfId="1" applyNumberFormat="1" applyFont="1" applyBorder="1" applyAlignment="1">
      <alignment horizontal="right"/>
    </xf>
    <xf numFmtId="0" fontId="21" fillId="0" borderId="43" xfId="1" applyFont="1" applyBorder="1" applyAlignment="1">
      <alignment wrapText="1"/>
    </xf>
    <xf numFmtId="0" fontId="20" fillId="0" borderId="44" xfId="1" applyFont="1" applyBorder="1" applyAlignment="1">
      <alignment wrapText="1"/>
    </xf>
    <xf numFmtId="0" fontId="21" fillId="0" borderId="43" xfId="1" applyFont="1" applyBorder="1" applyAlignment="1">
      <alignment horizontal="left" wrapText="1"/>
    </xf>
    <xf numFmtId="0" fontId="22" fillId="0" borderId="42" xfId="2" applyFont="1" applyBorder="1" applyAlignment="1">
      <alignment horizontal="center"/>
    </xf>
    <xf numFmtId="2" fontId="21" fillId="0" borderId="42" xfId="1" applyNumberFormat="1" applyFont="1" applyBorder="1"/>
    <xf numFmtId="2" fontId="21" fillId="0" borderId="27" xfId="1" applyNumberFormat="1" applyFont="1" applyBorder="1" applyAlignment="1">
      <alignment horizontal="right"/>
    </xf>
    <xf numFmtId="0" fontId="21" fillId="0" borderId="27" xfId="1" applyFont="1" applyBorder="1" applyAlignment="1">
      <alignment horizontal="center"/>
    </xf>
    <xf numFmtId="0" fontId="21" fillId="0" borderId="27" xfId="1" applyFont="1" applyBorder="1" applyAlignment="1">
      <alignment wrapText="1"/>
    </xf>
    <xf numFmtId="4" fontId="21" fillId="0" borderId="42" xfId="2" applyNumberFormat="1" applyFont="1" applyBorder="1"/>
    <xf numFmtId="0" fontId="3" fillId="0" borderId="45" xfId="2" applyBorder="1"/>
    <xf numFmtId="0" fontId="3" fillId="0" borderId="46" xfId="2" applyBorder="1" applyAlignment="1">
      <alignment horizontal="right"/>
    </xf>
    <xf numFmtId="170" fontId="3" fillId="0" borderId="46" xfId="3" applyFont="1" applyBorder="1" applyAlignment="1">
      <alignment horizontal="right"/>
    </xf>
    <xf numFmtId="0" fontId="3" fillId="0" borderId="46" xfId="2" applyBorder="1" applyAlignment="1">
      <alignment horizontal="center"/>
    </xf>
    <xf numFmtId="0" fontId="9" fillId="0" borderId="44" xfId="2" applyFont="1" applyBorder="1"/>
    <xf numFmtId="49" fontId="9" fillId="0" borderId="27" xfId="2" applyNumberFormat="1" applyFont="1" applyBorder="1" applyAlignment="1">
      <alignment horizontal="left"/>
    </xf>
    <xf numFmtId="0" fontId="9" fillId="0" borderId="27" xfId="2" applyFont="1" applyBorder="1" applyAlignment="1">
      <alignment horizontal="center"/>
    </xf>
    <xf numFmtId="4" fontId="23" fillId="5" borderId="27" xfId="2" applyNumberFormat="1" applyFont="1" applyFill="1" applyBorder="1"/>
    <xf numFmtId="39" fontId="3" fillId="5" borderId="40" xfId="2" applyNumberFormat="1" applyFill="1" applyBorder="1" applyAlignment="1">
      <alignment horizontal="right"/>
    </xf>
    <xf numFmtId="2" fontId="21" fillId="0" borderId="27" xfId="1" applyNumberFormat="1" applyFont="1" applyBorder="1"/>
    <xf numFmtId="0" fontId="24" fillId="0" borderId="27" xfId="1" applyFont="1" applyBorder="1"/>
    <xf numFmtId="0" fontId="24" fillId="0" borderId="27" xfId="1" applyFont="1" applyBorder="1" applyAlignment="1">
      <alignment wrapText="1"/>
    </xf>
    <xf numFmtId="0" fontId="24" fillId="0" borderId="27" xfId="1" applyFont="1" applyBorder="1" applyAlignment="1">
      <alignment horizontal="left"/>
    </xf>
    <xf numFmtId="0" fontId="6" fillId="0" borderId="27" xfId="1" applyBorder="1" applyAlignment="1">
      <alignment horizontal="left"/>
    </xf>
    <xf numFmtId="0" fontId="9" fillId="0" borderId="27" xfId="1" applyFont="1" applyBorder="1" applyAlignment="1">
      <alignment horizontal="left"/>
    </xf>
    <xf numFmtId="0" fontId="9" fillId="0" borderId="42" xfId="2" applyFont="1" applyBorder="1" applyAlignment="1">
      <alignment horizontal="center"/>
    </xf>
    <xf numFmtId="0" fontId="21" fillId="0" borderId="27" xfId="1" applyFont="1" applyBorder="1" applyAlignment="1">
      <alignment horizontal="left"/>
    </xf>
    <xf numFmtId="0" fontId="22" fillId="0" borderId="27" xfId="2" applyFont="1" applyBorder="1" applyAlignment="1">
      <alignment wrapText="1"/>
    </xf>
    <xf numFmtId="49" fontId="22" fillId="0" borderId="47" xfId="2" applyNumberFormat="1" applyFont="1" applyBorder="1" applyAlignment="1">
      <alignment horizontal="left"/>
    </xf>
    <xf numFmtId="0" fontId="21" fillId="0" borderId="0" xfId="2" applyFont="1"/>
    <xf numFmtId="2" fontId="21" fillId="0" borderId="0" xfId="1" applyNumberFormat="1" applyFont="1"/>
    <xf numFmtId="0" fontId="21" fillId="0" borderId="0" xfId="1" applyFont="1"/>
    <xf numFmtId="2" fontId="21" fillId="0" borderId="42" xfId="2" applyNumberFormat="1" applyFont="1" applyBorder="1" applyAlignment="1">
      <alignment horizontal="right"/>
    </xf>
    <xf numFmtId="49" fontId="21" fillId="0" borderId="42" xfId="2" applyNumberFormat="1" applyFont="1" applyBorder="1" applyAlignment="1">
      <alignment horizontal="center" shrinkToFit="1"/>
    </xf>
    <xf numFmtId="0" fontId="22" fillId="0" borderId="42" xfId="2" applyFont="1" applyBorder="1" applyAlignment="1">
      <alignment vertical="top" wrapText="1"/>
    </xf>
    <xf numFmtId="49" fontId="22" fillId="0" borderId="42" xfId="2" applyNumberFormat="1" applyFont="1" applyBorder="1" applyAlignment="1">
      <alignment horizontal="left" vertical="top"/>
    </xf>
    <xf numFmtId="49" fontId="22" fillId="0" borderId="27" xfId="2" applyNumberFormat="1" applyFont="1" applyBorder="1" applyAlignment="1">
      <alignment horizontal="left" vertical="top"/>
    </xf>
    <xf numFmtId="171" fontId="21" fillId="0" borderId="0" xfId="1" applyNumberFormat="1" applyFont="1"/>
    <xf numFmtId="0" fontId="24" fillId="0" borderId="0" xfId="1" applyFont="1"/>
    <xf numFmtId="2" fontId="22" fillId="0" borderId="27" xfId="1" applyNumberFormat="1" applyFont="1" applyBorder="1"/>
    <xf numFmtId="0" fontId="22" fillId="0" borderId="27" xfId="1" applyFont="1" applyBorder="1" applyAlignment="1">
      <alignment horizontal="center"/>
    </xf>
    <xf numFmtId="0" fontId="24" fillId="0" borderId="42" xfId="1" applyFont="1" applyBorder="1" applyAlignment="1">
      <alignment horizontal="left"/>
    </xf>
    <xf numFmtId="172" fontId="24" fillId="0" borderId="0" xfId="1" applyNumberFormat="1" applyFont="1"/>
    <xf numFmtId="0" fontId="24" fillId="0" borderId="27" xfId="1" applyFont="1" applyBorder="1" applyAlignment="1">
      <alignment horizontal="center"/>
    </xf>
    <xf numFmtId="172" fontId="21" fillId="0" borderId="0" xfId="1" applyNumberFormat="1" applyFont="1"/>
    <xf numFmtId="0" fontId="21" fillId="0" borderId="27" xfId="1" applyFont="1" applyBorder="1"/>
    <xf numFmtId="0" fontId="25" fillId="0" borderId="27" xfId="1" applyFont="1" applyBorder="1" applyAlignment="1">
      <alignment wrapText="1"/>
    </xf>
    <xf numFmtId="0" fontId="25" fillId="0" borderId="27" xfId="1" applyFont="1" applyBorder="1"/>
    <xf numFmtId="2" fontId="6" fillId="0" borderId="0" xfId="1" applyNumberFormat="1"/>
    <xf numFmtId="4" fontId="3" fillId="5" borderId="40" xfId="2" applyNumberFormat="1" applyFill="1" applyBorder="1" applyAlignment="1">
      <alignment horizontal="right"/>
    </xf>
    <xf numFmtId="2" fontId="20" fillId="0" borderId="42" xfId="2" applyNumberFormat="1" applyFont="1" applyBorder="1" applyAlignment="1">
      <alignment horizontal="right"/>
    </xf>
    <xf numFmtId="49" fontId="20" fillId="0" borderId="42" xfId="2" applyNumberFormat="1" applyFont="1" applyBorder="1" applyAlignment="1">
      <alignment horizontal="center" shrinkToFit="1"/>
    </xf>
    <xf numFmtId="0" fontId="20" fillId="0" borderId="42" xfId="2" applyFont="1" applyBorder="1" applyAlignment="1">
      <alignment vertical="top" wrapText="1"/>
    </xf>
    <xf numFmtId="49" fontId="20" fillId="0" borderId="42" xfId="2" applyNumberFormat="1" applyFont="1" applyBorder="1" applyAlignment="1">
      <alignment horizontal="left"/>
    </xf>
    <xf numFmtId="2" fontId="20" fillId="0" borderId="27" xfId="1" applyNumberFormat="1" applyFont="1" applyBorder="1"/>
    <xf numFmtId="39" fontId="20" fillId="0" borderId="42" xfId="1" applyNumberFormat="1" applyFont="1" applyBorder="1"/>
    <xf numFmtId="0" fontId="20" fillId="0" borderId="27" xfId="2" applyFont="1" applyBorder="1" applyAlignment="1">
      <alignment horizontal="center"/>
    </xf>
    <xf numFmtId="0" fontId="20" fillId="0" borderId="42" xfId="2" applyFont="1" applyBorder="1"/>
    <xf numFmtId="0" fontId="20" fillId="0" borderId="42" xfId="2" applyFont="1" applyBorder="1" applyAlignment="1">
      <alignment horizontal="left"/>
    </xf>
    <xf numFmtId="0" fontId="20" fillId="0" borderId="27" xfId="2" applyFont="1" applyBorder="1"/>
    <xf numFmtId="0" fontId="20" fillId="0" borderId="27" xfId="2" applyFont="1" applyBorder="1" applyAlignment="1">
      <alignment horizontal="left"/>
    </xf>
    <xf numFmtId="0" fontId="20" fillId="0" borderId="42" xfId="1" applyFont="1" applyBorder="1" applyAlignment="1">
      <alignment horizontal="center" vertical="center"/>
    </xf>
    <xf numFmtId="0" fontId="20" fillId="0" borderId="42" xfId="1" applyFont="1" applyBorder="1" applyAlignment="1">
      <alignment horizontal="left"/>
    </xf>
    <xf numFmtId="39" fontId="20" fillId="0" borderId="42" xfId="1" applyNumberFormat="1" applyFont="1" applyBorder="1" applyAlignment="1" applyProtection="1">
      <alignment horizontal="right"/>
      <protection locked="0"/>
    </xf>
    <xf numFmtId="0" fontId="20" fillId="0" borderId="27" xfId="1" applyFont="1" applyBorder="1" applyAlignment="1" applyProtection="1">
      <alignment horizontal="left" wrapText="1"/>
      <protection locked="0"/>
    </xf>
    <xf numFmtId="39" fontId="20" fillId="0" borderId="27" xfId="1" applyNumberFormat="1" applyFont="1" applyBorder="1" applyAlignment="1" applyProtection="1">
      <alignment horizontal="right" vertical="center"/>
      <protection locked="0"/>
    </xf>
    <xf numFmtId="0" fontId="20" fillId="0" borderId="27" xfId="1" applyFont="1" applyBorder="1" applyAlignment="1" applyProtection="1">
      <alignment horizontal="left" vertical="center" wrapText="1"/>
      <protection locked="0"/>
    </xf>
    <xf numFmtId="39" fontId="20" fillId="0" borderId="27" xfId="1" applyNumberFormat="1" applyFont="1" applyBorder="1" applyAlignment="1" applyProtection="1">
      <alignment horizontal="right"/>
      <protection locked="0"/>
    </xf>
    <xf numFmtId="0" fontId="20" fillId="0" borderId="48" xfId="1" applyFont="1" applyBorder="1" applyAlignment="1" applyProtection="1">
      <alignment horizontal="left" wrapText="1"/>
      <protection locked="0"/>
    </xf>
    <xf numFmtId="4" fontId="20" fillId="0" borderId="27" xfId="2" applyNumberFormat="1" applyFont="1" applyBorder="1"/>
    <xf numFmtId="49" fontId="20" fillId="0" borderId="27" xfId="2" applyNumberFormat="1" applyFont="1" applyBorder="1" applyAlignment="1">
      <alignment horizontal="center" shrinkToFit="1"/>
    </xf>
    <xf numFmtId="0" fontId="20" fillId="0" borderId="49" xfId="1" applyFont="1" applyBorder="1" applyAlignment="1" applyProtection="1">
      <alignment horizontal="left" vertical="center" wrapText="1"/>
      <protection locked="0"/>
    </xf>
    <xf numFmtId="39" fontId="20" fillId="0" borderId="27" xfId="2" applyNumberFormat="1" applyFont="1" applyBorder="1" applyAlignment="1">
      <alignment horizontal="right"/>
    </xf>
    <xf numFmtId="0" fontId="20" fillId="0" borderId="27" xfId="2" applyFont="1" applyBorder="1" applyAlignment="1">
      <alignment vertical="top" wrapText="1"/>
    </xf>
    <xf numFmtId="49" fontId="20" fillId="0" borderId="44" xfId="2" applyNumberFormat="1" applyFont="1" applyBorder="1" applyAlignment="1">
      <alignment horizontal="left" vertical="top"/>
    </xf>
    <xf numFmtId="0" fontId="20" fillId="0" borderId="41" xfId="1" applyFont="1" applyBorder="1" applyAlignment="1" applyProtection="1">
      <alignment wrapText="1"/>
      <protection locked="0"/>
    </xf>
    <xf numFmtId="39" fontId="20" fillId="0" borderId="27" xfId="1" applyNumberFormat="1" applyFont="1" applyBorder="1"/>
    <xf numFmtId="0" fontId="20" fillId="0" borderId="27" xfId="1" applyFont="1" applyBorder="1" applyAlignment="1">
      <alignment horizontal="center"/>
    </xf>
    <xf numFmtId="0" fontId="20" fillId="0" borderId="27" xfId="1" applyFont="1" applyBorder="1" applyAlignment="1">
      <alignment wrapText="1"/>
    </xf>
    <xf numFmtId="0" fontId="20" fillId="0" borderId="41" xfId="1" applyFont="1" applyBorder="1" applyAlignment="1">
      <alignment horizontal="left"/>
    </xf>
    <xf numFmtId="0" fontId="20" fillId="0" borderId="27" xfId="1" applyFont="1" applyBorder="1" applyAlignment="1">
      <alignment horizontal="left"/>
    </xf>
    <xf numFmtId="0" fontId="3" fillId="0" borderId="27" xfId="2" applyBorder="1"/>
    <xf numFmtId="0" fontId="3" fillId="0" borderId="27" xfId="2" applyBorder="1" applyAlignment="1">
      <alignment horizontal="right"/>
    </xf>
    <xf numFmtId="0" fontId="21" fillId="0" borderId="27" xfId="2" applyFont="1" applyBorder="1"/>
    <xf numFmtId="0" fontId="3" fillId="0" borderId="39" xfId="2" applyBorder="1"/>
    <xf numFmtId="0" fontId="3" fillId="0" borderId="40" xfId="2" applyBorder="1" applyAlignment="1">
      <alignment horizontal="right"/>
    </xf>
    <xf numFmtId="0" fontId="9" fillId="0" borderId="41" xfId="2" applyFont="1" applyBorder="1"/>
    <xf numFmtId="49" fontId="9" fillId="0" borderId="47" xfId="2" applyNumberFormat="1" applyFont="1" applyBorder="1" applyAlignment="1">
      <alignment horizontal="left"/>
    </xf>
    <xf numFmtId="49" fontId="20" fillId="0" borderId="42" xfId="2" applyNumberFormat="1" applyFont="1" applyBorder="1" applyAlignment="1">
      <alignment horizontal="left" shrinkToFit="1"/>
    </xf>
    <xf numFmtId="49" fontId="20" fillId="0" borderId="42" xfId="2" applyNumberFormat="1" applyFont="1" applyBorder="1" applyAlignment="1">
      <alignment horizontal="left" vertical="top"/>
    </xf>
    <xf numFmtId="4" fontId="21" fillId="0" borderId="42" xfId="2" applyNumberFormat="1" applyFont="1" applyBorder="1" applyAlignment="1">
      <alignment horizontal="right"/>
    </xf>
    <xf numFmtId="0" fontId="24" fillId="0" borderId="0" xfId="1" applyFont="1" applyAlignment="1">
      <alignment horizontal="left"/>
    </xf>
    <xf numFmtId="0" fontId="21" fillId="0" borderId="27" xfId="2" applyFont="1" applyBorder="1" applyAlignment="1">
      <alignment horizontal="center"/>
    </xf>
    <xf numFmtId="0" fontId="21" fillId="0" borderId="27" xfId="2" applyFont="1" applyBorder="1" applyAlignment="1">
      <alignment wrapText="1"/>
    </xf>
    <xf numFmtId="49" fontId="21" fillId="0" borderId="27" xfId="2" applyNumberFormat="1" applyFont="1" applyBorder="1" applyAlignment="1">
      <alignment horizontal="left"/>
    </xf>
    <xf numFmtId="0" fontId="22" fillId="0" borderId="44" xfId="2" applyFont="1" applyBorder="1" applyAlignment="1">
      <alignment vertical="top" wrapText="1"/>
    </xf>
    <xf numFmtId="49" fontId="22" fillId="0" borderId="27" xfId="2" applyNumberFormat="1" applyFont="1" applyBorder="1" applyAlignment="1">
      <alignment horizontal="left"/>
    </xf>
    <xf numFmtId="0" fontId="21" fillId="0" borderId="41" xfId="2" applyFont="1" applyBorder="1"/>
    <xf numFmtId="0" fontId="24" fillId="0" borderId="27" xfId="1" applyFont="1" applyBorder="1" applyAlignment="1">
      <alignment vertical="top" wrapText="1"/>
    </xf>
    <xf numFmtId="49" fontId="22" fillId="0" borderId="42" xfId="2" applyNumberFormat="1" applyFont="1" applyBorder="1" applyAlignment="1">
      <alignment horizontal="left"/>
    </xf>
    <xf numFmtId="0" fontId="7" fillId="0" borderId="40" xfId="2" applyFont="1" applyBorder="1" applyAlignment="1">
      <alignment horizontal="right"/>
    </xf>
    <xf numFmtId="0" fontId="7" fillId="0" borderId="40" xfId="2" applyFont="1" applyBorder="1" applyAlignment="1">
      <alignment horizontal="center"/>
    </xf>
    <xf numFmtId="0" fontId="26" fillId="0" borderId="41" xfId="2" applyFont="1" applyBorder="1"/>
    <xf numFmtId="0" fontId="9" fillId="0" borderId="47" xfId="2" applyFont="1" applyBorder="1" applyAlignment="1">
      <alignment horizontal="center"/>
    </xf>
    <xf numFmtId="3" fontId="3" fillId="0" borderId="0" xfId="2" applyNumberFormat="1"/>
    <xf numFmtId="0" fontId="27" fillId="0" borderId="0" xfId="2" applyFont="1"/>
    <xf numFmtId="0" fontId="28" fillId="0" borderId="0" xfId="2" applyFont="1"/>
    <xf numFmtId="2" fontId="24" fillId="0" borderId="27" xfId="1" applyNumberFormat="1" applyFont="1" applyBorder="1"/>
    <xf numFmtId="2" fontId="3" fillId="0" borderId="0" xfId="2" applyNumberFormat="1"/>
    <xf numFmtId="0" fontId="4" fillId="5" borderId="27" xfId="2" applyFont="1" applyFill="1" applyBorder="1" applyAlignment="1">
      <alignment horizontal="center"/>
    </xf>
    <xf numFmtId="0" fontId="4" fillId="5" borderId="39" xfId="2" applyFont="1" applyFill="1" applyBorder="1" applyAlignment="1">
      <alignment horizontal="center"/>
    </xf>
    <xf numFmtId="49" fontId="4" fillId="5" borderId="27" xfId="2" applyNumberFormat="1" applyFont="1" applyFill="1" applyBorder="1"/>
    <xf numFmtId="0" fontId="16" fillId="0" borderId="0" xfId="2" applyFont="1"/>
    <xf numFmtId="0" fontId="3" fillId="0" borderId="51" xfId="2" applyBorder="1"/>
    <xf numFmtId="0" fontId="3" fillId="0" borderId="55" xfId="2" applyBorder="1"/>
    <xf numFmtId="0" fontId="7" fillId="0" borderId="0" xfId="1" applyFont="1" applyAlignment="1">
      <alignment horizontal="left"/>
    </xf>
    <xf numFmtId="0" fontId="16" fillId="0" borderId="56" xfId="2" applyFont="1" applyBorder="1" applyAlignment="1">
      <alignment horizontal="right"/>
    </xf>
    <xf numFmtId="0" fontId="17" fillId="0" borderId="51" xfId="2" applyFont="1" applyBorder="1" applyAlignment="1">
      <alignment horizontal="centerContinuous"/>
    </xf>
    <xf numFmtId="0" fontId="17" fillId="0" borderId="51" xfId="2" applyFont="1" applyBorder="1" applyAlignment="1">
      <alignment horizontal="right"/>
    </xf>
    <xf numFmtId="0" fontId="8" fillId="0" borderId="51" xfId="2" applyFont="1" applyBorder="1" applyAlignment="1">
      <alignment horizontal="centerContinuous"/>
    </xf>
    <xf numFmtId="0" fontId="29" fillId="0" borderId="0" xfId="4"/>
    <xf numFmtId="49" fontId="29" fillId="0" borderId="0" xfId="4" applyNumberFormat="1"/>
    <xf numFmtId="49" fontId="10" fillId="0" borderId="27" xfId="5" applyNumberFormat="1" applyFont="1" applyFill="1" applyBorder="1" applyAlignment="1">
      <alignment horizontal="center" vertical="center" wrapText="1"/>
      <protection locked="0"/>
    </xf>
    <xf numFmtId="49" fontId="10" fillId="0" borderId="41" xfId="5" applyNumberFormat="1" applyFont="1" applyFill="1" applyBorder="1" applyAlignment="1">
      <alignment horizontal="center" vertical="center" wrapText="1"/>
      <protection locked="0"/>
    </xf>
    <xf numFmtId="49" fontId="10" fillId="0" borderId="69" xfId="5" applyNumberFormat="1" applyFont="1" applyFill="1" applyBorder="1" applyAlignment="1">
      <alignment horizontal="left" vertical="center" wrapText="1"/>
      <protection locked="0"/>
    </xf>
    <xf numFmtId="49" fontId="10" fillId="0" borderId="49" xfId="5" applyNumberFormat="1" applyFont="1" applyFill="1" applyBorder="1" applyAlignment="1">
      <alignment horizontal="center" vertical="center" wrapText="1"/>
      <protection locked="0"/>
    </xf>
    <xf numFmtId="49" fontId="22" fillId="0" borderId="59" xfId="5" applyNumberFormat="1" applyFont="1" applyFill="1" applyBorder="1" applyAlignment="1">
      <alignment horizontal="justify" vertical="center" wrapText="1"/>
      <protection locked="0"/>
    </xf>
    <xf numFmtId="173" fontId="22" fillId="0" borderId="0" xfId="5" applyNumberFormat="1" applyFont="1" applyFill="1" applyBorder="1" applyAlignment="1">
      <alignment vertical="center" wrapText="1"/>
      <protection locked="0"/>
    </xf>
    <xf numFmtId="49" fontId="22" fillId="0" borderId="48" xfId="5" applyNumberFormat="1" applyFont="1" applyFill="1" applyBorder="1" applyAlignment="1">
      <alignment vertical="center" wrapText="1"/>
      <protection locked="0"/>
    </xf>
    <xf numFmtId="0" fontId="32" fillId="0" borderId="0" xfId="4" applyFont="1"/>
    <xf numFmtId="0" fontId="11" fillId="0" borderId="0" xfId="4" applyFont="1"/>
    <xf numFmtId="0" fontId="2" fillId="0" borderId="0" xfId="6"/>
    <xf numFmtId="0" fontId="5" fillId="0" borderId="0" xfId="6" applyFont="1" applyAlignment="1">
      <alignment horizontal="center"/>
    </xf>
    <xf numFmtId="0" fontId="33" fillId="0" borderId="0" xfId="6" applyFont="1" applyAlignment="1">
      <alignment horizontal="center"/>
    </xf>
    <xf numFmtId="0" fontId="32" fillId="0" borderId="0" xfId="6" applyFont="1" applyAlignment="1">
      <alignment horizontal="center"/>
    </xf>
    <xf numFmtId="0" fontId="41" fillId="0" borderId="0" xfId="0" applyFont="1" applyBorder="1" applyAlignment="1">
      <alignment vertical="center"/>
    </xf>
    <xf numFmtId="0" fontId="6" fillId="0" borderId="0" xfId="0" applyFont="1"/>
    <xf numFmtId="174" fontId="6" fillId="0" borderId="0" xfId="0" applyNumberFormat="1" applyFont="1" applyAlignment="1">
      <alignment horizontal="right"/>
    </xf>
    <xf numFmtId="0" fontId="6" fillId="7" borderId="0" xfId="0" applyFont="1" applyFill="1"/>
    <xf numFmtId="175" fontId="29" fillId="0" borderId="0" xfId="4" applyNumberFormat="1"/>
    <xf numFmtId="39" fontId="21" fillId="7" borderId="43" xfId="1" applyNumberFormat="1" applyFont="1" applyFill="1" applyBorder="1" applyAlignment="1" applyProtection="1">
      <alignment horizontal="right"/>
      <protection locked="0"/>
    </xf>
    <xf numFmtId="0" fontId="10" fillId="0" borderId="69" xfId="5" applyFont="1" applyFill="1" applyBorder="1" applyAlignment="1" applyProtection="1">
      <alignment horizontal="center" vertical="center" wrapText="1"/>
    </xf>
    <xf numFmtId="0" fontId="29" fillId="0" borderId="75" xfId="4" applyBorder="1" applyAlignment="1" applyProtection="1">
      <alignment horizontal="left"/>
    </xf>
    <xf numFmtId="0" fontId="29" fillId="0" borderId="0" xfId="4" applyProtection="1"/>
    <xf numFmtId="0" fontId="29" fillId="0" borderId="28" xfId="4" applyBorder="1" applyAlignment="1" applyProtection="1">
      <alignment horizontal="left"/>
    </xf>
    <xf numFmtId="0" fontId="29" fillId="0" borderId="25" xfId="4" applyBorder="1" applyAlignment="1" applyProtection="1">
      <alignment horizontal="left"/>
    </xf>
    <xf numFmtId="0" fontId="31" fillId="0" borderId="0" xfId="4" applyFont="1" applyProtection="1"/>
    <xf numFmtId="2" fontId="22" fillId="0" borderId="69" xfId="5" applyNumberFormat="1" applyFont="1" applyFill="1" applyBorder="1" applyAlignment="1" applyProtection="1">
      <alignment vertical="center" wrapText="1"/>
    </xf>
    <xf numFmtId="0" fontId="22" fillId="0" borderId="69" xfId="5" applyFont="1" applyFill="1" applyBorder="1" applyAlignment="1" applyProtection="1">
      <alignment horizontal="center" vertical="center" wrapText="1"/>
    </xf>
    <xf numFmtId="173" fontId="22" fillId="0" borderId="43" xfId="5" applyNumberFormat="1" applyFont="1" applyFill="1" applyBorder="1" applyAlignment="1" applyProtection="1">
      <alignment horizontal="center" vertical="center" wrapText="1"/>
    </xf>
    <xf numFmtId="173" fontId="22" fillId="0" borderId="27" xfId="5" applyNumberFormat="1" applyFont="1" applyFill="1" applyBorder="1" applyAlignment="1" applyProtection="1">
      <alignment horizontal="center" vertical="center" wrapText="1"/>
    </xf>
    <xf numFmtId="2" fontId="22" fillId="0" borderId="71" xfId="5" applyNumberFormat="1" applyFont="1" applyFill="1" applyBorder="1" applyAlignment="1" applyProtection="1">
      <alignment horizontal="justify" vertical="center" wrapText="1"/>
    </xf>
    <xf numFmtId="0" fontId="22" fillId="0" borderId="71" xfId="5" applyFont="1" applyFill="1" applyBorder="1" applyAlignment="1" applyProtection="1">
      <alignment horizontal="center" vertical="center" wrapText="1"/>
    </xf>
    <xf numFmtId="173" fontId="22" fillId="0" borderId="49" xfId="5" applyNumberFormat="1" applyFont="1" applyFill="1" applyBorder="1" applyAlignment="1" applyProtection="1">
      <alignment horizontal="center" vertical="center" wrapText="1"/>
    </xf>
    <xf numFmtId="0" fontId="7" fillId="0" borderId="43" xfId="5" applyFont="1" applyFill="1" applyBorder="1" applyAlignment="1" applyProtection="1">
      <alignment horizontal="left" vertical="center"/>
    </xf>
    <xf numFmtId="0" fontId="10" fillId="0" borderId="69" xfId="5" applyFont="1" applyFill="1" applyBorder="1" applyAlignment="1" applyProtection="1">
      <alignment horizontal="center" vertical="center"/>
    </xf>
    <xf numFmtId="0" fontId="29" fillId="0" borderId="27" xfId="4" applyBorder="1" applyProtection="1"/>
    <xf numFmtId="0" fontId="6" fillId="0" borderId="43" xfId="5" applyFont="1" applyFill="1" applyBorder="1" applyAlignment="1" applyProtection="1">
      <alignment horizontal="left" vertical="center"/>
    </xf>
    <xf numFmtId="2" fontId="10" fillId="7" borderId="69" xfId="5" applyNumberFormat="1" applyFont="1" applyFill="1" applyBorder="1" applyAlignment="1" applyProtection="1">
      <alignment horizontal="center" vertical="center"/>
    </xf>
    <xf numFmtId="2" fontId="10" fillId="7" borderId="69" xfId="5" applyNumberFormat="1" applyFont="1" applyFill="1" applyBorder="1" applyAlignment="1" applyProtection="1">
      <alignment horizontal="center" vertical="center" wrapText="1"/>
    </xf>
    <xf numFmtId="2" fontId="10" fillId="0" borderId="69" xfId="5" applyNumberFormat="1" applyFont="1" applyFill="1" applyBorder="1" applyAlignment="1" applyProtection="1">
      <alignment horizontal="center" vertical="center" wrapText="1"/>
    </xf>
    <xf numFmtId="2" fontId="29" fillId="0" borderId="0" xfId="4" applyNumberFormat="1" applyProtection="1"/>
    <xf numFmtId="2" fontId="29" fillId="0" borderId="27" xfId="4" applyNumberFormat="1" applyBorder="1" applyProtection="1"/>
    <xf numFmtId="0" fontId="6" fillId="0" borderId="43" xfId="5" applyFont="1" applyBorder="1" applyAlignment="1" applyProtection="1">
      <alignment horizontal="left" vertical="center"/>
    </xf>
    <xf numFmtId="2" fontId="10" fillId="0" borderId="69" xfId="5" applyNumberFormat="1" applyFont="1" applyFill="1" applyBorder="1" applyAlignment="1" applyProtection="1">
      <alignment horizontal="center" vertical="center"/>
    </xf>
    <xf numFmtId="0" fontId="10" fillId="0" borderId="69" xfId="5" applyFont="1" applyBorder="1" applyAlignment="1" applyProtection="1">
      <alignment horizontal="center" vertical="center" wrapText="1"/>
    </xf>
    <xf numFmtId="0" fontId="6" fillId="0" borderId="49" xfId="5" applyFont="1" applyFill="1" applyBorder="1" applyAlignment="1" applyProtection="1">
      <alignment horizontal="left" vertical="center"/>
    </xf>
    <xf numFmtId="0" fontId="10" fillId="0" borderId="27" xfId="5" applyFont="1" applyFill="1" applyBorder="1" applyAlignment="1" applyProtection="1">
      <alignment horizontal="center" vertical="center" wrapText="1"/>
    </xf>
    <xf numFmtId="0" fontId="10" fillId="0" borderId="70" xfId="5" applyFont="1" applyFill="1" applyBorder="1" applyAlignment="1" applyProtection="1">
      <alignment horizontal="center" vertical="center" wrapText="1"/>
    </xf>
    <xf numFmtId="0" fontId="10" fillId="0" borderId="39" xfId="5" applyFont="1" applyFill="1" applyBorder="1" applyAlignment="1" applyProtection="1">
      <alignment horizontal="center" vertical="center" wrapText="1"/>
    </xf>
    <xf numFmtId="2" fontId="10" fillId="0" borderId="27" xfId="5" applyNumberFormat="1" applyFont="1" applyFill="1" applyBorder="1" applyAlignment="1" applyProtection="1">
      <alignment horizontal="center" vertical="center"/>
    </xf>
    <xf numFmtId="2" fontId="10" fillId="0" borderId="27" xfId="5" applyNumberFormat="1" applyFont="1" applyFill="1" applyBorder="1" applyAlignment="1" applyProtection="1">
      <alignment horizontal="center" vertical="center" wrapText="1"/>
    </xf>
    <xf numFmtId="0" fontId="10" fillId="0" borderId="0" xfId="5" applyFont="1" applyFill="1" applyBorder="1" applyAlignment="1" applyProtection="1">
      <alignment horizontal="center" vertical="center" wrapText="1"/>
    </xf>
    <xf numFmtId="0" fontId="7" fillId="0" borderId="49" xfId="5" applyFont="1" applyFill="1" applyBorder="1" applyAlignment="1" applyProtection="1">
      <alignment horizontal="left" vertical="center"/>
    </xf>
    <xf numFmtId="0" fontId="10" fillId="0" borderId="27" xfId="5" applyFont="1" applyFill="1" applyBorder="1" applyAlignment="1" applyProtection="1">
      <alignment horizontal="center" vertical="center"/>
    </xf>
    <xf numFmtId="0" fontId="6" fillId="0" borderId="48" xfId="5" applyFont="1" applyFill="1" applyBorder="1" applyAlignment="1" applyProtection="1">
      <alignment horizontal="left" vertical="center"/>
    </xf>
    <xf numFmtId="0" fontId="10" fillId="0" borderId="42" xfId="5" applyFont="1" applyFill="1" applyBorder="1" applyAlignment="1" applyProtection="1">
      <alignment horizontal="center" vertical="center" wrapText="1"/>
    </xf>
    <xf numFmtId="0" fontId="10" fillId="0" borderId="42" xfId="5" applyFont="1" applyFill="1" applyBorder="1" applyAlignment="1" applyProtection="1">
      <alignment horizontal="center" vertical="center"/>
    </xf>
    <xf numFmtId="0" fontId="7" fillId="0" borderId="68" xfId="5" applyFont="1" applyFill="1" applyBorder="1" applyAlignment="1" applyProtection="1">
      <alignment horizontal="left" vertical="center"/>
    </xf>
    <xf numFmtId="0" fontId="7" fillId="0" borderId="67" xfId="5" applyFont="1" applyFill="1" applyBorder="1" applyAlignment="1" applyProtection="1">
      <alignment horizontal="center" vertical="center" wrapText="1"/>
    </xf>
    <xf numFmtId="0" fontId="7" fillId="0" borderId="64" xfId="5" applyFont="1" applyFill="1" applyBorder="1" applyAlignment="1" applyProtection="1">
      <alignment horizontal="left" vertical="center"/>
    </xf>
    <xf numFmtId="0" fontId="7" fillId="0" borderId="27" xfId="5" applyFont="1" applyFill="1" applyBorder="1" applyAlignment="1" applyProtection="1">
      <alignment horizontal="center" vertical="center" wrapText="1"/>
    </xf>
    <xf numFmtId="0" fontId="7" fillId="0" borderId="62" xfId="5" applyFont="1" applyFill="1" applyBorder="1" applyAlignment="1" applyProtection="1">
      <alignment horizontal="left" vertical="center"/>
    </xf>
    <xf numFmtId="0" fontId="7" fillId="0" borderId="24" xfId="5" applyFont="1" applyFill="1" applyBorder="1" applyAlignment="1" applyProtection="1">
      <alignment horizontal="center" vertical="center" wrapText="1"/>
    </xf>
    <xf numFmtId="0" fontId="6" fillId="0" borderId="59" xfId="5" applyFont="1" applyFill="1" applyBorder="1" applyAlignment="1" applyProtection="1">
      <alignment horizontal="left" vertical="center"/>
    </xf>
    <xf numFmtId="0" fontId="10" fillId="0" borderId="29" xfId="5" applyFont="1" applyFill="1" applyBorder="1" applyAlignment="1" applyProtection="1">
      <alignment horizontal="center" vertical="center" wrapText="1"/>
    </xf>
    <xf numFmtId="0" fontId="10" fillId="0" borderId="29" xfId="5" applyFont="1" applyFill="1" applyBorder="1" applyAlignment="1" applyProtection="1">
      <alignment horizontal="center" vertical="center"/>
    </xf>
    <xf numFmtId="2" fontId="10" fillId="7" borderId="69" xfId="5" applyNumberFormat="1" applyFont="1" applyFill="1" applyBorder="1" applyAlignment="1" applyProtection="1">
      <alignment horizontal="center" vertical="center"/>
      <protection locked="0"/>
    </xf>
    <xf numFmtId="2" fontId="10" fillId="7" borderId="69" xfId="5" applyNumberFormat="1" applyFont="1" applyFill="1" applyBorder="1" applyAlignment="1" applyProtection="1">
      <alignment horizontal="center" vertical="center" wrapText="1"/>
      <protection locked="0"/>
    </xf>
    <xf numFmtId="2" fontId="10" fillId="7" borderId="27" xfId="5" applyNumberFormat="1" applyFont="1" applyFill="1" applyBorder="1" applyAlignment="1" applyProtection="1">
      <alignment horizontal="center" vertical="center"/>
      <protection locked="0"/>
    </xf>
    <xf numFmtId="2" fontId="21" fillId="7" borderId="27" xfId="1" applyNumberFormat="1" applyFont="1" applyFill="1" applyBorder="1" applyProtection="1">
      <protection locked="0"/>
    </xf>
    <xf numFmtId="4" fontId="20" fillId="7" borderId="42" xfId="2" applyNumberFormat="1" applyFont="1" applyFill="1" applyBorder="1" applyAlignment="1" applyProtection="1">
      <alignment horizontal="right"/>
      <protection locked="0"/>
    </xf>
    <xf numFmtId="4" fontId="20" fillId="8" borderId="42" xfId="2" applyNumberFormat="1" applyFont="1" applyFill="1" applyBorder="1" applyAlignment="1" applyProtection="1">
      <alignment horizontal="right"/>
    </xf>
    <xf numFmtId="0" fontId="21" fillId="7" borderId="27" xfId="1" applyFont="1" applyFill="1" applyBorder="1" applyProtection="1">
      <protection locked="0"/>
    </xf>
    <xf numFmtId="4" fontId="21" fillId="8" borderId="42" xfId="2" applyNumberFormat="1" applyFont="1" applyFill="1" applyBorder="1" applyAlignment="1">
      <alignment horizontal="right"/>
    </xf>
    <xf numFmtId="4" fontId="20" fillId="8" borderId="42" xfId="2" applyNumberFormat="1" applyFont="1" applyFill="1" applyBorder="1" applyAlignment="1">
      <alignment horizontal="right"/>
    </xf>
    <xf numFmtId="4" fontId="20" fillId="8" borderId="27" xfId="2" applyNumberFormat="1" applyFont="1" applyFill="1" applyBorder="1" applyAlignment="1">
      <alignment horizontal="right"/>
    </xf>
    <xf numFmtId="2" fontId="20" fillId="8" borderId="42" xfId="2" applyNumberFormat="1" applyFont="1" applyFill="1" applyBorder="1" applyAlignment="1">
      <alignment horizontal="right"/>
    </xf>
    <xf numFmtId="4" fontId="21" fillId="7" borderId="42" xfId="2" applyNumberFormat="1" applyFont="1" applyFill="1" applyBorder="1" applyAlignment="1" applyProtection="1">
      <alignment horizontal="right"/>
      <protection locked="0"/>
    </xf>
    <xf numFmtId="2" fontId="20" fillId="7" borderId="27" xfId="1" applyNumberFormat="1" applyFont="1" applyFill="1" applyBorder="1" applyProtection="1">
      <protection locked="0"/>
    </xf>
    <xf numFmtId="39" fontId="20" fillId="7" borderId="42" xfId="2" applyNumberFormat="1" applyFont="1" applyFill="1" applyBorder="1" applyAlignment="1" applyProtection="1">
      <alignment horizontal="right"/>
      <protection locked="0"/>
    </xf>
    <xf numFmtId="0" fontId="33" fillId="7" borderId="27" xfId="7" applyFont="1" applyFill="1" applyBorder="1" applyAlignment="1" applyProtection="1">
      <alignment horizontal="center"/>
      <protection locked="0"/>
    </xf>
    <xf numFmtId="0" fontId="2" fillId="7" borderId="27" xfId="6" applyFill="1" applyBorder="1" applyAlignment="1" applyProtection="1">
      <alignment horizontal="center"/>
      <protection locked="0"/>
    </xf>
    <xf numFmtId="0" fontId="2" fillId="0" borderId="0" xfId="6" applyProtection="1"/>
    <xf numFmtId="0" fontId="40" fillId="0" borderId="0" xfId="7" applyFont="1" applyProtection="1"/>
    <xf numFmtId="0" fontId="11" fillId="0" borderId="0" xfId="7" applyProtection="1"/>
    <xf numFmtId="0" fontId="31" fillId="0" borderId="0" xfId="7" applyFont="1" applyProtection="1"/>
    <xf numFmtId="0" fontId="38" fillId="0" borderId="0" xfId="7" applyFont="1" applyProtection="1"/>
    <xf numFmtId="0" fontId="39" fillId="0" borderId="0" xfId="7" applyFont="1" applyAlignment="1" applyProtection="1">
      <alignment horizontal="left"/>
    </xf>
    <xf numFmtId="0" fontId="33" fillId="0" borderId="0" xfId="7" applyFont="1" applyProtection="1"/>
    <xf numFmtId="0" fontId="35" fillId="0" borderId="0" xfId="7" applyFont="1" applyProtection="1"/>
    <xf numFmtId="0" fontId="34" fillId="0" borderId="0" xfId="7" applyFont="1" applyAlignment="1" applyProtection="1">
      <alignment horizontal="center"/>
    </xf>
    <xf numFmtId="0" fontId="35" fillId="0" borderId="0" xfId="7" applyFont="1" applyAlignment="1" applyProtection="1">
      <alignment horizontal="center"/>
    </xf>
    <xf numFmtId="0" fontId="33" fillId="0" borderId="0" xfId="7" applyFont="1" applyAlignment="1" applyProtection="1">
      <alignment horizontal="center"/>
    </xf>
    <xf numFmtId="0" fontId="34" fillId="0" borderId="0" xfId="7" applyFont="1" applyProtection="1"/>
    <xf numFmtId="0" fontId="37" fillId="0" borderId="0" xfId="7" applyFont="1" applyProtection="1"/>
    <xf numFmtId="0" fontId="11" fillId="0" borderId="0" xfId="7" applyAlignment="1" applyProtection="1">
      <alignment horizontal="center"/>
    </xf>
    <xf numFmtId="0" fontId="11" fillId="0" borderId="0" xfId="7" applyFont="1" applyAlignment="1" applyProtection="1">
      <alignment horizontal="center"/>
    </xf>
    <xf numFmtId="0" fontId="32" fillId="0" borderId="0" xfId="7" applyFont="1" applyAlignment="1" applyProtection="1">
      <alignment horizontal="center"/>
    </xf>
    <xf numFmtId="0" fontId="32" fillId="0" borderId="0" xfId="7" applyFont="1" applyProtection="1"/>
    <xf numFmtId="0" fontId="33" fillId="0" borderId="0" xfId="7" applyFont="1" applyAlignment="1" applyProtection="1">
      <alignment horizontal="left"/>
    </xf>
    <xf numFmtId="0" fontId="33" fillId="0" borderId="27" xfId="7" applyFont="1" applyBorder="1" applyAlignment="1" applyProtection="1">
      <alignment horizontal="center"/>
    </xf>
    <xf numFmtId="0" fontId="11" fillId="0" borderId="27" xfId="7" applyBorder="1" applyAlignment="1" applyProtection="1">
      <alignment horizontal="center"/>
    </xf>
    <xf numFmtId="0" fontId="11" fillId="0" borderId="27" xfId="7" applyBorder="1" applyProtection="1"/>
    <xf numFmtId="0" fontId="33" fillId="0" borderId="27" xfId="7" applyFont="1" applyBorder="1" applyProtection="1"/>
    <xf numFmtId="0" fontId="34" fillId="0" borderId="27" xfId="7" applyFont="1" applyBorder="1" applyProtection="1"/>
    <xf numFmtId="0" fontId="32" fillId="0" borderId="76" xfId="7" applyFont="1" applyBorder="1" applyAlignment="1" applyProtection="1">
      <alignment horizontal="center"/>
    </xf>
    <xf numFmtId="0" fontId="33" fillId="0" borderId="42" xfId="7" applyFont="1" applyBorder="1" applyAlignment="1" applyProtection="1">
      <alignment horizontal="center"/>
    </xf>
    <xf numFmtId="0" fontId="34" fillId="0" borderId="76" xfId="7" applyFont="1" applyBorder="1" applyAlignment="1" applyProtection="1">
      <alignment horizontal="center"/>
    </xf>
    <xf numFmtId="0" fontId="34" fillId="0" borderId="27" xfId="7" applyFont="1" applyBorder="1" applyAlignment="1" applyProtection="1">
      <alignment horizontal="center"/>
    </xf>
    <xf numFmtId="0" fontId="34" fillId="0" borderId="0" xfId="7" applyFont="1" applyAlignment="1" applyProtection="1">
      <alignment horizontal="left"/>
    </xf>
    <xf numFmtId="0" fontId="36" fillId="0" borderId="27" xfId="6" applyFont="1" applyBorder="1" applyAlignment="1" applyProtection="1">
      <alignment horizontal="center"/>
    </xf>
    <xf numFmtId="0" fontId="35" fillId="0" borderId="27" xfId="7" applyFont="1" applyBorder="1" applyAlignment="1" applyProtection="1">
      <alignment horizontal="center"/>
    </xf>
    <xf numFmtId="0" fontId="33" fillId="0" borderId="0" xfId="6" applyFont="1" applyAlignment="1" applyProtection="1">
      <alignment horizontal="center"/>
    </xf>
    <xf numFmtId="0" fontId="33" fillId="0" borderId="0" xfId="6" applyFont="1" applyProtection="1"/>
    <xf numFmtId="0" fontId="34" fillId="0" borderId="76" xfId="6" applyFont="1" applyBorder="1" applyAlignment="1" applyProtection="1">
      <alignment horizontal="center"/>
    </xf>
    <xf numFmtId="0" fontId="34" fillId="0" borderId="0" xfId="6" applyFont="1" applyAlignment="1" applyProtection="1">
      <alignment horizontal="center"/>
    </xf>
    <xf numFmtId="0" fontId="32" fillId="0" borderId="32" xfId="7" applyFont="1" applyBorder="1" applyProtection="1"/>
    <xf numFmtId="0" fontId="33" fillId="0" borderId="77" xfId="7" applyFont="1" applyBorder="1" applyAlignment="1" applyProtection="1">
      <alignment horizontal="center"/>
    </xf>
    <xf numFmtId="0" fontId="33" fillId="0" borderId="77" xfId="7" applyFont="1" applyBorder="1" applyProtection="1"/>
    <xf numFmtId="0" fontId="32" fillId="0" borderId="0" xfId="6" applyFont="1" applyAlignment="1" applyProtection="1">
      <alignment horizontal="center"/>
    </xf>
    <xf numFmtId="0" fontId="5" fillId="0" borderId="76" xfId="6" applyFont="1" applyBorder="1" applyAlignment="1" applyProtection="1">
      <alignment horizontal="center"/>
    </xf>
    <xf numFmtId="0" fontId="5" fillId="0" borderId="0" xfId="6" applyFont="1" applyAlignment="1" applyProtection="1">
      <alignment horizontal="center"/>
    </xf>
    <xf numFmtId="0" fontId="2" fillId="0" borderId="0" xfId="6" applyAlignment="1" applyProtection="1">
      <alignment horizontal="center"/>
    </xf>
    <xf numFmtId="0" fontId="11" fillId="0" borderId="0" xfId="6" applyFont="1" applyProtection="1"/>
    <xf numFmtId="0" fontId="11" fillId="0" borderId="0" xfId="6" applyFont="1" applyAlignment="1" applyProtection="1">
      <alignment horizontal="center"/>
    </xf>
    <xf numFmtId="0" fontId="32" fillId="0" borderId="0" xfId="6" applyFont="1" applyProtection="1"/>
    <xf numFmtId="0" fontId="2" fillId="0" borderId="27" xfId="6" applyBorder="1" applyAlignment="1" applyProtection="1">
      <alignment horizontal="center"/>
    </xf>
    <xf numFmtId="0" fontId="11" fillId="0" borderId="27" xfId="6" applyFont="1" applyBorder="1" applyAlignment="1" applyProtection="1">
      <alignment horizontal="center"/>
    </xf>
    <xf numFmtId="0" fontId="11" fillId="0" borderId="27" xfId="6" applyFont="1" applyBorder="1" applyProtection="1"/>
    <xf numFmtId="0" fontId="2" fillId="0" borderId="27" xfId="6" applyBorder="1" applyProtection="1"/>
    <xf numFmtId="0" fontId="32" fillId="0" borderId="27" xfId="6" applyFont="1" applyBorder="1" applyProtection="1"/>
    <xf numFmtId="0" fontId="35" fillId="0" borderId="0" xfId="6" applyFont="1" applyAlignment="1" applyProtection="1">
      <alignment horizontal="center"/>
    </xf>
    <xf numFmtId="0" fontId="34" fillId="0" borderId="0" xfId="6" applyFont="1" applyProtection="1"/>
    <xf numFmtId="0" fontId="32" fillId="0" borderId="27" xfId="6" applyFont="1" applyBorder="1" applyAlignment="1" applyProtection="1">
      <alignment horizontal="center"/>
    </xf>
    <xf numFmtId="0" fontId="32" fillId="0" borderId="32" xfId="6" applyFont="1" applyBorder="1" applyAlignment="1" applyProtection="1">
      <alignment horizontal="center"/>
    </xf>
    <xf numFmtId="0" fontId="33" fillId="0" borderId="77" xfId="6" applyFont="1" applyBorder="1" applyAlignment="1" applyProtection="1">
      <alignment horizontal="center"/>
    </xf>
    <xf numFmtId="0" fontId="2" fillId="0" borderId="77" xfId="6" applyBorder="1" applyProtection="1"/>
    <xf numFmtId="0" fontId="1" fillId="0" borderId="0" xfId="6" applyFont="1" applyProtection="1"/>
    <xf numFmtId="0" fontId="0" fillId="0" borderId="10" xfId="0" applyBorder="1" applyAlignment="1">
      <alignment vertical="center"/>
    </xf>
    <xf numFmtId="0" fontId="0" fillId="0" borderId="9" xfId="0" applyBorder="1" applyAlignment="1">
      <alignment vertical="center"/>
    </xf>
    <xf numFmtId="0" fontId="43" fillId="0" borderId="0" xfId="0" applyFont="1" applyAlignment="1">
      <alignment vertical="center"/>
    </xf>
    <xf numFmtId="0" fontId="43" fillId="0" borderId="0" xfId="0" applyFont="1" applyAlignment="1">
      <alignment horizontal="left" vertical="center"/>
    </xf>
    <xf numFmtId="4" fontId="44" fillId="0" borderId="21" xfId="0" applyNumberFormat="1" applyFont="1" applyBorder="1" applyAlignment="1">
      <alignment vertical="center"/>
    </xf>
    <xf numFmtId="4" fontId="44" fillId="0" borderId="20" xfId="0" applyNumberFormat="1" applyFont="1" applyBorder="1" applyAlignment="1">
      <alignment vertical="center"/>
    </xf>
    <xf numFmtId="166" fontId="44" fillId="0" borderId="20" xfId="0" applyNumberFormat="1" applyFont="1" applyBorder="1" applyAlignment="1">
      <alignment vertical="center"/>
    </xf>
    <xf numFmtId="4" fontId="44" fillId="0" borderId="19" xfId="0" applyNumberFormat="1" applyFont="1" applyBorder="1" applyAlignment="1">
      <alignment vertical="center"/>
    </xf>
    <xf numFmtId="0" fontId="43" fillId="0" borderId="3" xfId="0" applyFont="1" applyBorder="1" applyAlignment="1">
      <alignment vertical="center"/>
    </xf>
    <xf numFmtId="0" fontId="45" fillId="0" borderId="0" xfId="0" applyFont="1" applyAlignment="1">
      <alignment horizontal="center" vertical="center"/>
    </xf>
    <xf numFmtId="0" fontId="47" fillId="0" borderId="0" xfId="0" applyFont="1" applyAlignment="1">
      <alignment vertical="center"/>
    </xf>
    <xf numFmtId="0" fontId="49" fillId="0" borderId="0" xfId="8" applyFont="1" applyAlignment="1">
      <alignment horizontal="center" vertical="center"/>
    </xf>
    <xf numFmtId="0" fontId="50" fillId="0" borderId="0" xfId="0" applyFont="1" applyAlignment="1">
      <alignment vertical="center"/>
    </xf>
    <xf numFmtId="0" fontId="50" fillId="0" borderId="0" xfId="0" applyFont="1" applyAlignment="1">
      <alignment horizontal="left" vertical="center"/>
    </xf>
    <xf numFmtId="4" fontId="51" fillId="0" borderId="15" xfId="0" applyNumberFormat="1" applyFont="1" applyBorder="1" applyAlignment="1">
      <alignment vertical="center"/>
    </xf>
    <xf numFmtId="4" fontId="51" fillId="0" borderId="0" xfId="0" applyNumberFormat="1" applyFont="1" applyAlignment="1">
      <alignment vertical="center"/>
    </xf>
    <xf numFmtId="166" fontId="51" fillId="0" borderId="0" xfId="0" applyNumberFormat="1" applyFont="1" applyAlignment="1">
      <alignment vertical="center"/>
    </xf>
    <xf numFmtId="4" fontId="51" fillId="0" borderId="14" xfId="0" applyNumberFormat="1" applyFont="1" applyBorder="1" applyAlignment="1">
      <alignment vertical="center"/>
    </xf>
    <xf numFmtId="0" fontId="50" fillId="0" borderId="3" xfId="0" applyFont="1" applyBorder="1" applyAlignment="1">
      <alignment vertical="center"/>
    </xf>
    <xf numFmtId="0" fontId="50" fillId="0" borderId="0" xfId="0" applyFont="1" applyAlignment="1">
      <alignment horizontal="center" vertical="center"/>
    </xf>
    <xf numFmtId="0" fontId="52" fillId="0" borderId="0" xfId="0" applyFont="1" applyAlignment="1">
      <alignment vertical="center"/>
    </xf>
    <xf numFmtId="0" fontId="52" fillId="0" borderId="0" xfId="0" applyFont="1" applyAlignment="1">
      <alignment horizontal="left" vertical="center"/>
    </xf>
    <xf numFmtId="0" fontId="0" fillId="0" borderId="11" xfId="0" applyBorder="1" applyAlignment="1">
      <alignment vertical="center"/>
    </xf>
    <xf numFmtId="0" fontId="53" fillId="0" borderId="18" xfId="0" applyFont="1" applyBorder="1" applyAlignment="1">
      <alignment horizontal="center" vertical="center" wrapText="1"/>
    </xf>
    <xf numFmtId="0" fontId="53" fillId="0" borderId="17" xfId="0" applyFont="1" applyBorder="1" applyAlignment="1">
      <alignment horizontal="center" vertical="center" wrapText="1"/>
    </xf>
    <xf numFmtId="0" fontId="53" fillId="0" borderId="16" xfId="0" applyFont="1" applyBorder="1" applyAlignment="1">
      <alignment horizontal="center" vertical="center" wrapText="1"/>
    </xf>
    <xf numFmtId="0" fontId="54" fillId="4" borderId="0" xfId="0" applyFont="1" applyFill="1" applyAlignment="1">
      <alignment horizontal="center" vertical="center"/>
    </xf>
    <xf numFmtId="0" fontId="0" fillId="4" borderId="7" xfId="0" applyFill="1" applyBorder="1" applyAlignment="1">
      <alignment vertical="center"/>
    </xf>
    <xf numFmtId="0" fontId="0" fillId="0" borderId="15" xfId="0" applyBorder="1" applyAlignment="1">
      <alignment vertical="center"/>
    </xf>
    <xf numFmtId="0" fontId="57" fillId="0" borderId="0" xfId="0" applyFont="1" applyAlignment="1">
      <alignment horizontal="left" vertical="center"/>
    </xf>
    <xf numFmtId="0" fontId="58" fillId="0" borderId="0" xfId="0" applyFont="1" applyAlignment="1">
      <alignment vertical="center"/>
    </xf>
    <xf numFmtId="0" fontId="45" fillId="0" borderId="3" xfId="0" applyFont="1" applyBorder="1" applyAlignment="1">
      <alignment vertical="center"/>
    </xf>
    <xf numFmtId="0" fontId="45" fillId="0" borderId="0" xfId="0" applyFont="1" applyAlignment="1">
      <alignment horizontal="left" vertical="center"/>
    </xf>
    <xf numFmtId="0" fontId="56" fillId="0" borderId="3" xfId="0" applyFont="1" applyBorder="1" applyAlignment="1">
      <alignment vertical="center"/>
    </xf>
    <xf numFmtId="0" fontId="59" fillId="0" borderId="0" xfId="0" applyFont="1" applyAlignment="1">
      <alignment horizontal="left" vertical="center"/>
    </xf>
    <xf numFmtId="0" fontId="0" fillId="0" borderId="2" xfId="0" applyBorder="1" applyAlignment="1">
      <alignment vertical="center"/>
    </xf>
    <xf numFmtId="0" fontId="0" fillId="0" borderId="1" xfId="0" applyBorder="1" applyAlignment="1">
      <alignment vertical="center"/>
    </xf>
    <xf numFmtId="0" fontId="57" fillId="0" borderId="5" xfId="0" applyFont="1" applyBorder="1" applyAlignment="1">
      <alignment horizontal="left" vertical="center"/>
    </xf>
    <xf numFmtId="0" fontId="60" fillId="0" borderId="4" xfId="0" applyFont="1" applyBorder="1" applyAlignment="1">
      <alignment horizontal="left" vertical="center"/>
    </xf>
    <xf numFmtId="0" fontId="0" fillId="3" borderId="0" xfId="0" applyFill="1" applyAlignment="1">
      <alignment vertical="center"/>
    </xf>
    <xf numFmtId="0" fontId="50" fillId="3" borderId="7" xfId="0" applyFont="1" applyFill="1" applyBorder="1" applyAlignment="1">
      <alignment horizontal="center" vertical="center"/>
    </xf>
    <xf numFmtId="0" fontId="50" fillId="3" borderId="6" xfId="0" applyFont="1" applyFill="1" applyBorder="1" applyAlignment="1">
      <alignment horizontal="left" vertical="center"/>
    </xf>
    <xf numFmtId="0" fontId="57" fillId="0" borderId="3" xfId="0" applyFont="1" applyBorder="1" applyAlignment="1">
      <alignment vertical="center"/>
    </xf>
    <xf numFmtId="0" fontId="58" fillId="0" borderId="5" xfId="0" applyFont="1" applyBorder="1" applyAlignment="1">
      <alignment horizontal="left" vertical="center"/>
    </xf>
    <xf numFmtId="0" fontId="0" fillId="0" borderId="4" xfId="0" applyBorder="1"/>
    <xf numFmtId="0" fontId="0" fillId="0" borderId="0" xfId="0" applyAlignment="1">
      <alignment horizontal="left" vertical="center"/>
    </xf>
    <xf numFmtId="0" fontId="56" fillId="2" borderId="0" xfId="0" applyFont="1" applyFill="1" applyAlignment="1" applyProtection="1">
      <alignment horizontal="left" vertical="center"/>
      <protection locked="0"/>
    </xf>
    <xf numFmtId="0" fontId="45" fillId="0" borderId="0" xfId="0" applyFont="1" applyAlignment="1">
      <alignment horizontal="left" vertical="top"/>
    </xf>
    <xf numFmtId="0" fontId="57" fillId="0" borderId="0" xfId="0" applyFont="1" applyAlignment="1">
      <alignment horizontal="left" vertical="top"/>
    </xf>
    <xf numFmtId="0" fontId="63" fillId="0" borderId="0" xfId="0" applyFont="1" applyAlignment="1">
      <alignment horizontal="left" vertical="center"/>
    </xf>
    <xf numFmtId="0" fontId="64" fillId="0" borderId="0" xfId="0" applyFont="1" applyAlignment="1">
      <alignment horizontal="left" vertical="center"/>
    </xf>
    <xf numFmtId="0" fontId="65" fillId="0" borderId="0" xfId="0" applyFont="1" applyAlignment="1">
      <alignment horizontal="left" vertical="center"/>
    </xf>
    <xf numFmtId="0" fontId="54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4" fontId="54" fillId="2" borderId="22" xfId="0" applyNumberFormat="1" applyFont="1" applyFill="1" applyBorder="1" applyAlignment="1" applyProtection="1">
      <alignment vertical="center"/>
      <protection locked="0"/>
    </xf>
    <xf numFmtId="0" fontId="66" fillId="0" borderId="0" xfId="0" applyFont="1"/>
    <xf numFmtId="4" fontId="66" fillId="0" borderId="0" xfId="0" applyNumberFormat="1" applyFont="1" applyAlignment="1">
      <alignment vertical="center"/>
    </xf>
    <xf numFmtId="0" fontId="66" fillId="0" borderId="0" xfId="0" applyFont="1" applyAlignment="1">
      <alignment horizontal="left"/>
    </xf>
    <xf numFmtId="0" fontId="66" fillId="0" borderId="0" xfId="0" applyFont="1" applyAlignment="1">
      <alignment horizontal="center"/>
    </xf>
    <xf numFmtId="167" fontId="54" fillId="2" borderId="22" xfId="0" applyNumberFormat="1" applyFont="1" applyFill="1" applyBorder="1" applyAlignment="1" applyProtection="1">
      <alignment vertical="center"/>
      <protection locked="0"/>
    </xf>
    <xf numFmtId="4" fontId="69" fillId="2" borderId="22" xfId="0" applyNumberFormat="1" applyFont="1" applyFill="1" applyBorder="1" applyAlignment="1" applyProtection="1">
      <alignment vertical="center"/>
      <protection locked="0"/>
    </xf>
    <xf numFmtId="0" fontId="71" fillId="0" borderId="0" xfId="0" applyFont="1" applyAlignment="1">
      <alignment vertical="center"/>
    </xf>
    <xf numFmtId="0" fontId="71" fillId="0" borderId="0" xfId="0" applyFont="1" applyAlignment="1">
      <alignment horizontal="left" vertical="center"/>
    </xf>
    <xf numFmtId="0" fontId="73" fillId="0" borderId="0" xfId="0" applyFont="1" applyAlignment="1">
      <alignment vertical="center"/>
    </xf>
    <xf numFmtId="0" fontId="73" fillId="0" borderId="0" xfId="0" applyFont="1" applyAlignment="1">
      <alignment horizontal="left" vertical="center"/>
    </xf>
    <xf numFmtId="4" fontId="74" fillId="0" borderId="0" xfId="0" applyNumberFormat="1" applyFont="1" applyAlignment="1">
      <alignment vertical="center"/>
    </xf>
    <xf numFmtId="0" fontId="67" fillId="0" borderId="0" xfId="0" applyFont="1" applyAlignment="1">
      <alignment vertical="center"/>
    </xf>
    <xf numFmtId="0" fontId="68" fillId="0" borderId="0" xfId="0" applyFont="1" applyAlignment="1">
      <alignment vertical="center"/>
    </xf>
    <xf numFmtId="4" fontId="0" fillId="0" borderId="0" xfId="0" applyNumberFormat="1"/>
    <xf numFmtId="0" fontId="57" fillId="0" borderId="0" xfId="0" applyFont="1" applyAlignment="1">
      <alignment vertical="center"/>
    </xf>
    <xf numFmtId="0" fontId="56" fillId="0" borderId="0" xfId="0" applyFont="1" applyAlignment="1">
      <alignment horizontal="left" vertical="center"/>
    </xf>
    <xf numFmtId="0" fontId="0" fillId="0" borderId="0" xfId="0"/>
    <xf numFmtId="49" fontId="56" fillId="2" borderId="0" xfId="0" applyNumberFormat="1" applyFont="1" applyFill="1" applyAlignment="1" applyProtection="1">
      <alignment horizontal="left" vertical="center"/>
      <protection locked="0"/>
    </xf>
    <xf numFmtId="0" fontId="0" fillId="0" borderId="5" xfId="0" applyBorder="1" applyAlignment="1">
      <alignment vertical="center"/>
    </xf>
    <xf numFmtId="0" fontId="46" fillId="0" borderId="0" xfId="0" applyFont="1" applyAlignment="1">
      <alignment vertical="center"/>
    </xf>
    <xf numFmtId="0" fontId="0" fillId="3" borderId="7" xfId="0" applyFill="1" applyBorder="1" applyAlignment="1">
      <alignment vertical="center"/>
    </xf>
    <xf numFmtId="0" fontId="45" fillId="0" borderId="0" xfId="0" applyFont="1" applyAlignment="1">
      <alignment vertical="center"/>
    </xf>
    <xf numFmtId="0" fontId="56" fillId="0" borderId="0" xfId="0" applyFont="1" applyAlignment="1">
      <alignment vertical="center"/>
    </xf>
    <xf numFmtId="0" fontId="0" fillId="0" borderId="0" xfId="0" applyAlignment="1">
      <alignment vertical="center"/>
    </xf>
    <xf numFmtId="0" fontId="6" fillId="0" borderId="0" xfId="0" applyFont="1" applyBorder="1" applyAlignment="1"/>
    <xf numFmtId="0" fontId="41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/>
    </xf>
    <xf numFmtId="0" fontId="7" fillId="0" borderId="0" xfId="0" applyFont="1" applyBorder="1" applyAlignment="1">
      <alignment horizontal="center"/>
    </xf>
    <xf numFmtId="0" fontId="6" fillId="0" borderId="0" xfId="0" applyFont="1" applyFill="1" applyBorder="1" applyAlignment="1"/>
    <xf numFmtId="174" fontId="6" fillId="0" borderId="0" xfId="0" applyNumberFormat="1" applyFont="1" applyBorder="1" applyAlignment="1">
      <alignment horizontal="right"/>
    </xf>
    <xf numFmtId="174" fontId="6" fillId="0" borderId="0" xfId="0" applyNumberFormat="1" applyFont="1" applyBorder="1" applyAlignment="1">
      <alignment horizontal="right" vertical="center"/>
    </xf>
    <xf numFmtId="174" fontId="6" fillId="0" borderId="0" xfId="0" applyNumberFormat="1" applyFont="1" applyFill="1" applyBorder="1" applyAlignment="1">
      <alignment horizontal="right"/>
    </xf>
    <xf numFmtId="174" fontId="6" fillId="0" borderId="0" xfId="0" applyNumberFormat="1" applyFont="1" applyFill="1" applyBorder="1" applyAlignment="1">
      <alignment horizontal="right" vertical="center"/>
    </xf>
    <xf numFmtId="0" fontId="6" fillId="0" borderId="0" xfId="0" applyFont="1" applyAlignment="1"/>
    <xf numFmtId="0" fontId="7" fillId="0" borderId="0" xfId="0" applyFont="1" applyBorder="1" applyAlignment="1"/>
    <xf numFmtId="0" fontId="42" fillId="0" borderId="0" xfId="0" applyFont="1" applyBorder="1" applyAlignment="1">
      <alignment horizontal="center" vertical="center"/>
    </xf>
    <xf numFmtId="174" fontId="42" fillId="0" borderId="0" xfId="0" applyNumberFormat="1" applyFont="1" applyBorder="1" applyAlignment="1">
      <alignment horizontal="right" vertical="center"/>
    </xf>
    <xf numFmtId="49" fontId="6" fillId="6" borderId="0" xfId="0" applyNumberFormat="1" applyFont="1" applyFill="1" applyBorder="1" applyAlignment="1">
      <alignment horizontal="center"/>
    </xf>
    <xf numFmtId="169" fontId="7" fillId="7" borderId="0" xfId="0" applyNumberFormat="1" applyFont="1" applyFill="1" applyAlignment="1"/>
    <xf numFmtId="0" fontId="64" fillId="9" borderId="0" xfId="0" applyFont="1" applyFill="1" applyAlignment="1">
      <alignment horizontal="center" vertical="center"/>
    </xf>
    <xf numFmtId="0" fontId="0" fillId="0" borderId="0" xfId="0"/>
    <xf numFmtId="0" fontId="54" fillId="4" borderId="6" xfId="0" applyFont="1" applyFill="1" applyBorder="1" applyAlignment="1">
      <alignment horizontal="center" vertical="center"/>
    </xf>
    <xf numFmtId="0" fontId="54" fillId="4" borderId="7" xfId="0" applyFont="1" applyFill="1" applyBorder="1" applyAlignment="1">
      <alignment horizontal="left" vertical="center"/>
    </xf>
    <xf numFmtId="0" fontId="54" fillId="4" borderId="7" xfId="0" applyFont="1" applyFill="1" applyBorder="1" applyAlignment="1">
      <alignment horizontal="center" vertical="center"/>
    </xf>
    <xf numFmtId="0" fontId="54" fillId="4" borderId="7" xfId="0" applyFont="1" applyFill="1" applyBorder="1" applyAlignment="1">
      <alignment horizontal="right" vertical="center"/>
    </xf>
    <xf numFmtId="0" fontId="54" fillId="4" borderId="8" xfId="0" applyFont="1" applyFill="1" applyBorder="1" applyAlignment="1">
      <alignment horizontal="left" vertical="center"/>
    </xf>
    <xf numFmtId="0" fontId="45" fillId="0" borderId="0" xfId="0" applyFont="1" applyAlignment="1">
      <alignment horizontal="left" vertical="center" wrapText="1"/>
    </xf>
    <xf numFmtId="0" fontId="45" fillId="0" borderId="0" xfId="0" applyFont="1" applyAlignment="1">
      <alignment vertical="center"/>
    </xf>
    <xf numFmtId="165" fontId="56" fillId="0" borderId="0" xfId="0" applyNumberFormat="1" applyFont="1" applyAlignment="1">
      <alignment horizontal="left" vertical="center"/>
    </xf>
    <xf numFmtId="0" fontId="56" fillId="0" borderId="0" xfId="0" applyFont="1" applyAlignment="1">
      <alignment vertical="center" wrapText="1"/>
    </xf>
    <xf numFmtId="0" fontId="56" fillId="0" borderId="0" xfId="0" applyFont="1" applyAlignment="1">
      <alignment vertical="center"/>
    </xf>
    <xf numFmtId="0" fontId="51" fillId="0" borderId="11" xfId="0" applyFont="1" applyBorder="1" applyAlignment="1">
      <alignment horizontal="center" vertical="center"/>
    </xf>
    <xf numFmtId="0" fontId="51" fillId="0" borderId="12" xfId="0" applyFont="1" applyBorder="1" applyAlignment="1">
      <alignment horizontal="left" vertical="center"/>
    </xf>
    <xf numFmtId="0" fontId="55" fillId="0" borderId="14" xfId="0" applyFont="1" applyBorder="1" applyAlignment="1">
      <alignment horizontal="left" vertical="center"/>
    </xf>
    <xf numFmtId="0" fontId="55" fillId="0" borderId="0" xfId="0" applyFont="1" applyAlignment="1">
      <alignment horizontal="left" vertical="center"/>
    </xf>
    <xf numFmtId="0" fontId="50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50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4" fontId="62" fillId="0" borderId="0" xfId="0" applyNumberFormat="1" applyFont="1" applyAlignment="1">
      <alignment vertical="center"/>
    </xf>
    <xf numFmtId="0" fontId="57" fillId="0" borderId="0" xfId="0" applyFont="1" applyAlignment="1">
      <alignment vertical="center"/>
    </xf>
    <xf numFmtId="4" fontId="46" fillId="0" borderId="0" xfId="0" applyNumberFormat="1" applyFont="1" applyAlignment="1">
      <alignment vertical="center"/>
    </xf>
    <xf numFmtId="0" fontId="46" fillId="0" borderId="0" xfId="0" applyFont="1" applyAlignment="1">
      <alignment vertical="center"/>
    </xf>
    <xf numFmtId="0" fontId="47" fillId="0" borderId="0" xfId="0" applyFont="1" applyAlignment="1">
      <alignment horizontal="left" vertical="center" wrapText="1"/>
    </xf>
    <xf numFmtId="4" fontId="52" fillId="0" borderId="0" xfId="0" applyNumberFormat="1" applyFont="1" applyAlignment="1">
      <alignment horizontal="right" vertical="center"/>
    </xf>
    <xf numFmtId="4" fontId="52" fillId="0" borderId="0" xfId="0" applyNumberFormat="1" applyFont="1" applyAlignment="1">
      <alignment vertical="center"/>
    </xf>
    <xf numFmtId="164" fontId="57" fillId="0" borderId="0" xfId="0" applyNumberFormat="1" applyFont="1" applyAlignment="1">
      <alignment horizontal="left" vertical="center"/>
    </xf>
    <xf numFmtId="0" fontId="61" fillId="0" borderId="0" xfId="0" applyFont="1" applyAlignment="1">
      <alignment horizontal="left" vertical="top" wrapText="1"/>
    </xf>
    <xf numFmtId="0" fontId="61" fillId="0" borderId="0" xfId="0" applyFont="1" applyAlignment="1">
      <alignment horizontal="left" vertical="center"/>
    </xf>
    <xf numFmtId="0" fontId="62" fillId="0" borderId="0" xfId="0" applyFont="1" applyAlignment="1">
      <alignment horizontal="left" vertical="center"/>
    </xf>
    <xf numFmtId="0" fontId="56" fillId="0" borderId="0" xfId="0" applyFont="1" applyAlignment="1">
      <alignment horizontal="left" vertical="center"/>
    </xf>
    <xf numFmtId="0" fontId="45" fillId="0" borderId="0" xfId="0" applyFont="1" applyAlignment="1">
      <alignment horizontal="left" vertical="top" wrapText="1"/>
    </xf>
    <xf numFmtId="0" fontId="56" fillId="0" borderId="0" xfId="0" applyFont="1" applyAlignment="1">
      <alignment horizontal="left" vertical="center" wrapText="1"/>
    </xf>
    <xf numFmtId="0" fontId="0" fillId="0" borderId="5" xfId="0" applyBorder="1" applyAlignment="1">
      <alignment vertical="center"/>
    </xf>
    <xf numFmtId="0" fontId="57" fillId="0" borderId="0" xfId="0" applyFont="1" applyAlignment="1">
      <alignment horizontal="right" vertical="center"/>
    </xf>
    <xf numFmtId="0" fontId="18" fillId="0" borderId="0" xfId="2" applyFont="1" applyAlignment="1">
      <alignment horizontal="center"/>
    </xf>
    <xf numFmtId="0" fontId="6" fillId="0" borderId="38" xfId="2" applyFont="1" applyBorder="1" applyAlignment="1">
      <alignment horizontal="center"/>
    </xf>
    <xf numFmtId="0" fontId="6" fillId="0" borderId="37" xfId="2" applyFont="1" applyBorder="1" applyAlignment="1">
      <alignment horizontal="center"/>
    </xf>
    <xf numFmtId="49" fontId="6" fillId="0" borderId="35" xfId="2" applyNumberFormat="1" applyFont="1" applyBorder="1" applyAlignment="1">
      <alignment horizontal="center"/>
    </xf>
    <xf numFmtId="0" fontId="6" fillId="0" borderId="34" xfId="2" applyFont="1" applyBorder="1" applyAlignment="1">
      <alignment horizontal="center"/>
    </xf>
    <xf numFmtId="49" fontId="6" fillId="0" borderId="32" xfId="2" applyNumberFormat="1" applyFont="1" applyBorder="1" applyAlignment="1">
      <alignment horizontal="center"/>
    </xf>
    <xf numFmtId="0" fontId="6" fillId="0" borderId="31" xfId="2" applyFont="1" applyBorder="1" applyAlignment="1">
      <alignment horizontal="center"/>
    </xf>
    <xf numFmtId="0" fontId="3" fillId="0" borderId="58" xfId="2" applyBorder="1" applyAlignment="1">
      <alignment horizontal="center"/>
    </xf>
    <xf numFmtId="0" fontId="3" fillId="0" borderId="57" xfId="2" applyBorder="1" applyAlignment="1">
      <alignment horizontal="center"/>
    </xf>
    <xf numFmtId="49" fontId="3" fillId="0" borderId="54" xfId="2" applyNumberFormat="1" applyBorder="1" applyAlignment="1">
      <alignment horizontal="center"/>
    </xf>
    <xf numFmtId="0" fontId="3" fillId="0" borderId="53" xfId="2" applyBorder="1" applyAlignment="1">
      <alignment horizontal="center"/>
    </xf>
    <xf numFmtId="0" fontId="7" fillId="0" borderId="52" xfId="2" applyFont="1" applyBorder="1" applyAlignment="1">
      <alignment horizontal="center" shrinkToFit="1"/>
    </xf>
    <xf numFmtId="0" fontId="7" fillId="0" borderId="51" xfId="2" applyFont="1" applyBorder="1" applyAlignment="1">
      <alignment horizontal="center" shrinkToFit="1"/>
    </xf>
    <xf numFmtId="0" fontId="7" fillId="0" borderId="50" xfId="2" applyFont="1" applyBorder="1" applyAlignment="1">
      <alignment horizontal="center" shrinkToFit="1"/>
    </xf>
    <xf numFmtId="169" fontId="7" fillId="0" borderId="61" xfId="5" applyNumberFormat="1" applyFont="1" applyFill="1" applyBorder="1" applyAlignment="1" applyProtection="1">
      <alignment horizontal="right" vertical="center" wrapText="1"/>
    </xf>
    <xf numFmtId="169" fontId="7" fillId="0" borderId="60" xfId="5" applyNumberFormat="1" applyFont="1" applyFill="1" applyBorder="1" applyAlignment="1" applyProtection="1">
      <alignment horizontal="right" vertical="center" wrapText="1"/>
    </xf>
    <xf numFmtId="0" fontId="29" fillId="0" borderId="67" xfId="4" applyBorder="1" applyAlignment="1" applyProtection="1">
      <alignment horizontal="left"/>
    </xf>
    <xf numFmtId="0" fontId="29" fillId="0" borderId="74" xfId="4" applyBorder="1" applyAlignment="1" applyProtection="1">
      <alignment horizontal="left"/>
    </xf>
    <xf numFmtId="0" fontId="29" fillId="0" borderId="27" xfId="4" applyBorder="1" applyAlignment="1" applyProtection="1">
      <alignment horizontal="left"/>
    </xf>
    <xf numFmtId="0" fontId="29" fillId="0" borderId="26" xfId="4" applyBorder="1" applyAlignment="1" applyProtection="1">
      <alignment horizontal="left"/>
    </xf>
    <xf numFmtId="49" fontId="11" fillId="0" borderId="24" xfId="4" applyNumberFormat="1" applyFont="1" applyBorder="1" applyAlignment="1" applyProtection="1">
      <alignment horizontal="left"/>
    </xf>
    <xf numFmtId="49" fontId="29" fillId="0" borderId="24" xfId="4" applyNumberFormat="1" applyBorder="1" applyAlignment="1" applyProtection="1">
      <alignment horizontal="left"/>
    </xf>
    <xf numFmtId="49" fontId="29" fillId="0" borderId="23" xfId="4" applyNumberFormat="1" applyBorder="1" applyAlignment="1" applyProtection="1">
      <alignment horizontal="left"/>
    </xf>
    <xf numFmtId="169" fontId="7" fillId="0" borderId="66" xfId="5" applyNumberFormat="1" applyFont="1" applyFill="1" applyBorder="1" applyAlignment="1" applyProtection="1">
      <alignment horizontal="right" vertical="center" wrapText="1"/>
    </xf>
    <xf numFmtId="169" fontId="7" fillId="0" borderId="65" xfId="5" applyNumberFormat="1" applyFont="1" applyFill="1" applyBorder="1" applyAlignment="1" applyProtection="1">
      <alignment horizontal="right" vertical="center" wrapText="1"/>
    </xf>
    <xf numFmtId="169" fontId="7" fillId="0" borderId="41" xfId="5" applyNumberFormat="1" applyFont="1" applyFill="1" applyBorder="1" applyAlignment="1" applyProtection="1">
      <alignment horizontal="right" vertical="center" wrapText="1"/>
    </xf>
    <xf numFmtId="169" fontId="7" fillId="0" borderId="63" xfId="5" applyNumberFormat="1" applyFont="1" applyFill="1" applyBorder="1" applyAlignment="1" applyProtection="1">
      <alignment horizontal="right" vertical="center" wrapText="1"/>
    </xf>
    <xf numFmtId="173" fontId="22" fillId="0" borderId="49" xfId="5" applyNumberFormat="1" applyFont="1" applyFill="1" applyBorder="1" applyAlignment="1" applyProtection="1">
      <alignment horizontal="center" vertical="center" wrapText="1"/>
    </xf>
    <xf numFmtId="173" fontId="22" fillId="0" borderId="73" xfId="5" applyNumberFormat="1" applyFont="1" applyFill="1" applyBorder="1" applyAlignment="1" applyProtection="1">
      <alignment horizontal="center" vertical="center" wrapText="1"/>
    </xf>
    <xf numFmtId="173" fontId="22" fillId="0" borderId="72" xfId="5" applyNumberFormat="1" applyFont="1" applyFill="1" applyBorder="1" applyAlignment="1" applyProtection="1">
      <alignment horizontal="center" vertical="center" wrapText="1"/>
    </xf>
    <xf numFmtId="4" fontId="58" fillId="0" borderId="5" xfId="0" applyNumberFormat="1" applyFont="1" applyBorder="1" applyAlignment="1">
      <alignment vertical="center"/>
    </xf>
    <xf numFmtId="0" fontId="56" fillId="2" borderId="0" xfId="0" applyFont="1" applyFill="1" applyAlignment="1" applyProtection="1">
      <alignment horizontal="left" vertical="center"/>
      <protection locked="0"/>
    </xf>
    <xf numFmtId="0" fontId="0" fillId="0" borderId="0" xfId="0" applyProtection="1"/>
    <xf numFmtId="0" fontId="64" fillId="9" borderId="0" xfId="0" applyFont="1" applyFill="1" applyAlignment="1" applyProtection="1">
      <alignment horizontal="center" vertical="center"/>
    </xf>
    <xf numFmtId="0" fontId="0" fillId="0" borderId="0" xfId="0" applyProtection="1"/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59" fillId="0" borderId="0" xfId="0" applyFont="1" applyAlignment="1" applyProtection="1">
      <alignment horizontal="left" vertical="center"/>
    </xf>
    <xf numFmtId="0" fontId="77" fillId="0" borderId="0" xfId="0" applyFont="1" applyAlignment="1" applyProtection="1">
      <alignment horizontal="left" vertical="center"/>
    </xf>
    <xf numFmtId="0" fontId="0" fillId="0" borderId="0" xfId="0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57" fillId="0" borderId="0" xfId="0" applyFont="1" applyAlignment="1" applyProtection="1">
      <alignment horizontal="left" vertical="center"/>
    </xf>
    <xf numFmtId="0" fontId="45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/>
    </xf>
    <xf numFmtId="0" fontId="56" fillId="0" borderId="0" xfId="0" applyFont="1" applyAlignment="1" applyProtection="1">
      <alignment horizontal="left" vertical="center"/>
    </xf>
    <xf numFmtId="165" fontId="56" fillId="0" borderId="0" xfId="0" applyNumberFormat="1" applyFont="1" applyAlignment="1" applyProtection="1">
      <alignment horizontal="left" vertical="center"/>
    </xf>
    <xf numFmtId="0" fontId="0" fillId="0" borderId="0" xfId="0" applyAlignment="1" applyProtection="1">
      <alignment vertical="center" wrapText="1"/>
    </xf>
    <xf numFmtId="0" fontId="0" fillId="0" borderId="3" xfId="0" applyBorder="1" applyAlignment="1" applyProtection="1">
      <alignment vertical="center" wrapText="1"/>
    </xf>
    <xf numFmtId="0" fontId="56" fillId="0" borderId="0" xfId="0" applyFont="1" applyAlignment="1" applyProtection="1">
      <alignment horizontal="left" vertical="center" wrapText="1"/>
    </xf>
    <xf numFmtId="0" fontId="0" fillId="0" borderId="12" xfId="0" applyBorder="1" applyAlignment="1" applyProtection="1">
      <alignment vertical="center"/>
    </xf>
    <xf numFmtId="0" fontId="58" fillId="0" borderId="0" xfId="0" applyFont="1" applyAlignment="1" applyProtection="1">
      <alignment horizontal="left" vertical="center"/>
    </xf>
    <xf numFmtId="4" fontId="52" fillId="0" borderId="0" xfId="0" applyNumberFormat="1" applyFont="1" applyAlignment="1" applyProtection="1">
      <alignment vertical="center"/>
    </xf>
    <xf numFmtId="0" fontId="57" fillId="0" borderId="0" xfId="0" applyFont="1" applyAlignment="1" applyProtection="1">
      <alignment horizontal="right" vertical="center"/>
    </xf>
    <xf numFmtId="0" fontId="55" fillId="0" borderId="0" xfId="0" applyFont="1" applyAlignment="1" applyProtection="1">
      <alignment horizontal="left" vertical="center"/>
    </xf>
    <xf numFmtId="4" fontId="57" fillId="0" borderId="0" xfId="0" applyNumberFormat="1" applyFont="1" applyAlignment="1" applyProtection="1">
      <alignment vertical="center"/>
    </xf>
    <xf numFmtId="164" fontId="57" fillId="0" borderId="0" xfId="0" applyNumberFormat="1" applyFont="1" applyAlignment="1" applyProtection="1">
      <alignment horizontal="right" vertical="center"/>
    </xf>
    <xf numFmtId="0" fontId="0" fillId="4" borderId="0" xfId="0" applyFill="1" applyAlignment="1" applyProtection="1">
      <alignment vertical="center"/>
    </xf>
    <xf numFmtId="0" fontId="50" fillId="4" borderId="6" xfId="0" applyFont="1" applyFill="1" applyBorder="1" applyAlignment="1" applyProtection="1">
      <alignment horizontal="left" vertical="center"/>
    </xf>
    <xf numFmtId="0" fontId="0" fillId="4" borderId="7" xfId="0" applyFill="1" applyBorder="1" applyAlignment="1" applyProtection="1">
      <alignment vertical="center"/>
    </xf>
    <xf numFmtId="0" fontId="50" fillId="4" borderId="7" xfId="0" applyFont="1" applyFill="1" applyBorder="1" applyAlignment="1" applyProtection="1">
      <alignment horizontal="right" vertical="center"/>
    </xf>
    <xf numFmtId="0" fontId="50" fillId="4" borderId="7" xfId="0" applyFont="1" applyFill="1" applyBorder="1" applyAlignment="1" applyProtection="1">
      <alignment horizontal="center" vertical="center"/>
    </xf>
    <xf numFmtId="4" fontId="50" fillId="4" borderId="7" xfId="0" applyNumberFormat="1" applyFont="1" applyFill="1" applyBorder="1" applyAlignment="1" applyProtection="1">
      <alignment vertical="center"/>
    </xf>
    <xf numFmtId="0" fontId="0" fillId="4" borderId="8" xfId="0" applyFill="1" applyBorder="1" applyAlignment="1" applyProtection="1">
      <alignment vertical="center"/>
    </xf>
    <xf numFmtId="0" fontId="6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57" fillId="0" borderId="5" xfId="0" applyFont="1" applyBorder="1" applyAlignment="1" applyProtection="1">
      <alignment horizontal="left" vertical="center"/>
    </xf>
    <xf numFmtId="0" fontId="0" fillId="0" borderId="5" xfId="0" applyBorder="1" applyAlignment="1" applyProtection="1">
      <alignment vertical="center"/>
    </xf>
    <xf numFmtId="0" fontId="57" fillId="0" borderId="5" xfId="0" applyFont="1" applyBorder="1" applyAlignment="1" applyProtection="1">
      <alignment horizontal="center" vertical="center"/>
    </xf>
    <xf numFmtId="0" fontId="57" fillId="0" borderId="5" xfId="0" applyFont="1" applyBorder="1" applyAlignment="1" applyProtection="1">
      <alignment horizontal="right" vertical="center"/>
    </xf>
    <xf numFmtId="0" fontId="0" fillId="0" borderId="9" xfId="0" applyBorder="1" applyAlignment="1" applyProtection="1">
      <alignment vertical="center"/>
    </xf>
    <xf numFmtId="0" fontId="0" fillId="0" borderId="10" xfId="0" applyBorder="1" applyAlignment="1" applyProtection="1">
      <alignment vertical="center"/>
    </xf>
    <xf numFmtId="0" fontId="0" fillId="0" borderId="1" xfId="0" applyBorder="1" applyAlignment="1" applyProtection="1">
      <alignment vertical="center"/>
    </xf>
    <xf numFmtId="0" fontId="0" fillId="0" borderId="2" xfId="0" applyBorder="1" applyAlignment="1" applyProtection="1">
      <alignment vertical="center"/>
    </xf>
    <xf numFmtId="0" fontId="56" fillId="0" borderId="0" xfId="0" applyFont="1" applyAlignment="1" applyProtection="1">
      <alignment horizontal="left" vertical="center" wrapText="1"/>
    </xf>
    <xf numFmtId="0" fontId="54" fillId="4" borderId="0" xfId="0" applyFont="1" applyFill="1" applyAlignment="1" applyProtection="1">
      <alignment horizontal="left" vertical="center"/>
    </xf>
    <xf numFmtId="0" fontId="54" fillId="4" borderId="0" xfId="0" applyFont="1" applyFill="1" applyAlignment="1" applyProtection="1">
      <alignment horizontal="right" vertical="center"/>
    </xf>
    <xf numFmtId="0" fontId="76" fillId="0" borderId="0" xfId="0" applyFont="1" applyAlignment="1" applyProtection="1">
      <alignment horizontal="left" vertical="center"/>
    </xf>
    <xf numFmtId="0" fontId="67" fillId="0" borderId="0" xfId="0" applyFont="1" applyAlignment="1" applyProtection="1">
      <alignment vertical="center"/>
    </xf>
    <xf numFmtId="0" fontId="67" fillId="0" borderId="3" xfId="0" applyFont="1" applyBorder="1" applyAlignment="1" applyProtection="1">
      <alignment vertical="center"/>
    </xf>
    <xf numFmtId="0" fontId="67" fillId="0" borderId="20" xfId="0" applyFont="1" applyBorder="1" applyAlignment="1" applyProtection="1">
      <alignment horizontal="left" vertical="center"/>
    </xf>
    <xf numFmtId="0" fontId="67" fillId="0" borderId="20" xfId="0" applyFont="1" applyBorder="1" applyAlignment="1" applyProtection="1">
      <alignment vertical="center"/>
    </xf>
    <xf numFmtId="4" fontId="67" fillId="0" borderId="20" xfId="0" applyNumberFormat="1" applyFont="1" applyBorder="1" applyAlignment="1" applyProtection="1">
      <alignment vertical="center"/>
    </xf>
    <xf numFmtId="0" fontId="68" fillId="0" borderId="0" xfId="0" applyFont="1" applyAlignment="1" applyProtection="1">
      <alignment vertical="center"/>
    </xf>
    <xf numFmtId="0" fontId="68" fillId="0" borderId="3" xfId="0" applyFont="1" applyBorder="1" applyAlignment="1" applyProtection="1">
      <alignment vertical="center"/>
    </xf>
    <xf numFmtId="0" fontId="68" fillId="0" borderId="20" xfId="0" applyFont="1" applyBorder="1" applyAlignment="1" applyProtection="1">
      <alignment horizontal="left" vertical="center"/>
    </xf>
    <xf numFmtId="0" fontId="68" fillId="0" borderId="20" xfId="0" applyFont="1" applyBorder="1" applyAlignment="1" applyProtection="1">
      <alignment vertical="center"/>
    </xf>
    <xf numFmtId="4" fontId="68" fillId="0" borderId="20" xfId="0" applyNumberFormat="1" applyFont="1" applyBorder="1" applyAlignment="1" applyProtection="1">
      <alignment vertical="center"/>
    </xf>
    <xf numFmtId="0" fontId="0" fillId="0" borderId="0" xfId="0" applyAlignment="1" applyProtection="1">
      <alignment horizontal="center" vertical="center" wrapText="1"/>
    </xf>
    <xf numFmtId="0" fontId="0" fillId="0" borderId="3" xfId="0" applyBorder="1" applyAlignment="1" applyProtection="1">
      <alignment horizontal="center" vertical="center" wrapText="1"/>
    </xf>
    <xf numFmtId="0" fontId="54" fillId="4" borderId="16" xfId="0" applyFont="1" applyFill="1" applyBorder="1" applyAlignment="1" applyProtection="1">
      <alignment horizontal="center" vertical="center" wrapText="1"/>
    </xf>
    <xf numFmtId="0" fontId="54" fillId="4" borderId="17" xfId="0" applyFont="1" applyFill="1" applyBorder="1" applyAlignment="1" applyProtection="1">
      <alignment horizontal="center" vertical="center" wrapText="1"/>
    </xf>
    <xf numFmtId="0" fontId="54" fillId="4" borderId="18" xfId="0" applyFont="1" applyFill="1" applyBorder="1" applyAlignment="1" applyProtection="1">
      <alignment horizontal="center" vertical="center" wrapText="1"/>
    </xf>
    <xf numFmtId="0" fontId="54" fillId="4" borderId="0" xfId="0" applyFont="1" applyFill="1" applyAlignment="1" applyProtection="1">
      <alignment horizontal="center" vertical="center" wrapText="1"/>
    </xf>
    <xf numFmtId="0" fontId="53" fillId="0" borderId="16" xfId="0" applyFont="1" applyBorder="1" applyAlignment="1" applyProtection="1">
      <alignment horizontal="center" vertical="center" wrapText="1"/>
    </xf>
    <xf numFmtId="0" fontId="53" fillId="0" borderId="17" xfId="0" applyFont="1" applyBorder="1" applyAlignment="1" applyProtection="1">
      <alignment horizontal="center" vertical="center" wrapText="1"/>
    </xf>
    <xf numFmtId="0" fontId="53" fillId="0" borderId="18" xfId="0" applyFont="1" applyBorder="1" applyAlignment="1" applyProtection="1">
      <alignment horizontal="center" vertical="center" wrapText="1"/>
    </xf>
    <xf numFmtId="0" fontId="52" fillId="0" borderId="0" xfId="0" applyFont="1" applyAlignment="1" applyProtection="1">
      <alignment horizontal="left" vertical="center"/>
    </xf>
    <xf numFmtId="4" fontId="52" fillId="0" borderId="0" xfId="0" applyNumberFormat="1" applyFont="1" applyProtection="1"/>
    <xf numFmtId="0" fontId="0" fillId="0" borderId="11" xfId="0" applyBorder="1" applyAlignment="1" applyProtection="1">
      <alignment vertical="center"/>
    </xf>
    <xf numFmtId="166" fontId="75" fillId="0" borderId="12" xfId="0" applyNumberFormat="1" applyFont="1" applyBorder="1" applyProtection="1"/>
    <xf numFmtId="166" fontId="75" fillId="0" borderId="13" xfId="0" applyNumberFormat="1" applyFont="1" applyBorder="1" applyProtection="1"/>
    <xf numFmtId="0" fontId="66" fillId="0" borderId="0" xfId="0" applyFont="1" applyProtection="1"/>
    <xf numFmtId="0" fontId="66" fillId="0" borderId="3" xfId="0" applyFont="1" applyBorder="1" applyProtection="1"/>
    <xf numFmtId="0" fontId="66" fillId="0" borderId="0" xfId="0" applyFont="1" applyAlignment="1" applyProtection="1">
      <alignment horizontal="left"/>
    </xf>
    <xf numFmtId="0" fontId="67" fillId="0" borderId="0" xfId="0" applyFont="1" applyAlignment="1" applyProtection="1">
      <alignment horizontal="left"/>
    </xf>
    <xf numFmtId="4" fontId="67" fillId="0" borderId="0" xfId="0" applyNumberFormat="1" applyFont="1" applyProtection="1"/>
    <xf numFmtId="0" fontId="66" fillId="0" borderId="14" xfId="0" applyFont="1" applyBorder="1" applyProtection="1"/>
    <xf numFmtId="166" fontId="66" fillId="0" borderId="0" xfId="0" applyNumberFormat="1" applyFont="1" applyProtection="1"/>
    <xf numFmtId="166" fontId="66" fillId="0" borderId="15" xfId="0" applyNumberFormat="1" applyFont="1" applyBorder="1" applyProtection="1"/>
    <xf numFmtId="0" fontId="68" fillId="0" borderId="0" xfId="0" applyFont="1" applyAlignment="1" applyProtection="1">
      <alignment horizontal="left"/>
    </xf>
    <xf numFmtId="4" fontId="68" fillId="0" borderId="0" xfId="0" applyNumberFormat="1" applyFont="1" applyProtection="1"/>
    <xf numFmtId="0" fontId="54" fillId="0" borderId="22" xfId="0" applyFont="1" applyBorder="1" applyAlignment="1" applyProtection="1">
      <alignment horizontal="center" vertical="center"/>
    </xf>
    <xf numFmtId="49" fontId="54" fillId="0" borderId="22" xfId="0" applyNumberFormat="1" applyFont="1" applyBorder="1" applyAlignment="1" applyProtection="1">
      <alignment horizontal="left" vertical="center" wrapText="1"/>
    </xf>
    <xf numFmtId="0" fontId="54" fillId="0" borderId="22" xfId="0" applyFont="1" applyBorder="1" applyAlignment="1" applyProtection="1">
      <alignment horizontal="left" vertical="center" wrapText="1"/>
    </xf>
    <xf numFmtId="0" fontId="54" fillId="0" borderId="22" xfId="0" applyFont="1" applyBorder="1" applyAlignment="1" applyProtection="1">
      <alignment horizontal="center" vertical="center" wrapText="1"/>
    </xf>
    <xf numFmtId="167" fontId="54" fillId="0" borderId="22" xfId="0" applyNumberFormat="1" applyFont="1" applyBorder="1" applyAlignment="1" applyProtection="1">
      <alignment vertical="center"/>
    </xf>
    <xf numFmtId="4" fontId="54" fillId="0" borderId="22" xfId="0" applyNumberFormat="1" applyFont="1" applyBorder="1" applyAlignment="1" applyProtection="1">
      <alignment vertical="center"/>
    </xf>
    <xf numFmtId="0" fontId="0" fillId="0" borderId="22" xfId="0" applyBorder="1" applyAlignment="1" applyProtection="1">
      <alignment vertical="center"/>
    </xf>
    <xf numFmtId="0" fontId="53" fillId="2" borderId="14" xfId="0" applyFont="1" applyFill="1" applyBorder="1" applyAlignment="1" applyProtection="1">
      <alignment horizontal="left" vertical="center"/>
    </xf>
    <xf numFmtId="0" fontId="53" fillId="0" borderId="0" xfId="0" applyFont="1" applyAlignment="1" applyProtection="1">
      <alignment horizontal="center" vertical="center"/>
    </xf>
    <xf numFmtId="166" fontId="53" fillId="0" borderId="0" xfId="0" applyNumberFormat="1" applyFont="1" applyAlignment="1" applyProtection="1">
      <alignment vertical="center"/>
    </xf>
    <xf numFmtId="166" fontId="53" fillId="0" borderId="15" xfId="0" applyNumberFormat="1" applyFont="1" applyBorder="1" applyAlignment="1" applyProtection="1">
      <alignment vertical="center"/>
    </xf>
    <xf numFmtId="0" fontId="71" fillId="0" borderId="0" xfId="0" applyFont="1" applyAlignment="1" applyProtection="1">
      <alignment vertical="center"/>
    </xf>
    <xf numFmtId="0" fontId="71" fillId="0" borderId="3" xfId="0" applyFont="1" applyBorder="1" applyAlignment="1" applyProtection="1">
      <alignment vertical="center"/>
    </xf>
    <xf numFmtId="0" fontId="72" fillId="0" borderId="0" xfId="0" applyFont="1" applyAlignment="1" applyProtection="1">
      <alignment horizontal="left" vertical="center"/>
    </xf>
    <xf numFmtId="0" fontId="71" fillId="0" borderId="0" xfId="0" applyFont="1" applyAlignment="1" applyProtection="1">
      <alignment horizontal="left" vertical="center"/>
    </xf>
    <xf numFmtId="0" fontId="71" fillId="0" borderId="0" xfId="0" applyFont="1" applyAlignment="1" applyProtection="1">
      <alignment horizontal="left" vertical="center" wrapText="1"/>
    </xf>
    <xf numFmtId="167" fontId="71" fillId="0" borderId="0" xfId="0" applyNumberFormat="1" applyFont="1" applyAlignment="1" applyProtection="1">
      <alignment vertical="center"/>
    </xf>
    <xf numFmtId="0" fontId="71" fillId="0" borderId="14" xfId="0" applyFont="1" applyBorder="1" applyAlignment="1" applyProtection="1">
      <alignment vertical="center"/>
    </xf>
    <xf numFmtId="0" fontId="71" fillId="0" borderId="15" xfId="0" applyFont="1" applyBorder="1" applyAlignment="1" applyProtection="1">
      <alignment vertical="center"/>
    </xf>
    <xf numFmtId="0" fontId="73" fillId="0" borderId="0" xfId="0" applyFont="1" applyAlignment="1" applyProtection="1">
      <alignment vertical="center"/>
    </xf>
    <xf numFmtId="0" fontId="73" fillId="0" borderId="3" xfId="0" applyFont="1" applyBorder="1" applyAlignment="1" applyProtection="1">
      <alignment vertical="center"/>
    </xf>
    <xf numFmtId="0" fontId="73" fillId="0" borderId="0" xfId="0" applyFont="1" applyAlignment="1" applyProtection="1">
      <alignment horizontal="left" vertical="center"/>
    </xf>
    <xf numFmtId="0" fontId="73" fillId="0" borderId="0" xfId="0" applyFont="1" applyAlignment="1" applyProtection="1">
      <alignment horizontal="left" vertical="center" wrapText="1"/>
    </xf>
    <xf numFmtId="0" fontId="73" fillId="0" borderId="14" xfId="0" applyFont="1" applyBorder="1" applyAlignment="1" applyProtection="1">
      <alignment vertical="center"/>
    </xf>
    <xf numFmtId="0" fontId="73" fillId="0" borderId="15" xfId="0" applyFont="1" applyBorder="1" applyAlignment="1" applyProtection="1">
      <alignment vertical="center"/>
    </xf>
    <xf numFmtId="0" fontId="69" fillId="0" borderId="22" xfId="0" applyFont="1" applyBorder="1" applyAlignment="1" applyProtection="1">
      <alignment horizontal="center" vertical="center"/>
    </xf>
    <xf numFmtId="49" fontId="69" fillId="0" borderId="22" xfId="0" applyNumberFormat="1" applyFont="1" applyBorder="1" applyAlignment="1" applyProtection="1">
      <alignment horizontal="left" vertical="center" wrapText="1"/>
    </xf>
    <xf numFmtId="0" fontId="69" fillId="0" borderId="22" xfId="0" applyFont="1" applyBorder="1" applyAlignment="1" applyProtection="1">
      <alignment horizontal="left" vertical="center" wrapText="1"/>
    </xf>
    <xf numFmtId="0" fontId="69" fillId="0" borderId="22" xfId="0" applyFont="1" applyBorder="1" applyAlignment="1" applyProtection="1">
      <alignment horizontal="center" vertical="center" wrapText="1"/>
    </xf>
    <xf numFmtId="167" fontId="69" fillId="0" borderId="22" xfId="0" applyNumberFormat="1" applyFont="1" applyBorder="1" applyAlignment="1" applyProtection="1">
      <alignment vertical="center"/>
    </xf>
    <xf numFmtId="4" fontId="69" fillId="0" borderId="22" xfId="0" applyNumberFormat="1" applyFont="1" applyBorder="1" applyAlignment="1" applyProtection="1">
      <alignment vertical="center"/>
    </xf>
    <xf numFmtId="0" fontId="70" fillId="0" borderId="22" xfId="0" applyFont="1" applyBorder="1" applyAlignment="1" applyProtection="1">
      <alignment vertical="center"/>
    </xf>
    <xf numFmtId="0" fontId="70" fillId="0" borderId="3" xfId="0" applyFont="1" applyBorder="1" applyAlignment="1" applyProtection="1">
      <alignment vertical="center"/>
    </xf>
    <xf numFmtId="0" fontId="69" fillId="2" borderId="14" xfId="0" applyFont="1" applyFill="1" applyBorder="1" applyAlignment="1" applyProtection="1">
      <alignment horizontal="left" vertical="center"/>
    </xf>
    <xf numFmtId="0" fontId="69" fillId="0" borderId="0" xfId="0" applyFont="1" applyAlignment="1" applyProtection="1">
      <alignment horizontal="center" vertical="center"/>
    </xf>
    <xf numFmtId="0" fontId="53" fillId="2" borderId="19" xfId="0" applyFont="1" applyFill="1" applyBorder="1" applyAlignment="1" applyProtection="1">
      <alignment horizontal="left" vertical="center"/>
    </xf>
    <xf numFmtId="0" fontId="53" fillId="0" borderId="20" xfId="0" applyFont="1" applyBorder="1" applyAlignment="1" applyProtection="1">
      <alignment horizontal="center" vertical="center"/>
    </xf>
    <xf numFmtId="0" fontId="0" fillId="0" borderId="20" xfId="0" applyBorder="1" applyAlignment="1" applyProtection="1">
      <alignment vertical="center"/>
    </xf>
    <xf numFmtId="166" fontId="53" fillId="0" borderId="20" xfId="0" applyNumberFormat="1" applyFont="1" applyBorder="1" applyAlignment="1" applyProtection="1">
      <alignment vertical="center"/>
    </xf>
    <xf numFmtId="166" fontId="53" fillId="0" borderId="21" xfId="0" applyNumberFormat="1" applyFont="1" applyBorder="1" applyAlignment="1" applyProtection="1">
      <alignment vertical="center"/>
    </xf>
    <xf numFmtId="0" fontId="56" fillId="0" borderId="0" xfId="0" applyFont="1" applyAlignment="1" applyProtection="1">
      <alignment horizontal="left" vertical="center"/>
      <protection locked="0"/>
    </xf>
    <xf numFmtId="49" fontId="56" fillId="0" borderId="0" xfId="0" applyNumberFormat="1" applyFont="1" applyAlignment="1" applyProtection="1">
      <alignment horizontal="left" vertical="center"/>
      <protection locked="0"/>
    </xf>
    <xf numFmtId="49" fontId="3" fillId="2" borderId="0" xfId="0" applyNumberFormat="1" applyFont="1" applyFill="1" applyAlignment="1" applyProtection="1">
      <alignment horizontal="left" vertical="center"/>
      <protection locked="0"/>
    </xf>
  </cellXfs>
  <cellStyles count="9">
    <cellStyle name="Čárka 2" xfId="3"/>
    <cellStyle name="Hypertextový odkaz 2" xfId="8"/>
    <cellStyle name="Normální" xfId="0" builtinId="0" customBuiltin="1"/>
    <cellStyle name="Normální 2" xfId="1"/>
    <cellStyle name="Normální 2 2" xfId="7"/>
    <cellStyle name="Normální 3" xfId="4"/>
    <cellStyle name="Normální 4" xfId="6"/>
    <cellStyle name="normální_List1" xfId="5"/>
    <cellStyle name="normální_POL.XLS" xfId="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tabSelected="1" workbookViewId="0">
      <selection sqref="A1:I3"/>
    </sheetView>
  </sheetViews>
  <sheetFormatPr defaultRowHeight="10"/>
  <cols>
    <col min="7" max="7" width="15.88671875" customWidth="1"/>
    <col min="9" max="9" width="14.88671875" customWidth="1"/>
  </cols>
  <sheetData>
    <row r="1" spans="1:9">
      <c r="A1" s="407" t="s">
        <v>1531</v>
      </c>
      <c r="B1" s="407"/>
      <c r="C1" s="407"/>
      <c r="D1" s="407"/>
      <c r="E1" s="407"/>
      <c r="F1" s="407"/>
      <c r="G1" s="407"/>
      <c r="H1" s="407"/>
      <c r="I1" s="407"/>
    </row>
    <row r="2" spans="1:9">
      <c r="A2" s="407"/>
      <c r="B2" s="407"/>
      <c r="C2" s="407"/>
      <c r="D2" s="407"/>
      <c r="E2" s="407"/>
      <c r="F2" s="407"/>
      <c r="G2" s="407"/>
      <c r="H2" s="407"/>
      <c r="I2" s="407"/>
    </row>
    <row r="3" spans="1:9">
      <c r="A3" s="407"/>
      <c r="B3" s="407"/>
      <c r="C3" s="407"/>
      <c r="D3" s="407"/>
      <c r="E3" s="407"/>
      <c r="F3" s="407"/>
      <c r="G3" s="407"/>
      <c r="H3" s="407"/>
      <c r="I3" s="407"/>
    </row>
    <row r="4" spans="1:9" ht="22.5">
      <c r="A4" s="203" t="s">
        <v>1532</v>
      </c>
      <c r="B4" s="203"/>
      <c r="C4" s="203"/>
      <c r="D4" s="203"/>
      <c r="E4" s="203"/>
      <c r="F4" s="203"/>
      <c r="G4" s="203"/>
      <c r="H4" s="203"/>
      <c r="I4" s="203"/>
    </row>
    <row r="5" spans="1:9">
      <c r="A5" s="408" t="s">
        <v>1533</v>
      </c>
      <c r="B5" s="408"/>
      <c r="C5" s="408"/>
      <c r="D5" s="408"/>
      <c r="E5" s="408"/>
      <c r="F5" s="408"/>
      <c r="G5" s="408"/>
      <c r="H5" s="408"/>
      <c r="I5" s="408"/>
    </row>
    <row r="6" spans="1:9">
      <c r="A6" s="408"/>
      <c r="B6" s="408"/>
      <c r="C6" s="408"/>
      <c r="D6" s="408"/>
      <c r="E6" s="408"/>
      <c r="F6" s="408"/>
      <c r="G6" s="408"/>
      <c r="H6" s="408"/>
      <c r="I6" s="408"/>
    </row>
    <row r="7" spans="1:9" ht="12.5">
      <c r="A7" s="409" t="s">
        <v>1534</v>
      </c>
      <c r="B7" s="409"/>
      <c r="C7" s="409"/>
      <c r="D7" s="409"/>
      <c r="E7" s="409"/>
      <c r="F7" s="409"/>
      <c r="G7" s="409"/>
      <c r="H7" s="409"/>
      <c r="I7" s="409"/>
    </row>
    <row r="8" spans="1:9" ht="12.5">
      <c r="A8" s="409" t="s">
        <v>1535</v>
      </c>
      <c r="B8" s="409"/>
      <c r="C8" s="409"/>
      <c r="D8" s="409"/>
      <c r="E8" s="409"/>
      <c r="F8" s="409"/>
      <c r="G8" s="409"/>
      <c r="H8" s="409"/>
      <c r="I8" s="409"/>
    </row>
    <row r="9" spans="1:9" ht="12.5">
      <c r="A9" s="406" t="s">
        <v>1536</v>
      </c>
      <c r="B9" s="406"/>
      <c r="C9" s="406"/>
      <c r="D9" s="406"/>
      <c r="E9" s="406"/>
      <c r="F9" s="406"/>
      <c r="G9" s="406"/>
      <c r="H9" s="406"/>
      <c r="I9" s="406"/>
    </row>
    <row r="10" spans="1:9" ht="12.5">
      <c r="A10" s="406" t="s">
        <v>1537</v>
      </c>
      <c r="B10" s="406"/>
      <c r="C10" s="406"/>
      <c r="D10" s="406"/>
      <c r="E10" s="406"/>
      <c r="F10" s="406"/>
      <c r="G10" s="406"/>
      <c r="H10" s="406"/>
      <c r="I10" s="406"/>
    </row>
    <row r="11" spans="1:9" ht="13">
      <c r="A11" s="410"/>
      <c r="B11" s="410"/>
      <c r="C11" s="410"/>
      <c r="D11" s="410"/>
      <c r="E11" s="410"/>
      <c r="F11" s="410"/>
      <c r="G11" s="410"/>
      <c r="H11" s="410"/>
      <c r="I11" s="410"/>
    </row>
    <row r="12" spans="1:9" ht="13">
      <c r="A12" s="410" t="s">
        <v>1538</v>
      </c>
      <c r="B12" s="410"/>
      <c r="C12" s="410"/>
      <c r="D12" s="410"/>
      <c r="E12" s="204"/>
      <c r="F12" s="410" t="s">
        <v>1539</v>
      </c>
      <c r="G12" s="410"/>
      <c r="H12" s="410" t="s">
        <v>1540</v>
      </c>
      <c r="I12" s="410"/>
    </row>
    <row r="13" spans="1:9" ht="12.5">
      <c r="A13" s="204"/>
      <c r="B13" s="204"/>
      <c r="C13" s="204"/>
      <c r="D13" s="204"/>
      <c r="E13" s="204"/>
      <c r="F13" s="204"/>
      <c r="G13" s="204"/>
      <c r="H13" s="204"/>
      <c r="I13" s="204"/>
    </row>
    <row r="14" spans="1:9" ht="12.5">
      <c r="A14" s="411" t="s">
        <v>1541</v>
      </c>
      <c r="B14" s="411"/>
      <c r="C14" s="411"/>
      <c r="D14" s="411"/>
      <c r="E14" s="411"/>
      <c r="F14" s="412">
        <f>+'Rekapitulace stavby'!A130</f>
        <v>0</v>
      </c>
      <c r="G14" s="412"/>
      <c r="H14" s="413">
        <f>+'Rekapitulace stavby'!A131</f>
        <v>0</v>
      </c>
      <c r="I14" s="413"/>
    </row>
    <row r="15" spans="1:9" ht="12.5">
      <c r="A15" s="406" t="s">
        <v>1542</v>
      </c>
      <c r="B15" s="406"/>
      <c r="C15" s="406"/>
      <c r="D15" s="406"/>
      <c r="E15" s="406"/>
      <c r="F15" s="412">
        <f>+' Rekapitulace ZTI'!D27</f>
        <v>0</v>
      </c>
      <c r="G15" s="412"/>
      <c r="H15" s="413">
        <f>+' Rekapitulace ZTI'!D29</f>
        <v>0</v>
      </c>
      <c r="I15" s="413"/>
    </row>
    <row r="16" spans="1:9" ht="12.5">
      <c r="A16" s="411" t="s">
        <v>1543</v>
      </c>
      <c r="B16" s="411"/>
      <c r="C16" s="411"/>
      <c r="D16" s="411"/>
      <c r="E16" s="411"/>
      <c r="F16" s="414">
        <f>+'Položky Elektro'!H18</f>
        <v>0</v>
      </c>
      <c r="G16" s="414"/>
      <c r="H16" s="415">
        <f>+'Položky Elektro'!H27</f>
        <v>0</v>
      </c>
      <c r="I16" s="415"/>
    </row>
    <row r="17" spans="1:9" ht="12.5">
      <c r="A17" s="406" t="s">
        <v>1389</v>
      </c>
      <c r="B17" s="406"/>
      <c r="C17" s="406"/>
      <c r="D17" s="406"/>
      <c r="E17" s="406"/>
      <c r="F17" s="412">
        <f>+'Položky VZT'!E120</f>
        <v>0</v>
      </c>
      <c r="G17" s="412"/>
      <c r="H17" s="413">
        <f>+'Položky VZT'!E121</f>
        <v>0</v>
      </c>
      <c r="I17" s="413"/>
    </row>
    <row r="18" spans="1:9" ht="12.5">
      <c r="A18" s="411"/>
      <c r="B18" s="416"/>
      <c r="C18" s="416"/>
      <c r="D18" s="416"/>
      <c r="E18" s="416"/>
      <c r="F18" s="412"/>
      <c r="G18" s="412"/>
      <c r="H18" s="413"/>
      <c r="I18" s="413"/>
    </row>
    <row r="19" spans="1:9" ht="13">
      <c r="A19" s="417" t="s">
        <v>1544</v>
      </c>
      <c r="B19" s="417"/>
      <c r="C19" s="417"/>
      <c r="D19" s="417"/>
      <c r="E19" s="417"/>
      <c r="F19" s="413">
        <f>SUM(F14:G18)</f>
        <v>0</v>
      </c>
      <c r="G19" s="413"/>
      <c r="H19" s="413">
        <f>SUM(H14:I18)</f>
        <v>0</v>
      </c>
      <c r="I19" s="413"/>
    </row>
    <row r="20" spans="1:9" ht="12.5">
      <c r="A20" s="406" t="s">
        <v>1545</v>
      </c>
      <c r="B20" s="406"/>
      <c r="C20" s="406"/>
      <c r="D20" s="406"/>
      <c r="E20" s="406"/>
      <c r="F20" s="413">
        <f>3/100*F19</f>
        <v>0</v>
      </c>
      <c r="G20" s="413"/>
      <c r="H20" s="413">
        <f>F20*1.21</f>
        <v>0</v>
      </c>
      <c r="I20" s="413"/>
    </row>
    <row r="21" spans="1:9" ht="12.5">
      <c r="A21" s="406"/>
      <c r="B21" s="406"/>
      <c r="C21" s="406"/>
      <c r="D21" s="406"/>
      <c r="E21" s="406"/>
      <c r="F21" s="205"/>
      <c r="G21" s="205"/>
      <c r="H21" s="205"/>
      <c r="I21" s="205"/>
    </row>
    <row r="22" spans="1:9">
      <c r="A22" s="418" t="s">
        <v>1546</v>
      </c>
      <c r="B22" s="418"/>
      <c r="C22" s="418"/>
      <c r="D22" s="418"/>
      <c r="E22" s="418"/>
      <c r="F22" s="419">
        <f>SUM(F19:F20)</f>
        <v>0</v>
      </c>
      <c r="G22" s="419"/>
      <c r="H22" s="419">
        <f>SUM(H19:H20)</f>
        <v>0</v>
      </c>
      <c r="I22" s="419"/>
    </row>
    <row r="23" spans="1:9">
      <c r="A23" s="418"/>
      <c r="B23" s="418"/>
      <c r="C23" s="418"/>
      <c r="D23" s="418"/>
      <c r="E23" s="418"/>
      <c r="F23" s="419"/>
      <c r="G23" s="419"/>
      <c r="H23" s="419"/>
      <c r="I23" s="419"/>
    </row>
    <row r="24" spans="1:9" ht="13">
      <c r="A24" s="420" t="s">
        <v>39</v>
      </c>
      <c r="B24" s="420"/>
      <c r="C24" s="420"/>
      <c r="D24" s="420"/>
      <c r="E24" s="420"/>
      <c r="F24" s="421">
        <f>F22*21%</f>
        <v>0</v>
      </c>
      <c r="G24" s="421"/>
      <c r="H24" s="206"/>
      <c r="I24" s="206"/>
    </row>
  </sheetData>
  <sheetProtection algorithmName="SHA-512" hashValue="rK7swIqoZuTcNVkKyzFiGksMsh4Lj63DGE5YQiPspFWsMYtQS6iYsG2p2OPZfzqOALS6Mlu+EzcUGhQqk0BW4w==" saltValue="7mltelstxQsrA8llpCu81Q==" spinCount="100000" sheet="1" objects="1" scenarios="1"/>
  <mergeCells count="37">
    <mergeCell ref="A21:E21"/>
    <mergeCell ref="A22:E23"/>
    <mergeCell ref="F22:G23"/>
    <mergeCell ref="H22:I23"/>
    <mergeCell ref="A24:E24"/>
    <mergeCell ref="F24:G24"/>
    <mergeCell ref="A19:E19"/>
    <mergeCell ref="F19:G19"/>
    <mergeCell ref="H19:I19"/>
    <mergeCell ref="A20:E20"/>
    <mergeCell ref="F20:G20"/>
    <mergeCell ref="H20:I20"/>
    <mergeCell ref="A17:E17"/>
    <mergeCell ref="F17:G17"/>
    <mergeCell ref="H17:I17"/>
    <mergeCell ref="A18:E18"/>
    <mergeCell ref="F18:G18"/>
    <mergeCell ref="H18:I18"/>
    <mergeCell ref="A15:E15"/>
    <mergeCell ref="F15:G15"/>
    <mergeCell ref="H15:I15"/>
    <mergeCell ref="A16:E16"/>
    <mergeCell ref="F16:G16"/>
    <mergeCell ref="H16:I16"/>
    <mergeCell ref="A11:I11"/>
    <mergeCell ref="A12:D12"/>
    <mergeCell ref="F12:G12"/>
    <mergeCell ref="H12:I12"/>
    <mergeCell ref="A14:E14"/>
    <mergeCell ref="F14:G14"/>
    <mergeCell ref="H14:I14"/>
    <mergeCell ref="A10:I10"/>
    <mergeCell ref="A1:I3"/>
    <mergeCell ref="A5:I6"/>
    <mergeCell ref="A7:I7"/>
    <mergeCell ref="A8:I8"/>
    <mergeCell ref="A9:I9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31"/>
  <sheetViews>
    <sheetView showGridLines="0" workbookViewId="0">
      <selection activeCell="B2" sqref="B2"/>
    </sheetView>
  </sheetViews>
  <sheetFormatPr defaultRowHeight="10"/>
  <cols>
    <col min="1" max="1" width="8.33203125" style="398" customWidth="1"/>
    <col min="2" max="2" width="1.6640625" style="398" customWidth="1"/>
    <col min="3" max="3" width="4.109375" style="398" customWidth="1"/>
    <col min="4" max="33" width="2.6640625" style="398" customWidth="1"/>
    <col min="34" max="34" width="3.33203125" style="398" customWidth="1"/>
    <col min="35" max="35" width="31.6640625" style="398" customWidth="1"/>
    <col min="36" max="37" width="2.44140625" style="398" customWidth="1"/>
    <col min="38" max="38" width="8.33203125" style="398" customWidth="1"/>
    <col min="39" max="39" width="3.33203125" style="398" customWidth="1"/>
    <col min="40" max="40" width="13.33203125" style="398" customWidth="1"/>
    <col min="41" max="41" width="7.44140625" style="398" customWidth="1"/>
    <col min="42" max="42" width="4.109375" style="398" customWidth="1"/>
    <col min="43" max="43" width="15.6640625" style="398" hidden="1" customWidth="1"/>
    <col min="44" max="44" width="13.6640625" style="398" customWidth="1"/>
    <col min="45" max="47" width="25.88671875" style="398" hidden="1" customWidth="1"/>
    <col min="48" max="49" width="21.6640625" style="398" hidden="1" customWidth="1"/>
    <col min="50" max="51" width="25" style="398" hidden="1" customWidth="1"/>
    <col min="52" max="52" width="21.6640625" style="398" hidden="1" customWidth="1"/>
    <col min="53" max="53" width="19.109375" style="398" hidden="1" customWidth="1"/>
    <col min="54" max="54" width="25" style="398" hidden="1" customWidth="1"/>
    <col min="55" max="55" width="21.6640625" style="398" hidden="1" customWidth="1"/>
    <col min="56" max="56" width="19.109375" style="398" hidden="1" customWidth="1"/>
    <col min="57" max="57" width="66.44140625" style="398" customWidth="1"/>
    <col min="58" max="16384" width="8.88671875" style="398"/>
  </cols>
  <sheetData>
    <row r="1" spans="1:74">
      <c r="A1" s="378" t="s">
        <v>0</v>
      </c>
      <c r="AZ1" s="378" t="s">
        <v>1</v>
      </c>
      <c r="BA1" s="378" t="s">
        <v>2</v>
      </c>
      <c r="BB1" s="378" t="s">
        <v>1</v>
      </c>
      <c r="BT1" s="378" t="s">
        <v>3</v>
      </c>
      <c r="BU1" s="378" t="s">
        <v>3</v>
      </c>
      <c r="BV1" s="378" t="s">
        <v>4</v>
      </c>
    </row>
    <row r="2" spans="1:74" ht="36.9" customHeight="1">
      <c r="AR2" s="422" t="s">
        <v>1550</v>
      </c>
      <c r="AS2" s="423"/>
      <c r="AT2" s="423"/>
      <c r="AU2" s="423"/>
      <c r="AV2" s="423"/>
      <c r="AW2" s="423"/>
      <c r="AX2" s="423"/>
      <c r="AY2" s="423"/>
      <c r="AZ2" s="423"/>
      <c r="BA2" s="423"/>
      <c r="BB2" s="423"/>
      <c r="BC2" s="423"/>
      <c r="BD2" s="423"/>
      <c r="BE2" s="423"/>
      <c r="BS2" s="372" t="s">
        <v>5</v>
      </c>
      <c r="BT2" s="372" t="s">
        <v>6</v>
      </c>
    </row>
    <row r="3" spans="1:74" ht="6.9" customHeight="1">
      <c r="B3" s="7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3"/>
      <c r="BS3" s="372" t="s">
        <v>5</v>
      </c>
      <c r="BT3" s="372" t="s">
        <v>7</v>
      </c>
    </row>
    <row r="4" spans="1:74" ht="24.9" customHeight="1">
      <c r="B4" s="3"/>
      <c r="D4" s="361" t="s">
        <v>8</v>
      </c>
      <c r="AR4" s="3"/>
      <c r="AS4" s="377" t="s">
        <v>9</v>
      </c>
      <c r="BE4" s="376" t="s">
        <v>10</v>
      </c>
      <c r="BS4" s="372" t="s">
        <v>11</v>
      </c>
    </row>
    <row r="5" spans="1:74" ht="12" customHeight="1">
      <c r="B5" s="3"/>
      <c r="D5" s="375" t="s">
        <v>12</v>
      </c>
      <c r="K5" s="453" t="s">
        <v>13</v>
      </c>
      <c r="L5" s="423"/>
      <c r="M5" s="423"/>
      <c r="N5" s="423"/>
      <c r="O5" s="423"/>
      <c r="P5" s="423"/>
      <c r="Q5" s="423"/>
      <c r="R5" s="423"/>
      <c r="S5" s="423"/>
      <c r="T5" s="423"/>
      <c r="U5" s="423"/>
      <c r="V5" s="423"/>
      <c r="W5" s="423"/>
      <c r="X5" s="423"/>
      <c r="Y5" s="423"/>
      <c r="Z5" s="423"/>
      <c r="AA5" s="423"/>
      <c r="AB5" s="423"/>
      <c r="AC5" s="423"/>
      <c r="AD5" s="423"/>
      <c r="AE5" s="423"/>
      <c r="AF5" s="423"/>
      <c r="AG5" s="423"/>
      <c r="AH5" s="423"/>
      <c r="AI5" s="423"/>
      <c r="AJ5" s="423"/>
      <c r="AR5" s="3"/>
      <c r="BE5" s="450" t="s">
        <v>14</v>
      </c>
      <c r="BS5" s="372" t="s">
        <v>5</v>
      </c>
    </row>
    <row r="6" spans="1:74" ht="36.9" customHeight="1">
      <c r="B6" s="3"/>
      <c r="D6" s="374" t="s">
        <v>15</v>
      </c>
      <c r="K6" s="454" t="s">
        <v>16</v>
      </c>
      <c r="L6" s="423"/>
      <c r="M6" s="423"/>
      <c r="N6" s="423"/>
      <c r="O6" s="423"/>
      <c r="P6" s="423"/>
      <c r="Q6" s="423"/>
      <c r="R6" s="423"/>
      <c r="S6" s="423"/>
      <c r="T6" s="423"/>
      <c r="U6" s="423"/>
      <c r="V6" s="423"/>
      <c r="W6" s="423"/>
      <c r="X6" s="423"/>
      <c r="Y6" s="423"/>
      <c r="Z6" s="423"/>
      <c r="AA6" s="423"/>
      <c r="AB6" s="423"/>
      <c r="AC6" s="423"/>
      <c r="AD6" s="423"/>
      <c r="AE6" s="423"/>
      <c r="AF6" s="423"/>
      <c r="AG6" s="423"/>
      <c r="AH6" s="423"/>
      <c r="AI6" s="423"/>
      <c r="AJ6" s="423"/>
      <c r="AR6" s="3"/>
      <c r="BE6" s="451"/>
      <c r="BS6" s="372" t="s">
        <v>5</v>
      </c>
    </row>
    <row r="7" spans="1:74" ht="12" customHeight="1">
      <c r="B7" s="3"/>
      <c r="D7" s="356" t="s">
        <v>17</v>
      </c>
      <c r="K7" s="397" t="s">
        <v>1</v>
      </c>
      <c r="AK7" s="356" t="s">
        <v>18</v>
      </c>
      <c r="AN7" s="397" t="s">
        <v>1</v>
      </c>
      <c r="AR7" s="3"/>
      <c r="BE7" s="451"/>
      <c r="BS7" s="372" t="s">
        <v>5</v>
      </c>
    </row>
    <row r="8" spans="1:74" ht="12" customHeight="1">
      <c r="B8" s="3"/>
      <c r="D8" s="356" t="s">
        <v>19</v>
      </c>
      <c r="K8" s="397" t="s">
        <v>20</v>
      </c>
      <c r="AK8" s="356" t="s">
        <v>21</v>
      </c>
      <c r="AN8" s="373" t="s">
        <v>22</v>
      </c>
      <c r="AR8" s="3"/>
      <c r="BE8" s="451"/>
      <c r="BS8" s="372" t="s">
        <v>5</v>
      </c>
    </row>
    <row r="9" spans="1:74" ht="14.4" customHeight="1">
      <c r="B9" s="3"/>
      <c r="AR9" s="3"/>
      <c r="BE9" s="451"/>
      <c r="BS9" s="372" t="s">
        <v>5</v>
      </c>
    </row>
    <row r="10" spans="1:74" ht="12" customHeight="1">
      <c r="B10" s="3"/>
      <c r="D10" s="356" t="s">
        <v>23</v>
      </c>
      <c r="AK10" s="356" t="s">
        <v>24</v>
      </c>
      <c r="AN10" s="397" t="s">
        <v>1</v>
      </c>
      <c r="AR10" s="3"/>
      <c r="BE10" s="451"/>
      <c r="BS10" s="372" t="s">
        <v>5</v>
      </c>
    </row>
    <row r="11" spans="1:74" ht="18.5" customHeight="1">
      <c r="B11" s="3"/>
      <c r="E11" s="397" t="s">
        <v>25</v>
      </c>
      <c r="AK11" s="356" t="s">
        <v>26</v>
      </c>
      <c r="AN11" s="397" t="s">
        <v>1</v>
      </c>
      <c r="AR11" s="3"/>
      <c r="BE11" s="451"/>
      <c r="BS11" s="372" t="s">
        <v>5</v>
      </c>
    </row>
    <row r="12" spans="1:74" ht="6.9" customHeight="1">
      <c r="B12" s="3"/>
      <c r="AR12" s="3"/>
      <c r="BE12" s="451"/>
      <c r="BS12" s="372" t="s">
        <v>5</v>
      </c>
    </row>
    <row r="13" spans="1:74" ht="12" customHeight="1">
      <c r="B13" s="3"/>
      <c r="D13" s="356" t="s">
        <v>27</v>
      </c>
      <c r="AK13" s="356" t="s">
        <v>24</v>
      </c>
      <c r="AN13" s="399" t="s">
        <v>28</v>
      </c>
      <c r="AR13" s="3"/>
      <c r="BE13" s="451"/>
      <c r="BS13" s="372" t="s">
        <v>5</v>
      </c>
    </row>
    <row r="14" spans="1:74" ht="12.5">
      <c r="B14" s="3"/>
      <c r="E14" s="612" t="s">
        <v>28</v>
      </c>
      <c r="F14" s="611"/>
      <c r="G14" s="611"/>
      <c r="H14" s="611"/>
      <c r="I14" s="611"/>
      <c r="J14" s="611"/>
      <c r="K14" s="611"/>
      <c r="L14" s="611"/>
      <c r="M14" s="611"/>
      <c r="N14" s="611"/>
      <c r="O14" s="611"/>
      <c r="P14" s="611"/>
      <c r="Q14" s="611"/>
      <c r="R14" s="611"/>
      <c r="S14" s="611"/>
      <c r="T14" s="611"/>
      <c r="U14" s="611"/>
      <c r="V14" s="611"/>
      <c r="W14" s="611"/>
      <c r="X14" s="611"/>
      <c r="Y14" s="611"/>
      <c r="Z14" s="611"/>
      <c r="AA14" s="611"/>
      <c r="AB14" s="611"/>
      <c r="AC14" s="611"/>
      <c r="AD14" s="611"/>
      <c r="AE14" s="611"/>
      <c r="AF14" s="611"/>
      <c r="AG14" s="611"/>
      <c r="AH14" s="611"/>
      <c r="AI14" s="611"/>
      <c r="AJ14" s="611"/>
      <c r="AK14" s="356" t="s">
        <v>26</v>
      </c>
      <c r="AN14" s="399" t="s">
        <v>28</v>
      </c>
      <c r="AR14" s="3"/>
      <c r="BE14" s="451"/>
      <c r="BS14" s="372" t="s">
        <v>5</v>
      </c>
    </row>
    <row r="15" spans="1:74" ht="6.9" customHeight="1">
      <c r="B15" s="3"/>
      <c r="AR15" s="3"/>
      <c r="BE15" s="451"/>
      <c r="BS15" s="372" t="s">
        <v>3</v>
      </c>
    </row>
    <row r="16" spans="1:74" ht="12" customHeight="1">
      <c r="B16" s="3"/>
      <c r="D16" s="356" t="s">
        <v>29</v>
      </c>
      <c r="AK16" s="356" t="s">
        <v>24</v>
      </c>
      <c r="AN16" s="397" t="s">
        <v>1</v>
      </c>
      <c r="AR16" s="3"/>
      <c r="BE16" s="451"/>
      <c r="BS16" s="372" t="s">
        <v>3</v>
      </c>
    </row>
    <row r="17" spans="2:71" ht="18.5" customHeight="1">
      <c r="B17" s="3"/>
      <c r="E17" s="397" t="s">
        <v>30</v>
      </c>
      <c r="AK17" s="356" t="s">
        <v>26</v>
      </c>
      <c r="AN17" s="397" t="s">
        <v>1</v>
      </c>
      <c r="AR17" s="3"/>
      <c r="BE17" s="451"/>
      <c r="BS17" s="372" t="s">
        <v>31</v>
      </c>
    </row>
    <row r="18" spans="2:71" ht="6.9" customHeight="1">
      <c r="B18" s="3"/>
      <c r="AR18" s="3"/>
      <c r="BE18" s="451"/>
      <c r="BS18" s="372" t="s">
        <v>5</v>
      </c>
    </row>
    <row r="19" spans="2:71" ht="12" customHeight="1">
      <c r="B19" s="3"/>
      <c r="D19" s="356" t="s">
        <v>32</v>
      </c>
      <c r="AK19" s="356" t="s">
        <v>24</v>
      </c>
      <c r="AN19" s="397" t="s">
        <v>1</v>
      </c>
      <c r="AR19" s="3"/>
      <c r="BE19" s="451"/>
      <c r="BS19" s="372" t="s">
        <v>5</v>
      </c>
    </row>
    <row r="20" spans="2:71" ht="18.5" customHeight="1">
      <c r="B20" s="3"/>
      <c r="E20" s="397" t="s">
        <v>33</v>
      </c>
      <c r="AK20" s="356" t="s">
        <v>26</v>
      </c>
      <c r="AN20" s="397" t="s">
        <v>1</v>
      </c>
      <c r="AR20" s="3"/>
      <c r="BE20" s="451"/>
      <c r="BS20" s="372" t="s">
        <v>31</v>
      </c>
    </row>
    <row r="21" spans="2:71" ht="6.9" customHeight="1">
      <c r="B21" s="3"/>
      <c r="AR21" s="3"/>
      <c r="BE21" s="451"/>
    </row>
    <row r="22" spans="2:71" ht="12" customHeight="1">
      <c r="B22" s="3"/>
      <c r="D22" s="356" t="s">
        <v>34</v>
      </c>
      <c r="AR22" s="3"/>
      <c r="BE22" s="451"/>
    </row>
    <row r="23" spans="2:71" ht="16.5" customHeight="1">
      <c r="B23" s="3"/>
      <c r="E23" s="455" t="s">
        <v>1</v>
      </c>
      <c r="F23" s="455"/>
      <c r="G23" s="455"/>
      <c r="H23" s="455"/>
      <c r="I23" s="455"/>
      <c r="J23" s="455"/>
      <c r="K23" s="455"/>
      <c r="L23" s="455"/>
      <c r="M23" s="455"/>
      <c r="N23" s="455"/>
      <c r="O23" s="455"/>
      <c r="P23" s="455"/>
      <c r="Q23" s="455"/>
      <c r="R23" s="455"/>
      <c r="S23" s="455"/>
      <c r="T23" s="455"/>
      <c r="U23" s="455"/>
      <c r="V23" s="455"/>
      <c r="W23" s="455"/>
      <c r="X23" s="455"/>
      <c r="Y23" s="455"/>
      <c r="Z23" s="455"/>
      <c r="AA23" s="455"/>
      <c r="AB23" s="455"/>
      <c r="AC23" s="455"/>
      <c r="AD23" s="455"/>
      <c r="AE23" s="455"/>
      <c r="AF23" s="455"/>
      <c r="AG23" s="455"/>
      <c r="AH23" s="455"/>
      <c r="AI23" s="455"/>
      <c r="AJ23" s="455"/>
      <c r="AK23" s="455"/>
      <c r="AL23" s="455"/>
      <c r="AM23" s="455"/>
      <c r="AN23" s="455"/>
      <c r="AR23" s="3"/>
      <c r="BE23" s="451"/>
    </row>
    <row r="24" spans="2:71" ht="6.9" customHeight="1">
      <c r="B24" s="3"/>
      <c r="AR24" s="3"/>
      <c r="BE24" s="451"/>
    </row>
    <row r="25" spans="2:71" ht="6.9" customHeight="1">
      <c r="B25" s="3"/>
      <c r="D25" s="371"/>
      <c r="E25" s="371"/>
      <c r="F25" s="371"/>
      <c r="G25" s="371"/>
      <c r="H25" s="371"/>
      <c r="I25" s="371"/>
      <c r="J25" s="371"/>
      <c r="K25" s="371"/>
      <c r="L25" s="371"/>
      <c r="M25" s="371"/>
      <c r="N25" s="371"/>
      <c r="O25" s="371"/>
      <c r="P25" s="371"/>
      <c r="Q25" s="371"/>
      <c r="R25" s="371"/>
      <c r="S25" s="371"/>
      <c r="T25" s="371"/>
      <c r="U25" s="371"/>
      <c r="V25" s="371"/>
      <c r="W25" s="371"/>
      <c r="X25" s="371"/>
      <c r="Y25" s="371"/>
      <c r="Z25" s="371"/>
      <c r="AA25" s="371"/>
      <c r="AB25" s="371"/>
      <c r="AC25" s="371"/>
      <c r="AD25" s="371"/>
      <c r="AE25" s="371"/>
      <c r="AF25" s="371"/>
      <c r="AG25" s="371"/>
      <c r="AH25" s="371"/>
      <c r="AI25" s="371"/>
      <c r="AJ25" s="371"/>
      <c r="AK25" s="371"/>
      <c r="AL25" s="371"/>
      <c r="AM25" s="371"/>
      <c r="AN25" s="371"/>
      <c r="AO25" s="371"/>
      <c r="AR25" s="3"/>
      <c r="BE25" s="451"/>
    </row>
    <row r="26" spans="2:71" s="405" customFormat="1" ht="26" customHeight="1">
      <c r="B26" s="4"/>
      <c r="D26" s="370" t="s">
        <v>35</v>
      </c>
      <c r="E26" s="400"/>
      <c r="F26" s="400"/>
      <c r="G26" s="400"/>
      <c r="H26" s="400"/>
      <c r="I26" s="400"/>
      <c r="J26" s="400"/>
      <c r="K26" s="400"/>
      <c r="L26" s="400"/>
      <c r="M26" s="400"/>
      <c r="N26" s="400"/>
      <c r="O26" s="400"/>
      <c r="P26" s="400"/>
      <c r="Q26" s="400"/>
      <c r="R26" s="400"/>
      <c r="S26" s="400"/>
      <c r="T26" s="400"/>
      <c r="U26" s="400"/>
      <c r="V26" s="400"/>
      <c r="W26" s="400"/>
      <c r="X26" s="400"/>
      <c r="Y26" s="400"/>
      <c r="Z26" s="400"/>
      <c r="AA26" s="400"/>
      <c r="AB26" s="400"/>
      <c r="AC26" s="400"/>
      <c r="AD26" s="400"/>
      <c r="AE26" s="400"/>
      <c r="AF26" s="400"/>
      <c r="AG26" s="400"/>
      <c r="AH26" s="400"/>
      <c r="AI26" s="400"/>
      <c r="AJ26" s="400"/>
      <c r="AK26" s="488">
        <f>ROUND(AG94,2)</f>
        <v>0</v>
      </c>
      <c r="AL26" s="456"/>
      <c r="AM26" s="456"/>
      <c r="AN26" s="456"/>
      <c r="AO26" s="456"/>
      <c r="AR26" s="4"/>
      <c r="BE26" s="451"/>
    </row>
    <row r="27" spans="2:71" s="405" customFormat="1" ht="6.9" customHeight="1">
      <c r="B27" s="4"/>
      <c r="AR27" s="4"/>
      <c r="BE27" s="451"/>
    </row>
    <row r="28" spans="2:71" s="405" customFormat="1" ht="12.5">
      <c r="B28" s="4"/>
      <c r="L28" s="457" t="s">
        <v>36</v>
      </c>
      <c r="M28" s="457"/>
      <c r="N28" s="457"/>
      <c r="O28" s="457"/>
      <c r="P28" s="457"/>
      <c r="W28" s="457" t="s">
        <v>37</v>
      </c>
      <c r="X28" s="457"/>
      <c r="Y28" s="457"/>
      <c r="Z28" s="457"/>
      <c r="AA28" s="457"/>
      <c r="AB28" s="457"/>
      <c r="AC28" s="457"/>
      <c r="AD28" s="457"/>
      <c r="AE28" s="457"/>
      <c r="AK28" s="457" t="s">
        <v>38</v>
      </c>
      <c r="AL28" s="457"/>
      <c r="AM28" s="457"/>
      <c r="AN28" s="457"/>
      <c r="AO28" s="457"/>
      <c r="AR28" s="4"/>
      <c r="BE28" s="451"/>
    </row>
    <row r="29" spans="2:71" s="396" customFormat="1" ht="14.4" customHeight="1">
      <c r="B29" s="369"/>
      <c r="D29" s="356" t="s">
        <v>39</v>
      </c>
      <c r="F29" s="356" t="s">
        <v>40</v>
      </c>
      <c r="L29" s="449">
        <v>0.21</v>
      </c>
      <c r="M29" s="443"/>
      <c r="N29" s="443"/>
      <c r="O29" s="443"/>
      <c r="P29" s="443"/>
      <c r="W29" s="442">
        <f>ROUND(AZ94, 2)</f>
        <v>0</v>
      </c>
      <c r="X29" s="443"/>
      <c r="Y29" s="443"/>
      <c r="Z29" s="443"/>
      <c r="AA29" s="443"/>
      <c r="AB29" s="443"/>
      <c r="AC29" s="443"/>
      <c r="AD29" s="443"/>
      <c r="AE29" s="443"/>
      <c r="AK29" s="442">
        <f>ROUND(AV94, 2)</f>
        <v>0</v>
      </c>
      <c r="AL29" s="443"/>
      <c r="AM29" s="443"/>
      <c r="AN29" s="443"/>
      <c r="AO29" s="443"/>
      <c r="AR29" s="369"/>
      <c r="BE29" s="452"/>
    </row>
    <row r="30" spans="2:71" s="396" customFormat="1" ht="14.4" customHeight="1">
      <c r="B30" s="369"/>
      <c r="F30" s="356" t="s">
        <v>41</v>
      </c>
      <c r="L30" s="449">
        <v>0.12</v>
      </c>
      <c r="M30" s="443"/>
      <c r="N30" s="443"/>
      <c r="O30" s="443"/>
      <c r="P30" s="443"/>
      <c r="W30" s="442">
        <f>ROUND(BA94, 2)</f>
        <v>0</v>
      </c>
      <c r="X30" s="443"/>
      <c r="Y30" s="443"/>
      <c r="Z30" s="443"/>
      <c r="AA30" s="443"/>
      <c r="AB30" s="443"/>
      <c r="AC30" s="443"/>
      <c r="AD30" s="443"/>
      <c r="AE30" s="443"/>
      <c r="AK30" s="442">
        <f>ROUND(AW94, 2)</f>
        <v>0</v>
      </c>
      <c r="AL30" s="443"/>
      <c r="AM30" s="443"/>
      <c r="AN30" s="443"/>
      <c r="AO30" s="443"/>
      <c r="AR30" s="369"/>
      <c r="BE30" s="452"/>
    </row>
    <row r="31" spans="2:71" s="396" customFormat="1" ht="14.4" hidden="1" customHeight="1">
      <c r="B31" s="369"/>
      <c r="F31" s="356" t="s">
        <v>42</v>
      </c>
      <c r="L31" s="449">
        <v>0.21</v>
      </c>
      <c r="M31" s="443"/>
      <c r="N31" s="443"/>
      <c r="O31" s="443"/>
      <c r="P31" s="443"/>
      <c r="W31" s="442">
        <f>ROUND(BB94, 2)</f>
        <v>0</v>
      </c>
      <c r="X31" s="443"/>
      <c r="Y31" s="443"/>
      <c r="Z31" s="443"/>
      <c r="AA31" s="443"/>
      <c r="AB31" s="443"/>
      <c r="AC31" s="443"/>
      <c r="AD31" s="443"/>
      <c r="AE31" s="443"/>
      <c r="AK31" s="442">
        <v>0</v>
      </c>
      <c r="AL31" s="443"/>
      <c r="AM31" s="443"/>
      <c r="AN31" s="443"/>
      <c r="AO31" s="443"/>
      <c r="AR31" s="369"/>
      <c r="BE31" s="452"/>
    </row>
    <row r="32" spans="2:71" s="396" customFormat="1" ht="14.4" hidden="1" customHeight="1">
      <c r="B32" s="369"/>
      <c r="F32" s="356" t="s">
        <v>43</v>
      </c>
      <c r="L32" s="449">
        <v>0.12</v>
      </c>
      <c r="M32" s="443"/>
      <c r="N32" s="443"/>
      <c r="O32" s="443"/>
      <c r="P32" s="443"/>
      <c r="W32" s="442">
        <f>ROUND(BC94, 2)</f>
        <v>0</v>
      </c>
      <c r="X32" s="443"/>
      <c r="Y32" s="443"/>
      <c r="Z32" s="443"/>
      <c r="AA32" s="443"/>
      <c r="AB32" s="443"/>
      <c r="AC32" s="443"/>
      <c r="AD32" s="443"/>
      <c r="AE32" s="443"/>
      <c r="AK32" s="442">
        <v>0</v>
      </c>
      <c r="AL32" s="443"/>
      <c r="AM32" s="443"/>
      <c r="AN32" s="443"/>
      <c r="AO32" s="443"/>
      <c r="AR32" s="369"/>
      <c r="BE32" s="452"/>
    </row>
    <row r="33" spans="2:57" s="396" customFormat="1" ht="14.4" hidden="1" customHeight="1">
      <c r="B33" s="369"/>
      <c r="F33" s="356" t="s">
        <v>44</v>
      </c>
      <c r="L33" s="449">
        <v>0</v>
      </c>
      <c r="M33" s="443"/>
      <c r="N33" s="443"/>
      <c r="O33" s="443"/>
      <c r="P33" s="443"/>
      <c r="W33" s="442">
        <f>ROUND(BD94, 2)</f>
        <v>0</v>
      </c>
      <c r="X33" s="443"/>
      <c r="Y33" s="443"/>
      <c r="Z33" s="443"/>
      <c r="AA33" s="443"/>
      <c r="AB33" s="443"/>
      <c r="AC33" s="443"/>
      <c r="AD33" s="443"/>
      <c r="AE33" s="443"/>
      <c r="AK33" s="442">
        <v>0</v>
      </c>
      <c r="AL33" s="443"/>
      <c r="AM33" s="443"/>
      <c r="AN33" s="443"/>
      <c r="AO33" s="443"/>
      <c r="AR33" s="369"/>
      <c r="BE33" s="452"/>
    </row>
    <row r="34" spans="2:57" s="405" customFormat="1" ht="6.9" customHeight="1">
      <c r="B34" s="4"/>
      <c r="AR34" s="4"/>
      <c r="BE34" s="451"/>
    </row>
    <row r="35" spans="2:57" s="405" customFormat="1" ht="26" customHeight="1">
      <c r="B35" s="4"/>
      <c r="C35" s="366"/>
      <c r="D35" s="368" t="s">
        <v>45</v>
      </c>
      <c r="E35" s="402"/>
      <c r="F35" s="402"/>
      <c r="G35" s="402"/>
      <c r="H35" s="402"/>
      <c r="I35" s="402"/>
      <c r="J35" s="402"/>
      <c r="K35" s="402"/>
      <c r="L35" s="402"/>
      <c r="M35" s="402"/>
      <c r="N35" s="402"/>
      <c r="O35" s="402"/>
      <c r="P35" s="402"/>
      <c r="Q35" s="402"/>
      <c r="R35" s="402"/>
      <c r="S35" s="402"/>
      <c r="T35" s="367" t="s">
        <v>46</v>
      </c>
      <c r="U35" s="402"/>
      <c r="V35" s="402"/>
      <c r="W35" s="402"/>
      <c r="X35" s="438" t="s">
        <v>47</v>
      </c>
      <c r="Y35" s="439"/>
      <c r="Z35" s="439"/>
      <c r="AA35" s="439"/>
      <c r="AB35" s="439"/>
      <c r="AC35" s="402"/>
      <c r="AD35" s="402"/>
      <c r="AE35" s="402"/>
      <c r="AF35" s="402"/>
      <c r="AG35" s="402"/>
      <c r="AH35" s="402"/>
      <c r="AI35" s="402"/>
      <c r="AJ35" s="402"/>
      <c r="AK35" s="440">
        <f>SUM(AK26:AK33)</f>
        <v>0</v>
      </c>
      <c r="AL35" s="439"/>
      <c r="AM35" s="439"/>
      <c r="AN35" s="439"/>
      <c r="AO35" s="441"/>
      <c r="AP35" s="366"/>
      <c r="AQ35" s="366"/>
      <c r="AR35" s="4"/>
    </row>
    <row r="36" spans="2:57" s="405" customFormat="1" ht="6.9" customHeight="1">
      <c r="B36" s="4"/>
      <c r="AR36" s="4"/>
    </row>
    <row r="37" spans="2:57" s="405" customFormat="1" ht="14.4" customHeight="1">
      <c r="B37" s="4"/>
      <c r="AR37" s="4"/>
    </row>
    <row r="38" spans="2:57" ht="14.4" customHeight="1">
      <c r="B38" s="3"/>
      <c r="AR38" s="3"/>
    </row>
    <row r="39" spans="2:57" ht="14.4" customHeight="1">
      <c r="B39" s="3"/>
      <c r="AR39" s="3"/>
    </row>
    <row r="40" spans="2:57" ht="14.4" customHeight="1">
      <c r="B40" s="3"/>
      <c r="AR40" s="3"/>
    </row>
    <row r="41" spans="2:57" ht="14.4" customHeight="1">
      <c r="B41" s="3"/>
      <c r="AR41" s="3"/>
    </row>
    <row r="42" spans="2:57" ht="14.4" customHeight="1">
      <c r="B42" s="3"/>
      <c r="AR42" s="3"/>
    </row>
    <row r="43" spans="2:57" ht="14.4" customHeight="1">
      <c r="B43" s="3"/>
      <c r="AR43" s="3"/>
    </row>
    <row r="44" spans="2:57" ht="14.4" customHeight="1">
      <c r="B44" s="3"/>
      <c r="AR44" s="3"/>
    </row>
    <row r="45" spans="2:57" ht="14.4" customHeight="1">
      <c r="B45" s="3"/>
      <c r="AR45" s="3"/>
    </row>
    <row r="46" spans="2:57" ht="14.4" customHeight="1">
      <c r="B46" s="3"/>
      <c r="AR46" s="3"/>
    </row>
    <row r="47" spans="2:57" ht="14.4" customHeight="1">
      <c r="B47" s="3"/>
      <c r="AR47" s="3"/>
    </row>
    <row r="48" spans="2:57" ht="14.4" customHeight="1">
      <c r="B48" s="3"/>
      <c r="AR48" s="3"/>
    </row>
    <row r="49" spans="2:44" s="405" customFormat="1" ht="14.4" customHeight="1">
      <c r="B49" s="4"/>
      <c r="D49" s="365" t="s">
        <v>48</v>
      </c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365" t="s">
        <v>49</v>
      </c>
      <c r="AI49" s="9"/>
      <c r="AJ49" s="9"/>
      <c r="AK49" s="9"/>
      <c r="AL49" s="9"/>
      <c r="AM49" s="9"/>
      <c r="AN49" s="9"/>
      <c r="AO49" s="9"/>
      <c r="AR49" s="4"/>
    </row>
    <row r="50" spans="2:44">
      <c r="B50" s="3"/>
      <c r="AR50" s="3"/>
    </row>
    <row r="51" spans="2:44">
      <c r="B51" s="3"/>
      <c r="AR51" s="3"/>
    </row>
    <row r="52" spans="2:44">
      <c r="B52" s="3"/>
      <c r="AR52" s="3"/>
    </row>
    <row r="53" spans="2:44">
      <c r="B53" s="3"/>
      <c r="AR53" s="3"/>
    </row>
    <row r="54" spans="2:44">
      <c r="B54" s="3"/>
      <c r="AR54" s="3"/>
    </row>
    <row r="55" spans="2:44">
      <c r="B55" s="3"/>
      <c r="AR55" s="3"/>
    </row>
    <row r="56" spans="2:44">
      <c r="B56" s="3"/>
      <c r="AR56" s="3"/>
    </row>
    <row r="57" spans="2:44">
      <c r="B57" s="3"/>
      <c r="AR57" s="3"/>
    </row>
    <row r="58" spans="2:44">
      <c r="B58" s="3"/>
      <c r="AR58" s="3"/>
    </row>
    <row r="59" spans="2:44">
      <c r="B59" s="3"/>
      <c r="AR59" s="3"/>
    </row>
    <row r="60" spans="2:44" s="405" customFormat="1" ht="12.5">
      <c r="B60" s="4"/>
      <c r="D60" s="364" t="s">
        <v>50</v>
      </c>
      <c r="E60" s="400"/>
      <c r="F60" s="400"/>
      <c r="G60" s="400"/>
      <c r="H60" s="400"/>
      <c r="I60" s="400"/>
      <c r="J60" s="400"/>
      <c r="K60" s="400"/>
      <c r="L60" s="400"/>
      <c r="M60" s="400"/>
      <c r="N60" s="400"/>
      <c r="O60" s="400"/>
      <c r="P60" s="400"/>
      <c r="Q60" s="400"/>
      <c r="R60" s="400"/>
      <c r="S60" s="400"/>
      <c r="T60" s="400"/>
      <c r="U60" s="400"/>
      <c r="V60" s="364" t="s">
        <v>51</v>
      </c>
      <c r="W60" s="400"/>
      <c r="X60" s="400"/>
      <c r="Y60" s="400"/>
      <c r="Z60" s="400"/>
      <c r="AA60" s="400"/>
      <c r="AB60" s="400"/>
      <c r="AC60" s="400"/>
      <c r="AD60" s="400"/>
      <c r="AE60" s="400"/>
      <c r="AF60" s="400"/>
      <c r="AG60" s="400"/>
      <c r="AH60" s="364" t="s">
        <v>50</v>
      </c>
      <c r="AI60" s="400"/>
      <c r="AJ60" s="400"/>
      <c r="AK60" s="400"/>
      <c r="AL60" s="400"/>
      <c r="AM60" s="364" t="s">
        <v>51</v>
      </c>
      <c r="AN60" s="400"/>
      <c r="AO60" s="400"/>
      <c r="AR60" s="4"/>
    </row>
    <row r="61" spans="2:44">
      <c r="B61" s="3"/>
      <c r="AR61" s="3"/>
    </row>
    <row r="62" spans="2:44">
      <c r="B62" s="3"/>
      <c r="AR62" s="3"/>
    </row>
    <row r="63" spans="2:44">
      <c r="B63" s="3"/>
      <c r="AR63" s="3"/>
    </row>
    <row r="64" spans="2:44" s="405" customFormat="1" ht="13">
      <c r="B64" s="4"/>
      <c r="D64" s="365" t="s">
        <v>52</v>
      </c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365" t="s">
        <v>53</v>
      </c>
      <c r="AI64" s="9"/>
      <c r="AJ64" s="9"/>
      <c r="AK64" s="9"/>
      <c r="AL64" s="9"/>
      <c r="AM64" s="9"/>
      <c r="AN64" s="9"/>
      <c r="AO64" s="9"/>
      <c r="AR64" s="4"/>
    </row>
    <row r="65" spans="2:44">
      <c r="B65" s="3"/>
      <c r="AR65" s="3"/>
    </row>
    <row r="66" spans="2:44">
      <c r="B66" s="3"/>
      <c r="AR66" s="3"/>
    </row>
    <row r="67" spans="2:44">
      <c r="B67" s="3"/>
      <c r="AR67" s="3"/>
    </row>
    <row r="68" spans="2:44">
      <c r="B68" s="3"/>
      <c r="AR68" s="3"/>
    </row>
    <row r="69" spans="2:44">
      <c r="B69" s="3"/>
      <c r="AR69" s="3"/>
    </row>
    <row r="70" spans="2:44">
      <c r="B70" s="3"/>
      <c r="AR70" s="3"/>
    </row>
    <row r="71" spans="2:44">
      <c r="B71" s="3"/>
      <c r="AR71" s="3"/>
    </row>
    <row r="72" spans="2:44">
      <c r="B72" s="3"/>
      <c r="AR72" s="3"/>
    </row>
    <row r="73" spans="2:44">
      <c r="B73" s="3"/>
      <c r="AR73" s="3"/>
    </row>
    <row r="74" spans="2:44">
      <c r="B74" s="3"/>
      <c r="AR74" s="3"/>
    </row>
    <row r="75" spans="2:44" s="405" customFormat="1" ht="12.5">
      <c r="B75" s="4"/>
      <c r="D75" s="364" t="s">
        <v>50</v>
      </c>
      <c r="E75" s="400"/>
      <c r="F75" s="400"/>
      <c r="G75" s="400"/>
      <c r="H75" s="400"/>
      <c r="I75" s="400"/>
      <c r="J75" s="400"/>
      <c r="K75" s="400"/>
      <c r="L75" s="400"/>
      <c r="M75" s="400"/>
      <c r="N75" s="400"/>
      <c r="O75" s="400"/>
      <c r="P75" s="400"/>
      <c r="Q75" s="400"/>
      <c r="R75" s="400"/>
      <c r="S75" s="400"/>
      <c r="T75" s="400"/>
      <c r="U75" s="400"/>
      <c r="V75" s="364" t="s">
        <v>51</v>
      </c>
      <c r="W75" s="400"/>
      <c r="X75" s="400"/>
      <c r="Y75" s="400"/>
      <c r="Z75" s="400"/>
      <c r="AA75" s="400"/>
      <c r="AB75" s="400"/>
      <c r="AC75" s="400"/>
      <c r="AD75" s="400"/>
      <c r="AE75" s="400"/>
      <c r="AF75" s="400"/>
      <c r="AG75" s="400"/>
      <c r="AH75" s="364" t="s">
        <v>50</v>
      </c>
      <c r="AI75" s="400"/>
      <c r="AJ75" s="400"/>
      <c r="AK75" s="400"/>
      <c r="AL75" s="400"/>
      <c r="AM75" s="364" t="s">
        <v>51</v>
      </c>
      <c r="AN75" s="400"/>
      <c r="AO75" s="400"/>
      <c r="AR75" s="4"/>
    </row>
    <row r="76" spans="2:44" s="405" customFormat="1">
      <c r="B76" s="4"/>
      <c r="AR76" s="4"/>
    </row>
    <row r="77" spans="2:44" s="405" customFormat="1" ht="6.9" customHeight="1">
      <c r="B77" s="328"/>
      <c r="C77" s="327"/>
      <c r="D77" s="327"/>
      <c r="E77" s="327"/>
      <c r="F77" s="327"/>
      <c r="G77" s="327"/>
      <c r="H77" s="327"/>
      <c r="I77" s="327"/>
      <c r="J77" s="327"/>
      <c r="K77" s="327"/>
      <c r="L77" s="327"/>
      <c r="M77" s="327"/>
      <c r="N77" s="327"/>
      <c r="O77" s="327"/>
      <c r="P77" s="327"/>
      <c r="Q77" s="327"/>
      <c r="R77" s="327"/>
      <c r="S77" s="327"/>
      <c r="T77" s="327"/>
      <c r="U77" s="327"/>
      <c r="V77" s="327"/>
      <c r="W77" s="327"/>
      <c r="X77" s="327"/>
      <c r="Y77" s="327"/>
      <c r="Z77" s="327"/>
      <c r="AA77" s="327"/>
      <c r="AB77" s="327"/>
      <c r="AC77" s="327"/>
      <c r="AD77" s="327"/>
      <c r="AE77" s="327"/>
      <c r="AF77" s="327"/>
      <c r="AG77" s="327"/>
      <c r="AH77" s="327"/>
      <c r="AI77" s="327"/>
      <c r="AJ77" s="327"/>
      <c r="AK77" s="327"/>
      <c r="AL77" s="327"/>
      <c r="AM77" s="327"/>
      <c r="AN77" s="327"/>
      <c r="AO77" s="327"/>
      <c r="AP77" s="327"/>
      <c r="AQ77" s="327"/>
      <c r="AR77" s="4"/>
    </row>
    <row r="81" spans="1:90" s="405" customFormat="1" ht="6.9" customHeight="1">
      <c r="B81" s="363"/>
      <c r="C81" s="362"/>
      <c r="D81" s="362"/>
      <c r="E81" s="362"/>
      <c r="F81" s="362"/>
      <c r="G81" s="362"/>
      <c r="H81" s="362"/>
      <c r="I81" s="362"/>
      <c r="J81" s="362"/>
      <c r="K81" s="362"/>
      <c r="L81" s="362"/>
      <c r="M81" s="362"/>
      <c r="N81" s="362"/>
      <c r="O81" s="362"/>
      <c r="P81" s="362"/>
      <c r="Q81" s="362"/>
      <c r="R81" s="362"/>
      <c r="S81" s="362"/>
      <c r="T81" s="362"/>
      <c r="U81" s="362"/>
      <c r="V81" s="362"/>
      <c r="W81" s="362"/>
      <c r="X81" s="362"/>
      <c r="Y81" s="362"/>
      <c r="Z81" s="362"/>
      <c r="AA81" s="362"/>
      <c r="AB81" s="362"/>
      <c r="AC81" s="362"/>
      <c r="AD81" s="362"/>
      <c r="AE81" s="362"/>
      <c r="AF81" s="362"/>
      <c r="AG81" s="362"/>
      <c r="AH81" s="362"/>
      <c r="AI81" s="362"/>
      <c r="AJ81" s="362"/>
      <c r="AK81" s="362"/>
      <c r="AL81" s="362"/>
      <c r="AM81" s="362"/>
      <c r="AN81" s="362"/>
      <c r="AO81" s="362"/>
      <c r="AP81" s="362"/>
      <c r="AQ81" s="362"/>
      <c r="AR81" s="4"/>
    </row>
    <row r="82" spans="1:90" s="405" customFormat="1" ht="24.9" customHeight="1">
      <c r="B82" s="4"/>
      <c r="C82" s="361" t="s">
        <v>54</v>
      </c>
      <c r="AR82" s="4"/>
    </row>
    <row r="83" spans="1:90" s="405" customFormat="1" ht="6.9" customHeight="1">
      <c r="B83" s="4"/>
      <c r="AR83" s="4"/>
    </row>
    <row r="84" spans="1:90" s="404" customFormat="1" ht="12" customHeight="1">
      <c r="B84" s="360"/>
      <c r="C84" s="356" t="s">
        <v>12</v>
      </c>
      <c r="L84" s="404" t="str">
        <f>K5</f>
        <v>2-CH</v>
      </c>
      <c r="AR84" s="360"/>
    </row>
    <row r="85" spans="1:90" s="403" customFormat="1" ht="36.9" customHeight="1">
      <c r="B85" s="358"/>
      <c r="C85" s="359" t="s">
        <v>15</v>
      </c>
      <c r="L85" s="429" t="str">
        <f>K6</f>
        <v>Rekonstrukce kuchyně - MŠ Bruntál, U Rybníka 3</v>
      </c>
      <c r="M85" s="430"/>
      <c r="N85" s="430"/>
      <c r="O85" s="430"/>
      <c r="P85" s="430"/>
      <c r="Q85" s="430"/>
      <c r="R85" s="430"/>
      <c r="S85" s="430"/>
      <c r="T85" s="430"/>
      <c r="U85" s="430"/>
      <c r="V85" s="430"/>
      <c r="W85" s="430"/>
      <c r="X85" s="430"/>
      <c r="Y85" s="430"/>
      <c r="Z85" s="430"/>
      <c r="AA85" s="430"/>
      <c r="AB85" s="430"/>
      <c r="AC85" s="430"/>
      <c r="AD85" s="430"/>
      <c r="AE85" s="430"/>
      <c r="AF85" s="430"/>
      <c r="AG85" s="430"/>
      <c r="AH85" s="430"/>
      <c r="AI85" s="430"/>
      <c r="AJ85" s="430"/>
      <c r="AR85" s="358"/>
    </row>
    <row r="86" spans="1:90" s="405" customFormat="1" ht="6.9" customHeight="1">
      <c r="B86" s="4"/>
      <c r="AR86" s="4"/>
    </row>
    <row r="87" spans="1:90" s="405" customFormat="1" ht="12" customHeight="1">
      <c r="B87" s="4"/>
      <c r="C87" s="356" t="s">
        <v>19</v>
      </c>
      <c r="L87" s="357" t="str">
        <f>IF(K8="","",K8)</f>
        <v>Bruntál</v>
      </c>
      <c r="AI87" s="356" t="s">
        <v>21</v>
      </c>
      <c r="AM87" s="431" t="str">
        <f>IF(AN8= "","",AN8)</f>
        <v>29. 10. 2024</v>
      </c>
      <c r="AN87" s="431"/>
      <c r="AR87" s="4"/>
    </row>
    <row r="88" spans="1:90" s="405" customFormat="1" ht="6.9" customHeight="1">
      <c r="B88" s="4"/>
      <c r="AR88" s="4"/>
    </row>
    <row r="89" spans="1:90" s="405" customFormat="1" ht="40" customHeight="1">
      <c r="B89" s="4"/>
      <c r="C89" s="356" t="s">
        <v>23</v>
      </c>
      <c r="L89" s="404" t="str">
        <f>IF(E11= "","",E11)</f>
        <v>Město Bruntál, Nádražní 994/20, 79201 Bruntál</v>
      </c>
      <c r="AI89" s="356" t="s">
        <v>29</v>
      </c>
      <c r="AM89" s="432" t="str">
        <f>IF(E17="","",E17)</f>
        <v>GASTROSEV s.r.o., Frýdecká 1237, 739 32 Vratimov</v>
      </c>
      <c r="AN89" s="433"/>
      <c r="AO89" s="433"/>
      <c r="AP89" s="433"/>
      <c r="AR89" s="4"/>
      <c r="AS89" s="434" t="s">
        <v>55</v>
      </c>
      <c r="AT89" s="435"/>
      <c r="AU89" s="5"/>
      <c r="AV89" s="5"/>
      <c r="AW89" s="5"/>
      <c r="AX89" s="5"/>
      <c r="AY89" s="5"/>
      <c r="AZ89" s="5"/>
      <c r="BA89" s="5"/>
      <c r="BB89" s="5"/>
      <c r="BC89" s="5"/>
      <c r="BD89" s="6"/>
    </row>
    <row r="90" spans="1:90" s="405" customFormat="1" ht="15.15" customHeight="1">
      <c r="B90" s="4"/>
      <c r="C90" s="356" t="s">
        <v>27</v>
      </c>
      <c r="L90" s="404" t="str">
        <f>IF(E14= "Vyplň údaj","",E14)</f>
        <v/>
      </c>
      <c r="AI90" s="356" t="s">
        <v>32</v>
      </c>
      <c r="AM90" s="432" t="str">
        <f>IF(E20="","",E20)</f>
        <v>Johančíková</v>
      </c>
      <c r="AN90" s="433"/>
      <c r="AO90" s="433"/>
      <c r="AP90" s="433"/>
      <c r="AR90" s="4"/>
      <c r="AS90" s="436"/>
      <c r="AT90" s="437"/>
      <c r="BD90" s="355"/>
    </row>
    <row r="91" spans="1:90" s="405" customFormat="1" ht="10.75" customHeight="1">
      <c r="B91" s="4"/>
      <c r="AR91" s="4"/>
      <c r="AS91" s="436"/>
      <c r="AT91" s="437"/>
      <c r="BD91" s="355"/>
    </row>
    <row r="92" spans="1:90" s="405" customFormat="1" ht="29.25" customHeight="1">
      <c r="B92" s="4"/>
      <c r="C92" s="424" t="s">
        <v>56</v>
      </c>
      <c r="D92" s="425"/>
      <c r="E92" s="425"/>
      <c r="F92" s="425"/>
      <c r="G92" s="425"/>
      <c r="H92" s="354"/>
      <c r="I92" s="426" t="s">
        <v>57</v>
      </c>
      <c r="J92" s="425"/>
      <c r="K92" s="425"/>
      <c r="L92" s="425"/>
      <c r="M92" s="425"/>
      <c r="N92" s="425"/>
      <c r="O92" s="425"/>
      <c r="P92" s="425"/>
      <c r="Q92" s="425"/>
      <c r="R92" s="425"/>
      <c r="S92" s="425"/>
      <c r="T92" s="425"/>
      <c r="U92" s="425"/>
      <c r="V92" s="425"/>
      <c r="W92" s="425"/>
      <c r="X92" s="425"/>
      <c r="Y92" s="425"/>
      <c r="Z92" s="425"/>
      <c r="AA92" s="425"/>
      <c r="AB92" s="425"/>
      <c r="AC92" s="425"/>
      <c r="AD92" s="425"/>
      <c r="AE92" s="425"/>
      <c r="AF92" s="425"/>
      <c r="AG92" s="427" t="s">
        <v>58</v>
      </c>
      <c r="AH92" s="425"/>
      <c r="AI92" s="425"/>
      <c r="AJ92" s="425"/>
      <c r="AK92" s="425"/>
      <c r="AL92" s="425"/>
      <c r="AM92" s="425"/>
      <c r="AN92" s="426" t="s">
        <v>59</v>
      </c>
      <c r="AO92" s="425"/>
      <c r="AP92" s="428"/>
      <c r="AQ92" s="353" t="s">
        <v>60</v>
      </c>
      <c r="AR92" s="4"/>
      <c r="AS92" s="352" t="s">
        <v>61</v>
      </c>
      <c r="AT92" s="351" t="s">
        <v>62</v>
      </c>
      <c r="AU92" s="351" t="s">
        <v>63</v>
      </c>
      <c r="AV92" s="351" t="s">
        <v>64</v>
      </c>
      <c r="AW92" s="351" t="s">
        <v>65</v>
      </c>
      <c r="AX92" s="351" t="s">
        <v>66</v>
      </c>
      <c r="AY92" s="351" t="s">
        <v>67</v>
      </c>
      <c r="AZ92" s="351" t="s">
        <v>68</v>
      </c>
      <c r="BA92" s="351" t="s">
        <v>69</v>
      </c>
      <c r="BB92" s="351" t="s">
        <v>70</v>
      </c>
      <c r="BC92" s="351" t="s">
        <v>71</v>
      </c>
      <c r="BD92" s="350" t="s">
        <v>72</v>
      </c>
    </row>
    <row r="93" spans="1:90" s="405" customFormat="1" ht="10.75" customHeight="1">
      <c r="B93" s="4"/>
      <c r="AR93" s="4"/>
      <c r="AS93" s="349"/>
      <c r="AT93" s="5"/>
      <c r="AU93" s="5"/>
      <c r="AV93" s="5"/>
      <c r="AW93" s="5"/>
      <c r="AX93" s="5"/>
      <c r="AY93" s="5"/>
      <c r="AZ93" s="5"/>
      <c r="BA93" s="5"/>
      <c r="BB93" s="5"/>
      <c r="BC93" s="5"/>
      <c r="BD93" s="6"/>
    </row>
    <row r="94" spans="1:90" s="339" customFormat="1" ht="32.4" customHeight="1">
      <c r="B94" s="345"/>
      <c r="C94" s="348" t="s">
        <v>73</v>
      </c>
      <c r="D94" s="347"/>
      <c r="E94" s="347"/>
      <c r="F94" s="347"/>
      <c r="G94" s="347"/>
      <c r="H94" s="347"/>
      <c r="I94" s="347"/>
      <c r="J94" s="347"/>
      <c r="K94" s="347"/>
      <c r="L94" s="347"/>
      <c r="M94" s="347"/>
      <c r="N94" s="347"/>
      <c r="O94" s="347"/>
      <c r="P94" s="347"/>
      <c r="Q94" s="347"/>
      <c r="R94" s="347"/>
      <c r="S94" s="347"/>
      <c r="T94" s="347"/>
      <c r="U94" s="347"/>
      <c r="V94" s="347"/>
      <c r="W94" s="347"/>
      <c r="X94" s="347"/>
      <c r="Y94" s="347"/>
      <c r="Z94" s="347"/>
      <c r="AA94" s="347"/>
      <c r="AB94" s="347"/>
      <c r="AC94" s="347"/>
      <c r="AD94" s="347"/>
      <c r="AE94" s="347"/>
      <c r="AF94" s="347"/>
      <c r="AG94" s="447">
        <f>ROUND(AG95,2)</f>
        <v>0</v>
      </c>
      <c r="AH94" s="447"/>
      <c r="AI94" s="447"/>
      <c r="AJ94" s="447"/>
      <c r="AK94" s="447"/>
      <c r="AL94" s="447"/>
      <c r="AM94" s="447"/>
      <c r="AN94" s="448">
        <f>SUM(AG94,AT94)</f>
        <v>0</v>
      </c>
      <c r="AO94" s="448"/>
      <c r="AP94" s="448"/>
      <c r="AQ94" s="346" t="s">
        <v>1</v>
      </c>
      <c r="AR94" s="345"/>
      <c r="AS94" s="344">
        <f>ROUND(AS95,2)</f>
        <v>0</v>
      </c>
      <c r="AT94" s="342">
        <f>ROUND(SUM(AV94:AW94),2)</f>
        <v>0</v>
      </c>
      <c r="AU94" s="343">
        <f>ROUND(AU95,5)</f>
        <v>0</v>
      </c>
      <c r="AV94" s="342">
        <f>ROUND(AZ94*L29,2)</f>
        <v>0</v>
      </c>
      <c r="AW94" s="342">
        <f>ROUND(BA94*L30,2)</f>
        <v>0</v>
      </c>
      <c r="AX94" s="342">
        <f>ROUND(BB94*L29,2)</f>
        <v>0</v>
      </c>
      <c r="AY94" s="342">
        <f>ROUND(BC94*L30,2)</f>
        <v>0</v>
      </c>
      <c r="AZ94" s="342">
        <f>ROUND(AZ95,2)</f>
        <v>0</v>
      </c>
      <c r="BA94" s="342">
        <f>ROUND(BA95,2)</f>
        <v>0</v>
      </c>
      <c r="BB94" s="342">
        <f>ROUND(BB95,2)</f>
        <v>0</v>
      </c>
      <c r="BC94" s="342">
        <f>ROUND(BC95,2)</f>
        <v>0</v>
      </c>
      <c r="BD94" s="341">
        <f>ROUND(BD95,2)</f>
        <v>0</v>
      </c>
      <c r="BS94" s="340" t="s">
        <v>74</v>
      </c>
      <c r="BT94" s="340" t="s">
        <v>75</v>
      </c>
      <c r="BV94" s="340" t="s">
        <v>76</v>
      </c>
      <c r="BW94" s="340" t="s">
        <v>4</v>
      </c>
      <c r="BX94" s="340" t="s">
        <v>77</v>
      </c>
      <c r="CL94" s="340" t="s">
        <v>1</v>
      </c>
    </row>
    <row r="95" spans="1:90" s="329" customFormat="1" ht="24.75" customHeight="1">
      <c r="A95" s="338" t="s">
        <v>78</v>
      </c>
      <c r="B95" s="335"/>
      <c r="C95" s="337"/>
      <c r="D95" s="446" t="s">
        <v>13</v>
      </c>
      <c r="E95" s="446"/>
      <c r="F95" s="446"/>
      <c r="G95" s="446"/>
      <c r="H95" s="446"/>
      <c r="I95" s="401"/>
      <c r="J95" s="446" t="s">
        <v>16</v>
      </c>
      <c r="K95" s="446"/>
      <c r="L95" s="446"/>
      <c r="M95" s="446"/>
      <c r="N95" s="446"/>
      <c r="O95" s="446"/>
      <c r="P95" s="446"/>
      <c r="Q95" s="446"/>
      <c r="R95" s="446"/>
      <c r="S95" s="446"/>
      <c r="T95" s="446"/>
      <c r="U95" s="446"/>
      <c r="V95" s="446"/>
      <c r="W95" s="446"/>
      <c r="X95" s="446"/>
      <c r="Y95" s="446"/>
      <c r="Z95" s="446"/>
      <c r="AA95" s="446"/>
      <c r="AB95" s="446"/>
      <c r="AC95" s="446"/>
      <c r="AD95" s="446"/>
      <c r="AE95" s="446"/>
      <c r="AF95" s="446"/>
      <c r="AG95" s="444">
        <f>'Položky stavební'!J28</f>
        <v>0</v>
      </c>
      <c r="AH95" s="445"/>
      <c r="AI95" s="445"/>
      <c r="AJ95" s="445"/>
      <c r="AK95" s="445"/>
      <c r="AL95" s="445"/>
      <c r="AM95" s="445"/>
      <c r="AN95" s="444">
        <f>SUM(AG95,AT95)</f>
        <v>0</v>
      </c>
      <c r="AO95" s="445"/>
      <c r="AP95" s="445"/>
      <c r="AQ95" s="336" t="s">
        <v>79</v>
      </c>
      <c r="AR95" s="335"/>
      <c r="AS95" s="334">
        <v>0</v>
      </c>
      <c r="AT95" s="332">
        <f>ROUND(SUM(AV95:AW95),2)</f>
        <v>0</v>
      </c>
      <c r="AU95" s="333">
        <f>'Položky stavební'!P265</f>
        <v>0</v>
      </c>
      <c r="AV95" s="332">
        <f>'Položky stavební'!J31</f>
        <v>0</v>
      </c>
      <c r="AW95" s="332">
        <f>'Položky stavební'!J32</f>
        <v>0</v>
      </c>
      <c r="AX95" s="332">
        <f>'Položky stavební'!J33</f>
        <v>0</v>
      </c>
      <c r="AY95" s="332">
        <f>'Položky stavební'!J34</f>
        <v>0</v>
      </c>
      <c r="AZ95" s="332">
        <f>'Položky stavební'!F31</f>
        <v>0</v>
      </c>
      <c r="BA95" s="332">
        <f>'Položky stavební'!F32</f>
        <v>0</v>
      </c>
      <c r="BB95" s="332">
        <f>'Položky stavební'!F33</f>
        <v>0</v>
      </c>
      <c r="BC95" s="332">
        <f>'Položky stavební'!F34</f>
        <v>0</v>
      </c>
      <c r="BD95" s="331">
        <f>'Položky stavební'!F35</f>
        <v>0</v>
      </c>
      <c r="BT95" s="330" t="s">
        <v>80</v>
      </c>
      <c r="BU95" s="330" t="s">
        <v>81</v>
      </c>
      <c r="BV95" s="330" t="s">
        <v>76</v>
      </c>
      <c r="BW95" s="330" t="s">
        <v>4</v>
      </c>
      <c r="BX95" s="330" t="s">
        <v>77</v>
      </c>
      <c r="CL95" s="330" t="s">
        <v>1</v>
      </c>
    </row>
    <row r="96" spans="1:90" s="405" customFormat="1" ht="30" customHeight="1">
      <c r="B96" s="4"/>
      <c r="AR96" s="4"/>
    </row>
    <row r="97" spans="2:44" s="405" customFormat="1" ht="6.9" customHeight="1">
      <c r="B97" s="328"/>
      <c r="C97" s="327"/>
      <c r="D97" s="327"/>
      <c r="E97" s="327"/>
      <c r="F97" s="327"/>
      <c r="G97" s="327"/>
      <c r="H97" s="327"/>
      <c r="I97" s="327"/>
      <c r="J97" s="327"/>
      <c r="K97" s="327"/>
      <c r="L97" s="327"/>
      <c r="M97" s="327"/>
      <c r="N97" s="327"/>
      <c r="O97" s="327"/>
      <c r="P97" s="327"/>
      <c r="Q97" s="327"/>
      <c r="R97" s="327"/>
      <c r="S97" s="327"/>
      <c r="T97" s="327"/>
      <c r="U97" s="327"/>
      <c r="V97" s="327"/>
      <c r="W97" s="327"/>
      <c r="X97" s="327"/>
      <c r="Y97" s="327"/>
      <c r="Z97" s="327"/>
      <c r="AA97" s="327"/>
      <c r="AB97" s="327"/>
      <c r="AC97" s="327"/>
      <c r="AD97" s="327"/>
      <c r="AE97" s="327"/>
      <c r="AF97" s="327"/>
      <c r="AG97" s="327"/>
      <c r="AH97" s="327"/>
      <c r="AI97" s="327"/>
      <c r="AJ97" s="327"/>
      <c r="AK97" s="327"/>
      <c r="AL97" s="327"/>
      <c r="AM97" s="327"/>
      <c r="AN97" s="327"/>
      <c r="AO97" s="327"/>
      <c r="AP97" s="327"/>
      <c r="AQ97" s="327"/>
      <c r="AR97" s="4"/>
    </row>
    <row r="130" spans="1:1">
      <c r="A130" s="395">
        <f>+AG94</f>
        <v>0</v>
      </c>
    </row>
    <row r="131" spans="1:1">
      <c r="A131" s="395">
        <f>+AN94</f>
        <v>0</v>
      </c>
    </row>
  </sheetData>
  <sheetProtection algorithmName="SHA-512" hashValue="KOWOEu1aCZBIRUw0GOdptyO7s3wYtBjLX3m1shPdvHSG1oRKawfIA13FV6ovJbouUcKy/yJuFcuGhfB0dHOgHQ==" saltValue="T+IDeBLeQl5KcRpRnWM+VA==" spinCount="100000" sheet="1" objects="1" scenarios="1"/>
  <mergeCells count="42">
    <mergeCell ref="L33:P33"/>
    <mergeCell ref="X35:AB35"/>
    <mergeCell ref="AK35:AO35"/>
    <mergeCell ref="AK31:AO31"/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AK29:AO29"/>
    <mergeCell ref="L29:P29"/>
    <mergeCell ref="AN95:AP95"/>
    <mergeCell ref="AG95:AM95"/>
    <mergeCell ref="D95:H95"/>
    <mergeCell ref="J95:AF95"/>
    <mergeCell ref="AG94:AM94"/>
    <mergeCell ref="AN94:AP94"/>
    <mergeCell ref="W33:AE33"/>
    <mergeCell ref="AK33:AO33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W30:AE30"/>
    <mergeCell ref="AK30:AO30"/>
    <mergeCell ref="L30:P30"/>
    <mergeCell ref="W31:AE31"/>
    <mergeCell ref="L31:P31"/>
    <mergeCell ref="W32:AE32"/>
    <mergeCell ref="AK32:AO32"/>
    <mergeCell ref="L32:P32"/>
  </mergeCells>
  <hyperlinks>
    <hyperlink ref="A95" location="'2-CH - Rekonstrukce kuchy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797"/>
  <sheetViews>
    <sheetView showGridLines="0" topLeftCell="A264" workbookViewId="0">
      <selection activeCell="I269" sqref="I269"/>
    </sheetView>
  </sheetViews>
  <sheetFormatPr defaultRowHeight="10"/>
  <cols>
    <col min="1" max="1" width="8.33203125" style="398" customWidth="1"/>
    <col min="2" max="2" width="1.109375" style="398" customWidth="1"/>
    <col min="3" max="3" width="4.109375" style="398" customWidth="1"/>
    <col min="4" max="4" width="4.33203125" style="398" customWidth="1"/>
    <col min="5" max="5" width="17.109375" style="398" customWidth="1"/>
    <col min="6" max="6" width="50.88671875" style="398" customWidth="1"/>
    <col min="7" max="7" width="7.44140625" style="398" customWidth="1"/>
    <col min="8" max="8" width="14" style="398" customWidth="1"/>
    <col min="9" max="9" width="15.88671875" style="398" customWidth="1"/>
    <col min="10" max="10" width="22.33203125" style="398" customWidth="1"/>
    <col min="11" max="11" width="22.33203125" style="398" hidden="1" customWidth="1"/>
    <col min="12" max="12" width="9.33203125" style="398" customWidth="1"/>
    <col min="13" max="13" width="10.88671875" style="398" hidden="1" customWidth="1"/>
    <col min="14" max="14" width="8.88671875" style="398"/>
    <col min="15" max="20" width="14.109375" style="398" hidden="1" customWidth="1"/>
    <col min="21" max="21" width="16.33203125" style="398" hidden="1" customWidth="1"/>
    <col min="22" max="22" width="12.33203125" style="398" customWidth="1"/>
    <col min="23" max="23" width="16.33203125" style="398" customWidth="1"/>
    <col min="24" max="24" width="12.33203125" style="398" customWidth="1"/>
    <col min="25" max="25" width="15" style="398" customWidth="1"/>
    <col min="26" max="26" width="11" style="398" customWidth="1"/>
    <col min="27" max="27" width="15" style="398" customWidth="1"/>
    <col min="28" max="28" width="16.33203125" style="398" customWidth="1"/>
    <col min="29" max="29" width="11" style="398" customWidth="1"/>
    <col min="30" max="30" width="15" style="398" customWidth="1"/>
    <col min="31" max="31" width="16.33203125" style="398" customWidth="1"/>
    <col min="32" max="16384" width="8.88671875" style="398"/>
  </cols>
  <sheetData>
    <row r="2" spans="1:46" ht="36.9" customHeight="1">
      <c r="A2" s="490"/>
      <c r="B2" s="490"/>
      <c r="C2" s="490"/>
      <c r="D2" s="490"/>
      <c r="E2" s="490"/>
      <c r="F2" s="490"/>
      <c r="G2" s="490"/>
      <c r="H2" s="490"/>
      <c r="I2" s="490"/>
      <c r="J2" s="490"/>
      <c r="K2" s="490"/>
      <c r="L2" s="491" t="s">
        <v>1550</v>
      </c>
      <c r="M2" s="492"/>
      <c r="N2" s="492"/>
      <c r="O2" s="492"/>
      <c r="P2" s="492"/>
      <c r="Q2" s="492"/>
      <c r="R2" s="492"/>
      <c r="S2" s="492"/>
      <c r="T2" s="492"/>
      <c r="U2" s="492"/>
      <c r="V2" s="492"/>
      <c r="AT2" s="372" t="s">
        <v>4</v>
      </c>
    </row>
    <row r="3" spans="1:46" ht="6.9" customHeight="1">
      <c r="A3" s="490"/>
      <c r="B3" s="493"/>
      <c r="C3" s="494"/>
      <c r="D3" s="494"/>
      <c r="E3" s="494"/>
      <c r="F3" s="494"/>
      <c r="G3" s="494"/>
      <c r="H3" s="494"/>
      <c r="I3" s="494"/>
      <c r="J3" s="494"/>
      <c r="K3" s="494"/>
      <c r="L3" s="495"/>
      <c r="M3" s="490"/>
      <c r="N3" s="490"/>
      <c r="O3" s="490"/>
      <c r="P3" s="490"/>
      <c r="Q3" s="490"/>
      <c r="R3" s="490"/>
      <c r="S3" s="490"/>
      <c r="T3" s="490"/>
      <c r="U3" s="490"/>
      <c r="V3" s="490"/>
      <c r="AT3" s="372" t="s">
        <v>82</v>
      </c>
    </row>
    <row r="4" spans="1:46" ht="24.9" customHeight="1">
      <c r="A4" s="490"/>
      <c r="B4" s="495"/>
      <c r="C4" s="490"/>
      <c r="D4" s="496" t="s">
        <v>83</v>
      </c>
      <c r="E4" s="490"/>
      <c r="F4" s="490"/>
      <c r="G4" s="490"/>
      <c r="H4" s="490"/>
      <c r="I4" s="490"/>
      <c r="J4" s="490"/>
      <c r="K4" s="490"/>
      <c r="L4" s="495"/>
      <c r="M4" s="497" t="s">
        <v>9</v>
      </c>
      <c r="N4" s="490"/>
      <c r="O4" s="490"/>
      <c r="P4" s="490"/>
      <c r="Q4" s="490"/>
      <c r="R4" s="490"/>
      <c r="S4" s="490"/>
      <c r="T4" s="490"/>
      <c r="U4" s="490"/>
      <c r="V4" s="490"/>
      <c r="AT4" s="372" t="s">
        <v>3</v>
      </c>
    </row>
    <row r="5" spans="1:46" ht="6.9" customHeight="1">
      <c r="A5" s="490"/>
      <c r="B5" s="495"/>
      <c r="C5" s="490"/>
      <c r="D5" s="490"/>
      <c r="E5" s="490"/>
      <c r="F5" s="490"/>
      <c r="G5" s="490"/>
      <c r="H5" s="490"/>
      <c r="I5" s="490"/>
      <c r="J5" s="490"/>
      <c r="K5" s="490"/>
      <c r="L5" s="495"/>
      <c r="M5" s="490"/>
      <c r="N5" s="490"/>
      <c r="O5" s="490"/>
      <c r="P5" s="490"/>
      <c r="Q5" s="490"/>
      <c r="R5" s="490"/>
      <c r="S5" s="490"/>
      <c r="T5" s="490"/>
      <c r="U5" s="490"/>
      <c r="V5" s="490"/>
    </row>
    <row r="6" spans="1:46" s="405" customFormat="1" ht="12" customHeight="1">
      <c r="A6" s="498"/>
      <c r="B6" s="499"/>
      <c r="C6" s="498"/>
      <c r="D6" s="500" t="s">
        <v>15</v>
      </c>
      <c r="E6" s="498"/>
      <c r="F6" s="498"/>
      <c r="G6" s="498"/>
      <c r="H6" s="498"/>
      <c r="I6" s="498"/>
      <c r="J6" s="498"/>
      <c r="K6" s="498"/>
      <c r="L6" s="499"/>
      <c r="M6" s="498"/>
      <c r="N6" s="498"/>
      <c r="O6" s="498"/>
      <c r="P6" s="498"/>
      <c r="Q6" s="498"/>
      <c r="R6" s="498"/>
      <c r="S6" s="498"/>
      <c r="T6" s="498"/>
      <c r="U6" s="498"/>
      <c r="V6" s="498"/>
    </row>
    <row r="7" spans="1:46" s="405" customFormat="1" ht="16.5" customHeight="1">
      <c r="A7" s="498"/>
      <c r="B7" s="499"/>
      <c r="C7" s="498"/>
      <c r="D7" s="498"/>
      <c r="E7" s="501" t="s">
        <v>16</v>
      </c>
      <c r="F7" s="502"/>
      <c r="G7" s="502"/>
      <c r="H7" s="502"/>
      <c r="I7" s="498"/>
      <c r="J7" s="498"/>
      <c r="K7" s="498"/>
      <c r="L7" s="499"/>
      <c r="M7" s="498"/>
      <c r="N7" s="498"/>
      <c r="O7" s="498"/>
      <c r="P7" s="498"/>
      <c r="Q7" s="498"/>
      <c r="R7" s="498"/>
      <c r="S7" s="498"/>
      <c r="T7" s="498"/>
      <c r="U7" s="498"/>
      <c r="V7" s="498"/>
    </row>
    <row r="8" spans="1:46" s="405" customFormat="1">
      <c r="A8" s="498"/>
      <c r="B8" s="499"/>
      <c r="C8" s="498"/>
      <c r="D8" s="498"/>
      <c r="E8" s="498"/>
      <c r="F8" s="498"/>
      <c r="G8" s="498"/>
      <c r="H8" s="498"/>
      <c r="I8" s="498"/>
      <c r="J8" s="498"/>
      <c r="K8" s="498"/>
      <c r="L8" s="499"/>
      <c r="M8" s="498"/>
      <c r="N8" s="498"/>
      <c r="O8" s="498"/>
      <c r="P8" s="498"/>
      <c r="Q8" s="498"/>
      <c r="R8" s="498"/>
      <c r="S8" s="498"/>
      <c r="T8" s="498"/>
      <c r="U8" s="498"/>
      <c r="V8" s="498"/>
    </row>
    <row r="9" spans="1:46" s="405" customFormat="1" ht="12" customHeight="1">
      <c r="A9" s="498"/>
      <c r="B9" s="499"/>
      <c r="C9" s="498"/>
      <c r="D9" s="500" t="s">
        <v>17</v>
      </c>
      <c r="E9" s="498"/>
      <c r="F9" s="503" t="s">
        <v>1</v>
      </c>
      <c r="G9" s="498"/>
      <c r="H9" s="498"/>
      <c r="I9" s="500" t="s">
        <v>18</v>
      </c>
      <c r="J9" s="503" t="s">
        <v>1</v>
      </c>
      <c r="K9" s="498"/>
      <c r="L9" s="499"/>
      <c r="M9" s="498"/>
      <c r="N9" s="498"/>
      <c r="O9" s="498"/>
      <c r="P9" s="498"/>
      <c r="Q9" s="498"/>
      <c r="R9" s="498"/>
      <c r="S9" s="498"/>
      <c r="T9" s="498"/>
      <c r="U9" s="498"/>
      <c r="V9" s="498"/>
    </row>
    <row r="10" spans="1:46" s="405" customFormat="1" ht="12" customHeight="1">
      <c r="A10" s="498"/>
      <c r="B10" s="499"/>
      <c r="C10" s="498"/>
      <c r="D10" s="500" t="s">
        <v>19</v>
      </c>
      <c r="E10" s="498"/>
      <c r="F10" s="503" t="s">
        <v>20</v>
      </c>
      <c r="G10" s="498"/>
      <c r="H10" s="498"/>
      <c r="I10" s="500" t="s">
        <v>21</v>
      </c>
      <c r="J10" s="504" t="str">
        <f>'Rekapitulace stavby'!AN8</f>
        <v>29. 10. 2024</v>
      </c>
      <c r="K10" s="498"/>
      <c r="L10" s="499"/>
      <c r="M10" s="498"/>
      <c r="N10" s="498"/>
      <c r="O10" s="498"/>
      <c r="P10" s="498"/>
      <c r="Q10" s="498"/>
      <c r="R10" s="498"/>
      <c r="S10" s="498"/>
      <c r="T10" s="498"/>
      <c r="U10" s="498"/>
      <c r="V10" s="498"/>
    </row>
    <row r="11" spans="1:46" s="405" customFormat="1" ht="10.75" customHeight="1">
      <c r="A11" s="498"/>
      <c r="B11" s="499"/>
      <c r="C11" s="498"/>
      <c r="D11" s="498"/>
      <c r="E11" s="498"/>
      <c r="F11" s="498"/>
      <c r="G11" s="498"/>
      <c r="H11" s="498"/>
      <c r="I11" s="498"/>
      <c r="J11" s="498"/>
      <c r="K11" s="498"/>
      <c r="L11" s="499"/>
      <c r="M11" s="498"/>
      <c r="N11" s="498"/>
      <c r="O11" s="498"/>
      <c r="P11" s="498"/>
      <c r="Q11" s="498"/>
      <c r="R11" s="498"/>
      <c r="S11" s="498"/>
      <c r="T11" s="498"/>
      <c r="U11" s="498"/>
      <c r="V11" s="498"/>
    </row>
    <row r="12" spans="1:46" s="405" customFormat="1" ht="12" customHeight="1">
      <c r="A12" s="498"/>
      <c r="B12" s="499"/>
      <c r="C12" s="498"/>
      <c r="D12" s="500" t="s">
        <v>23</v>
      </c>
      <c r="E12" s="498"/>
      <c r="F12" s="498"/>
      <c r="G12" s="498"/>
      <c r="H12" s="498"/>
      <c r="I12" s="500" t="s">
        <v>24</v>
      </c>
      <c r="J12" s="503" t="s">
        <v>1</v>
      </c>
      <c r="K12" s="498"/>
      <c r="L12" s="499"/>
      <c r="M12" s="498"/>
      <c r="N12" s="498"/>
      <c r="O12" s="498"/>
      <c r="P12" s="498"/>
      <c r="Q12" s="498"/>
      <c r="R12" s="498"/>
      <c r="S12" s="498"/>
      <c r="T12" s="498"/>
      <c r="U12" s="498"/>
      <c r="V12" s="498"/>
    </row>
    <row r="13" spans="1:46" s="405" customFormat="1" ht="18" customHeight="1">
      <c r="A13" s="498"/>
      <c r="B13" s="499"/>
      <c r="C13" s="498"/>
      <c r="D13" s="498"/>
      <c r="E13" s="503" t="s">
        <v>25</v>
      </c>
      <c r="F13" s="498"/>
      <c r="G13" s="498"/>
      <c r="H13" s="498"/>
      <c r="I13" s="500" t="s">
        <v>26</v>
      </c>
      <c r="J13" s="503" t="s">
        <v>1</v>
      </c>
      <c r="K13" s="498"/>
      <c r="L13" s="499"/>
      <c r="M13" s="498"/>
      <c r="N13" s="498"/>
      <c r="O13" s="498"/>
      <c r="P13" s="498"/>
      <c r="Q13" s="498"/>
      <c r="R13" s="498"/>
      <c r="S13" s="498"/>
      <c r="T13" s="498"/>
      <c r="U13" s="498"/>
      <c r="V13" s="498"/>
    </row>
    <row r="14" spans="1:46" s="405" customFormat="1" ht="6.9" customHeight="1">
      <c r="A14" s="498"/>
      <c r="B14" s="499"/>
      <c r="C14" s="498"/>
      <c r="D14" s="498"/>
      <c r="E14" s="498"/>
      <c r="F14" s="498"/>
      <c r="G14" s="498"/>
      <c r="H14" s="498"/>
      <c r="I14" s="498"/>
      <c r="J14" s="498"/>
      <c r="K14" s="498"/>
      <c r="L14" s="499"/>
      <c r="M14" s="498"/>
      <c r="N14" s="498"/>
      <c r="O14" s="498"/>
      <c r="P14" s="498"/>
      <c r="Q14" s="498"/>
      <c r="R14" s="498"/>
      <c r="S14" s="498"/>
      <c r="T14" s="498"/>
      <c r="U14" s="498"/>
      <c r="V14" s="498"/>
    </row>
    <row r="15" spans="1:46" s="405" customFormat="1" ht="12" customHeight="1">
      <c r="A15" s="498"/>
      <c r="B15" s="499"/>
      <c r="C15" s="498"/>
      <c r="D15" s="500" t="s">
        <v>27</v>
      </c>
      <c r="E15" s="498"/>
      <c r="F15" s="498"/>
      <c r="G15" s="498"/>
      <c r="H15" s="498"/>
      <c r="I15" s="500" t="s">
        <v>24</v>
      </c>
      <c r="J15" s="373" t="str">
        <f>'Rekapitulace stavby'!AN13</f>
        <v>Vyplň údaj</v>
      </c>
      <c r="K15" s="498"/>
      <c r="L15" s="499"/>
      <c r="M15" s="498"/>
      <c r="N15" s="498"/>
      <c r="O15" s="498"/>
      <c r="P15" s="498"/>
      <c r="Q15" s="498"/>
      <c r="R15" s="498"/>
      <c r="S15" s="498"/>
      <c r="T15" s="498"/>
      <c r="U15" s="498"/>
      <c r="V15" s="498"/>
    </row>
    <row r="16" spans="1:46" s="405" customFormat="1" ht="18" customHeight="1">
      <c r="A16" s="498"/>
      <c r="B16" s="499"/>
      <c r="C16" s="498"/>
      <c r="D16" s="498"/>
      <c r="E16" s="489" t="str">
        <f>'Rekapitulace stavby'!E14</f>
        <v>Vyplň údaj</v>
      </c>
      <c r="F16" s="610"/>
      <c r="G16" s="610"/>
      <c r="H16" s="610"/>
      <c r="I16" s="500" t="s">
        <v>26</v>
      </c>
      <c r="J16" s="373" t="str">
        <f>'Rekapitulace stavby'!AN14</f>
        <v>Vyplň údaj</v>
      </c>
      <c r="K16" s="498"/>
      <c r="L16" s="499"/>
      <c r="M16" s="498"/>
      <c r="N16" s="498"/>
      <c r="O16" s="498"/>
      <c r="P16" s="498"/>
      <c r="Q16" s="498"/>
      <c r="R16" s="498"/>
      <c r="S16" s="498"/>
      <c r="T16" s="498"/>
      <c r="U16" s="498"/>
      <c r="V16" s="498"/>
    </row>
    <row r="17" spans="1:22" s="405" customFormat="1" ht="6.9" customHeight="1">
      <c r="A17" s="498"/>
      <c r="B17" s="499"/>
      <c r="C17" s="498"/>
      <c r="D17" s="498"/>
      <c r="E17" s="498"/>
      <c r="F17" s="498"/>
      <c r="G17" s="498"/>
      <c r="H17" s="498"/>
      <c r="I17" s="498"/>
      <c r="J17" s="498"/>
      <c r="K17" s="498"/>
      <c r="L17" s="499"/>
      <c r="M17" s="498"/>
      <c r="N17" s="498"/>
      <c r="O17" s="498"/>
      <c r="P17" s="498"/>
      <c r="Q17" s="498"/>
      <c r="R17" s="498"/>
      <c r="S17" s="498"/>
      <c r="T17" s="498"/>
      <c r="U17" s="498"/>
      <c r="V17" s="498"/>
    </row>
    <row r="18" spans="1:22" s="405" customFormat="1" ht="12" customHeight="1">
      <c r="A18" s="498"/>
      <c r="B18" s="499"/>
      <c r="C18" s="498"/>
      <c r="D18" s="500" t="s">
        <v>29</v>
      </c>
      <c r="E18" s="498"/>
      <c r="F18" s="498"/>
      <c r="G18" s="498"/>
      <c r="H18" s="498"/>
      <c r="I18" s="500" t="s">
        <v>24</v>
      </c>
      <c r="J18" s="503" t="s">
        <v>1</v>
      </c>
      <c r="K18" s="498"/>
      <c r="L18" s="499"/>
      <c r="M18" s="498"/>
      <c r="N18" s="498"/>
      <c r="O18" s="498"/>
      <c r="P18" s="498"/>
      <c r="Q18" s="498"/>
      <c r="R18" s="498"/>
      <c r="S18" s="498"/>
      <c r="T18" s="498"/>
      <c r="U18" s="498"/>
      <c r="V18" s="498"/>
    </row>
    <row r="19" spans="1:22" s="405" customFormat="1" ht="18" customHeight="1">
      <c r="A19" s="498"/>
      <c r="B19" s="499"/>
      <c r="C19" s="498"/>
      <c r="D19" s="498"/>
      <c r="E19" s="503" t="s">
        <v>30</v>
      </c>
      <c r="F19" s="498"/>
      <c r="G19" s="498"/>
      <c r="H19" s="498"/>
      <c r="I19" s="500" t="s">
        <v>26</v>
      </c>
      <c r="J19" s="503" t="s">
        <v>1</v>
      </c>
      <c r="K19" s="498"/>
      <c r="L19" s="499"/>
      <c r="M19" s="498"/>
      <c r="N19" s="498"/>
      <c r="O19" s="498"/>
      <c r="P19" s="498"/>
      <c r="Q19" s="498"/>
      <c r="R19" s="498"/>
      <c r="S19" s="498"/>
      <c r="T19" s="498"/>
      <c r="U19" s="498"/>
      <c r="V19" s="498"/>
    </row>
    <row r="20" spans="1:22" s="405" customFormat="1" ht="6.9" customHeight="1">
      <c r="A20" s="498"/>
      <c r="B20" s="499"/>
      <c r="C20" s="498"/>
      <c r="D20" s="498"/>
      <c r="E20" s="498"/>
      <c r="F20" s="498"/>
      <c r="G20" s="498"/>
      <c r="H20" s="498"/>
      <c r="I20" s="498"/>
      <c r="J20" s="498"/>
      <c r="K20" s="498"/>
      <c r="L20" s="499"/>
      <c r="M20" s="498"/>
      <c r="N20" s="498"/>
      <c r="O20" s="498"/>
      <c r="P20" s="498"/>
      <c r="Q20" s="498"/>
      <c r="R20" s="498"/>
      <c r="S20" s="498"/>
      <c r="T20" s="498"/>
      <c r="U20" s="498"/>
      <c r="V20" s="498"/>
    </row>
    <row r="21" spans="1:22" s="405" customFormat="1" ht="12" customHeight="1">
      <c r="A21" s="498"/>
      <c r="B21" s="499"/>
      <c r="C21" s="498"/>
      <c r="D21" s="500" t="s">
        <v>32</v>
      </c>
      <c r="E21" s="498"/>
      <c r="F21" s="498"/>
      <c r="G21" s="498"/>
      <c r="H21" s="498"/>
      <c r="I21" s="500" t="s">
        <v>24</v>
      </c>
      <c r="J21" s="503" t="s">
        <v>1</v>
      </c>
      <c r="K21" s="498"/>
      <c r="L21" s="499"/>
      <c r="M21" s="498"/>
      <c r="N21" s="498"/>
      <c r="O21" s="498"/>
      <c r="P21" s="498"/>
      <c r="Q21" s="498"/>
      <c r="R21" s="498"/>
      <c r="S21" s="498"/>
      <c r="T21" s="498"/>
      <c r="U21" s="498"/>
      <c r="V21" s="498"/>
    </row>
    <row r="22" spans="1:22" s="405" customFormat="1" ht="18" customHeight="1">
      <c r="A22" s="498"/>
      <c r="B22" s="499"/>
      <c r="C22" s="498"/>
      <c r="D22" s="498"/>
      <c r="E22" s="503" t="s">
        <v>33</v>
      </c>
      <c r="F22" s="498"/>
      <c r="G22" s="498"/>
      <c r="H22" s="498"/>
      <c r="I22" s="500" t="s">
        <v>26</v>
      </c>
      <c r="J22" s="503" t="s">
        <v>1</v>
      </c>
      <c r="K22" s="498"/>
      <c r="L22" s="499"/>
      <c r="M22" s="498"/>
      <c r="N22" s="498"/>
      <c r="O22" s="498"/>
      <c r="P22" s="498"/>
      <c r="Q22" s="498"/>
      <c r="R22" s="498"/>
      <c r="S22" s="498"/>
      <c r="T22" s="498"/>
      <c r="U22" s="498"/>
      <c r="V22" s="498"/>
    </row>
    <row r="23" spans="1:22" s="405" customFormat="1" ht="6.9" customHeight="1">
      <c r="A23" s="498"/>
      <c r="B23" s="499"/>
      <c r="C23" s="498"/>
      <c r="D23" s="498"/>
      <c r="E23" s="498"/>
      <c r="F23" s="498"/>
      <c r="G23" s="498"/>
      <c r="H23" s="498"/>
      <c r="I23" s="498"/>
      <c r="J23" s="498"/>
      <c r="K23" s="498"/>
      <c r="L23" s="499"/>
      <c r="M23" s="498"/>
      <c r="N23" s="498"/>
      <c r="O23" s="498"/>
      <c r="P23" s="498"/>
      <c r="Q23" s="498"/>
      <c r="R23" s="498"/>
      <c r="S23" s="498"/>
      <c r="T23" s="498"/>
      <c r="U23" s="498"/>
      <c r="V23" s="498"/>
    </row>
    <row r="24" spans="1:22" s="405" customFormat="1" ht="12" customHeight="1">
      <c r="A24" s="498"/>
      <c r="B24" s="499"/>
      <c r="C24" s="498"/>
      <c r="D24" s="500" t="s">
        <v>34</v>
      </c>
      <c r="E24" s="498"/>
      <c r="F24" s="498"/>
      <c r="G24" s="498"/>
      <c r="H24" s="498"/>
      <c r="I24" s="498"/>
      <c r="J24" s="498"/>
      <c r="K24" s="498"/>
      <c r="L24" s="499"/>
      <c r="M24" s="498"/>
      <c r="N24" s="498"/>
      <c r="O24" s="498"/>
      <c r="P24" s="498"/>
      <c r="Q24" s="498"/>
      <c r="R24" s="498"/>
      <c r="S24" s="498"/>
      <c r="T24" s="498"/>
      <c r="U24" s="498"/>
      <c r="V24" s="498"/>
    </row>
    <row r="25" spans="1:22" s="1" customFormat="1" ht="16.5" customHeight="1">
      <c r="A25" s="505"/>
      <c r="B25" s="506"/>
      <c r="C25" s="505"/>
      <c r="D25" s="505"/>
      <c r="E25" s="507" t="s">
        <v>1</v>
      </c>
      <c r="F25" s="507"/>
      <c r="G25" s="507"/>
      <c r="H25" s="507"/>
      <c r="I25" s="505"/>
      <c r="J25" s="505"/>
      <c r="K25" s="505"/>
      <c r="L25" s="506"/>
      <c r="M25" s="505"/>
      <c r="N25" s="505"/>
      <c r="O25" s="505"/>
      <c r="P25" s="505"/>
      <c r="Q25" s="505"/>
      <c r="R25" s="505"/>
      <c r="S25" s="505"/>
      <c r="T25" s="505"/>
      <c r="U25" s="505"/>
      <c r="V25" s="505"/>
    </row>
    <row r="26" spans="1:22" s="405" customFormat="1" ht="6.9" customHeight="1">
      <c r="A26" s="498"/>
      <c r="B26" s="499"/>
      <c r="C26" s="498"/>
      <c r="D26" s="498"/>
      <c r="E26" s="498"/>
      <c r="F26" s="498"/>
      <c r="G26" s="498"/>
      <c r="H26" s="498"/>
      <c r="I26" s="498"/>
      <c r="J26" s="498"/>
      <c r="K26" s="498"/>
      <c r="L26" s="499"/>
      <c r="M26" s="498"/>
      <c r="N26" s="498"/>
      <c r="O26" s="498"/>
      <c r="P26" s="498"/>
      <c r="Q26" s="498"/>
      <c r="R26" s="498"/>
      <c r="S26" s="498"/>
      <c r="T26" s="498"/>
      <c r="U26" s="498"/>
      <c r="V26" s="498"/>
    </row>
    <row r="27" spans="1:22" s="405" customFormat="1" ht="6.9" customHeight="1">
      <c r="A27" s="498"/>
      <c r="B27" s="499"/>
      <c r="C27" s="498"/>
      <c r="D27" s="508"/>
      <c r="E27" s="508"/>
      <c r="F27" s="508"/>
      <c r="G27" s="508"/>
      <c r="H27" s="508"/>
      <c r="I27" s="508"/>
      <c r="J27" s="508"/>
      <c r="K27" s="508"/>
      <c r="L27" s="499"/>
      <c r="M27" s="498"/>
      <c r="N27" s="498"/>
      <c r="O27" s="498"/>
      <c r="P27" s="498"/>
      <c r="Q27" s="498"/>
      <c r="R27" s="498"/>
      <c r="S27" s="498"/>
      <c r="T27" s="498"/>
      <c r="U27" s="498"/>
      <c r="V27" s="498"/>
    </row>
    <row r="28" spans="1:22" s="405" customFormat="1" ht="25.4" customHeight="1">
      <c r="A28" s="498"/>
      <c r="B28" s="499"/>
      <c r="C28" s="498"/>
      <c r="D28" s="509" t="s">
        <v>35</v>
      </c>
      <c r="E28" s="498"/>
      <c r="F28" s="498"/>
      <c r="G28" s="498"/>
      <c r="H28" s="498"/>
      <c r="I28" s="498"/>
      <c r="J28" s="510">
        <f>ROUND(J265, 2)</f>
        <v>0</v>
      </c>
      <c r="K28" s="498"/>
      <c r="L28" s="499"/>
      <c r="M28" s="498"/>
      <c r="N28" s="498"/>
      <c r="O28" s="498"/>
      <c r="P28" s="498"/>
      <c r="Q28" s="498"/>
      <c r="R28" s="498"/>
      <c r="S28" s="498"/>
      <c r="T28" s="498"/>
      <c r="U28" s="498"/>
      <c r="V28" s="498"/>
    </row>
    <row r="29" spans="1:22" s="405" customFormat="1" ht="6.9" customHeight="1">
      <c r="A29" s="498"/>
      <c r="B29" s="499"/>
      <c r="C29" s="498"/>
      <c r="D29" s="508"/>
      <c r="E29" s="508"/>
      <c r="F29" s="508"/>
      <c r="G29" s="508"/>
      <c r="H29" s="508"/>
      <c r="I29" s="508"/>
      <c r="J29" s="508"/>
      <c r="K29" s="508"/>
      <c r="L29" s="499"/>
      <c r="M29" s="498"/>
      <c r="N29" s="498"/>
      <c r="O29" s="498"/>
      <c r="P29" s="498"/>
      <c r="Q29" s="498"/>
      <c r="R29" s="498"/>
      <c r="S29" s="498"/>
      <c r="T29" s="498"/>
      <c r="U29" s="498"/>
      <c r="V29" s="498"/>
    </row>
    <row r="30" spans="1:22" s="405" customFormat="1" ht="14.4" customHeight="1">
      <c r="A30" s="498"/>
      <c r="B30" s="499"/>
      <c r="C30" s="498"/>
      <c r="D30" s="498"/>
      <c r="E30" s="498"/>
      <c r="F30" s="511" t="s">
        <v>37</v>
      </c>
      <c r="G30" s="498"/>
      <c r="H30" s="498"/>
      <c r="I30" s="511" t="s">
        <v>36</v>
      </c>
      <c r="J30" s="511" t="s">
        <v>38</v>
      </c>
      <c r="K30" s="498"/>
      <c r="L30" s="499"/>
      <c r="M30" s="498"/>
      <c r="N30" s="498"/>
      <c r="O30" s="498"/>
      <c r="P30" s="498"/>
      <c r="Q30" s="498"/>
      <c r="R30" s="498"/>
      <c r="S30" s="498"/>
      <c r="T30" s="498"/>
      <c r="U30" s="498"/>
      <c r="V30" s="498"/>
    </row>
    <row r="31" spans="1:22" s="405" customFormat="1" ht="14.4" customHeight="1">
      <c r="A31" s="498"/>
      <c r="B31" s="499"/>
      <c r="C31" s="498"/>
      <c r="D31" s="512" t="s">
        <v>39</v>
      </c>
      <c r="E31" s="500" t="s">
        <v>40</v>
      </c>
      <c r="F31" s="513">
        <f>ROUND((SUM(BE265:BE796)),  2)</f>
        <v>0</v>
      </c>
      <c r="G31" s="498"/>
      <c r="H31" s="498"/>
      <c r="I31" s="514">
        <v>0.21</v>
      </c>
      <c r="J31" s="513">
        <f>ROUND(((SUM(BE265:BE796))*I31),  2)</f>
        <v>0</v>
      </c>
      <c r="K31" s="498"/>
      <c r="L31" s="499"/>
      <c r="M31" s="498"/>
      <c r="N31" s="498"/>
      <c r="O31" s="498"/>
      <c r="P31" s="498"/>
      <c r="Q31" s="498"/>
      <c r="R31" s="498"/>
      <c r="S31" s="498"/>
      <c r="T31" s="498"/>
      <c r="U31" s="498"/>
      <c r="V31" s="498"/>
    </row>
    <row r="32" spans="1:22" s="405" customFormat="1" ht="14.4" customHeight="1">
      <c r="A32" s="498"/>
      <c r="B32" s="499"/>
      <c r="C32" s="498"/>
      <c r="D32" s="498"/>
      <c r="E32" s="500" t="s">
        <v>41</v>
      </c>
      <c r="F32" s="513">
        <f>ROUND((SUM(BF265:BF796)),  2)</f>
        <v>0</v>
      </c>
      <c r="G32" s="498"/>
      <c r="H32" s="498"/>
      <c r="I32" s="514">
        <v>0.12</v>
      </c>
      <c r="J32" s="513">
        <f>ROUND(((SUM(BF265:BF796))*I32),  2)</f>
        <v>0</v>
      </c>
      <c r="K32" s="498"/>
      <c r="L32" s="499"/>
      <c r="M32" s="498"/>
      <c r="N32" s="498"/>
      <c r="O32" s="498"/>
      <c r="P32" s="498"/>
      <c r="Q32" s="498"/>
      <c r="R32" s="498"/>
      <c r="S32" s="498"/>
      <c r="T32" s="498"/>
      <c r="U32" s="498"/>
      <c r="V32" s="498"/>
    </row>
    <row r="33" spans="1:22" s="405" customFormat="1" ht="14.4" hidden="1" customHeight="1">
      <c r="A33" s="498"/>
      <c r="B33" s="499"/>
      <c r="C33" s="498"/>
      <c r="D33" s="498"/>
      <c r="E33" s="500" t="s">
        <v>42</v>
      </c>
      <c r="F33" s="513">
        <f>ROUND((SUM(BG265:BG796)),  2)</f>
        <v>0</v>
      </c>
      <c r="G33" s="498"/>
      <c r="H33" s="498"/>
      <c r="I33" s="514">
        <v>0.21</v>
      </c>
      <c r="J33" s="513">
        <f>0</f>
        <v>0</v>
      </c>
      <c r="K33" s="498"/>
      <c r="L33" s="499"/>
      <c r="M33" s="498"/>
      <c r="N33" s="498"/>
      <c r="O33" s="498"/>
      <c r="P33" s="498"/>
      <c r="Q33" s="498"/>
      <c r="R33" s="498"/>
      <c r="S33" s="498"/>
      <c r="T33" s="498"/>
      <c r="U33" s="498"/>
      <c r="V33" s="498"/>
    </row>
    <row r="34" spans="1:22" s="405" customFormat="1" ht="14.4" hidden="1" customHeight="1">
      <c r="A34" s="498"/>
      <c r="B34" s="499"/>
      <c r="C34" s="498"/>
      <c r="D34" s="498"/>
      <c r="E34" s="500" t="s">
        <v>43</v>
      </c>
      <c r="F34" s="513">
        <f>ROUND((SUM(BH265:BH796)),  2)</f>
        <v>0</v>
      </c>
      <c r="G34" s="498"/>
      <c r="H34" s="498"/>
      <c r="I34" s="514">
        <v>0.12</v>
      </c>
      <c r="J34" s="513">
        <f>0</f>
        <v>0</v>
      </c>
      <c r="K34" s="498"/>
      <c r="L34" s="499"/>
      <c r="M34" s="498"/>
      <c r="N34" s="498"/>
      <c r="O34" s="498"/>
      <c r="P34" s="498"/>
      <c r="Q34" s="498"/>
      <c r="R34" s="498"/>
      <c r="S34" s="498"/>
      <c r="T34" s="498"/>
      <c r="U34" s="498"/>
      <c r="V34" s="498"/>
    </row>
    <row r="35" spans="1:22" s="405" customFormat="1" ht="14.4" hidden="1" customHeight="1">
      <c r="A35" s="498"/>
      <c r="B35" s="499"/>
      <c r="C35" s="498"/>
      <c r="D35" s="498"/>
      <c r="E35" s="500" t="s">
        <v>44</v>
      </c>
      <c r="F35" s="513">
        <f>ROUND((SUM(BI265:BI796)),  2)</f>
        <v>0</v>
      </c>
      <c r="G35" s="498"/>
      <c r="H35" s="498"/>
      <c r="I35" s="514">
        <v>0</v>
      </c>
      <c r="J35" s="513">
        <f>0</f>
        <v>0</v>
      </c>
      <c r="K35" s="498"/>
      <c r="L35" s="499"/>
      <c r="M35" s="498"/>
      <c r="N35" s="498"/>
      <c r="O35" s="498"/>
      <c r="P35" s="498"/>
      <c r="Q35" s="498"/>
      <c r="R35" s="498"/>
      <c r="S35" s="498"/>
      <c r="T35" s="498"/>
      <c r="U35" s="498"/>
      <c r="V35" s="498"/>
    </row>
    <row r="36" spans="1:22" s="405" customFormat="1" ht="6.9" customHeight="1">
      <c r="A36" s="498"/>
      <c r="B36" s="499"/>
      <c r="C36" s="498"/>
      <c r="D36" s="498"/>
      <c r="E36" s="498"/>
      <c r="F36" s="498"/>
      <c r="G36" s="498"/>
      <c r="H36" s="498"/>
      <c r="I36" s="498"/>
      <c r="J36" s="498"/>
      <c r="K36" s="498"/>
      <c r="L36" s="499"/>
      <c r="M36" s="498"/>
      <c r="N36" s="498"/>
      <c r="O36" s="498"/>
      <c r="P36" s="498"/>
      <c r="Q36" s="498"/>
      <c r="R36" s="498"/>
      <c r="S36" s="498"/>
      <c r="T36" s="498"/>
      <c r="U36" s="498"/>
      <c r="V36" s="498"/>
    </row>
    <row r="37" spans="1:22" s="405" customFormat="1" ht="25.4" customHeight="1">
      <c r="A37" s="498"/>
      <c r="B37" s="499"/>
      <c r="C37" s="515"/>
      <c r="D37" s="516" t="s">
        <v>45</v>
      </c>
      <c r="E37" s="517"/>
      <c r="F37" s="517"/>
      <c r="G37" s="518" t="s">
        <v>46</v>
      </c>
      <c r="H37" s="519" t="s">
        <v>47</v>
      </c>
      <c r="I37" s="517"/>
      <c r="J37" s="520">
        <f>SUM(J28:J35)</f>
        <v>0</v>
      </c>
      <c r="K37" s="521"/>
      <c r="L37" s="499"/>
      <c r="M37" s="498"/>
      <c r="N37" s="498"/>
      <c r="O37" s="498"/>
      <c r="P37" s="498"/>
      <c r="Q37" s="498"/>
      <c r="R37" s="498"/>
      <c r="S37" s="498"/>
      <c r="T37" s="498"/>
      <c r="U37" s="498"/>
      <c r="V37" s="498"/>
    </row>
    <row r="38" spans="1:22" s="405" customFormat="1" ht="14.4" customHeight="1">
      <c r="A38" s="498"/>
      <c r="B38" s="499"/>
      <c r="C38" s="498"/>
      <c r="D38" s="498"/>
      <c r="E38" s="498"/>
      <c r="F38" s="498"/>
      <c r="G38" s="498"/>
      <c r="H38" s="498"/>
      <c r="I38" s="498"/>
      <c r="J38" s="498"/>
      <c r="K38" s="498"/>
      <c r="L38" s="499"/>
      <c r="M38" s="498"/>
      <c r="N38" s="498"/>
      <c r="O38" s="498"/>
      <c r="P38" s="498"/>
      <c r="Q38" s="498"/>
      <c r="R38" s="498"/>
      <c r="S38" s="498"/>
      <c r="T38" s="498"/>
      <c r="U38" s="498"/>
      <c r="V38" s="498"/>
    </row>
    <row r="39" spans="1:22" ht="14.4" customHeight="1">
      <c r="A39" s="490"/>
      <c r="B39" s="495"/>
      <c r="C39" s="490"/>
      <c r="D39" s="490"/>
      <c r="E39" s="490"/>
      <c r="F39" s="490"/>
      <c r="G39" s="490"/>
      <c r="H39" s="490"/>
      <c r="I39" s="490"/>
      <c r="J39" s="490"/>
      <c r="K39" s="490"/>
      <c r="L39" s="495"/>
      <c r="M39" s="490"/>
      <c r="N39" s="490"/>
      <c r="O39" s="490"/>
      <c r="P39" s="490"/>
      <c r="Q39" s="490"/>
      <c r="R39" s="490"/>
      <c r="S39" s="490"/>
      <c r="T39" s="490"/>
      <c r="U39" s="490"/>
      <c r="V39" s="490"/>
    </row>
    <row r="40" spans="1:22" ht="14.4" customHeight="1">
      <c r="A40" s="490"/>
      <c r="B40" s="495"/>
      <c r="C40" s="490"/>
      <c r="D40" s="490"/>
      <c r="E40" s="490"/>
      <c r="F40" s="490"/>
      <c r="G40" s="490"/>
      <c r="H40" s="490"/>
      <c r="I40" s="490"/>
      <c r="J40" s="490"/>
      <c r="K40" s="490"/>
      <c r="L40" s="495"/>
      <c r="M40" s="490"/>
      <c r="N40" s="490"/>
      <c r="O40" s="490"/>
      <c r="P40" s="490"/>
      <c r="Q40" s="490"/>
      <c r="R40" s="490"/>
      <c r="S40" s="490"/>
      <c r="T40" s="490"/>
      <c r="U40" s="490"/>
      <c r="V40" s="490"/>
    </row>
    <row r="41" spans="1:22" ht="14.4" customHeight="1">
      <c r="A41" s="490"/>
      <c r="B41" s="495"/>
      <c r="C41" s="490"/>
      <c r="D41" s="490"/>
      <c r="E41" s="490"/>
      <c r="F41" s="490"/>
      <c r="G41" s="490"/>
      <c r="H41" s="490"/>
      <c r="I41" s="490"/>
      <c r="J41" s="490"/>
      <c r="K41" s="490"/>
      <c r="L41" s="495"/>
      <c r="M41" s="490"/>
      <c r="N41" s="490"/>
      <c r="O41" s="490"/>
      <c r="P41" s="490"/>
      <c r="Q41" s="490"/>
      <c r="R41" s="490"/>
      <c r="S41" s="490"/>
      <c r="T41" s="490"/>
      <c r="U41" s="490"/>
      <c r="V41" s="490"/>
    </row>
    <row r="42" spans="1:22" ht="14.4" customHeight="1">
      <c r="A42" s="490"/>
      <c r="B42" s="495"/>
      <c r="C42" s="490"/>
      <c r="D42" s="490"/>
      <c r="E42" s="490"/>
      <c r="F42" s="490"/>
      <c r="G42" s="490"/>
      <c r="H42" s="490"/>
      <c r="I42" s="490"/>
      <c r="J42" s="490"/>
      <c r="K42" s="490"/>
      <c r="L42" s="495"/>
      <c r="M42" s="490"/>
      <c r="N42" s="490"/>
      <c r="O42" s="490"/>
      <c r="P42" s="490"/>
      <c r="Q42" s="490"/>
      <c r="R42" s="490"/>
      <c r="S42" s="490"/>
      <c r="T42" s="490"/>
      <c r="U42" s="490"/>
      <c r="V42" s="490"/>
    </row>
    <row r="43" spans="1:22" ht="14.4" customHeight="1">
      <c r="A43" s="490"/>
      <c r="B43" s="495"/>
      <c r="C43" s="490"/>
      <c r="D43" s="490"/>
      <c r="E43" s="490"/>
      <c r="F43" s="490"/>
      <c r="G43" s="490"/>
      <c r="H43" s="490"/>
      <c r="I43" s="490"/>
      <c r="J43" s="490"/>
      <c r="K43" s="490"/>
      <c r="L43" s="495"/>
      <c r="M43" s="490"/>
      <c r="N43" s="490"/>
      <c r="O43" s="490"/>
      <c r="P43" s="490"/>
      <c r="Q43" s="490"/>
      <c r="R43" s="490"/>
      <c r="S43" s="490"/>
      <c r="T43" s="490"/>
      <c r="U43" s="490"/>
      <c r="V43" s="490"/>
    </row>
    <row r="44" spans="1:22" ht="14.4" customHeight="1">
      <c r="A44" s="490"/>
      <c r="B44" s="495"/>
      <c r="C44" s="490"/>
      <c r="D44" s="490"/>
      <c r="E44" s="490"/>
      <c r="F44" s="490"/>
      <c r="G44" s="490"/>
      <c r="H44" s="490"/>
      <c r="I44" s="490"/>
      <c r="J44" s="490"/>
      <c r="K44" s="490"/>
      <c r="L44" s="495"/>
      <c r="M44" s="490"/>
      <c r="N44" s="490"/>
      <c r="O44" s="490"/>
      <c r="P44" s="490"/>
      <c r="Q44" s="490"/>
      <c r="R44" s="490"/>
      <c r="S44" s="490"/>
      <c r="T44" s="490"/>
      <c r="U44" s="490"/>
      <c r="V44" s="490"/>
    </row>
    <row r="45" spans="1:22" ht="14.4" customHeight="1">
      <c r="A45" s="490"/>
      <c r="B45" s="495"/>
      <c r="C45" s="490"/>
      <c r="D45" s="490"/>
      <c r="E45" s="490"/>
      <c r="F45" s="490"/>
      <c r="G45" s="490"/>
      <c r="H45" s="490"/>
      <c r="I45" s="490"/>
      <c r="J45" s="490"/>
      <c r="K45" s="490"/>
      <c r="L45" s="495"/>
      <c r="M45" s="490"/>
      <c r="N45" s="490"/>
      <c r="O45" s="490"/>
      <c r="P45" s="490"/>
      <c r="Q45" s="490"/>
      <c r="R45" s="490"/>
      <c r="S45" s="490"/>
      <c r="T45" s="490"/>
      <c r="U45" s="490"/>
      <c r="V45" s="490"/>
    </row>
    <row r="46" spans="1:22" ht="14.4" customHeight="1">
      <c r="A46" s="490"/>
      <c r="B46" s="495"/>
      <c r="C46" s="490"/>
      <c r="D46" s="490"/>
      <c r="E46" s="490"/>
      <c r="F46" s="490"/>
      <c r="G46" s="490"/>
      <c r="H46" s="490"/>
      <c r="I46" s="490"/>
      <c r="J46" s="490"/>
      <c r="K46" s="490"/>
      <c r="L46" s="495"/>
      <c r="M46" s="490"/>
      <c r="N46" s="490"/>
      <c r="O46" s="490"/>
      <c r="P46" s="490"/>
      <c r="Q46" s="490"/>
      <c r="R46" s="490"/>
      <c r="S46" s="490"/>
      <c r="T46" s="490"/>
      <c r="U46" s="490"/>
      <c r="V46" s="490"/>
    </row>
    <row r="47" spans="1:22" ht="14.4" customHeight="1">
      <c r="A47" s="490"/>
      <c r="B47" s="495"/>
      <c r="C47" s="490"/>
      <c r="D47" s="490"/>
      <c r="E47" s="490"/>
      <c r="F47" s="490"/>
      <c r="G47" s="490"/>
      <c r="H47" s="490"/>
      <c r="I47" s="490"/>
      <c r="J47" s="490"/>
      <c r="K47" s="490"/>
      <c r="L47" s="495"/>
      <c r="M47" s="490"/>
      <c r="N47" s="490"/>
      <c r="O47" s="490"/>
      <c r="P47" s="490"/>
      <c r="Q47" s="490"/>
      <c r="R47" s="490"/>
      <c r="S47" s="490"/>
      <c r="T47" s="490"/>
      <c r="U47" s="490"/>
      <c r="V47" s="490"/>
    </row>
    <row r="48" spans="1:22" ht="14.4" customHeight="1">
      <c r="A48" s="490"/>
      <c r="B48" s="495"/>
      <c r="C48" s="490"/>
      <c r="D48" s="490"/>
      <c r="E48" s="490"/>
      <c r="F48" s="490"/>
      <c r="G48" s="490"/>
      <c r="H48" s="490"/>
      <c r="I48" s="490"/>
      <c r="J48" s="490"/>
      <c r="K48" s="490"/>
      <c r="L48" s="495"/>
      <c r="M48" s="490"/>
      <c r="N48" s="490"/>
      <c r="O48" s="490"/>
      <c r="P48" s="490"/>
      <c r="Q48" s="490"/>
      <c r="R48" s="490"/>
      <c r="S48" s="490"/>
      <c r="T48" s="490"/>
      <c r="U48" s="490"/>
      <c r="V48" s="490"/>
    </row>
    <row r="49" spans="1:22" ht="14.4" customHeight="1">
      <c r="A49" s="490"/>
      <c r="B49" s="495"/>
      <c r="C49" s="490"/>
      <c r="D49" s="490"/>
      <c r="E49" s="490"/>
      <c r="F49" s="490"/>
      <c r="G49" s="490"/>
      <c r="H49" s="490"/>
      <c r="I49" s="490"/>
      <c r="J49" s="490"/>
      <c r="K49" s="490"/>
      <c r="L49" s="495"/>
      <c r="M49" s="490"/>
      <c r="N49" s="490"/>
      <c r="O49" s="490"/>
      <c r="P49" s="490"/>
      <c r="Q49" s="490"/>
      <c r="R49" s="490"/>
      <c r="S49" s="490"/>
      <c r="T49" s="490"/>
      <c r="U49" s="490"/>
      <c r="V49" s="490"/>
    </row>
    <row r="50" spans="1:22" s="405" customFormat="1" ht="14.4" customHeight="1">
      <c r="A50" s="498"/>
      <c r="B50" s="499"/>
      <c r="C50" s="498"/>
      <c r="D50" s="522" t="s">
        <v>48</v>
      </c>
      <c r="E50" s="523"/>
      <c r="F50" s="523"/>
      <c r="G50" s="522" t="s">
        <v>49</v>
      </c>
      <c r="H50" s="523"/>
      <c r="I50" s="523"/>
      <c r="J50" s="523"/>
      <c r="K50" s="523"/>
      <c r="L50" s="499"/>
      <c r="M50" s="498"/>
      <c r="N50" s="498"/>
      <c r="O50" s="498"/>
      <c r="P50" s="498"/>
      <c r="Q50" s="498"/>
      <c r="R50" s="498"/>
      <c r="S50" s="498"/>
      <c r="T50" s="498"/>
      <c r="U50" s="498"/>
      <c r="V50" s="498"/>
    </row>
    <row r="51" spans="1:22">
      <c r="A51" s="490"/>
      <c r="B51" s="495"/>
      <c r="C51" s="490"/>
      <c r="D51" s="490"/>
      <c r="E51" s="490"/>
      <c r="F51" s="490"/>
      <c r="G51" s="490"/>
      <c r="H51" s="490"/>
      <c r="I51" s="490"/>
      <c r="J51" s="490"/>
      <c r="K51" s="490"/>
      <c r="L51" s="495"/>
      <c r="M51" s="490"/>
      <c r="N51" s="490"/>
      <c r="O51" s="490"/>
      <c r="P51" s="490"/>
      <c r="Q51" s="490"/>
      <c r="R51" s="490"/>
      <c r="S51" s="490"/>
      <c r="T51" s="490"/>
      <c r="U51" s="490"/>
      <c r="V51" s="490"/>
    </row>
    <row r="52" spans="1:22">
      <c r="A52" s="490"/>
      <c r="B52" s="495"/>
      <c r="C52" s="490"/>
      <c r="D52" s="490"/>
      <c r="E52" s="490"/>
      <c r="F52" s="490"/>
      <c r="G52" s="490"/>
      <c r="H52" s="490"/>
      <c r="I52" s="490"/>
      <c r="J52" s="490"/>
      <c r="K52" s="490"/>
      <c r="L52" s="495"/>
      <c r="M52" s="490"/>
      <c r="N52" s="490"/>
      <c r="O52" s="490"/>
      <c r="P52" s="490"/>
      <c r="Q52" s="490"/>
      <c r="R52" s="490"/>
      <c r="S52" s="490"/>
      <c r="T52" s="490"/>
      <c r="U52" s="490"/>
      <c r="V52" s="490"/>
    </row>
    <row r="53" spans="1:22">
      <c r="A53" s="490"/>
      <c r="B53" s="495"/>
      <c r="C53" s="490"/>
      <c r="D53" s="490"/>
      <c r="E53" s="490"/>
      <c r="F53" s="490"/>
      <c r="G53" s="490"/>
      <c r="H53" s="490"/>
      <c r="I53" s="490"/>
      <c r="J53" s="490"/>
      <c r="K53" s="490"/>
      <c r="L53" s="495"/>
      <c r="M53" s="490"/>
      <c r="N53" s="490"/>
      <c r="O53" s="490"/>
      <c r="P53" s="490"/>
      <c r="Q53" s="490"/>
      <c r="R53" s="490"/>
      <c r="S53" s="490"/>
      <c r="T53" s="490"/>
      <c r="U53" s="490"/>
      <c r="V53" s="490"/>
    </row>
    <row r="54" spans="1:22">
      <c r="A54" s="490"/>
      <c r="B54" s="495"/>
      <c r="C54" s="490"/>
      <c r="D54" s="490"/>
      <c r="E54" s="490"/>
      <c r="F54" s="490"/>
      <c r="G54" s="490"/>
      <c r="H54" s="490"/>
      <c r="I54" s="490"/>
      <c r="J54" s="490"/>
      <c r="K54" s="490"/>
      <c r="L54" s="495"/>
      <c r="M54" s="490"/>
      <c r="N54" s="490"/>
      <c r="O54" s="490"/>
      <c r="P54" s="490"/>
      <c r="Q54" s="490"/>
      <c r="R54" s="490"/>
      <c r="S54" s="490"/>
      <c r="T54" s="490"/>
      <c r="U54" s="490"/>
      <c r="V54" s="490"/>
    </row>
    <row r="55" spans="1:22">
      <c r="A55" s="490"/>
      <c r="B55" s="495"/>
      <c r="C55" s="490"/>
      <c r="D55" s="490"/>
      <c r="E55" s="490"/>
      <c r="F55" s="490"/>
      <c r="G55" s="490"/>
      <c r="H55" s="490"/>
      <c r="I55" s="490"/>
      <c r="J55" s="490"/>
      <c r="K55" s="490"/>
      <c r="L55" s="495"/>
      <c r="M55" s="490"/>
      <c r="N55" s="490"/>
      <c r="O55" s="490"/>
      <c r="P55" s="490"/>
      <c r="Q55" s="490"/>
      <c r="R55" s="490"/>
      <c r="S55" s="490"/>
      <c r="T55" s="490"/>
      <c r="U55" s="490"/>
      <c r="V55" s="490"/>
    </row>
    <row r="56" spans="1:22">
      <c r="A56" s="490"/>
      <c r="B56" s="495"/>
      <c r="C56" s="490"/>
      <c r="D56" s="490"/>
      <c r="E56" s="490"/>
      <c r="F56" s="490"/>
      <c r="G56" s="490"/>
      <c r="H56" s="490"/>
      <c r="I56" s="490"/>
      <c r="J56" s="490"/>
      <c r="K56" s="490"/>
      <c r="L56" s="495"/>
      <c r="M56" s="490"/>
      <c r="N56" s="490"/>
      <c r="O56" s="490"/>
      <c r="P56" s="490"/>
      <c r="Q56" s="490"/>
      <c r="R56" s="490"/>
      <c r="S56" s="490"/>
      <c r="T56" s="490"/>
      <c r="U56" s="490"/>
      <c r="V56" s="490"/>
    </row>
    <row r="57" spans="1:22">
      <c r="A57" s="490"/>
      <c r="B57" s="495"/>
      <c r="C57" s="490"/>
      <c r="D57" s="490"/>
      <c r="E57" s="490"/>
      <c r="F57" s="490"/>
      <c r="G57" s="490"/>
      <c r="H57" s="490"/>
      <c r="I57" s="490"/>
      <c r="J57" s="490"/>
      <c r="K57" s="490"/>
      <c r="L57" s="495"/>
      <c r="M57" s="490"/>
      <c r="N57" s="490"/>
      <c r="O57" s="490"/>
      <c r="P57" s="490"/>
      <c r="Q57" s="490"/>
      <c r="R57" s="490"/>
      <c r="S57" s="490"/>
      <c r="T57" s="490"/>
      <c r="U57" s="490"/>
      <c r="V57" s="490"/>
    </row>
    <row r="58" spans="1:22">
      <c r="A58" s="490"/>
      <c r="B58" s="495"/>
      <c r="C58" s="490"/>
      <c r="D58" s="490"/>
      <c r="E58" s="490"/>
      <c r="F58" s="490"/>
      <c r="G58" s="490"/>
      <c r="H58" s="490"/>
      <c r="I58" s="490"/>
      <c r="J58" s="490"/>
      <c r="K58" s="490"/>
      <c r="L58" s="495"/>
      <c r="M58" s="490"/>
      <c r="N58" s="490"/>
      <c r="O58" s="490"/>
      <c r="P58" s="490"/>
      <c r="Q58" s="490"/>
      <c r="R58" s="490"/>
      <c r="S58" s="490"/>
      <c r="T58" s="490"/>
      <c r="U58" s="490"/>
      <c r="V58" s="490"/>
    </row>
    <row r="59" spans="1:22">
      <c r="A59" s="490"/>
      <c r="B59" s="495"/>
      <c r="C59" s="490"/>
      <c r="D59" s="490"/>
      <c r="E59" s="490"/>
      <c r="F59" s="490"/>
      <c r="G59" s="490"/>
      <c r="H59" s="490"/>
      <c r="I59" s="490"/>
      <c r="J59" s="490"/>
      <c r="K59" s="490"/>
      <c r="L59" s="495"/>
      <c r="M59" s="490"/>
      <c r="N59" s="490"/>
      <c r="O59" s="490"/>
      <c r="P59" s="490"/>
      <c r="Q59" s="490"/>
      <c r="R59" s="490"/>
      <c r="S59" s="490"/>
      <c r="T59" s="490"/>
      <c r="U59" s="490"/>
      <c r="V59" s="490"/>
    </row>
    <row r="60" spans="1:22">
      <c r="A60" s="490"/>
      <c r="B60" s="495"/>
      <c r="C60" s="490"/>
      <c r="D60" s="490"/>
      <c r="E60" s="490"/>
      <c r="F60" s="490"/>
      <c r="G60" s="490"/>
      <c r="H60" s="490"/>
      <c r="I60" s="490"/>
      <c r="J60" s="490"/>
      <c r="K60" s="490"/>
      <c r="L60" s="495"/>
      <c r="M60" s="490"/>
      <c r="N60" s="490"/>
      <c r="O60" s="490"/>
      <c r="P60" s="490"/>
      <c r="Q60" s="490"/>
      <c r="R60" s="490"/>
      <c r="S60" s="490"/>
      <c r="T60" s="490"/>
      <c r="U60" s="490"/>
      <c r="V60" s="490"/>
    </row>
    <row r="61" spans="1:22" s="405" customFormat="1" ht="12.5">
      <c r="A61" s="498"/>
      <c r="B61" s="499"/>
      <c r="C61" s="498"/>
      <c r="D61" s="524" t="s">
        <v>50</v>
      </c>
      <c r="E61" s="525"/>
      <c r="F61" s="526" t="s">
        <v>51</v>
      </c>
      <c r="G61" s="524" t="s">
        <v>50</v>
      </c>
      <c r="H61" s="525"/>
      <c r="I61" s="525"/>
      <c r="J61" s="527" t="s">
        <v>51</v>
      </c>
      <c r="K61" s="525"/>
      <c r="L61" s="499"/>
      <c r="M61" s="498"/>
      <c r="N61" s="498"/>
      <c r="O61" s="498"/>
      <c r="P61" s="498"/>
      <c r="Q61" s="498"/>
      <c r="R61" s="498"/>
      <c r="S61" s="498"/>
      <c r="T61" s="498"/>
      <c r="U61" s="498"/>
      <c r="V61" s="498"/>
    </row>
    <row r="62" spans="1:22">
      <c r="A62" s="490"/>
      <c r="B62" s="495"/>
      <c r="C62" s="490"/>
      <c r="D62" s="490"/>
      <c r="E62" s="490"/>
      <c r="F62" s="490"/>
      <c r="G62" s="490"/>
      <c r="H62" s="490"/>
      <c r="I62" s="490"/>
      <c r="J62" s="490"/>
      <c r="K62" s="490"/>
      <c r="L62" s="495"/>
      <c r="M62" s="490"/>
      <c r="N62" s="490"/>
      <c r="O62" s="490"/>
      <c r="P62" s="490"/>
      <c r="Q62" s="490"/>
      <c r="R62" s="490"/>
      <c r="S62" s="490"/>
      <c r="T62" s="490"/>
      <c r="U62" s="490"/>
      <c r="V62" s="490"/>
    </row>
    <row r="63" spans="1:22">
      <c r="A63" s="490"/>
      <c r="B63" s="495"/>
      <c r="C63" s="490"/>
      <c r="D63" s="490"/>
      <c r="E63" s="490"/>
      <c r="F63" s="490"/>
      <c r="G63" s="490"/>
      <c r="H63" s="490"/>
      <c r="I63" s="490"/>
      <c r="J63" s="490"/>
      <c r="K63" s="490"/>
      <c r="L63" s="495"/>
      <c r="M63" s="490"/>
      <c r="N63" s="490"/>
      <c r="O63" s="490"/>
      <c r="P63" s="490"/>
      <c r="Q63" s="490"/>
      <c r="R63" s="490"/>
      <c r="S63" s="490"/>
      <c r="T63" s="490"/>
      <c r="U63" s="490"/>
      <c r="V63" s="490"/>
    </row>
    <row r="64" spans="1:22">
      <c r="A64" s="490"/>
      <c r="B64" s="495"/>
      <c r="C64" s="490"/>
      <c r="D64" s="490"/>
      <c r="E64" s="490"/>
      <c r="F64" s="490"/>
      <c r="G64" s="490"/>
      <c r="H64" s="490"/>
      <c r="I64" s="490"/>
      <c r="J64" s="490"/>
      <c r="K64" s="490"/>
      <c r="L64" s="495"/>
      <c r="M64" s="490"/>
      <c r="N64" s="490"/>
      <c r="O64" s="490"/>
      <c r="P64" s="490"/>
      <c r="Q64" s="490"/>
      <c r="R64" s="490"/>
      <c r="S64" s="490"/>
      <c r="T64" s="490"/>
      <c r="U64" s="490"/>
      <c r="V64" s="490"/>
    </row>
    <row r="65" spans="1:22" s="405" customFormat="1" ht="13">
      <c r="A65" s="498"/>
      <c r="B65" s="499"/>
      <c r="C65" s="498"/>
      <c r="D65" s="522" t="s">
        <v>52</v>
      </c>
      <c r="E65" s="523"/>
      <c r="F65" s="523"/>
      <c r="G65" s="522" t="s">
        <v>53</v>
      </c>
      <c r="H65" s="523"/>
      <c r="I65" s="523"/>
      <c r="J65" s="523"/>
      <c r="K65" s="523"/>
      <c r="L65" s="499"/>
      <c r="M65" s="498"/>
      <c r="N65" s="498"/>
      <c r="O65" s="498"/>
      <c r="P65" s="498"/>
      <c r="Q65" s="498"/>
      <c r="R65" s="498"/>
      <c r="S65" s="498"/>
      <c r="T65" s="498"/>
      <c r="U65" s="498"/>
      <c r="V65" s="498"/>
    </row>
    <row r="66" spans="1:22">
      <c r="A66" s="490"/>
      <c r="B66" s="495"/>
      <c r="C66" s="490"/>
      <c r="D66" s="490"/>
      <c r="E66" s="490"/>
      <c r="F66" s="490"/>
      <c r="G66" s="490"/>
      <c r="H66" s="490"/>
      <c r="I66" s="490"/>
      <c r="J66" s="490"/>
      <c r="K66" s="490"/>
      <c r="L66" s="495"/>
      <c r="M66" s="490"/>
      <c r="N66" s="490"/>
      <c r="O66" s="490"/>
      <c r="P66" s="490"/>
      <c r="Q66" s="490"/>
      <c r="R66" s="490"/>
      <c r="S66" s="490"/>
      <c r="T66" s="490"/>
      <c r="U66" s="490"/>
      <c r="V66" s="490"/>
    </row>
    <row r="67" spans="1:22">
      <c r="A67" s="490"/>
      <c r="B67" s="495"/>
      <c r="C67" s="490"/>
      <c r="D67" s="490"/>
      <c r="E67" s="490"/>
      <c r="F67" s="490"/>
      <c r="G67" s="490"/>
      <c r="H67" s="490"/>
      <c r="I67" s="490"/>
      <c r="J67" s="490"/>
      <c r="K67" s="490"/>
      <c r="L67" s="495"/>
      <c r="M67" s="490"/>
      <c r="N67" s="490"/>
      <c r="O67" s="490"/>
      <c r="P67" s="490"/>
      <c r="Q67" s="490"/>
      <c r="R67" s="490"/>
      <c r="S67" s="490"/>
      <c r="T67" s="490"/>
      <c r="U67" s="490"/>
      <c r="V67" s="490"/>
    </row>
    <row r="68" spans="1:22">
      <c r="A68" s="490"/>
      <c r="B68" s="495"/>
      <c r="C68" s="490"/>
      <c r="D68" s="490"/>
      <c r="E68" s="490"/>
      <c r="F68" s="490"/>
      <c r="G68" s="490"/>
      <c r="H68" s="490"/>
      <c r="I68" s="490"/>
      <c r="J68" s="490"/>
      <c r="K68" s="490"/>
      <c r="L68" s="495"/>
      <c r="M68" s="490"/>
      <c r="N68" s="490"/>
      <c r="O68" s="490"/>
      <c r="P68" s="490"/>
      <c r="Q68" s="490"/>
      <c r="R68" s="490"/>
      <c r="S68" s="490"/>
      <c r="T68" s="490"/>
      <c r="U68" s="490"/>
      <c r="V68" s="490"/>
    </row>
    <row r="69" spans="1:22">
      <c r="A69" s="490"/>
      <c r="B69" s="495"/>
      <c r="C69" s="490"/>
      <c r="D69" s="490"/>
      <c r="E69" s="490"/>
      <c r="F69" s="490"/>
      <c r="G69" s="490"/>
      <c r="H69" s="490"/>
      <c r="I69" s="490"/>
      <c r="J69" s="490"/>
      <c r="K69" s="490"/>
      <c r="L69" s="495"/>
      <c r="M69" s="490"/>
      <c r="N69" s="490"/>
      <c r="O69" s="490"/>
      <c r="P69" s="490"/>
      <c r="Q69" s="490"/>
      <c r="R69" s="490"/>
      <c r="S69" s="490"/>
      <c r="T69" s="490"/>
      <c r="U69" s="490"/>
      <c r="V69" s="490"/>
    </row>
    <row r="70" spans="1:22">
      <c r="A70" s="490"/>
      <c r="B70" s="495"/>
      <c r="C70" s="490"/>
      <c r="D70" s="490"/>
      <c r="E70" s="490"/>
      <c r="F70" s="490"/>
      <c r="G70" s="490"/>
      <c r="H70" s="490"/>
      <c r="I70" s="490"/>
      <c r="J70" s="490"/>
      <c r="K70" s="490"/>
      <c r="L70" s="495"/>
      <c r="M70" s="490"/>
      <c r="N70" s="490"/>
      <c r="O70" s="490"/>
      <c r="P70" s="490"/>
      <c r="Q70" s="490"/>
      <c r="R70" s="490"/>
      <c r="S70" s="490"/>
      <c r="T70" s="490"/>
      <c r="U70" s="490"/>
      <c r="V70" s="490"/>
    </row>
    <row r="71" spans="1:22">
      <c r="A71" s="490"/>
      <c r="B71" s="495"/>
      <c r="C71" s="490"/>
      <c r="D71" s="490"/>
      <c r="E71" s="490"/>
      <c r="F71" s="490"/>
      <c r="G71" s="490"/>
      <c r="H71" s="490"/>
      <c r="I71" s="490"/>
      <c r="J71" s="490"/>
      <c r="K71" s="490"/>
      <c r="L71" s="495"/>
      <c r="M71" s="490"/>
      <c r="N71" s="490"/>
      <c r="O71" s="490"/>
      <c r="P71" s="490"/>
      <c r="Q71" s="490"/>
      <c r="R71" s="490"/>
      <c r="S71" s="490"/>
      <c r="T71" s="490"/>
      <c r="U71" s="490"/>
      <c r="V71" s="490"/>
    </row>
    <row r="72" spans="1:22">
      <c r="A72" s="490"/>
      <c r="B72" s="495"/>
      <c r="C72" s="490"/>
      <c r="D72" s="490"/>
      <c r="E72" s="490"/>
      <c r="F72" s="490"/>
      <c r="G72" s="490"/>
      <c r="H72" s="490"/>
      <c r="I72" s="490"/>
      <c r="J72" s="490"/>
      <c r="K72" s="490"/>
      <c r="L72" s="495"/>
      <c r="M72" s="490"/>
      <c r="N72" s="490"/>
      <c r="O72" s="490"/>
      <c r="P72" s="490"/>
      <c r="Q72" s="490"/>
      <c r="R72" s="490"/>
      <c r="S72" s="490"/>
      <c r="T72" s="490"/>
      <c r="U72" s="490"/>
      <c r="V72" s="490"/>
    </row>
    <row r="73" spans="1:22">
      <c r="A73" s="490"/>
      <c r="B73" s="495"/>
      <c r="C73" s="490"/>
      <c r="D73" s="490"/>
      <c r="E73" s="490"/>
      <c r="F73" s="490"/>
      <c r="G73" s="490"/>
      <c r="H73" s="490"/>
      <c r="I73" s="490"/>
      <c r="J73" s="490"/>
      <c r="K73" s="490"/>
      <c r="L73" s="495"/>
      <c r="M73" s="490"/>
      <c r="N73" s="490"/>
      <c r="O73" s="490"/>
      <c r="P73" s="490"/>
      <c r="Q73" s="490"/>
      <c r="R73" s="490"/>
      <c r="S73" s="490"/>
      <c r="T73" s="490"/>
      <c r="U73" s="490"/>
      <c r="V73" s="490"/>
    </row>
    <row r="74" spans="1:22">
      <c r="A74" s="490"/>
      <c r="B74" s="495"/>
      <c r="C74" s="490"/>
      <c r="D74" s="490"/>
      <c r="E74" s="490"/>
      <c r="F74" s="490"/>
      <c r="G74" s="490"/>
      <c r="H74" s="490"/>
      <c r="I74" s="490"/>
      <c r="J74" s="490"/>
      <c r="K74" s="490"/>
      <c r="L74" s="495"/>
      <c r="M74" s="490"/>
      <c r="N74" s="490"/>
      <c r="O74" s="490"/>
      <c r="P74" s="490"/>
      <c r="Q74" s="490"/>
      <c r="R74" s="490"/>
      <c r="S74" s="490"/>
      <c r="T74" s="490"/>
      <c r="U74" s="490"/>
      <c r="V74" s="490"/>
    </row>
    <row r="75" spans="1:22">
      <c r="A75" s="490"/>
      <c r="B75" s="495"/>
      <c r="C75" s="490"/>
      <c r="D75" s="490"/>
      <c r="E75" s="490"/>
      <c r="F75" s="490"/>
      <c r="G75" s="490"/>
      <c r="H75" s="490"/>
      <c r="I75" s="490"/>
      <c r="J75" s="490"/>
      <c r="K75" s="490"/>
      <c r="L75" s="495"/>
      <c r="M75" s="490"/>
      <c r="N75" s="490"/>
      <c r="O75" s="490"/>
      <c r="P75" s="490"/>
      <c r="Q75" s="490"/>
      <c r="R75" s="490"/>
      <c r="S75" s="490"/>
      <c r="T75" s="490"/>
      <c r="U75" s="490"/>
      <c r="V75" s="490"/>
    </row>
    <row r="76" spans="1:22" s="405" customFormat="1" ht="12.5">
      <c r="A76" s="498"/>
      <c r="B76" s="499"/>
      <c r="C76" s="498"/>
      <c r="D76" s="524" t="s">
        <v>50</v>
      </c>
      <c r="E76" s="525"/>
      <c r="F76" s="526" t="s">
        <v>51</v>
      </c>
      <c r="G76" s="524" t="s">
        <v>50</v>
      </c>
      <c r="H76" s="525"/>
      <c r="I76" s="525"/>
      <c r="J76" s="527" t="s">
        <v>51</v>
      </c>
      <c r="K76" s="525"/>
      <c r="L76" s="499"/>
      <c r="M76" s="498"/>
      <c r="N76" s="498"/>
      <c r="O76" s="498"/>
      <c r="P76" s="498"/>
      <c r="Q76" s="498"/>
      <c r="R76" s="498"/>
      <c r="S76" s="498"/>
      <c r="T76" s="498"/>
      <c r="U76" s="498"/>
      <c r="V76" s="498"/>
    </row>
    <row r="77" spans="1:22" s="405" customFormat="1" ht="14.4" customHeight="1">
      <c r="A77" s="498"/>
      <c r="B77" s="528"/>
      <c r="C77" s="529"/>
      <c r="D77" s="529"/>
      <c r="E77" s="529"/>
      <c r="F77" s="529"/>
      <c r="G77" s="529"/>
      <c r="H77" s="529"/>
      <c r="I77" s="529"/>
      <c r="J77" s="529"/>
      <c r="K77" s="529"/>
      <c r="L77" s="499"/>
      <c r="M77" s="498"/>
      <c r="N77" s="498"/>
      <c r="O77" s="498"/>
      <c r="P77" s="498"/>
      <c r="Q77" s="498"/>
      <c r="R77" s="498"/>
      <c r="S77" s="498"/>
      <c r="T77" s="498"/>
      <c r="U77" s="498"/>
      <c r="V77" s="498"/>
    </row>
    <row r="78" spans="1:22">
      <c r="A78" s="490"/>
      <c r="B78" s="490"/>
      <c r="C78" s="490"/>
      <c r="D78" s="490"/>
      <c r="E78" s="490"/>
      <c r="F78" s="490"/>
      <c r="G78" s="490"/>
      <c r="H78" s="490"/>
      <c r="I78" s="490"/>
      <c r="J78" s="490"/>
      <c r="K78" s="490"/>
      <c r="L78" s="490"/>
      <c r="M78" s="490"/>
      <c r="N78" s="490"/>
      <c r="O78" s="490"/>
      <c r="P78" s="490"/>
      <c r="Q78" s="490"/>
      <c r="R78" s="490"/>
      <c r="S78" s="490"/>
      <c r="T78" s="490"/>
      <c r="U78" s="490"/>
      <c r="V78" s="490"/>
    </row>
    <row r="79" spans="1:22">
      <c r="A79" s="490"/>
      <c r="B79" s="490"/>
      <c r="C79" s="490"/>
      <c r="D79" s="490"/>
      <c r="E79" s="490"/>
      <c r="F79" s="490"/>
      <c r="G79" s="490"/>
      <c r="H79" s="490"/>
      <c r="I79" s="490"/>
      <c r="J79" s="490"/>
      <c r="K79" s="490"/>
      <c r="L79" s="490"/>
      <c r="M79" s="490"/>
      <c r="N79" s="490"/>
      <c r="O79" s="490"/>
      <c r="P79" s="490"/>
      <c r="Q79" s="490"/>
      <c r="R79" s="490"/>
      <c r="S79" s="490"/>
      <c r="T79" s="490"/>
      <c r="U79" s="490"/>
      <c r="V79" s="490"/>
    </row>
    <row r="80" spans="1:22">
      <c r="A80" s="490"/>
      <c r="B80" s="490"/>
      <c r="C80" s="490"/>
      <c r="D80" s="490"/>
      <c r="E80" s="490"/>
      <c r="F80" s="490"/>
      <c r="G80" s="490"/>
      <c r="H80" s="490"/>
      <c r="I80" s="490"/>
      <c r="J80" s="490"/>
      <c r="K80" s="490"/>
      <c r="L80" s="490"/>
      <c r="M80" s="490"/>
      <c r="N80" s="490"/>
      <c r="O80" s="490"/>
      <c r="P80" s="490"/>
      <c r="Q80" s="490"/>
      <c r="R80" s="490"/>
      <c r="S80" s="490"/>
      <c r="T80" s="490"/>
      <c r="U80" s="490"/>
      <c r="V80" s="490"/>
    </row>
    <row r="81" spans="1:47" s="405" customFormat="1" ht="6.9" customHeight="1">
      <c r="A81" s="498"/>
      <c r="B81" s="530"/>
      <c r="C81" s="531"/>
      <c r="D81" s="531"/>
      <c r="E81" s="531"/>
      <c r="F81" s="531"/>
      <c r="G81" s="531"/>
      <c r="H81" s="531"/>
      <c r="I81" s="531"/>
      <c r="J81" s="531"/>
      <c r="K81" s="531"/>
      <c r="L81" s="499"/>
      <c r="M81" s="498"/>
      <c r="N81" s="498"/>
      <c r="O81" s="498"/>
      <c r="P81" s="498"/>
      <c r="Q81" s="498"/>
      <c r="R81" s="498"/>
      <c r="S81" s="498"/>
      <c r="T81" s="498"/>
      <c r="U81" s="498"/>
      <c r="V81" s="498"/>
    </row>
    <row r="82" spans="1:47" s="405" customFormat="1" ht="24.9" customHeight="1">
      <c r="A82" s="498"/>
      <c r="B82" s="499"/>
      <c r="C82" s="496" t="s">
        <v>84</v>
      </c>
      <c r="D82" s="498"/>
      <c r="E82" s="498"/>
      <c r="F82" s="498"/>
      <c r="G82" s="498"/>
      <c r="H82" s="498"/>
      <c r="I82" s="498"/>
      <c r="J82" s="498"/>
      <c r="K82" s="498"/>
      <c r="L82" s="499"/>
      <c r="M82" s="498"/>
      <c r="N82" s="498"/>
      <c r="O82" s="498"/>
      <c r="P82" s="498"/>
      <c r="Q82" s="498"/>
      <c r="R82" s="498"/>
      <c r="S82" s="498"/>
      <c r="T82" s="498"/>
      <c r="U82" s="498"/>
      <c r="V82" s="498"/>
    </row>
    <row r="83" spans="1:47" s="405" customFormat="1" ht="6.9" customHeight="1">
      <c r="A83" s="498"/>
      <c r="B83" s="499"/>
      <c r="C83" s="498"/>
      <c r="D83" s="498"/>
      <c r="E83" s="498"/>
      <c r="F83" s="498"/>
      <c r="G83" s="498"/>
      <c r="H83" s="498"/>
      <c r="I83" s="498"/>
      <c r="J83" s="498"/>
      <c r="K83" s="498"/>
      <c r="L83" s="499"/>
      <c r="M83" s="498"/>
      <c r="N83" s="498"/>
      <c r="O83" s="498"/>
      <c r="P83" s="498"/>
      <c r="Q83" s="498"/>
      <c r="R83" s="498"/>
      <c r="S83" s="498"/>
      <c r="T83" s="498"/>
      <c r="U83" s="498"/>
      <c r="V83" s="498"/>
    </row>
    <row r="84" spans="1:47" s="405" customFormat="1" ht="12" customHeight="1">
      <c r="A84" s="498"/>
      <c r="B84" s="499"/>
      <c r="C84" s="500" t="s">
        <v>15</v>
      </c>
      <c r="D84" s="498"/>
      <c r="E84" s="498"/>
      <c r="F84" s="498"/>
      <c r="G84" s="498"/>
      <c r="H84" s="498"/>
      <c r="I84" s="498"/>
      <c r="J84" s="498"/>
      <c r="K84" s="498"/>
      <c r="L84" s="499"/>
      <c r="M84" s="498"/>
      <c r="N84" s="498"/>
      <c r="O84" s="498"/>
      <c r="P84" s="498"/>
      <c r="Q84" s="498"/>
      <c r="R84" s="498"/>
      <c r="S84" s="498"/>
      <c r="T84" s="498"/>
      <c r="U84" s="498"/>
      <c r="V84" s="498"/>
    </row>
    <row r="85" spans="1:47" s="405" customFormat="1" ht="16.5" customHeight="1">
      <c r="A85" s="498"/>
      <c r="B85" s="499"/>
      <c r="C85" s="498"/>
      <c r="D85" s="498"/>
      <c r="E85" s="501" t="str">
        <f>E7</f>
        <v>Rekonstrukce kuchyně - MŠ Bruntál, U Rybníka 3</v>
      </c>
      <c r="F85" s="502"/>
      <c r="G85" s="502"/>
      <c r="H85" s="502"/>
      <c r="I85" s="498"/>
      <c r="J85" s="498"/>
      <c r="K85" s="498"/>
      <c r="L85" s="499"/>
      <c r="M85" s="498"/>
      <c r="N85" s="498"/>
      <c r="O85" s="498"/>
      <c r="P85" s="498"/>
      <c r="Q85" s="498"/>
      <c r="R85" s="498"/>
      <c r="S85" s="498"/>
      <c r="T85" s="498"/>
      <c r="U85" s="498"/>
      <c r="V85" s="498"/>
    </row>
    <row r="86" spans="1:47" s="405" customFormat="1" ht="6.9" customHeight="1">
      <c r="A86" s="498"/>
      <c r="B86" s="499"/>
      <c r="C86" s="498"/>
      <c r="D86" s="498"/>
      <c r="E86" s="498"/>
      <c r="F86" s="498"/>
      <c r="G86" s="498"/>
      <c r="H86" s="498"/>
      <c r="I86" s="498"/>
      <c r="J86" s="498"/>
      <c r="K86" s="498"/>
      <c r="L86" s="499"/>
      <c r="M86" s="498"/>
      <c r="N86" s="498"/>
      <c r="O86" s="498"/>
      <c r="P86" s="498"/>
      <c r="Q86" s="498"/>
      <c r="R86" s="498"/>
      <c r="S86" s="498"/>
      <c r="T86" s="498"/>
      <c r="U86" s="498"/>
      <c r="V86" s="498"/>
    </row>
    <row r="87" spans="1:47" s="405" customFormat="1" ht="12" customHeight="1">
      <c r="A87" s="498"/>
      <c r="B87" s="499"/>
      <c r="C87" s="500" t="s">
        <v>19</v>
      </c>
      <c r="D87" s="498"/>
      <c r="E87" s="498"/>
      <c r="F87" s="503" t="str">
        <f>F10</f>
        <v>Bruntál</v>
      </c>
      <c r="G87" s="498"/>
      <c r="H87" s="498"/>
      <c r="I87" s="500" t="s">
        <v>21</v>
      </c>
      <c r="J87" s="504" t="str">
        <f>IF(J10="","",J10)</f>
        <v>29. 10. 2024</v>
      </c>
      <c r="K87" s="498"/>
      <c r="L87" s="499"/>
      <c r="M87" s="498"/>
      <c r="N87" s="498"/>
      <c r="O87" s="498"/>
      <c r="P87" s="498"/>
      <c r="Q87" s="498"/>
      <c r="R87" s="498"/>
      <c r="S87" s="498"/>
      <c r="T87" s="498"/>
      <c r="U87" s="498"/>
      <c r="V87" s="498"/>
    </row>
    <row r="88" spans="1:47" s="405" customFormat="1" ht="6.9" customHeight="1">
      <c r="A88" s="498"/>
      <c r="B88" s="499"/>
      <c r="C88" s="498"/>
      <c r="D88" s="498"/>
      <c r="E88" s="498"/>
      <c r="F88" s="498"/>
      <c r="G88" s="498"/>
      <c r="H88" s="498"/>
      <c r="I88" s="498"/>
      <c r="J88" s="498"/>
      <c r="K88" s="498"/>
      <c r="L88" s="499"/>
      <c r="M88" s="498"/>
      <c r="N88" s="498"/>
      <c r="O88" s="498"/>
      <c r="P88" s="498"/>
      <c r="Q88" s="498"/>
      <c r="R88" s="498"/>
      <c r="S88" s="498"/>
      <c r="T88" s="498"/>
      <c r="U88" s="498"/>
      <c r="V88" s="498"/>
    </row>
    <row r="89" spans="1:47" s="405" customFormat="1" ht="40" customHeight="1">
      <c r="A89" s="498"/>
      <c r="B89" s="499"/>
      <c r="C89" s="500" t="s">
        <v>23</v>
      </c>
      <c r="D89" s="498"/>
      <c r="E89" s="498"/>
      <c r="F89" s="503" t="str">
        <f>E13</f>
        <v>Město Bruntál, Nádražní 994/20, 79201 Bruntál</v>
      </c>
      <c r="G89" s="498"/>
      <c r="H89" s="498"/>
      <c r="I89" s="500" t="s">
        <v>29</v>
      </c>
      <c r="J89" s="532" t="str">
        <f>E19</f>
        <v>GASTROSEV s.r.o., Frýdecká 1237, 739 32 Vratimov</v>
      </c>
      <c r="K89" s="498"/>
      <c r="L89" s="499"/>
      <c r="M89" s="498"/>
      <c r="N89" s="498"/>
      <c r="O89" s="498"/>
      <c r="P89" s="498"/>
      <c r="Q89" s="498"/>
      <c r="R89" s="498"/>
      <c r="S89" s="498"/>
      <c r="T89" s="498"/>
      <c r="U89" s="498"/>
      <c r="V89" s="498"/>
    </row>
    <row r="90" spans="1:47" s="405" customFormat="1" ht="15.15" customHeight="1">
      <c r="A90" s="498"/>
      <c r="B90" s="499"/>
      <c r="C90" s="500" t="s">
        <v>27</v>
      </c>
      <c r="D90" s="498"/>
      <c r="E90" s="498"/>
      <c r="F90" s="503" t="str">
        <f>IF(E16="","",E16)</f>
        <v>Vyplň údaj</v>
      </c>
      <c r="G90" s="498"/>
      <c r="H90" s="498"/>
      <c r="I90" s="500" t="s">
        <v>32</v>
      </c>
      <c r="J90" s="532" t="str">
        <f>E22</f>
        <v>Johančíková</v>
      </c>
      <c r="K90" s="498"/>
      <c r="L90" s="499"/>
      <c r="M90" s="498"/>
      <c r="N90" s="498"/>
      <c r="O90" s="498"/>
      <c r="P90" s="498"/>
      <c r="Q90" s="498"/>
      <c r="R90" s="498"/>
      <c r="S90" s="498"/>
      <c r="T90" s="498"/>
      <c r="U90" s="498"/>
      <c r="V90" s="498"/>
    </row>
    <row r="91" spans="1:47" s="405" customFormat="1" ht="10.4" customHeight="1">
      <c r="A91" s="498"/>
      <c r="B91" s="499"/>
      <c r="C91" s="498"/>
      <c r="D91" s="498"/>
      <c r="E91" s="498"/>
      <c r="F91" s="498"/>
      <c r="G91" s="498"/>
      <c r="H91" s="498"/>
      <c r="I91" s="498"/>
      <c r="J91" s="498"/>
      <c r="K91" s="498"/>
      <c r="L91" s="499"/>
      <c r="M91" s="498"/>
      <c r="N91" s="498"/>
      <c r="O91" s="498"/>
      <c r="P91" s="498"/>
      <c r="Q91" s="498"/>
      <c r="R91" s="498"/>
      <c r="S91" s="498"/>
      <c r="T91" s="498"/>
      <c r="U91" s="498"/>
      <c r="V91" s="498"/>
    </row>
    <row r="92" spans="1:47" s="405" customFormat="1" ht="29.25" customHeight="1">
      <c r="A92" s="498"/>
      <c r="B92" s="499"/>
      <c r="C92" s="533" t="s">
        <v>85</v>
      </c>
      <c r="D92" s="515"/>
      <c r="E92" s="515"/>
      <c r="F92" s="515"/>
      <c r="G92" s="515"/>
      <c r="H92" s="515"/>
      <c r="I92" s="515"/>
      <c r="J92" s="534" t="s">
        <v>86</v>
      </c>
      <c r="K92" s="515"/>
      <c r="L92" s="499"/>
      <c r="M92" s="498"/>
      <c r="N92" s="498"/>
      <c r="O92" s="498"/>
      <c r="P92" s="498"/>
      <c r="Q92" s="498"/>
      <c r="R92" s="498"/>
      <c r="S92" s="498"/>
      <c r="T92" s="498"/>
      <c r="U92" s="498"/>
      <c r="V92" s="498"/>
    </row>
    <row r="93" spans="1:47" s="405" customFormat="1" ht="10.4" customHeight="1">
      <c r="A93" s="498"/>
      <c r="B93" s="499"/>
      <c r="C93" s="498"/>
      <c r="D93" s="498"/>
      <c r="E93" s="498"/>
      <c r="F93" s="498"/>
      <c r="G93" s="498"/>
      <c r="H93" s="498"/>
      <c r="I93" s="498"/>
      <c r="J93" s="498"/>
      <c r="K93" s="498"/>
      <c r="L93" s="499"/>
      <c r="M93" s="498"/>
      <c r="N93" s="498"/>
      <c r="O93" s="498"/>
      <c r="P93" s="498"/>
      <c r="Q93" s="498"/>
      <c r="R93" s="498"/>
      <c r="S93" s="498"/>
      <c r="T93" s="498"/>
      <c r="U93" s="498"/>
      <c r="V93" s="498"/>
    </row>
    <row r="94" spans="1:47" s="405" customFormat="1" ht="22.75" customHeight="1">
      <c r="A94" s="498"/>
      <c r="B94" s="499"/>
      <c r="C94" s="535" t="s">
        <v>87</v>
      </c>
      <c r="D94" s="498"/>
      <c r="E94" s="498"/>
      <c r="F94" s="498"/>
      <c r="G94" s="498"/>
      <c r="H94" s="498"/>
      <c r="I94" s="498"/>
      <c r="J94" s="510">
        <f>J265</f>
        <v>0</v>
      </c>
      <c r="K94" s="498"/>
      <c r="L94" s="499"/>
      <c r="M94" s="498"/>
      <c r="N94" s="498"/>
      <c r="O94" s="498"/>
      <c r="P94" s="498"/>
      <c r="Q94" s="498"/>
      <c r="R94" s="498"/>
      <c r="S94" s="498"/>
      <c r="T94" s="498"/>
      <c r="U94" s="498"/>
      <c r="V94" s="498"/>
      <c r="AU94" s="372" t="s">
        <v>88</v>
      </c>
    </row>
    <row r="95" spans="1:47" s="393" customFormat="1" ht="24.9" customHeight="1">
      <c r="A95" s="536"/>
      <c r="B95" s="537"/>
      <c r="C95" s="536"/>
      <c r="D95" s="538" t="s">
        <v>89</v>
      </c>
      <c r="E95" s="539"/>
      <c r="F95" s="539"/>
      <c r="G95" s="539"/>
      <c r="H95" s="539"/>
      <c r="I95" s="539"/>
      <c r="J95" s="540">
        <f>J266</f>
        <v>0</v>
      </c>
      <c r="K95" s="536"/>
      <c r="L95" s="537"/>
      <c r="M95" s="536"/>
      <c r="N95" s="536"/>
      <c r="O95" s="536"/>
      <c r="P95" s="536"/>
      <c r="Q95" s="536"/>
      <c r="R95" s="536"/>
      <c r="S95" s="536"/>
      <c r="T95" s="536"/>
      <c r="U95" s="536"/>
      <c r="V95" s="536"/>
    </row>
    <row r="96" spans="1:47" s="394" customFormat="1" ht="20" customHeight="1">
      <c r="A96" s="541"/>
      <c r="B96" s="542"/>
      <c r="C96" s="541"/>
      <c r="D96" s="543" t="s">
        <v>90</v>
      </c>
      <c r="E96" s="544"/>
      <c r="F96" s="544"/>
      <c r="G96" s="544"/>
      <c r="H96" s="544"/>
      <c r="I96" s="544"/>
      <c r="J96" s="545">
        <f>J267</f>
        <v>0</v>
      </c>
      <c r="K96" s="541"/>
      <c r="L96" s="542"/>
      <c r="M96" s="541"/>
      <c r="N96" s="541"/>
      <c r="O96" s="541"/>
      <c r="P96" s="541"/>
      <c r="Q96" s="541"/>
      <c r="R96" s="541"/>
      <c r="S96" s="541"/>
      <c r="T96" s="541"/>
      <c r="U96" s="541"/>
      <c r="V96" s="541"/>
    </row>
    <row r="97" spans="1:22" s="394" customFormat="1" ht="14.9" customHeight="1">
      <c r="A97" s="541"/>
      <c r="B97" s="542"/>
      <c r="C97" s="541"/>
      <c r="D97" s="543" t="s">
        <v>91</v>
      </c>
      <c r="E97" s="544"/>
      <c r="F97" s="544"/>
      <c r="G97" s="544"/>
      <c r="H97" s="544"/>
      <c r="I97" s="544"/>
      <c r="J97" s="545">
        <f>J268</f>
        <v>0</v>
      </c>
      <c r="K97" s="541"/>
      <c r="L97" s="542"/>
      <c r="M97" s="541"/>
      <c r="N97" s="541"/>
      <c r="O97" s="541"/>
      <c r="P97" s="541"/>
      <c r="Q97" s="541"/>
      <c r="R97" s="541"/>
      <c r="S97" s="541"/>
      <c r="T97" s="541"/>
      <c r="U97" s="541"/>
      <c r="V97" s="541"/>
    </row>
    <row r="98" spans="1:22" s="394" customFormat="1" ht="14.9" customHeight="1">
      <c r="A98" s="541"/>
      <c r="B98" s="542"/>
      <c r="C98" s="541"/>
      <c r="D98" s="543" t="s">
        <v>92</v>
      </c>
      <c r="E98" s="544"/>
      <c r="F98" s="544"/>
      <c r="G98" s="544"/>
      <c r="H98" s="544"/>
      <c r="I98" s="544"/>
      <c r="J98" s="545">
        <f>J279</f>
        <v>0</v>
      </c>
      <c r="K98" s="541"/>
      <c r="L98" s="542"/>
      <c r="M98" s="541"/>
      <c r="N98" s="541"/>
      <c r="O98" s="541"/>
      <c r="P98" s="541"/>
      <c r="Q98" s="541"/>
      <c r="R98" s="541"/>
      <c r="S98" s="541"/>
      <c r="T98" s="541"/>
      <c r="U98" s="541"/>
      <c r="V98" s="541"/>
    </row>
    <row r="99" spans="1:22" s="394" customFormat="1" ht="20" customHeight="1">
      <c r="A99" s="541"/>
      <c r="B99" s="542"/>
      <c r="C99" s="541"/>
      <c r="D99" s="543" t="s">
        <v>93</v>
      </c>
      <c r="E99" s="544"/>
      <c r="F99" s="544"/>
      <c r="G99" s="544"/>
      <c r="H99" s="544"/>
      <c r="I99" s="544"/>
      <c r="J99" s="545">
        <f>J284</f>
        <v>0</v>
      </c>
      <c r="K99" s="541"/>
      <c r="L99" s="542"/>
      <c r="M99" s="541"/>
      <c r="N99" s="541"/>
      <c r="O99" s="541"/>
      <c r="P99" s="541"/>
      <c r="Q99" s="541"/>
      <c r="R99" s="541"/>
      <c r="S99" s="541"/>
      <c r="T99" s="541"/>
      <c r="U99" s="541"/>
      <c r="V99" s="541"/>
    </row>
    <row r="100" spans="1:22" s="394" customFormat="1" ht="14.9" customHeight="1">
      <c r="A100" s="541"/>
      <c r="B100" s="542"/>
      <c r="C100" s="541"/>
      <c r="D100" s="543" t="s">
        <v>94</v>
      </c>
      <c r="E100" s="544"/>
      <c r="F100" s="544"/>
      <c r="G100" s="544"/>
      <c r="H100" s="544"/>
      <c r="I100" s="544"/>
      <c r="J100" s="545">
        <f>J285</f>
        <v>0</v>
      </c>
      <c r="K100" s="541"/>
      <c r="L100" s="542"/>
      <c r="M100" s="541"/>
      <c r="N100" s="541"/>
      <c r="O100" s="541"/>
      <c r="P100" s="541"/>
      <c r="Q100" s="541"/>
      <c r="R100" s="541"/>
      <c r="S100" s="541"/>
      <c r="T100" s="541"/>
      <c r="U100" s="541"/>
      <c r="V100" s="541"/>
    </row>
    <row r="101" spans="1:22" s="394" customFormat="1" ht="14.9" customHeight="1">
      <c r="A101" s="541"/>
      <c r="B101" s="542"/>
      <c r="C101" s="541"/>
      <c r="D101" s="543" t="s">
        <v>95</v>
      </c>
      <c r="E101" s="544"/>
      <c r="F101" s="544"/>
      <c r="G101" s="544"/>
      <c r="H101" s="544"/>
      <c r="I101" s="544"/>
      <c r="J101" s="545">
        <f>J292</f>
        <v>0</v>
      </c>
      <c r="K101" s="541"/>
      <c r="L101" s="542"/>
      <c r="M101" s="541"/>
      <c r="N101" s="541"/>
      <c r="O101" s="541"/>
      <c r="P101" s="541"/>
      <c r="Q101" s="541"/>
      <c r="R101" s="541"/>
      <c r="S101" s="541"/>
      <c r="T101" s="541"/>
      <c r="U101" s="541"/>
      <c r="V101" s="541"/>
    </row>
    <row r="102" spans="1:22" s="394" customFormat="1" ht="14.9" customHeight="1">
      <c r="A102" s="541"/>
      <c r="B102" s="542"/>
      <c r="C102" s="541"/>
      <c r="D102" s="543" t="s">
        <v>96</v>
      </c>
      <c r="E102" s="544"/>
      <c r="F102" s="544"/>
      <c r="G102" s="544"/>
      <c r="H102" s="544"/>
      <c r="I102" s="544"/>
      <c r="J102" s="545">
        <f>J296</f>
        <v>0</v>
      </c>
      <c r="K102" s="541"/>
      <c r="L102" s="542"/>
      <c r="M102" s="541"/>
      <c r="N102" s="541"/>
      <c r="O102" s="541"/>
      <c r="P102" s="541"/>
      <c r="Q102" s="541"/>
      <c r="R102" s="541"/>
      <c r="S102" s="541"/>
      <c r="T102" s="541"/>
      <c r="U102" s="541"/>
      <c r="V102" s="541"/>
    </row>
    <row r="103" spans="1:22" s="394" customFormat="1" ht="14.9" customHeight="1">
      <c r="A103" s="541"/>
      <c r="B103" s="542"/>
      <c r="C103" s="541"/>
      <c r="D103" s="543" t="s">
        <v>97</v>
      </c>
      <c r="E103" s="544"/>
      <c r="F103" s="544"/>
      <c r="G103" s="544"/>
      <c r="H103" s="544"/>
      <c r="I103" s="544"/>
      <c r="J103" s="545">
        <f>J298</f>
        <v>0</v>
      </c>
      <c r="K103" s="541"/>
      <c r="L103" s="542"/>
      <c r="M103" s="541"/>
      <c r="N103" s="541"/>
      <c r="O103" s="541"/>
      <c r="P103" s="541"/>
      <c r="Q103" s="541"/>
      <c r="R103" s="541"/>
      <c r="S103" s="541"/>
      <c r="T103" s="541"/>
      <c r="U103" s="541"/>
      <c r="V103" s="541"/>
    </row>
    <row r="104" spans="1:22" s="394" customFormat="1" ht="14.9" customHeight="1">
      <c r="A104" s="541"/>
      <c r="B104" s="542"/>
      <c r="C104" s="541"/>
      <c r="D104" s="543" t="s">
        <v>98</v>
      </c>
      <c r="E104" s="544"/>
      <c r="F104" s="544"/>
      <c r="G104" s="544"/>
      <c r="H104" s="544"/>
      <c r="I104" s="544"/>
      <c r="J104" s="545">
        <f>J301</f>
        <v>0</v>
      </c>
      <c r="K104" s="541"/>
      <c r="L104" s="542"/>
      <c r="M104" s="541"/>
      <c r="N104" s="541"/>
      <c r="O104" s="541"/>
      <c r="P104" s="541"/>
      <c r="Q104" s="541"/>
      <c r="R104" s="541"/>
      <c r="S104" s="541"/>
      <c r="T104" s="541"/>
      <c r="U104" s="541"/>
      <c r="V104" s="541"/>
    </row>
    <row r="105" spans="1:22" s="394" customFormat="1" ht="14.9" customHeight="1">
      <c r="A105" s="541"/>
      <c r="B105" s="542"/>
      <c r="C105" s="541"/>
      <c r="D105" s="543" t="s">
        <v>99</v>
      </c>
      <c r="E105" s="544"/>
      <c r="F105" s="544"/>
      <c r="G105" s="544"/>
      <c r="H105" s="544"/>
      <c r="I105" s="544"/>
      <c r="J105" s="545">
        <f>J307</f>
        <v>0</v>
      </c>
      <c r="K105" s="541"/>
      <c r="L105" s="542"/>
      <c r="M105" s="541"/>
      <c r="N105" s="541"/>
      <c r="O105" s="541"/>
      <c r="P105" s="541"/>
      <c r="Q105" s="541"/>
      <c r="R105" s="541"/>
      <c r="S105" s="541"/>
      <c r="T105" s="541"/>
      <c r="U105" s="541"/>
      <c r="V105" s="541"/>
    </row>
    <row r="106" spans="1:22" s="393" customFormat="1" ht="24.9" customHeight="1">
      <c r="A106" s="536"/>
      <c r="B106" s="537"/>
      <c r="C106" s="536"/>
      <c r="D106" s="538" t="s">
        <v>100</v>
      </c>
      <c r="E106" s="539"/>
      <c r="F106" s="539"/>
      <c r="G106" s="539"/>
      <c r="H106" s="539"/>
      <c r="I106" s="539"/>
      <c r="J106" s="540">
        <f>J314</f>
        <v>0</v>
      </c>
      <c r="K106" s="536"/>
      <c r="L106" s="537"/>
      <c r="M106" s="536"/>
      <c r="N106" s="536"/>
      <c r="O106" s="536"/>
      <c r="P106" s="536"/>
      <c r="Q106" s="536"/>
      <c r="R106" s="536"/>
      <c r="S106" s="536"/>
      <c r="T106" s="536"/>
      <c r="U106" s="536"/>
      <c r="V106" s="536"/>
    </row>
    <row r="107" spans="1:22" s="394" customFormat="1" ht="20" customHeight="1">
      <c r="A107" s="541"/>
      <c r="B107" s="542"/>
      <c r="C107" s="541"/>
      <c r="D107" s="543" t="s">
        <v>90</v>
      </c>
      <c r="E107" s="544"/>
      <c r="F107" s="544"/>
      <c r="G107" s="544"/>
      <c r="H107" s="544"/>
      <c r="I107" s="544"/>
      <c r="J107" s="545">
        <f>J315</f>
        <v>0</v>
      </c>
      <c r="K107" s="541"/>
      <c r="L107" s="542"/>
      <c r="M107" s="541"/>
      <c r="N107" s="541"/>
      <c r="O107" s="541"/>
      <c r="P107" s="541"/>
      <c r="Q107" s="541"/>
      <c r="R107" s="541"/>
      <c r="S107" s="541"/>
      <c r="T107" s="541"/>
      <c r="U107" s="541"/>
      <c r="V107" s="541"/>
    </row>
    <row r="108" spans="1:22" s="394" customFormat="1" ht="20" customHeight="1">
      <c r="A108" s="541"/>
      <c r="B108" s="542"/>
      <c r="C108" s="541"/>
      <c r="D108" s="543" t="s">
        <v>93</v>
      </c>
      <c r="E108" s="544"/>
      <c r="F108" s="544"/>
      <c r="G108" s="544"/>
      <c r="H108" s="544"/>
      <c r="I108" s="544"/>
      <c r="J108" s="545">
        <f>J317</f>
        <v>0</v>
      </c>
      <c r="K108" s="541"/>
      <c r="L108" s="542"/>
      <c r="M108" s="541"/>
      <c r="N108" s="541"/>
      <c r="O108" s="541"/>
      <c r="P108" s="541"/>
      <c r="Q108" s="541"/>
      <c r="R108" s="541"/>
      <c r="S108" s="541"/>
      <c r="T108" s="541"/>
      <c r="U108" s="541"/>
      <c r="V108" s="541"/>
    </row>
    <row r="109" spans="1:22" s="394" customFormat="1" ht="14.9" customHeight="1">
      <c r="A109" s="541"/>
      <c r="B109" s="542"/>
      <c r="C109" s="541"/>
      <c r="D109" s="543" t="s">
        <v>1587</v>
      </c>
      <c r="E109" s="544"/>
      <c r="F109" s="544"/>
      <c r="G109" s="544"/>
      <c r="H109" s="544"/>
      <c r="I109" s="544"/>
      <c r="J109" s="545">
        <f>J318</f>
        <v>0</v>
      </c>
      <c r="K109" s="541"/>
      <c r="L109" s="542"/>
      <c r="M109" s="541"/>
      <c r="N109" s="541"/>
      <c r="O109" s="541"/>
      <c r="P109" s="541"/>
      <c r="Q109" s="541"/>
      <c r="R109" s="541"/>
      <c r="S109" s="541"/>
      <c r="T109" s="541"/>
      <c r="U109" s="541"/>
      <c r="V109" s="541"/>
    </row>
    <row r="110" spans="1:22" s="393" customFormat="1" ht="24.9" customHeight="1">
      <c r="A110" s="536"/>
      <c r="B110" s="537"/>
      <c r="C110" s="536"/>
      <c r="D110" s="538" t="s">
        <v>101</v>
      </c>
      <c r="E110" s="539"/>
      <c r="F110" s="539"/>
      <c r="G110" s="539"/>
      <c r="H110" s="539"/>
      <c r="I110" s="539"/>
      <c r="J110" s="540">
        <f>J328</f>
        <v>0</v>
      </c>
      <c r="K110" s="536"/>
      <c r="L110" s="537"/>
      <c r="M110" s="536"/>
      <c r="N110" s="536"/>
      <c r="O110" s="536"/>
      <c r="P110" s="536"/>
      <c r="Q110" s="536"/>
      <c r="R110" s="536"/>
      <c r="S110" s="536"/>
      <c r="T110" s="536"/>
      <c r="U110" s="536"/>
      <c r="V110" s="536"/>
    </row>
    <row r="111" spans="1:22" s="394" customFormat="1" ht="20" customHeight="1">
      <c r="A111" s="541"/>
      <c r="B111" s="542"/>
      <c r="C111" s="541"/>
      <c r="D111" s="543" t="s">
        <v>90</v>
      </c>
      <c r="E111" s="544"/>
      <c r="F111" s="544"/>
      <c r="G111" s="544"/>
      <c r="H111" s="544"/>
      <c r="I111" s="544"/>
      <c r="J111" s="545">
        <f>J329</f>
        <v>0</v>
      </c>
      <c r="K111" s="541"/>
      <c r="L111" s="542"/>
      <c r="M111" s="541"/>
      <c r="N111" s="541"/>
      <c r="O111" s="541"/>
      <c r="P111" s="541"/>
      <c r="Q111" s="541"/>
      <c r="R111" s="541"/>
      <c r="S111" s="541"/>
      <c r="T111" s="541"/>
      <c r="U111" s="541"/>
      <c r="V111" s="541"/>
    </row>
    <row r="112" spans="1:22" s="394" customFormat="1" ht="20" customHeight="1">
      <c r="A112" s="541"/>
      <c r="B112" s="542"/>
      <c r="C112" s="541"/>
      <c r="D112" s="543" t="s">
        <v>93</v>
      </c>
      <c r="E112" s="544"/>
      <c r="F112" s="544"/>
      <c r="G112" s="544"/>
      <c r="H112" s="544"/>
      <c r="I112" s="544"/>
      <c r="J112" s="545">
        <f>J331</f>
        <v>0</v>
      </c>
      <c r="K112" s="541"/>
      <c r="L112" s="542"/>
      <c r="M112" s="541"/>
      <c r="N112" s="541"/>
      <c r="O112" s="541"/>
      <c r="P112" s="541"/>
      <c r="Q112" s="541"/>
      <c r="R112" s="541"/>
      <c r="S112" s="541"/>
      <c r="T112" s="541"/>
      <c r="U112" s="541"/>
      <c r="V112" s="541"/>
    </row>
    <row r="113" spans="1:22" s="394" customFormat="1" ht="14.9" customHeight="1">
      <c r="A113" s="541"/>
      <c r="B113" s="542"/>
      <c r="C113" s="541"/>
      <c r="D113" s="543" t="s">
        <v>1587</v>
      </c>
      <c r="E113" s="544"/>
      <c r="F113" s="544"/>
      <c r="G113" s="544"/>
      <c r="H113" s="544"/>
      <c r="I113" s="544"/>
      <c r="J113" s="545">
        <f>J332</f>
        <v>0</v>
      </c>
      <c r="K113" s="541"/>
      <c r="L113" s="542"/>
      <c r="M113" s="541"/>
      <c r="N113" s="541"/>
      <c r="O113" s="541"/>
      <c r="P113" s="541"/>
      <c r="Q113" s="541"/>
      <c r="R113" s="541"/>
      <c r="S113" s="541"/>
      <c r="T113" s="541"/>
      <c r="U113" s="541"/>
      <c r="V113" s="541"/>
    </row>
    <row r="114" spans="1:22" s="394" customFormat="1" ht="14.9" customHeight="1">
      <c r="A114" s="541"/>
      <c r="B114" s="542"/>
      <c r="C114" s="541"/>
      <c r="D114" s="543" t="s">
        <v>99</v>
      </c>
      <c r="E114" s="544"/>
      <c r="F114" s="544"/>
      <c r="G114" s="544"/>
      <c r="H114" s="544"/>
      <c r="I114" s="544"/>
      <c r="J114" s="545">
        <f>J342</f>
        <v>0</v>
      </c>
      <c r="K114" s="541"/>
      <c r="L114" s="542"/>
      <c r="M114" s="541"/>
      <c r="N114" s="541"/>
      <c r="O114" s="541"/>
      <c r="P114" s="541"/>
      <c r="Q114" s="541"/>
      <c r="R114" s="541"/>
      <c r="S114" s="541"/>
      <c r="T114" s="541"/>
      <c r="U114" s="541"/>
      <c r="V114" s="541"/>
    </row>
    <row r="115" spans="1:22" s="393" customFormat="1" ht="24.9" customHeight="1">
      <c r="A115" s="536"/>
      <c r="B115" s="537"/>
      <c r="C115" s="536"/>
      <c r="D115" s="538" t="s">
        <v>102</v>
      </c>
      <c r="E115" s="539"/>
      <c r="F115" s="539"/>
      <c r="G115" s="539"/>
      <c r="H115" s="539"/>
      <c r="I115" s="539"/>
      <c r="J115" s="540">
        <f>J349</f>
        <v>0</v>
      </c>
      <c r="K115" s="536"/>
      <c r="L115" s="537"/>
      <c r="M115" s="536"/>
      <c r="N115" s="536"/>
      <c r="O115" s="536"/>
      <c r="P115" s="536"/>
      <c r="Q115" s="536"/>
      <c r="R115" s="536"/>
      <c r="S115" s="536"/>
      <c r="T115" s="536"/>
      <c r="U115" s="536"/>
      <c r="V115" s="536"/>
    </row>
    <row r="116" spans="1:22" s="394" customFormat="1" ht="20" customHeight="1">
      <c r="A116" s="541"/>
      <c r="B116" s="542"/>
      <c r="C116" s="541"/>
      <c r="D116" s="543" t="s">
        <v>90</v>
      </c>
      <c r="E116" s="544"/>
      <c r="F116" s="544"/>
      <c r="G116" s="544"/>
      <c r="H116" s="544"/>
      <c r="I116" s="544"/>
      <c r="J116" s="545">
        <f>J350</f>
        <v>0</v>
      </c>
      <c r="K116" s="541"/>
      <c r="L116" s="542"/>
      <c r="M116" s="541"/>
      <c r="N116" s="541"/>
      <c r="O116" s="541"/>
      <c r="P116" s="541"/>
      <c r="Q116" s="541"/>
      <c r="R116" s="541"/>
      <c r="S116" s="541"/>
      <c r="T116" s="541"/>
      <c r="U116" s="541"/>
      <c r="V116" s="541"/>
    </row>
    <row r="117" spans="1:22" s="394" customFormat="1" ht="20" customHeight="1">
      <c r="A117" s="541"/>
      <c r="B117" s="542"/>
      <c r="C117" s="541"/>
      <c r="D117" s="543" t="s">
        <v>93</v>
      </c>
      <c r="E117" s="544"/>
      <c r="F117" s="544"/>
      <c r="G117" s="544"/>
      <c r="H117" s="544"/>
      <c r="I117" s="544"/>
      <c r="J117" s="545">
        <f>J352</f>
        <v>0</v>
      </c>
      <c r="K117" s="541"/>
      <c r="L117" s="542"/>
      <c r="M117" s="541"/>
      <c r="N117" s="541"/>
      <c r="O117" s="541"/>
      <c r="P117" s="541"/>
      <c r="Q117" s="541"/>
      <c r="R117" s="541"/>
      <c r="S117" s="541"/>
      <c r="T117" s="541"/>
      <c r="U117" s="541"/>
      <c r="V117" s="541"/>
    </row>
    <row r="118" spans="1:22" s="393" customFormat="1" ht="24.9" customHeight="1">
      <c r="A118" s="536"/>
      <c r="B118" s="537"/>
      <c r="C118" s="536"/>
      <c r="D118" s="538" t="s">
        <v>103</v>
      </c>
      <c r="E118" s="539"/>
      <c r="F118" s="539"/>
      <c r="G118" s="539"/>
      <c r="H118" s="539"/>
      <c r="I118" s="539"/>
      <c r="J118" s="540">
        <f>J354</f>
        <v>0</v>
      </c>
      <c r="K118" s="536"/>
      <c r="L118" s="537"/>
      <c r="M118" s="536"/>
      <c r="N118" s="536"/>
      <c r="O118" s="536"/>
      <c r="P118" s="536"/>
      <c r="Q118" s="536"/>
      <c r="R118" s="536"/>
      <c r="S118" s="536"/>
      <c r="T118" s="536"/>
      <c r="U118" s="536"/>
      <c r="V118" s="536"/>
    </row>
    <row r="119" spans="1:22" s="394" customFormat="1" ht="20" customHeight="1">
      <c r="A119" s="541"/>
      <c r="B119" s="542"/>
      <c r="C119" s="541"/>
      <c r="D119" s="543" t="s">
        <v>90</v>
      </c>
      <c r="E119" s="544"/>
      <c r="F119" s="544"/>
      <c r="G119" s="544"/>
      <c r="H119" s="544"/>
      <c r="I119" s="544"/>
      <c r="J119" s="545">
        <f>J355</f>
        <v>0</v>
      </c>
      <c r="K119" s="541"/>
      <c r="L119" s="542"/>
      <c r="M119" s="541"/>
      <c r="N119" s="541"/>
      <c r="O119" s="541"/>
      <c r="P119" s="541"/>
      <c r="Q119" s="541"/>
      <c r="R119" s="541"/>
      <c r="S119" s="541"/>
      <c r="T119" s="541"/>
      <c r="U119" s="541"/>
      <c r="V119" s="541"/>
    </row>
    <row r="120" spans="1:22" s="394" customFormat="1" ht="14.9" customHeight="1">
      <c r="A120" s="541"/>
      <c r="B120" s="542"/>
      <c r="C120" s="541"/>
      <c r="D120" s="543" t="s">
        <v>91</v>
      </c>
      <c r="E120" s="544"/>
      <c r="F120" s="544"/>
      <c r="G120" s="544"/>
      <c r="H120" s="544"/>
      <c r="I120" s="544"/>
      <c r="J120" s="545">
        <f>J356</f>
        <v>0</v>
      </c>
      <c r="K120" s="541"/>
      <c r="L120" s="542"/>
      <c r="M120" s="541"/>
      <c r="N120" s="541"/>
      <c r="O120" s="541"/>
      <c r="P120" s="541"/>
      <c r="Q120" s="541"/>
      <c r="R120" s="541"/>
      <c r="S120" s="541"/>
      <c r="T120" s="541"/>
      <c r="U120" s="541"/>
      <c r="V120" s="541"/>
    </row>
    <row r="121" spans="1:22" s="394" customFormat="1" ht="20" customHeight="1">
      <c r="A121" s="541"/>
      <c r="B121" s="542"/>
      <c r="C121" s="541"/>
      <c r="D121" s="543" t="s">
        <v>104</v>
      </c>
      <c r="E121" s="544"/>
      <c r="F121" s="544"/>
      <c r="G121" s="544"/>
      <c r="H121" s="544"/>
      <c r="I121" s="544"/>
      <c r="J121" s="545">
        <f>J359</f>
        <v>0</v>
      </c>
      <c r="K121" s="541"/>
      <c r="L121" s="542"/>
      <c r="M121" s="541"/>
      <c r="N121" s="541"/>
      <c r="O121" s="541"/>
      <c r="P121" s="541"/>
      <c r="Q121" s="541"/>
      <c r="R121" s="541"/>
      <c r="S121" s="541"/>
      <c r="T121" s="541"/>
      <c r="U121" s="541"/>
      <c r="V121" s="541"/>
    </row>
    <row r="122" spans="1:22" s="394" customFormat="1" ht="20" customHeight="1">
      <c r="A122" s="541"/>
      <c r="B122" s="542"/>
      <c r="C122" s="541"/>
      <c r="D122" s="543" t="s">
        <v>93</v>
      </c>
      <c r="E122" s="544"/>
      <c r="F122" s="544"/>
      <c r="G122" s="544"/>
      <c r="H122" s="544"/>
      <c r="I122" s="544"/>
      <c r="J122" s="545">
        <f>J364</f>
        <v>0</v>
      </c>
      <c r="K122" s="541"/>
      <c r="L122" s="542"/>
      <c r="M122" s="541"/>
      <c r="N122" s="541"/>
      <c r="O122" s="541"/>
      <c r="P122" s="541"/>
      <c r="Q122" s="541"/>
      <c r="R122" s="541"/>
      <c r="S122" s="541"/>
      <c r="T122" s="541"/>
      <c r="U122" s="541"/>
      <c r="V122" s="541"/>
    </row>
    <row r="123" spans="1:22" s="394" customFormat="1" ht="14.9" customHeight="1">
      <c r="A123" s="541"/>
      <c r="B123" s="542"/>
      <c r="C123" s="541"/>
      <c r="D123" s="543" t="s">
        <v>98</v>
      </c>
      <c r="E123" s="544"/>
      <c r="F123" s="544"/>
      <c r="G123" s="544"/>
      <c r="H123" s="544"/>
      <c r="I123" s="544"/>
      <c r="J123" s="545">
        <f>J365</f>
        <v>0</v>
      </c>
      <c r="K123" s="541"/>
      <c r="L123" s="542"/>
      <c r="M123" s="541"/>
      <c r="N123" s="541"/>
      <c r="O123" s="541"/>
      <c r="P123" s="541"/>
      <c r="Q123" s="541"/>
      <c r="R123" s="541"/>
      <c r="S123" s="541"/>
      <c r="T123" s="541"/>
      <c r="U123" s="541"/>
      <c r="V123" s="541"/>
    </row>
    <row r="124" spans="1:22" s="394" customFormat="1" ht="14.9" customHeight="1">
      <c r="A124" s="541"/>
      <c r="B124" s="542"/>
      <c r="C124" s="541"/>
      <c r="D124" s="543" t="s">
        <v>99</v>
      </c>
      <c r="E124" s="544"/>
      <c r="F124" s="544"/>
      <c r="G124" s="544"/>
      <c r="H124" s="544"/>
      <c r="I124" s="544"/>
      <c r="J124" s="545">
        <f>J372</f>
        <v>0</v>
      </c>
      <c r="K124" s="541"/>
      <c r="L124" s="542"/>
      <c r="M124" s="541"/>
      <c r="N124" s="541"/>
      <c r="O124" s="541"/>
      <c r="P124" s="541"/>
      <c r="Q124" s="541"/>
      <c r="R124" s="541"/>
      <c r="S124" s="541"/>
      <c r="T124" s="541"/>
      <c r="U124" s="541"/>
      <c r="V124" s="541"/>
    </row>
    <row r="125" spans="1:22" s="393" customFormat="1" ht="24.9" customHeight="1">
      <c r="A125" s="536"/>
      <c r="B125" s="537"/>
      <c r="C125" s="536"/>
      <c r="D125" s="538" t="s">
        <v>105</v>
      </c>
      <c r="E125" s="539"/>
      <c r="F125" s="539"/>
      <c r="G125" s="539"/>
      <c r="H125" s="539"/>
      <c r="I125" s="539"/>
      <c r="J125" s="540">
        <f>J379</f>
        <v>0</v>
      </c>
      <c r="K125" s="536"/>
      <c r="L125" s="537"/>
      <c r="M125" s="536"/>
      <c r="N125" s="536"/>
      <c r="O125" s="536"/>
      <c r="P125" s="536"/>
      <c r="Q125" s="536"/>
      <c r="R125" s="536"/>
      <c r="S125" s="536"/>
      <c r="T125" s="536"/>
      <c r="U125" s="536"/>
      <c r="V125" s="536"/>
    </row>
    <row r="126" spans="1:22" s="394" customFormat="1" ht="20" customHeight="1">
      <c r="A126" s="541"/>
      <c r="B126" s="542"/>
      <c r="C126" s="541"/>
      <c r="D126" s="543" t="s">
        <v>90</v>
      </c>
      <c r="E126" s="544"/>
      <c r="F126" s="544"/>
      <c r="G126" s="544"/>
      <c r="H126" s="544"/>
      <c r="I126" s="544"/>
      <c r="J126" s="545">
        <f>J380</f>
        <v>0</v>
      </c>
      <c r="K126" s="541"/>
      <c r="L126" s="542"/>
      <c r="M126" s="541"/>
      <c r="N126" s="541"/>
      <c r="O126" s="541"/>
      <c r="P126" s="541"/>
      <c r="Q126" s="541"/>
      <c r="R126" s="541"/>
      <c r="S126" s="541"/>
      <c r="T126" s="541"/>
      <c r="U126" s="541"/>
      <c r="V126" s="541"/>
    </row>
    <row r="127" spans="1:22" s="394" customFormat="1" ht="14.9" customHeight="1">
      <c r="A127" s="541"/>
      <c r="B127" s="542"/>
      <c r="C127" s="541"/>
      <c r="D127" s="543" t="s">
        <v>91</v>
      </c>
      <c r="E127" s="544"/>
      <c r="F127" s="544"/>
      <c r="G127" s="544"/>
      <c r="H127" s="544"/>
      <c r="I127" s="544"/>
      <c r="J127" s="545">
        <f>J381</f>
        <v>0</v>
      </c>
      <c r="K127" s="541"/>
      <c r="L127" s="542"/>
      <c r="M127" s="541"/>
      <c r="N127" s="541"/>
      <c r="O127" s="541"/>
      <c r="P127" s="541"/>
      <c r="Q127" s="541"/>
      <c r="R127" s="541"/>
      <c r="S127" s="541"/>
      <c r="T127" s="541"/>
      <c r="U127" s="541"/>
      <c r="V127" s="541"/>
    </row>
    <row r="128" spans="1:22" s="394" customFormat="1" ht="14.9" customHeight="1">
      <c r="A128" s="541"/>
      <c r="B128" s="542"/>
      <c r="C128" s="541"/>
      <c r="D128" s="543" t="s">
        <v>92</v>
      </c>
      <c r="E128" s="544"/>
      <c r="F128" s="544"/>
      <c r="G128" s="544"/>
      <c r="H128" s="544"/>
      <c r="I128" s="544"/>
      <c r="J128" s="545">
        <f>J383</f>
        <v>0</v>
      </c>
      <c r="K128" s="541"/>
      <c r="L128" s="542"/>
      <c r="M128" s="541"/>
      <c r="N128" s="541"/>
      <c r="O128" s="541"/>
      <c r="P128" s="541"/>
      <c r="Q128" s="541"/>
      <c r="R128" s="541"/>
      <c r="S128" s="541"/>
      <c r="T128" s="541"/>
      <c r="U128" s="541"/>
      <c r="V128" s="541"/>
    </row>
    <row r="129" spans="1:22" s="394" customFormat="1" ht="20" customHeight="1">
      <c r="A129" s="541"/>
      <c r="B129" s="542"/>
      <c r="C129" s="541"/>
      <c r="D129" s="543" t="s">
        <v>93</v>
      </c>
      <c r="E129" s="544"/>
      <c r="F129" s="544"/>
      <c r="G129" s="544"/>
      <c r="H129" s="544"/>
      <c r="I129" s="544"/>
      <c r="J129" s="545">
        <f>J388</f>
        <v>0</v>
      </c>
      <c r="K129" s="541"/>
      <c r="L129" s="542"/>
      <c r="M129" s="541"/>
      <c r="N129" s="541"/>
      <c r="O129" s="541"/>
      <c r="P129" s="541"/>
      <c r="Q129" s="541"/>
      <c r="R129" s="541"/>
      <c r="S129" s="541"/>
      <c r="T129" s="541"/>
      <c r="U129" s="541"/>
      <c r="V129" s="541"/>
    </row>
    <row r="130" spans="1:22" s="394" customFormat="1" ht="14.9" customHeight="1">
      <c r="A130" s="541"/>
      <c r="B130" s="542"/>
      <c r="C130" s="541"/>
      <c r="D130" s="543" t="s">
        <v>98</v>
      </c>
      <c r="E130" s="544"/>
      <c r="F130" s="544"/>
      <c r="G130" s="544"/>
      <c r="H130" s="544"/>
      <c r="I130" s="544"/>
      <c r="J130" s="545">
        <f>J389</f>
        <v>0</v>
      </c>
      <c r="K130" s="541"/>
      <c r="L130" s="542"/>
      <c r="M130" s="541"/>
      <c r="N130" s="541"/>
      <c r="O130" s="541"/>
      <c r="P130" s="541"/>
      <c r="Q130" s="541"/>
      <c r="R130" s="541"/>
      <c r="S130" s="541"/>
      <c r="T130" s="541"/>
      <c r="U130" s="541"/>
      <c r="V130" s="541"/>
    </row>
    <row r="131" spans="1:22" s="393" customFormat="1" ht="24.9" customHeight="1">
      <c r="A131" s="536"/>
      <c r="B131" s="537"/>
      <c r="C131" s="536"/>
      <c r="D131" s="538" t="s">
        <v>106</v>
      </c>
      <c r="E131" s="539"/>
      <c r="F131" s="539"/>
      <c r="G131" s="539"/>
      <c r="H131" s="539"/>
      <c r="I131" s="539"/>
      <c r="J131" s="540">
        <f>J396</f>
        <v>0</v>
      </c>
      <c r="K131" s="536"/>
      <c r="L131" s="537"/>
      <c r="M131" s="536"/>
      <c r="N131" s="536"/>
      <c r="O131" s="536"/>
      <c r="P131" s="536"/>
      <c r="Q131" s="536"/>
      <c r="R131" s="536"/>
      <c r="S131" s="536"/>
      <c r="T131" s="536"/>
      <c r="U131" s="536"/>
      <c r="V131" s="536"/>
    </row>
    <row r="132" spans="1:22" s="394" customFormat="1" ht="20" customHeight="1">
      <c r="A132" s="541"/>
      <c r="B132" s="542"/>
      <c r="C132" s="541"/>
      <c r="D132" s="543" t="s">
        <v>90</v>
      </c>
      <c r="E132" s="544"/>
      <c r="F132" s="544"/>
      <c r="G132" s="544"/>
      <c r="H132" s="544"/>
      <c r="I132" s="544"/>
      <c r="J132" s="545">
        <f>J397</f>
        <v>0</v>
      </c>
      <c r="K132" s="541"/>
      <c r="L132" s="542"/>
      <c r="M132" s="541"/>
      <c r="N132" s="541"/>
      <c r="O132" s="541"/>
      <c r="P132" s="541"/>
      <c r="Q132" s="541"/>
      <c r="R132" s="541"/>
      <c r="S132" s="541"/>
      <c r="T132" s="541"/>
      <c r="U132" s="541"/>
      <c r="V132" s="541"/>
    </row>
    <row r="133" spans="1:22" s="394" customFormat="1" ht="20" customHeight="1">
      <c r="A133" s="541"/>
      <c r="B133" s="542"/>
      <c r="C133" s="541"/>
      <c r="D133" s="543" t="s">
        <v>93</v>
      </c>
      <c r="E133" s="544"/>
      <c r="F133" s="544"/>
      <c r="G133" s="544"/>
      <c r="H133" s="544"/>
      <c r="I133" s="544"/>
      <c r="J133" s="545">
        <f>J399</f>
        <v>0</v>
      </c>
      <c r="K133" s="541"/>
      <c r="L133" s="542"/>
      <c r="M133" s="541"/>
      <c r="N133" s="541"/>
      <c r="O133" s="541"/>
      <c r="P133" s="541"/>
      <c r="Q133" s="541"/>
      <c r="R133" s="541"/>
      <c r="S133" s="541"/>
      <c r="T133" s="541"/>
      <c r="U133" s="541"/>
      <c r="V133" s="541"/>
    </row>
    <row r="134" spans="1:22" s="394" customFormat="1" ht="14.9" customHeight="1">
      <c r="A134" s="541"/>
      <c r="B134" s="542"/>
      <c r="C134" s="541"/>
      <c r="D134" s="543" t="s">
        <v>1587</v>
      </c>
      <c r="E134" s="544"/>
      <c r="F134" s="544"/>
      <c r="G134" s="544"/>
      <c r="H134" s="544"/>
      <c r="I134" s="544"/>
      <c r="J134" s="545">
        <f>J400</f>
        <v>0</v>
      </c>
      <c r="K134" s="541"/>
      <c r="L134" s="542"/>
      <c r="M134" s="541"/>
      <c r="N134" s="541"/>
      <c r="O134" s="541"/>
      <c r="P134" s="541"/>
      <c r="Q134" s="541"/>
      <c r="R134" s="541"/>
      <c r="S134" s="541"/>
      <c r="T134" s="541"/>
      <c r="U134" s="541"/>
      <c r="V134" s="541"/>
    </row>
    <row r="135" spans="1:22" s="393" customFormat="1" ht="24.9" customHeight="1">
      <c r="A135" s="536"/>
      <c r="B135" s="537"/>
      <c r="C135" s="536"/>
      <c r="D135" s="538" t="s">
        <v>107</v>
      </c>
      <c r="E135" s="539"/>
      <c r="F135" s="539"/>
      <c r="G135" s="539"/>
      <c r="H135" s="539"/>
      <c r="I135" s="539"/>
      <c r="J135" s="540">
        <f>J410</f>
        <v>0</v>
      </c>
      <c r="K135" s="536"/>
      <c r="L135" s="537"/>
      <c r="M135" s="536"/>
      <c r="N135" s="536"/>
      <c r="O135" s="536"/>
      <c r="P135" s="536"/>
      <c r="Q135" s="536"/>
      <c r="R135" s="536"/>
      <c r="S135" s="536"/>
      <c r="T135" s="536"/>
      <c r="U135" s="536"/>
      <c r="V135" s="536"/>
    </row>
    <row r="136" spans="1:22" s="394" customFormat="1" ht="20" customHeight="1">
      <c r="A136" s="541"/>
      <c r="B136" s="542"/>
      <c r="C136" s="541"/>
      <c r="D136" s="543" t="s">
        <v>90</v>
      </c>
      <c r="E136" s="544"/>
      <c r="F136" s="544"/>
      <c r="G136" s="544"/>
      <c r="H136" s="544"/>
      <c r="I136" s="544"/>
      <c r="J136" s="545">
        <f>J411</f>
        <v>0</v>
      </c>
      <c r="K136" s="541"/>
      <c r="L136" s="542"/>
      <c r="M136" s="541"/>
      <c r="N136" s="541"/>
      <c r="O136" s="541"/>
      <c r="P136" s="541"/>
      <c r="Q136" s="541"/>
      <c r="R136" s="541"/>
      <c r="S136" s="541"/>
      <c r="T136" s="541"/>
      <c r="U136" s="541"/>
      <c r="V136" s="541"/>
    </row>
    <row r="137" spans="1:22" s="394" customFormat="1" ht="14.9" customHeight="1">
      <c r="A137" s="541"/>
      <c r="B137" s="542"/>
      <c r="C137" s="541"/>
      <c r="D137" s="543" t="s">
        <v>91</v>
      </c>
      <c r="E137" s="544"/>
      <c r="F137" s="544"/>
      <c r="G137" s="544"/>
      <c r="H137" s="544"/>
      <c r="I137" s="544"/>
      <c r="J137" s="545">
        <f>J412</f>
        <v>0</v>
      </c>
      <c r="K137" s="541"/>
      <c r="L137" s="542"/>
      <c r="M137" s="541"/>
      <c r="N137" s="541"/>
      <c r="O137" s="541"/>
      <c r="P137" s="541"/>
      <c r="Q137" s="541"/>
      <c r="R137" s="541"/>
      <c r="S137" s="541"/>
      <c r="T137" s="541"/>
      <c r="U137" s="541"/>
      <c r="V137" s="541"/>
    </row>
    <row r="138" spans="1:22" s="394" customFormat="1" ht="14.9" customHeight="1">
      <c r="A138" s="541"/>
      <c r="B138" s="542"/>
      <c r="C138" s="541"/>
      <c r="D138" s="543" t="s">
        <v>92</v>
      </c>
      <c r="E138" s="544"/>
      <c r="F138" s="544"/>
      <c r="G138" s="544"/>
      <c r="H138" s="544"/>
      <c r="I138" s="544"/>
      <c r="J138" s="545">
        <f>J417</f>
        <v>0</v>
      </c>
      <c r="K138" s="541"/>
      <c r="L138" s="542"/>
      <c r="M138" s="541"/>
      <c r="N138" s="541"/>
      <c r="O138" s="541"/>
      <c r="P138" s="541"/>
      <c r="Q138" s="541"/>
      <c r="R138" s="541"/>
      <c r="S138" s="541"/>
      <c r="T138" s="541"/>
      <c r="U138" s="541"/>
      <c r="V138" s="541"/>
    </row>
    <row r="139" spans="1:22" s="394" customFormat="1" ht="20" customHeight="1">
      <c r="A139" s="541"/>
      <c r="B139" s="542"/>
      <c r="C139" s="541"/>
      <c r="D139" s="543" t="s">
        <v>93</v>
      </c>
      <c r="E139" s="544"/>
      <c r="F139" s="544"/>
      <c r="G139" s="544"/>
      <c r="H139" s="544"/>
      <c r="I139" s="544"/>
      <c r="J139" s="545">
        <f>J422</f>
        <v>0</v>
      </c>
      <c r="K139" s="541"/>
      <c r="L139" s="542"/>
      <c r="M139" s="541"/>
      <c r="N139" s="541"/>
      <c r="O139" s="541"/>
      <c r="P139" s="541"/>
      <c r="Q139" s="541"/>
      <c r="R139" s="541"/>
      <c r="S139" s="541"/>
      <c r="T139" s="541"/>
      <c r="U139" s="541"/>
      <c r="V139" s="541"/>
    </row>
    <row r="140" spans="1:22" s="394" customFormat="1" ht="14.9" customHeight="1">
      <c r="A140" s="541"/>
      <c r="B140" s="542"/>
      <c r="C140" s="541"/>
      <c r="D140" s="543" t="s">
        <v>95</v>
      </c>
      <c r="E140" s="544"/>
      <c r="F140" s="544"/>
      <c r="G140" s="544"/>
      <c r="H140" s="544"/>
      <c r="I140" s="544"/>
      <c r="J140" s="545">
        <f>J423</f>
        <v>0</v>
      </c>
      <c r="K140" s="541"/>
      <c r="L140" s="542"/>
      <c r="M140" s="541"/>
      <c r="N140" s="541"/>
      <c r="O140" s="541"/>
      <c r="P140" s="541"/>
      <c r="Q140" s="541"/>
      <c r="R140" s="541"/>
      <c r="S140" s="541"/>
      <c r="T140" s="541"/>
      <c r="U140" s="541"/>
      <c r="V140" s="541"/>
    </row>
    <row r="141" spans="1:22" s="394" customFormat="1" ht="14.9" customHeight="1">
      <c r="A141" s="541"/>
      <c r="B141" s="542"/>
      <c r="C141" s="541"/>
      <c r="D141" s="543" t="s">
        <v>96</v>
      </c>
      <c r="E141" s="544"/>
      <c r="F141" s="544"/>
      <c r="G141" s="544"/>
      <c r="H141" s="544"/>
      <c r="I141" s="544"/>
      <c r="J141" s="545">
        <f>J428</f>
        <v>0</v>
      </c>
      <c r="K141" s="541"/>
      <c r="L141" s="542"/>
      <c r="M141" s="541"/>
      <c r="N141" s="541"/>
      <c r="O141" s="541"/>
      <c r="P141" s="541"/>
      <c r="Q141" s="541"/>
      <c r="R141" s="541"/>
      <c r="S141" s="541"/>
      <c r="T141" s="541"/>
      <c r="U141" s="541"/>
      <c r="V141" s="541"/>
    </row>
    <row r="142" spans="1:22" s="394" customFormat="1" ht="14.9" customHeight="1">
      <c r="A142" s="541"/>
      <c r="B142" s="542"/>
      <c r="C142" s="541"/>
      <c r="D142" s="543" t="s">
        <v>97</v>
      </c>
      <c r="E142" s="544"/>
      <c r="F142" s="544"/>
      <c r="G142" s="544"/>
      <c r="H142" s="544"/>
      <c r="I142" s="544"/>
      <c r="J142" s="545">
        <f>J430</f>
        <v>0</v>
      </c>
      <c r="K142" s="541"/>
      <c r="L142" s="542"/>
      <c r="M142" s="541"/>
      <c r="N142" s="541"/>
      <c r="O142" s="541"/>
      <c r="P142" s="541"/>
      <c r="Q142" s="541"/>
      <c r="R142" s="541"/>
      <c r="S142" s="541"/>
      <c r="T142" s="541"/>
      <c r="U142" s="541"/>
      <c r="V142" s="541"/>
    </row>
    <row r="143" spans="1:22" s="394" customFormat="1" ht="14.9" customHeight="1">
      <c r="A143" s="541"/>
      <c r="B143" s="542"/>
      <c r="C143" s="541"/>
      <c r="D143" s="543" t="s">
        <v>98</v>
      </c>
      <c r="E143" s="544"/>
      <c r="F143" s="544"/>
      <c r="G143" s="544"/>
      <c r="H143" s="544"/>
      <c r="I143" s="544"/>
      <c r="J143" s="545">
        <f>J434</f>
        <v>0</v>
      </c>
      <c r="K143" s="541"/>
      <c r="L143" s="542"/>
      <c r="M143" s="541"/>
      <c r="N143" s="541"/>
      <c r="O143" s="541"/>
      <c r="P143" s="541"/>
      <c r="Q143" s="541"/>
      <c r="R143" s="541"/>
      <c r="S143" s="541"/>
      <c r="T143" s="541"/>
      <c r="U143" s="541"/>
      <c r="V143" s="541"/>
    </row>
    <row r="144" spans="1:22" s="394" customFormat="1" ht="14.9" customHeight="1">
      <c r="A144" s="541"/>
      <c r="B144" s="542"/>
      <c r="C144" s="541"/>
      <c r="D144" s="543" t="s">
        <v>99</v>
      </c>
      <c r="E144" s="544"/>
      <c r="F144" s="544"/>
      <c r="G144" s="544"/>
      <c r="H144" s="544"/>
      <c r="I144" s="544"/>
      <c r="J144" s="545">
        <f>J441</f>
        <v>0</v>
      </c>
      <c r="K144" s="541"/>
      <c r="L144" s="542"/>
      <c r="M144" s="541"/>
      <c r="N144" s="541"/>
      <c r="O144" s="541"/>
      <c r="P144" s="541"/>
      <c r="Q144" s="541"/>
      <c r="R144" s="541"/>
      <c r="S144" s="541"/>
      <c r="T144" s="541"/>
      <c r="U144" s="541"/>
      <c r="V144" s="541"/>
    </row>
    <row r="145" spans="1:22" s="393" customFormat="1" ht="24.9" customHeight="1">
      <c r="A145" s="536"/>
      <c r="B145" s="537"/>
      <c r="C145" s="536"/>
      <c r="D145" s="538" t="s">
        <v>108</v>
      </c>
      <c r="E145" s="539"/>
      <c r="F145" s="539"/>
      <c r="G145" s="539"/>
      <c r="H145" s="539"/>
      <c r="I145" s="539"/>
      <c r="J145" s="540">
        <f>J448</f>
        <v>0</v>
      </c>
      <c r="K145" s="536"/>
      <c r="L145" s="537"/>
      <c r="M145" s="536"/>
      <c r="N145" s="536"/>
      <c r="O145" s="536"/>
      <c r="P145" s="536"/>
      <c r="Q145" s="536"/>
      <c r="R145" s="536"/>
      <c r="S145" s="536"/>
      <c r="T145" s="536"/>
      <c r="U145" s="536"/>
      <c r="V145" s="536"/>
    </row>
    <row r="146" spans="1:22" s="394" customFormat="1" ht="20" customHeight="1">
      <c r="A146" s="541"/>
      <c r="B146" s="542"/>
      <c r="C146" s="541"/>
      <c r="D146" s="543" t="s">
        <v>90</v>
      </c>
      <c r="E146" s="544"/>
      <c r="F146" s="544"/>
      <c r="G146" s="544"/>
      <c r="H146" s="544"/>
      <c r="I146" s="544"/>
      <c r="J146" s="545">
        <f>J449</f>
        <v>0</v>
      </c>
      <c r="K146" s="541"/>
      <c r="L146" s="542"/>
      <c r="M146" s="541"/>
      <c r="N146" s="541"/>
      <c r="O146" s="541"/>
      <c r="P146" s="541"/>
      <c r="Q146" s="541"/>
      <c r="R146" s="541"/>
      <c r="S146" s="541"/>
      <c r="T146" s="541"/>
      <c r="U146" s="541"/>
      <c r="V146" s="541"/>
    </row>
    <row r="147" spans="1:22" s="394" customFormat="1" ht="20" customHeight="1">
      <c r="A147" s="541"/>
      <c r="B147" s="542"/>
      <c r="C147" s="541"/>
      <c r="D147" s="543" t="s">
        <v>93</v>
      </c>
      <c r="E147" s="544"/>
      <c r="F147" s="544"/>
      <c r="G147" s="544"/>
      <c r="H147" s="544"/>
      <c r="I147" s="544"/>
      <c r="J147" s="545">
        <f>J451</f>
        <v>0</v>
      </c>
      <c r="K147" s="541"/>
      <c r="L147" s="542"/>
      <c r="M147" s="541"/>
      <c r="N147" s="541"/>
      <c r="O147" s="541"/>
      <c r="P147" s="541"/>
      <c r="Q147" s="541"/>
      <c r="R147" s="541"/>
      <c r="S147" s="541"/>
      <c r="T147" s="541"/>
      <c r="U147" s="541"/>
      <c r="V147" s="541"/>
    </row>
    <row r="148" spans="1:22" s="394" customFormat="1" ht="14.9" customHeight="1">
      <c r="A148" s="541"/>
      <c r="B148" s="542"/>
      <c r="C148" s="541"/>
      <c r="D148" s="543" t="s">
        <v>109</v>
      </c>
      <c r="E148" s="544"/>
      <c r="F148" s="544"/>
      <c r="G148" s="544"/>
      <c r="H148" s="544"/>
      <c r="I148" s="544"/>
      <c r="J148" s="545">
        <f>J452</f>
        <v>0</v>
      </c>
      <c r="K148" s="541"/>
      <c r="L148" s="542"/>
      <c r="M148" s="541"/>
      <c r="N148" s="541"/>
      <c r="O148" s="541"/>
      <c r="P148" s="541"/>
      <c r="Q148" s="541"/>
      <c r="R148" s="541"/>
      <c r="S148" s="541"/>
      <c r="T148" s="541"/>
      <c r="U148" s="541"/>
      <c r="V148" s="541"/>
    </row>
    <row r="149" spans="1:22" s="394" customFormat="1" ht="14.9" customHeight="1">
      <c r="A149" s="541"/>
      <c r="B149" s="542"/>
      <c r="C149" s="541"/>
      <c r="D149" s="543" t="s">
        <v>1587</v>
      </c>
      <c r="E149" s="544"/>
      <c r="F149" s="544"/>
      <c r="G149" s="544"/>
      <c r="H149" s="544"/>
      <c r="I149" s="544"/>
      <c r="J149" s="545">
        <f>J457</f>
        <v>0</v>
      </c>
      <c r="K149" s="541"/>
      <c r="L149" s="542"/>
      <c r="M149" s="541"/>
      <c r="N149" s="541"/>
      <c r="O149" s="541"/>
      <c r="P149" s="541"/>
      <c r="Q149" s="541"/>
      <c r="R149" s="541"/>
      <c r="S149" s="541"/>
      <c r="T149" s="541"/>
      <c r="U149" s="541"/>
      <c r="V149" s="541"/>
    </row>
    <row r="150" spans="1:22" s="393" customFormat="1" ht="24.9" customHeight="1">
      <c r="A150" s="536"/>
      <c r="B150" s="537"/>
      <c r="C150" s="536"/>
      <c r="D150" s="538" t="s">
        <v>110</v>
      </c>
      <c r="E150" s="539"/>
      <c r="F150" s="539"/>
      <c r="G150" s="539"/>
      <c r="H150" s="539"/>
      <c r="I150" s="539"/>
      <c r="J150" s="540">
        <f>J467</f>
        <v>0</v>
      </c>
      <c r="K150" s="536"/>
      <c r="L150" s="537"/>
      <c r="M150" s="536"/>
      <c r="N150" s="536"/>
      <c r="O150" s="536"/>
      <c r="P150" s="536"/>
      <c r="Q150" s="536"/>
      <c r="R150" s="536"/>
      <c r="S150" s="536"/>
      <c r="T150" s="536"/>
      <c r="U150" s="536"/>
      <c r="V150" s="536"/>
    </row>
    <row r="151" spans="1:22" s="394" customFormat="1" ht="20" customHeight="1">
      <c r="A151" s="541"/>
      <c r="B151" s="542"/>
      <c r="C151" s="541"/>
      <c r="D151" s="543" t="s">
        <v>90</v>
      </c>
      <c r="E151" s="544"/>
      <c r="F151" s="544"/>
      <c r="G151" s="544"/>
      <c r="H151" s="544"/>
      <c r="I151" s="544"/>
      <c r="J151" s="545">
        <f>J468</f>
        <v>0</v>
      </c>
      <c r="K151" s="541"/>
      <c r="L151" s="542"/>
      <c r="M151" s="541"/>
      <c r="N151" s="541"/>
      <c r="O151" s="541"/>
      <c r="P151" s="541"/>
      <c r="Q151" s="541"/>
      <c r="R151" s="541"/>
      <c r="S151" s="541"/>
      <c r="T151" s="541"/>
      <c r="U151" s="541"/>
      <c r="V151" s="541"/>
    </row>
    <row r="152" spans="1:22" s="394" customFormat="1" ht="20" customHeight="1">
      <c r="A152" s="541"/>
      <c r="B152" s="542"/>
      <c r="C152" s="541"/>
      <c r="D152" s="543" t="s">
        <v>93</v>
      </c>
      <c r="E152" s="544"/>
      <c r="F152" s="544"/>
      <c r="G152" s="544"/>
      <c r="H152" s="544"/>
      <c r="I152" s="544"/>
      <c r="J152" s="545">
        <f>J470</f>
        <v>0</v>
      </c>
      <c r="K152" s="541"/>
      <c r="L152" s="542"/>
      <c r="M152" s="541"/>
      <c r="N152" s="541"/>
      <c r="O152" s="541"/>
      <c r="P152" s="541"/>
      <c r="Q152" s="541"/>
      <c r="R152" s="541"/>
      <c r="S152" s="541"/>
      <c r="T152" s="541"/>
      <c r="U152" s="541"/>
      <c r="V152" s="541"/>
    </row>
    <row r="153" spans="1:22" s="394" customFormat="1" ht="14.9" customHeight="1">
      <c r="A153" s="541"/>
      <c r="B153" s="542"/>
      <c r="C153" s="541"/>
      <c r="D153" s="543" t="s">
        <v>1587</v>
      </c>
      <c r="E153" s="544"/>
      <c r="F153" s="544"/>
      <c r="G153" s="544"/>
      <c r="H153" s="544"/>
      <c r="I153" s="544"/>
      <c r="J153" s="545">
        <f>J471</f>
        <v>0</v>
      </c>
      <c r="K153" s="541"/>
      <c r="L153" s="542"/>
      <c r="M153" s="541"/>
      <c r="N153" s="541"/>
      <c r="O153" s="541"/>
      <c r="P153" s="541"/>
      <c r="Q153" s="541"/>
      <c r="R153" s="541"/>
      <c r="S153" s="541"/>
      <c r="T153" s="541"/>
      <c r="U153" s="541"/>
      <c r="V153" s="541"/>
    </row>
    <row r="154" spans="1:22" s="393" customFormat="1" ht="24.9" customHeight="1">
      <c r="A154" s="536"/>
      <c r="B154" s="537"/>
      <c r="C154" s="536"/>
      <c r="D154" s="538" t="s">
        <v>111</v>
      </c>
      <c r="E154" s="539"/>
      <c r="F154" s="539"/>
      <c r="G154" s="539"/>
      <c r="H154" s="539"/>
      <c r="I154" s="539"/>
      <c r="J154" s="540">
        <f>J481</f>
        <v>0</v>
      </c>
      <c r="K154" s="536"/>
      <c r="L154" s="537"/>
      <c r="M154" s="536"/>
      <c r="N154" s="536"/>
      <c r="O154" s="536"/>
      <c r="P154" s="536"/>
      <c r="Q154" s="536"/>
      <c r="R154" s="536"/>
      <c r="S154" s="536"/>
      <c r="T154" s="536"/>
      <c r="U154" s="536"/>
      <c r="V154" s="536"/>
    </row>
    <row r="155" spans="1:22" s="394" customFormat="1" ht="20" customHeight="1">
      <c r="A155" s="541"/>
      <c r="B155" s="542"/>
      <c r="C155" s="541"/>
      <c r="D155" s="543" t="s">
        <v>90</v>
      </c>
      <c r="E155" s="544"/>
      <c r="F155" s="544"/>
      <c r="G155" s="544"/>
      <c r="H155" s="544"/>
      <c r="I155" s="544"/>
      <c r="J155" s="545">
        <f>J482</f>
        <v>0</v>
      </c>
      <c r="K155" s="541"/>
      <c r="L155" s="542"/>
      <c r="M155" s="541"/>
      <c r="N155" s="541"/>
      <c r="O155" s="541"/>
      <c r="P155" s="541"/>
      <c r="Q155" s="541"/>
      <c r="R155" s="541"/>
      <c r="S155" s="541"/>
      <c r="T155" s="541"/>
      <c r="U155" s="541"/>
      <c r="V155" s="541"/>
    </row>
    <row r="156" spans="1:22" s="394" customFormat="1" ht="14.9" customHeight="1">
      <c r="A156" s="541"/>
      <c r="B156" s="542"/>
      <c r="C156" s="541"/>
      <c r="D156" s="543" t="s">
        <v>91</v>
      </c>
      <c r="E156" s="544"/>
      <c r="F156" s="544"/>
      <c r="G156" s="544"/>
      <c r="H156" s="544"/>
      <c r="I156" s="544"/>
      <c r="J156" s="545">
        <f>J483</f>
        <v>0</v>
      </c>
      <c r="K156" s="541"/>
      <c r="L156" s="542"/>
      <c r="M156" s="541"/>
      <c r="N156" s="541"/>
      <c r="O156" s="541"/>
      <c r="P156" s="541"/>
      <c r="Q156" s="541"/>
      <c r="R156" s="541"/>
      <c r="S156" s="541"/>
      <c r="T156" s="541"/>
      <c r="U156" s="541"/>
      <c r="V156" s="541"/>
    </row>
    <row r="157" spans="1:22" s="394" customFormat="1" ht="14.9" customHeight="1">
      <c r="A157" s="541"/>
      <c r="B157" s="542"/>
      <c r="C157" s="541"/>
      <c r="D157" s="543" t="s">
        <v>92</v>
      </c>
      <c r="E157" s="544"/>
      <c r="F157" s="544"/>
      <c r="G157" s="544"/>
      <c r="H157" s="544"/>
      <c r="I157" s="544"/>
      <c r="J157" s="545">
        <f>J485</f>
        <v>0</v>
      </c>
      <c r="K157" s="541"/>
      <c r="L157" s="542"/>
      <c r="M157" s="541"/>
      <c r="N157" s="541"/>
      <c r="O157" s="541"/>
      <c r="P157" s="541"/>
      <c r="Q157" s="541"/>
      <c r="R157" s="541"/>
      <c r="S157" s="541"/>
      <c r="T157" s="541"/>
      <c r="U157" s="541"/>
      <c r="V157" s="541"/>
    </row>
    <row r="158" spans="1:22" s="394" customFormat="1" ht="14.9" customHeight="1">
      <c r="A158" s="541"/>
      <c r="B158" s="542"/>
      <c r="C158" s="541"/>
      <c r="D158" s="543" t="s">
        <v>112</v>
      </c>
      <c r="E158" s="544"/>
      <c r="F158" s="544"/>
      <c r="G158" s="544"/>
      <c r="H158" s="544"/>
      <c r="I158" s="544"/>
      <c r="J158" s="545">
        <f>J490</f>
        <v>0</v>
      </c>
      <c r="K158" s="541"/>
      <c r="L158" s="542"/>
      <c r="M158" s="541"/>
      <c r="N158" s="541"/>
      <c r="O158" s="541"/>
      <c r="P158" s="541"/>
      <c r="Q158" s="541"/>
      <c r="R158" s="541"/>
      <c r="S158" s="541"/>
      <c r="T158" s="541"/>
      <c r="U158" s="541"/>
      <c r="V158" s="541"/>
    </row>
    <row r="159" spans="1:22" s="394" customFormat="1" ht="20" customHeight="1">
      <c r="A159" s="541"/>
      <c r="B159" s="542"/>
      <c r="C159" s="541"/>
      <c r="D159" s="543" t="s">
        <v>93</v>
      </c>
      <c r="E159" s="544"/>
      <c r="F159" s="544"/>
      <c r="G159" s="544"/>
      <c r="H159" s="544"/>
      <c r="I159" s="544"/>
      <c r="J159" s="545">
        <f>J492</f>
        <v>0</v>
      </c>
      <c r="K159" s="541"/>
      <c r="L159" s="542"/>
      <c r="M159" s="541"/>
      <c r="N159" s="541"/>
      <c r="O159" s="541"/>
      <c r="P159" s="541"/>
      <c r="Q159" s="541"/>
      <c r="R159" s="541"/>
      <c r="S159" s="541"/>
      <c r="T159" s="541"/>
      <c r="U159" s="541"/>
      <c r="V159" s="541"/>
    </row>
    <row r="160" spans="1:22" s="394" customFormat="1" ht="14.9" customHeight="1">
      <c r="A160" s="541"/>
      <c r="B160" s="542"/>
      <c r="C160" s="541"/>
      <c r="D160" s="543" t="s">
        <v>98</v>
      </c>
      <c r="E160" s="544"/>
      <c r="F160" s="544"/>
      <c r="G160" s="544"/>
      <c r="H160" s="544"/>
      <c r="I160" s="544"/>
      <c r="J160" s="545">
        <f>J493</f>
        <v>0</v>
      </c>
      <c r="K160" s="541"/>
      <c r="L160" s="542"/>
      <c r="M160" s="541"/>
      <c r="N160" s="541"/>
      <c r="O160" s="541"/>
      <c r="P160" s="541"/>
      <c r="Q160" s="541"/>
      <c r="R160" s="541"/>
      <c r="S160" s="541"/>
      <c r="T160" s="541"/>
      <c r="U160" s="541"/>
      <c r="V160" s="541"/>
    </row>
    <row r="161" spans="1:22" s="394" customFormat="1" ht="14.9" customHeight="1">
      <c r="A161" s="541"/>
      <c r="B161" s="542"/>
      <c r="C161" s="541"/>
      <c r="D161" s="543" t="s">
        <v>99</v>
      </c>
      <c r="E161" s="544"/>
      <c r="F161" s="544"/>
      <c r="G161" s="544"/>
      <c r="H161" s="544"/>
      <c r="I161" s="544"/>
      <c r="J161" s="545">
        <f>J500</f>
        <v>0</v>
      </c>
      <c r="K161" s="541"/>
      <c r="L161" s="542"/>
      <c r="M161" s="541"/>
      <c r="N161" s="541"/>
      <c r="O161" s="541"/>
      <c r="P161" s="541"/>
      <c r="Q161" s="541"/>
      <c r="R161" s="541"/>
      <c r="S161" s="541"/>
      <c r="T161" s="541"/>
      <c r="U161" s="541"/>
      <c r="V161" s="541"/>
    </row>
    <row r="162" spans="1:22" s="393" customFormat="1" ht="24.9" customHeight="1">
      <c r="A162" s="536"/>
      <c r="B162" s="537"/>
      <c r="C162" s="536"/>
      <c r="D162" s="538" t="s">
        <v>113</v>
      </c>
      <c r="E162" s="539"/>
      <c r="F162" s="539"/>
      <c r="G162" s="539"/>
      <c r="H162" s="539"/>
      <c r="I162" s="539"/>
      <c r="J162" s="540">
        <f>J507</f>
        <v>0</v>
      </c>
      <c r="K162" s="536"/>
      <c r="L162" s="537"/>
      <c r="M162" s="536"/>
      <c r="N162" s="536"/>
      <c r="O162" s="536"/>
      <c r="P162" s="536"/>
      <c r="Q162" s="536"/>
      <c r="R162" s="536"/>
      <c r="S162" s="536"/>
      <c r="T162" s="536"/>
      <c r="U162" s="536"/>
      <c r="V162" s="536"/>
    </row>
    <row r="163" spans="1:22" s="394" customFormat="1" ht="20" customHeight="1">
      <c r="A163" s="541"/>
      <c r="B163" s="542"/>
      <c r="C163" s="541"/>
      <c r="D163" s="543" t="s">
        <v>90</v>
      </c>
      <c r="E163" s="544"/>
      <c r="F163" s="544"/>
      <c r="G163" s="544"/>
      <c r="H163" s="544"/>
      <c r="I163" s="544"/>
      <c r="J163" s="545">
        <f>J508</f>
        <v>0</v>
      </c>
      <c r="K163" s="541"/>
      <c r="L163" s="542"/>
      <c r="M163" s="541"/>
      <c r="N163" s="541"/>
      <c r="O163" s="541"/>
      <c r="P163" s="541"/>
      <c r="Q163" s="541"/>
      <c r="R163" s="541"/>
      <c r="S163" s="541"/>
      <c r="T163" s="541"/>
      <c r="U163" s="541"/>
      <c r="V163" s="541"/>
    </row>
    <row r="164" spans="1:22" s="394" customFormat="1" ht="14.9" customHeight="1">
      <c r="A164" s="541"/>
      <c r="B164" s="542"/>
      <c r="C164" s="541"/>
      <c r="D164" s="543" t="s">
        <v>1587</v>
      </c>
      <c r="E164" s="544"/>
      <c r="F164" s="544"/>
      <c r="G164" s="544"/>
      <c r="H164" s="544"/>
      <c r="I164" s="544"/>
      <c r="J164" s="545">
        <f>J509</f>
        <v>0</v>
      </c>
      <c r="K164" s="541"/>
      <c r="L164" s="542"/>
      <c r="M164" s="541"/>
      <c r="N164" s="541"/>
      <c r="O164" s="541"/>
      <c r="P164" s="541"/>
      <c r="Q164" s="541"/>
      <c r="R164" s="541"/>
      <c r="S164" s="541"/>
      <c r="T164" s="541"/>
      <c r="U164" s="541"/>
      <c r="V164" s="541"/>
    </row>
    <row r="165" spans="1:22" s="394" customFormat="1" ht="14.9" customHeight="1">
      <c r="A165" s="541"/>
      <c r="B165" s="542"/>
      <c r="C165" s="541"/>
      <c r="D165" s="543" t="s">
        <v>92</v>
      </c>
      <c r="E165" s="544"/>
      <c r="F165" s="544"/>
      <c r="G165" s="544"/>
      <c r="H165" s="544"/>
      <c r="I165" s="544"/>
      <c r="J165" s="545">
        <f>J511</f>
        <v>0</v>
      </c>
      <c r="K165" s="541"/>
      <c r="L165" s="542"/>
      <c r="M165" s="541"/>
      <c r="N165" s="541"/>
      <c r="O165" s="541"/>
      <c r="P165" s="541"/>
      <c r="Q165" s="541"/>
      <c r="R165" s="541"/>
      <c r="S165" s="541"/>
      <c r="T165" s="541"/>
      <c r="U165" s="541"/>
      <c r="V165" s="541"/>
    </row>
    <row r="166" spans="1:22" s="394" customFormat="1" ht="20" customHeight="1">
      <c r="A166" s="541"/>
      <c r="B166" s="542"/>
      <c r="C166" s="541"/>
      <c r="D166" s="543" t="s">
        <v>93</v>
      </c>
      <c r="E166" s="544"/>
      <c r="F166" s="544"/>
      <c r="G166" s="544"/>
      <c r="H166" s="544"/>
      <c r="I166" s="544"/>
      <c r="J166" s="545">
        <f>J516</f>
        <v>0</v>
      </c>
      <c r="K166" s="541"/>
      <c r="L166" s="542"/>
      <c r="M166" s="541"/>
      <c r="N166" s="541"/>
      <c r="O166" s="541"/>
      <c r="P166" s="541"/>
      <c r="Q166" s="541"/>
      <c r="R166" s="541"/>
      <c r="S166" s="541"/>
      <c r="T166" s="541"/>
      <c r="U166" s="541"/>
      <c r="V166" s="541"/>
    </row>
    <row r="167" spans="1:22" s="394" customFormat="1" ht="14.9" customHeight="1">
      <c r="A167" s="541"/>
      <c r="B167" s="542"/>
      <c r="C167" s="541"/>
      <c r="D167" s="543" t="s">
        <v>1588</v>
      </c>
      <c r="E167" s="544"/>
      <c r="F167" s="544"/>
      <c r="G167" s="544"/>
      <c r="H167" s="544"/>
      <c r="I167" s="544"/>
      <c r="J167" s="545">
        <f>J517</f>
        <v>0</v>
      </c>
      <c r="K167" s="541"/>
      <c r="L167" s="542"/>
      <c r="M167" s="541"/>
      <c r="N167" s="541"/>
      <c r="O167" s="541"/>
      <c r="P167" s="541"/>
      <c r="Q167" s="541"/>
      <c r="R167" s="541"/>
      <c r="S167" s="541"/>
      <c r="T167" s="541"/>
      <c r="U167" s="541"/>
      <c r="V167" s="541"/>
    </row>
    <row r="168" spans="1:22" s="394" customFormat="1" ht="14.9" customHeight="1">
      <c r="A168" s="541"/>
      <c r="B168" s="542"/>
      <c r="C168" s="541"/>
      <c r="D168" s="543" t="s">
        <v>1587</v>
      </c>
      <c r="E168" s="544"/>
      <c r="F168" s="544"/>
      <c r="G168" s="544"/>
      <c r="H168" s="544"/>
      <c r="I168" s="544"/>
      <c r="J168" s="545">
        <f>J523</f>
        <v>0</v>
      </c>
      <c r="K168" s="541"/>
      <c r="L168" s="542"/>
      <c r="M168" s="541"/>
      <c r="N168" s="541"/>
      <c r="O168" s="541"/>
      <c r="P168" s="541"/>
      <c r="Q168" s="541"/>
      <c r="R168" s="541"/>
      <c r="S168" s="541"/>
      <c r="T168" s="541"/>
      <c r="U168" s="541"/>
      <c r="V168" s="541"/>
    </row>
    <row r="169" spans="1:22" s="393" customFormat="1" ht="24.9" customHeight="1">
      <c r="A169" s="536"/>
      <c r="B169" s="537"/>
      <c r="C169" s="536"/>
      <c r="D169" s="538" t="s">
        <v>114</v>
      </c>
      <c r="E169" s="539"/>
      <c r="F169" s="539"/>
      <c r="G169" s="539"/>
      <c r="H169" s="539"/>
      <c r="I169" s="539"/>
      <c r="J169" s="540">
        <f>J528</f>
        <v>0</v>
      </c>
      <c r="K169" s="536"/>
      <c r="L169" s="537"/>
      <c r="M169" s="536"/>
      <c r="N169" s="536"/>
      <c r="O169" s="536"/>
      <c r="P169" s="536"/>
      <c r="Q169" s="536"/>
      <c r="R169" s="536"/>
      <c r="S169" s="536"/>
      <c r="T169" s="536"/>
      <c r="U169" s="536"/>
      <c r="V169" s="536"/>
    </row>
    <row r="170" spans="1:22" s="394" customFormat="1" ht="20" customHeight="1">
      <c r="A170" s="541"/>
      <c r="B170" s="542"/>
      <c r="C170" s="541"/>
      <c r="D170" s="543" t="s">
        <v>90</v>
      </c>
      <c r="E170" s="544"/>
      <c r="F170" s="544"/>
      <c r="G170" s="544"/>
      <c r="H170" s="544"/>
      <c r="I170" s="544"/>
      <c r="J170" s="545">
        <f>J529</f>
        <v>0</v>
      </c>
      <c r="K170" s="541"/>
      <c r="L170" s="542"/>
      <c r="M170" s="541"/>
      <c r="N170" s="541"/>
      <c r="O170" s="541"/>
      <c r="P170" s="541"/>
      <c r="Q170" s="541"/>
      <c r="R170" s="541"/>
      <c r="S170" s="541"/>
      <c r="T170" s="541"/>
      <c r="U170" s="541"/>
      <c r="V170" s="541"/>
    </row>
    <row r="171" spans="1:22" s="394" customFormat="1" ht="14.9" customHeight="1">
      <c r="A171" s="541"/>
      <c r="B171" s="542"/>
      <c r="C171" s="541"/>
      <c r="D171" s="543" t="s">
        <v>91</v>
      </c>
      <c r="E171" s="544"/>
      <c r="F171" s="544"/>
      <c r="G171" s="544"/>
      <c r="H171" s="544"/>
      <c r="I171" s="544"/>
      <c r="J171" s="545">
        <f>J530</f>
        <v>0</v>
      </c>
      <c r="K171" s="541"/>
      <c r="L171" s="542"/>
      <c r="M171" s="541"/>
      <c r="N171" s="541"/>
      <c r="O171" s="541"/>
      <c r="P171" s="541"/>
      <c r="Q171" s="541"/>
      <c r="R171" s="541"/>
      <c r="S171" s="541"/>
      <c r="T171" s="541"/>
      <c r="U171" s="541"/>
      <c r="V171" s="541"/>
    </row>
    <row r="172" spans="1:22" s="394" customFormat="1" ht="14.9" customHeight="1">
      <c r="A172" s="541"/>
      <c r="B172" s="542"/>
      <c r="C172" s="541"/>
      <c r="D172" s="543" t="s">
        <v>92</v>
      </c>
      <c r="E172" s="544"/>
      <c r="F172" s="544"/>
      <c r="G172" s="544"/>
      <c r="H172" s="544"/>
      <c r="I172" s="544"/>
      <c r="J172" s="545">
        <f>J532</f>
        <v>0</v>
      </c>
      <c r="K172" s="541"/>
      <c r="L172" s="542"/>
      <c r="M172" s="541"/>
      <c r="N172" s="541"/>
      <c r="O172" s="541"/>
      <c r="P172" s="541"/>
      <c r="Q172" s="541"/>
      <c r="R172" s="541"/>
      <c r="S172" s="541"/>
      <c r="T172" s="541"/>
      <c r="U172" s="541"/>
      <c r="V172" s="541"/>
    </row>
    <row r="173" spans="1:22" s="394" customFormat="1" ht="14.9" customHeight="1">
      <c r="A173" s="541"/>
      <c r="B173" s="542"/>
      <c r="C173" s="541"/>
      <c r="D173" s="543" t="s">
        <v>112</v>
      </c>
      <c r="E173" s="544"/>
      <c r="F173" s="544"/>
      <c r="G173" s="544"/>
      <c r="H173" s="544"/>
      <c r="I173" s="544"/>
      <c r="J173" s="545">
        <f>J537</f>
        <v>0</v>
      </c>
      <c r="K173" s="541"/>
      <c r="L173" s="542"/>
      <c r="M173" s="541"/>
      <c r="N173" s="541"/>
      <c r="O173" s="541"/>
      <c r="P173" s="541"/>
      <c r="Q173" s="541"/>
      <c r="R173" s="541"/>
      <c r="S173" s="541"/>
      <c r="T173" s="541"/>
      <c r="U173" s="541"/>
      <c r="V173" s="541"/>
    </row>
    <row r="174" spans="1:22" s="394" customFormat="1" ht="20" customHeight="1">
      <c r="A174" s="541"/>
      <c r="B174" s="542"/>
      <c r="C174" s="541"/>
      <c r="D174" s="543" t="s">
        <v>93</v>
      </c>
      <c r="E174" s="544"/>
      <c r="F174" s="544"/>
      <c r="G174" s="544"/>
      <c r="H174" s="544"/>
      <c r="I174" s="544"/>
      <c r="J174" s="545">
        <f>J539</f>
        <v>0</v>
      </c>
      <c r="K174" s="541"/>
      <c r="L174" s="542"/>
      <c r="M174" s="541"/>
      <c r="N174" s="541"/>
      <c r="O174" s="541"/>
      <c r="P174" s="541"/>
      <c r="Q174" s="541"/>
      <c r="R174" s="541"/>
      <c r="S174" s="541"/>
      <c r="T174" s="541"/>
      <c r="U174" s="541"/>
      <c r="V174" s="541"/>
    </row>
    <row r="175" spans="1:22" s="394" customFormat="1" ht="14.9" customHeight="1">
      <c r="A175" s="541"/>
      <c r="B175" s="542"/>
      <c r="C175" s="541"/>
      <c r="D175" s="543" t="s">
        <v>98</v>
      </c>
      <c r="E175" s="544"/>
      <c r="F175" s="544"/>
      <c r="G175" s="544"/>
      <c r="H175" s="544"/>
      <c r="I175" s="544"/>
      <c r="J175" s="545">
        <f>J540</f>
        <v>0</v>
      </c>
      <c r="K175" s="541"/>
      <c r="L175" s="542"/>
      <c r="M175" s="541"/>
      <c r="N175" s="541"/>
      <c r="O175" s="541"/>
      <c r="P175" s="541"/>
      <c r="Q175" s="541"/>
      <c r="R175" s="541"/>
      <c r="S175" s="541"/>
      <c r="T175" s="541"/>
      <c r="U175" s="541"/>
      <c r="V175" s="541"/>
    </row>
    <row r="176" spans="1:22" s="394" customFormat="1" ht="14.9" customHeight="1">
      <c r="A176" s="541"/>
      <c r="B176" s="542"/>
      <c r="C176" s="541"/>
      <c r="D176" s="543" t="s">
        <v>99</v>
      </c>
      <c r="E176" s="544"/>
      <c r="F176" s="544"/>
      <c r="G176" s="544"/>
      <c r="H176" s="544"/>
      <c r="I176" s="544"/>
      <c r="J176" s="545">
        <f>J547</f>
        <v>0</v>
      </c>
      <c r="K176" s="541"/>
      <c r="L176" s="542"/>
      <c r="M176" s="541"/>
      <c r="N176" s="541"/>
      <c r="O176" s="541"/>
      <c r="P176" s="541"/>
      <c r="Q176" s="541"/>
      <c r="R176" s="541"/>
      <c r="S176" s="541"/>
      <c r="T176" s="541"/>
      <c r="U176" s="541"/>
      <c r="V176" s="541"/>
    </row>
    <row r="177" spans="1:22" s="393" customFormat="1" ht="24.9" customHeight="1">
      <c r="A177" s="536"/>
      <c r="B177" s="537"/>
      <c r="C177" s="536"/>
      <c r="D177" s="538" t="s">
        <v>115</v>
      </c>
      <c r="E177" s="539"/>
      <c r="F177" s="539"/>
      <c r="G177" s="539"/>
      <c r="H177" s="539"/>
      <c r="I177" s="539"/>
      <c r="J177" s="540">
        <f>J554</f>
        <v>0</v>
      </c>
      <c r="K177" s="536"/>
      <c r="L177" s="537"/>
      <c r="M177" s="536"/>
      <c r="N177" s="536"/>
      <c r="O177" s="536"/>
      <c r="P177" s="536"/>
      <c r="Q177" s="536"/>
      <c r="R177" s="536"/>
      <c r="S177" s="536"/>
      <c r="T177" s="536"/>
      <c r="U177" s="536"/>
      <c r="V177" s="536"/>
    </row>
    <row r="178" spans="1:22" s="394" customFormat="1" ht="20" customHeight="1">
      <c r="A178" s="541"/>
      <c r="B178" s="542"/>
      <c r="C178" s="541"/>
      <c r="D178" s="543" t="s">
        <v>90</v>
      </c>
      <c r="E178" s="544"/>
      <c r="F178" s="544"/>
      <c r="G178" s="544"/>
      <c r="H178" s="544"/>
      <c r="I178" s="544"/>
      <c r="J178" s="545">
        <f>J555</f>
        <v>0</v>
      </c>
      <c r="K178" s="541"/>
      <c r="L178" s="542"/>
      <c r="M178" s="541"/>
      <c r="N178" s="541"/>
      <c r="O178" s="541"/>
      <c r="P178" s="541"/>
      <c r="Q178" s="541"/>
      <c r="R178" s="541"/>
      <c r="S178" s="541"/>
      <c r="T178" s="541"/>
      <c r="U178" s="541"/>
      <c r="V178" s="541"/>
    </row>
    <row r="179" spans="1:22" s="394" customFormat="1" ht="14.9" customHeight="1">
      <c r="A179" s="541"/>
      <c r="B179" s="542"/>
      <c r="C179" s="541"/>
      <c r="D179" s="543" t="s">
        <v>1587</v>
      </c>
      <c r="E179" s="544"/>
      <c r="F179" s="544"/>
      <c r="G179" s="544"/>
      <c r="H179" s="544"/>
      <c r="I179" s="544"/>
      <c r="J179" s="545">
        <f>J556</f>
        <v>0</v>
      </c>
      <c r="K179" s="541"/>
      <c r="L179" s="542"/>
      <c r="M179" s="541"/>
      <c r="N179" s="541"/>
      <c r="O179" s="541"/>
      <c r="P179" s="541"/>
      <c r="Q179" s="541"/>
      <c r="R179" s="541"/>
      <c r="S179" s="541"/>
      <c r="T179" s="541"/>
      <c r="U179" s="541"/>
      <c r="V179" s="541"/>
    </row>
    <row r="180" spans="1:22" s="394" customFormat="1" ht="14.9" customHeight="1">
      <c r="A180" s="541"/>
      <c r="B180" s="542"/>
      <c r="C180" s="541"/>
      <c r="D180" s="543" t="s">
        <v>92</v>
      </c>
      <c r="E180" s="544"/>
      <c r="F180" s="544"/>
      <c r="G180" s="544"/>
      <c r="H180" s="544"/>
      <c r="I180" s="544"/>
      <c r="J180" s="545">
        <f>J558</f>
        <v>0</v>
      </c>
      <c r="K180" s="541"/>
      <c r="L180" s="542"/>
      <c r="M180" s="541"/>
      <c r="N180" s="541"/>
      <c r="O180" s="541"/>
      <c r="P180" s="541"/>
      <c r="Q180" s="541"/>
      <c r="R180" s="541"/>
      <c r="S180" s="541"/>
      <c r="T180" s="541"/>
      <c r="U180" s="541"/>
      <c r="V180" s="541"/>
    </row>
    <row r="181" spans="1:22" s="394" customFormat="1" ht="14.9" customHeight="1">
      <c r="A181" s="541"/>
      <c r="B181" s="542"/>
      <c r="C181" s="541"/>
      <c r="D181" s="543" t="s">
        <v>116</v>
      </c>
      <c r="E181" s="544"/>
      <c r="F181" s="544"/>
      <c r="G181" s="544"/>
      <c r="H181" s="544"/>
      <c r="I181" s="544"/>
      <c r="J181" s="545">
        <f>J563</f>
        <v>0</v>
      </c>
      <c r="K181" s="541"/>
      <c r="L181" s="542"/>
      <c r="M181" s="541"/>
      <c r="N181" s="541"/>
      <c r="O181" s="541"/>
      <c r="P181" s="541"/>
      <c r="Q181" s="541"/>
      <c r="R181" s="541"/>
      <c r="S181" s="541"/>
      <c r="T181" s="541"/>
      <c r="U181" s="541"/>
      <c r="V181" s="541"/>
    </row>
    <row r="182" spans="1:22" s="394" customFormat="1" ht="14.9" customHeight="1">
      <c r="A182" s="541"/>
      <c r="B182" s="542"/>
      <c r="C182" s="541"/>
      <c r="D182" s="543" t="s">
        <v>112</v>
      </c>
      <c r="E182" s="544"/>
      <c r="F182" s="544"/>
      <c r="G182" s="544"/>
      <c r="H182" s="544"/>
      <c r="I182" s="544"/>
      <c r="J182" s="545">
        <f>J565</f>
        <v>0</v>
      </c>
      <c r="K182" s="541"/>
      <c r="L182" s="542"/>
      <c r="M182" s="541"/>
      <c r="N182" s="541"/>
      <c r="O182" s="541"/>
      <c r="P182" s="541"/>
      <c r="Q182" s="541"/>
      <c r="R182" s="541"/>
      <c r="S182" s="541"/>
      <c r="T182" s="541"/>
      <c r="U182" s="541"/>
      <c r="V182" s="541"/>
    </row>
    <row r="183" spans="1:22" s="394" customFormat="1" ht="20" customHeight="1">
      <c r="A183" s="541"/>
      <c r="B183" s="542"/>
      <c r="C183" s="541"/>
      <c r="D183" s="543" t="s">
        <v>93</v>
      </c>
      <c r="E183" s="544"/>
      <c r="F183" s="544"/>
      <c r="G183" s="544"/>
      <c r="H183" s="544"/>
      <c r="I183" s="544"/>
      <c r="J183" s="545">
        <f>J567</f>
        <v>0</v>
      </c>
      <c r="K183" s="541"/>
      <c r="L183" s="542"/>
      <c r="M183" s="541"/>
      <c r="N183" s="541"/>
      <c r="O183" s="541"/>
      <c r="P183" s="541"/>
      <c r="Q183" s="541"/>
      <c r="R183" s="541"/>
      <c r="S183" s="541"/>
      <c r="T183" s="541"/>
      <c r="U183" s="541"/>
      <c r="V183" s="541"/>
    </row>
    <row r="184" spans="1:22" s="394" customFormat="1" ht="14.9" customHeight="1">
      <c r="A184" s="541"/>
      <c r="B184" s="542"/>
      <c r="C184" s="541"/>
      <c r="D184" s="543" t="s">
        <v>109</v>
      </c>
      <c r="E184" s="544"/>
      <c r="F184" s="544"/>
      <c r="G184" s="544"/>
      <c r="H184" s="544"/>
      <c r="I184" s="544"/>
      <c r="J184" s="545">
        <f>J568</f>
        <v>0</v>
      </c>
      <c r="K184" s="541"/>
      <c r="L184" s="542"/>
      <c r="M184" s="541"/>
      <c r="N184" s="541"/>
      <c r="O184" s="541"/>
      <c r="P184" s="541"/>
      <c r="Q184" s="541"/>
      <c r="R184" s="541"/>
      <c r="S184" s="541"/>
      <c r="T184" s="541"/>
      <c r="U184" s="541"/>
      <c r="V184" s="541"/>
    </row>
    <row r="185" spans="1:22" s="394" customFormat="1" ht="14.9" customHeight="1">
      <c r="A185" s="541"/>
      <c r="B185" s="542"/>
      <c r="C185" s="541"/>
      <c r="D185" s="543" t="s">
        <v>1587</v>
      </c>
      <c r="E185" s="544"/>
      <c r="F185" s="544"/>
      <c r="G185" s="544"/>
      <c r="H185" s="544"/>
      <c r="I185" s="544"/>
      <c r="J185" s="545">
        <f>J573</f>
        <v>0</v>
      </c>
      <c r="K185" s="541"/>
      <c r="L185" s="542"/>
      <c r="M185" s="541"/>
      <c r="N185" s="541"/>
      <c r="O185" s="541"/>
      <c r="P185" s="541"/>
      <c r="Q185" s="541"/>
      <c r="R185" s="541"/>
      <c r="S185" s="541"/>
      <c r="T185" s="541"/>
      <c r="U185" s="541"/>
      <c r="V185" s="541"/>
    </row>
    <row r="186" spans="1:22" s="394" customFormat="1" ht="14.9" customHeight="1">
      <c r="A186" s="541"/>
      <c r="B186" s="542"/>
      <c r="C186" s="541"/>
      <c r="D186" s="543" t="s">
        <v>112</v>
      </c>
      <c r="E186" s="544"/>
      <c r="F186" s="544"/>
      <c r="G186" s="544"/>
      <c r="H186" s="544"/>
      <c r="I186" s="544"/>
      <c r="J186" s="545">
        <f>J582</f>
        <v>0</v>
      </c>
      <c r="K186" s="541"/>
      <c r="L186" s="542"/>
      <c r="M186" s="541"/>
      <c r="N186" s="541"/>
      <c r="O186" s="541"/>
      <c r="P186" s="541"/>
      <c r="Q186" s="541"/>
      <c r="R186" s="541"/>
      <c r="S186" s="541"/>
      <c r="T186" s="541"/>
      <c r="U186" s="541"/>
      <c r="V186" s="541"/>
    </row>
    <row r="187" spans="1:22" s="393" customFormat="1" ht="24.9" customHeight="1">
      <c r="A187" s="536"/>
      <c r="B187" s="537"/>
      <c r="C187" s="536"/>
      <c r="D187" s="538" t="s">
        <v>117</v>
      </c>
      <c r="E187" s="539"/>
      <c r="F187" s="539"/>
      <c r="G187" s="539"/>
      <c r="H187" s="539"/>
      <c r="I187" s="539"/>
      <c r="J187" s="540">
        <f>J586</f>
        <v>0</v>
      </c>
      <c r="K187" s="536"/>
      <c r="L187" s="537"/>
      <c r="M187" s="536"/>
      <c r="N187" s="536"/>
      <c r="O187" s="536"/>
      <c r="P187" s="536"/>
      <c r="Q187" s="536"/>
      <c r="R187" s="536"/>
      <c r="S187" s="536"/>
      <c r="T187" s="536"/>
      <c r="U187" s="536"/>
      <c r="V187" s="536"/>
    </row>
    <row r="188" spans="1:22" s="394" customFormat="1" ht="20" customHeight="1">
      <c r="A188" s="541"/>
      <c r="B188" s="542"/>
      <c r="C188" s="541"/>
      <c r="D188" s="543" t="s">
        <v>90</v>
      </c>
      <c r="E188" s="544"/>
      <c r="F188" s="544"/>
      <c r="G188" s="544"/>
      <c r="H188" s="544"/>
      <c r="I188" s="544"/>
      <c r="J188" s="545">
        <f>J587</f>
        <v>0</v>
      </c>
      <c r="K188" s="541"/>
      <c r="L188" s="542"/>
      <c r="M188" s="541"/>
      <c r="N188" s="541"/>
      <c r="O188" s="541"/>
      <c r="P188" s="541"/>
      <c r="Q188" s="541"/>
      <c r="R188" s="541"/>
      <c r="S188" s="541"/>
      <c r="T188" s="541"/>
      <c r="U188" s="541"/>
      <c r="V188" s="541"/>
    </row>
    <row r="189" spans="1:22" s="394" customFormat="1" ht="14.9" customHeight="1">
      <c r="A189" s="541"/>
      <c r="B189" s="542"/>
      <c r="C189" s="541"/>
      <c r="D189" s="543" t="s">
        <v>112</v>
      </c>
      <c r="E189" s="544"/>
      <c r="F189" s="544"/>
      <c r="G189" s="544"/>
      <c r="H189" s="544"/>
      <c r="I189" s="544"/>
      <c r="J189" s="545">
        <f>J588</f>
        <v>0</v>
      </c>
      <c r="K189" s="541"/>
      <c r="L189" s="542"/>
      <c r="M189" s="541"/>
      <c r="N189" s="541"/>
      <c r="O189" s="541"/>
      <c r="P189" s="541"/>
      <c r="Q189" s="541"/>
      <c r="R189" s="541"/>
      <c r="S189" s="541"/>
      <c r="T189" s="541"/>
      <c r="U189" s="541"/>
      <c r="V189" s="541"/>
    </row>
    <row r="190" spans="1:22" s="394" customFormat="1" ht="20" customHeight="1">
      <c r="A190" s="541"/>
      <c r="B190" s="542"/>
      <c r="C190" s="541"/>
      <c r="D190" s="543" t="s">
        <v>93</v>
      </c>
      <c r="E190" s="544"/>
      <c r="F190" s="544"/>
      <c r="G190" s="544"/>
      <c r="H190" s="544"/>
      <c r="I190" s="544"/>
      <c r="J190" s="545">
        <f>J590</f>
        <v>0</v>
      </c>
      <c r="K190" s="541"/>
      <c r="L190" s="542"/>
      <c r="M190" s="541"/>
      <c r="N190" s="541"/>
      <c r="O190" s="541"/>
      <c r="P190" s="541"/>
      <c r="Q190" s="541"/>
      <c r="R190" s="541"/>
      <c r="S190" s="541"/>
      <c r="T190" s="541"/>
      <c r="U190" s="541"/>
      <c r="V190" s="541"/>
    </row>
    <row r="191" spans="1:22" s="394" customFormat="1" ht="14.9" customHeight="1">
      <c r="A191" s="541"/>
      <c r="B191" s="542"/>
      <c r="C191" s="541"/>
      <c r="D191" s="543" t="s">
        <v>1587</v>
      </c>
      <c r="E191" s="544"/>
      <c r="F191" s="544"/>
      <c r="G191" s="544"/>
      <c r="H191" s="544"/>
      <c r="I191" s="544"/>
      <c r="J191" s="545">
        <f>J591</f>
        <v>0</v>
      </c>
      <c r="K191" s="541"/>
      <c r="L191" s="542"/>
      <c r="M191" s="541"/>
      <c r="N191" s="541"/>
      <c r="O191" s="541"/>
      <c r="P191" s="541"/>
      <c r="Q191" s="541"/>
      <c r="R191" s="541"/>
      <c r="S191" s="541"/>
      <c r="T191" s="541"/>
      <c r="U191" s="541"/>
      <c r="V191" s="541"/>
    </row>
    <row r="192" spans="1:22" s="394" customFormat="1" ht="14.9" customHeight="1">
      <c r="A192" s="541"/>
      <c r="B192" s="542"/>
      <c r="C192" s="541"/>
      <c r="D192" s="543" t="s">
        <v>99</v>
      </c>
      <c r="E192" s="544"/>
      <c r="F192" s="544"/>
      <c r="G192" s="544"/>
      <c r="H192" s="544"/>
      <c r="I192" s="544"/>
      <c r="J192" s="545">
        <f>J600</f>
        <v>0</v>
      </c>
      <c r="K192" s="541"/>
      <c r="L192" s="542"/>
      <c r="M192" s="541"/>
      <c r="N192" s="541"/>
      <c r="O192" s="541"/>
      <c r="P192" s="541"/>
      <c r="Q192" s="541"/>
      <c r="R192" s="541"/>
      <c r="S192" s="541"/>
      <c r="T192" s="541"/>
      <c r="U192" s="541"/>
      <c r="V192" s="541"/>
    </row>
    <row r="193" spans="1:22" s="393" customFormat="1" ht="24.9" customHeight="1">
      <c r="A193" s="536"/>
      <c r="B193" s="537"/>
      <c r="C193" s="536"/>
      <c r="D193" s="538" t="s">
        <v>118</v>
      </c>
      <c r="E193" s="539"/>
      <c r="F193" s="539"/>
      <c r="G193" s="539"/>
      <c r="H193" s="539"/>
      <c r="I193" s="539"/>
      <c r="J193" s="540">
        <f>J607</f>
        <v>0</v>
      </c>
      <c r="K193" s="536"/>
      <c r="L193" s="537"/>
      <c r="M193" s="536"/>
      <c r="N193" s="536"/>
      <c r="O193" s="536"/>
      <c r="P193" s="536"/>
      <c r="Q193" s="536"/>
      <c r="R193" s="536"/>
      <c r="S193" s="536"/>
      <c r="T193" s="536"/>
      <c r="U193" s="536"/>
      <c r="V193" s="536"/>
    </row>
    <row r="194" spans="1:22" s="394" customFormat="1" ht="20" customHeight="1">
      <c r="A194" s="541"/>
      <c r="B194" s="542"/>
      <c r="C194" s="541"/>
      <c r="D194" s="543" t="s">
        <v>90</v>
      </c>
      <c r="E194" s="544"/>
      <c r="F194" s="544"/>
      <c r="G194" s="544"/>
      <c r="H194" s="544"/>
      <c r="I194" s="544"/>
      <c r="J194" s="545">
        <f>J608</f>
        <v>0</v>
      </c>
      <c r="K194" s="541"/>
      <c r="L194" s="542"/>
      <c r="M194" s="541"/>
      <c r="N194" s="541"/>
      <c r="O194" s="541"/>
      <c r="P194" s="541"/>
      <c r="Q194" s="541"/>
      <c r="R194" s="541"/>
      <c r="S194" s="541"/>
      <c r="T194" s="541"/>
      <c r="U194" s="541"/>
      <c r="V194" s="541"/>
    </row>
    <row r="195" spans="1:22" s="394" customFormat="1" ht="14.9" customHeight="1">
      <c r="A195" s="541"/>
      <c r="B195" s="542"/>
      <c r="C195" s="541"/>
      <c r="D195" s="543" t="s">
        <v>91</v>
      </c>
      <c r="E195" s="544"/>
      <c r="F195" s="544"/>
      <c r="G195" s="544"/>
      <c r="H195" s="544"/>
      <c r="I195" s="544"/>
      <c r="J195" s="545">
        <f>J609</f>
        <v>0</v>
      </c>
      <c r="K195" s="541"/>
      <c r="L195" s="542"/>
      <c r="M195" s="541"/>
      <c r="N195" s="541"/>
      <c r="O195" s="541"/>
      <c r="P195" s="541"/>
      <c r="Q195" s="541"/>
      <c r="R195" s="541"/>
      <c r="S195" s="541"/>
      <c r="T195" s="541"/>
      <c r="U195" s="541"/>
      <c r="V195" s="541"/>
    </row>
    <row r="196" spans="1:22" s="394" customFormat="1" ht="14.9" customHeight="1">
      <c r="A196" s="541"/>
      <c r="B196" s="542"/>
      <c r="C196" s="541"/>
      <c r="D196" s="543" t="s">
        <v>92</v>
      </c>
      <c r="E196" s="544"/>
      <c r="F196" s="544"/>
      <c r="G196" s="544"/>
      <c r="H196" s="544"/>
      <c r="I196" s="544"/>
      <c r="J196" s="545">
        <f>J611</f>
        <v>0</v>
      </c>
      <c r="K196" s="541"/>
      <c r="L196" s="542"/>
      <c r="M196" s="541"/>
      <c r="N196" s="541"/>
      <c r="O196" s="541"/>
      <c r="P196" s="541"/>
      <c r="Q196" s="541"/>
      <c r="R196" s="541"/>
      <c r="S196" s="541"/>
      <c r="T196" s="541"/>
      <c r="U196" s="541"/>
      <c r="V196" s="541"/>
    </row>
    <row r="197" spans="1:22" s="394" customFormat="1" ht="20" customHeight="1">
      <c r="A197" s="541"/>
      <c r="B197" s="542"/>
      <c r="C197" s="541"/>
      <c r="D197" s="543" t="s">
        <v>93</v>
      </c>
      <c r="E197" s="544"/>
      <c r="F197" s="544"/>
      <c r="G197" s="544"/>
      <c r="H197" s="544"/>
      <c r="I197" s="544"/>
      <c r="J197" s="545">
        <f>J616</f>
        <v>0</v>
      </c>
      <c r="K197" s="541"/>
      <c r="L197" s="542"/>
      <c r="M197" s="541"/>
      <c r="N197" s="541"/>
      <c r="O197" s="541"/>
      <c r="P197" s="541"/>
      <c r="Q197" s="541"/>
      <c r="R197" s="541"/>
      <c r="S197" s="541"/>
      <c r="T197" s="541"/>
      <c r="U197" s="541"/>
      <c r="V197" s="541"/>
    </row>
    <row r="198" spans="1:22" s="394" customFormat="1" ht="14.9" customHeight="1">
      <c r="A198" s="541"/>
      <c r="B198" s="542"/>
      <c r="C198" s="541"/>
      <c r="D198" s="543" t="s">
        <v>1587</v>
      </c>
      <c r="E198" s="544"/>
      <c r="F198" s="544"/>
      <c r="G198" s="544"/>
      <c r="H198" s="544"/>
      <c r="I198" s="544"/>
      <c r="J198" s="545">
        <f>J617</f>
        <v>0</v>
      </c>
      <c r="K198" s="541"/>
      <c r="L198" s="542"/>
      <c r="M198" s="541"/>
      <c r="N198" s="541"/>
      <c r="O198" s="541"/>
      <c r="P198" s="541"/>
      <c r="Q198" s="541"/>
      <c r="R198" s="541"/>
      <c r="S198" s="541"/>
      <c r="T198" s="541"/>
      <c r="U198" s="541"/>
      <c r="V198" s="541"/>
    </row>
    <row r="199" spans="1:22" s="394" customFormat="1" ht="14.9" customHeight="1">
      <c r="A199" s="541"/>
      <c r="B199" s="542"/>
      <c r="C199" s="541"/>
      <c r="D199" s="543" t="s">
        <v>99</v>
      </c>
      <c r="E199" s="544"/>
      <c r="F199" s="544"/>
      <c r="G199" s="544"/>
      <c r="H199" s="544"/>
      <c r="I199" s="544"/>
      <c r="J199" s="545">
        <f>J626</f>
        <v>0</v>
      </c>
      <c r="K199" s="541"/>
      <c r="L199" s="542"/>
      <c r="M199" s="541"/>
      <c r="N199" s="541"/>
      <c r="O199" s="541"/>
      <c r="P199" s="541"/>
      <c r="Q199" s="541"/>
      <c r="R199" s="541"/>
      <c r="S199" s="541"/>
      <c r="T199" s="541"/>
      <c r="U199" s="541"/>
      <c r="V199" s="541"/>
    </row>
    <row r="200" spans="1:22" s="393" customFormat="1" ht="24.9" customHeight="1">
      <c r="A200" s="536"/>
      <c r="B200" s="537"/>
      <c r="C200" s="536"/>
      <c r="D200" s="538" t="s">
        <v>119</v>
      </c>
      <c r="E200" s="539"/>
      <c r="F200" s="539"/>
      <c r="G200" s="539"/>
      <c r="H200" s="539"/>
      <c r="I200" s="539"/>
      <c r="J200" s="540">
        <f>J633</f>
        <v>0</v>
      </c>
      <c r="K200" s="536"/>
      <c r="L200" s="537"/>
      <c r="M200" s="536"/>
      <c r="N200" s="536"/>
      <c r="O200" s="536"/>
      <c r="P200" s="536"/>
      <c r="Q200" s="536"/>
      <c r="R200" s="536"/>
      <c r="S200" s="536"/>
      <c r="T200" s="536"/>
      <c r="U200" s="536"/>
      <c r="V200" s="536"/>
    </row>
    <row r="201" spans="1:22" s="394" customFormat="1" ht="20" customHeight="1">
      <c r="A201" s="541"/>
      <c r="B201" s="542"/>
      <c r="C201" s="541"/>
      <c r="D201" s="543" t="s">
        <v>90</v>
      </c>
      <c r="E201" s="544"/>
      <c r="F201" s="544"/>
      <c r="G201" s="544"/>
      <c r="H201" s="544"/>
      <c r="I201" s="544"/>
      <c r="J201" s="545">
        <f>J634</f>
        <v>0</v>
      </c>
      <c r="K201" s="541"/>
      <c r="L201" s="542"/>
      <c r="M201" s="541"/>
      <c r="N201" s="541"/>
      <c r="O201" s="541"/>
      <c r="P201" s="541"/>
      <c r="Q201" s="541"/>
      <c r="R201" s="541"/>
      <c r="S201" s="541"/>
      <c r="T201" s="541"/>
      <c r="U201" s="541"/>
      <c r="V201" s="541"/>
    </row>
    <row r="202" spans="1:22" s="394" customFormat="1" ht="14.9" customHeight="1">
      <c r="A202" s="541"/>
      <c r="B202" s="542"/>
      <c r="C202" s="541"/>
      <c r="D202" s="543" t="s">
        <v>1587</v>
      </c>
      <c r="E202" s="544"/>
      <c r="F202" s="544"/>
      <c r="G202" s="544"/>
      <c r="H202" s="544"/>
      <c r="I202" s="544"/>
      <c r="J202" s="545">
        <f>J635</f>
        <v>0</v>
      </c>
      <c r="K202" s="541"/>
      <c r="L202" s="542"/>
      <c r="M202" s="541"/>
      <c r="N202" s="541"/>
      <c r="O202" s="541"/>
      <c r="P202" s="541"/>
      <c r="Q202" s="541"/>
      <c r="R202" s="541"/>
      <c r="S202" s="541"/>
      <c r="T202" s="541"/>
      <c r="U202" s="541"/>
      <c r="V202" s="541"/>
    </row>
    <row r="203" spans="1:22" s="394" customFormat="1" ht="14.9" customHeight="1">
      <c r="A203" s="541"/>
      <c r="B203" s="542"/>
      <c r="C203" s="541"/>
      <c r="D203" s="543" t="s">
        <v>92</v>
      </c>
      <c r="E203" s="544"/>
      <c r="F203" s="544"/>
      <c r="G203" s="544"/>
      <c r="H203" s="544"/>
      <c r="I203" s="544"/>
      <c r="J203" s="545">
        <f>J637</f>
        <v>0</v>
      </c>
      <c r="K203" s="541"/>
      <c r="L203" s="542"/>
      <c r="M203" s="541"/>
      <c r="N203" s="541"/>
      <c r="O203" s="541"/>
      <c r="P203" s="541"/>
      <c r="Q203" s="541"/>
      <c r="R203" s="541"/>
      <c r="S203" s="541"/>
      <c r="T203" s="541"/>
      <c r="U203" s="541"/>
      <c r="V203" s="541"/>
    </row>
    <row r="204" spans="1:22" s="394" customFormat="1" ht="20" customHeight="1">
      <c r="A204" s="541"/>
      <c r="B204" s="542"/>
      <c r="C204" s="541"/>
      <c r="D204" s="543" t="s">
        <v>93</v>
      </c>
      <c r="E204" s="544"/>
      <c r="F204" s="544"/>
      <c r="G204" s="544"/>
      <c r="H204" s="544"/>
      <c r="I204" s="544"/>
      <c r="J204" s="545">
        <f>J642</f>
        <v>0</v>
      </c>
      <c r="K204" s="541"/>
      <c r="L204" s="542"/>
      <c r="M204" s="541"/>
      <c r="N204" s="541"/>
      <c r="O204" s="541"/>
      <c r="P204" s="541"/>
      <c r="Q204" s="541"/>
      <c r="R204" s="541"/>
      <c r="S204" s="541"/>
      <c r="T204" s="541"/>
      <c r="U204" s="541"/>
      <c r="V204" s="541"/>
    </row>
    <row r="205" spans="1:22" s="394" customFormat="1" ht="14.9" customHeight="1">
      <c r="A205" s="541"/>
      <c r="B205" s="542"/>
      <c r="C205" s="541"/>
      <c r="D205" s="543" t="s">
        <v>1587</v>
      </c>
      <c r="E205" s="544"/>
      <c r="F205" s="544"/>
      <c r="G205" s="544"/>
      <c r="H205" s="544"/>
      <c r="I205" s="544"/>
      <c r="J205" s="545">
        <f>J643</f>
        <v>0</v>
      </c>
      <c r="K205" s="541"/>
      <c r="L205" s="542"/>
      <c r="M205" s="541"/>
      <c r="N205" s="541"/>
      <c r="O205" s="541"/>
      <c r="P205" s="541"/>
      <c r="Q205" s="541"/>
      <c r="R205" s="541"/>
      <c r="S205" s="541"/>
      <c r="T205" s="541"/>
      <c r="U205" s="541"/>
      <c r="V205" s="541"/>
    </row>
    <row r="206" spans="1:22" s="393" customFormat="1" ht="24.9" customHeight="1">
      <c r="A206" s="536"/>
      <c r="B206" s="537"/>
      <c r="C206" s="536"/>
      <c r="D206" s="538" t="s">
        <v>120</v>
      </c>
      <c r="E206" s="539"/>
      <c r="F206" s="539"/>
      <c r="G206" s="539"/>
      <c r="H206" s="539"/>
      <c r="I206" s="539"/>
      <c r="J206" s="540">
        <f>J648</f>
        <v>0</v>
      </c>
      <c r="K206" s="536"/>
      <c r="L206" s="537"/>
      <c r="M206" s="536"/>
      <c r="N206" s="536"/>
      <c r="O206" s="536"/>
      <c r="P206" s="536"/>
      <c r="Q206" s="536"/>
      <c r="R206" s="536"/>
      <c r="S206" s="536"/>
      <c r="T206" s="536"/>
      <c r="U206" s="536"/>
      <c r="V206" s="536"/>
    </row>
    <row r="207" spans="1:22" s="394" customFormat="1" ht="20" customHeight="1">
      <c r="A207" s="541"/>
      <c r="B207" s="542"/>
      <c r="C207" s="541"/>
      <c r="D207" s="543" t="s">
        <v>90</v>
      </c>
      <c r="E207" s="544"/>
      <c r="F207" s="544"/>
      <c r="G207" s="544"/>
      <c r="H207" s="544"/>
      <c r="I207" s="544"/>
      <c r="J207" s="545">
        <f>J649</f>
        <v>0</v>
      </c>
      <c r="K207" s="541"/>
      <c r="L207" s="542"/>
      <c r="M207" s="541"/>
      <c r="N207" s="541"/>
      <c r="O207" s="541"/>
      <c r="P207" s="541"/>
      <c r="Q207" s="541"/>
      <c r="R207" s="541"/>
      <c r="S207" s="541"/>
      <c r="T207" s="541"/>
      <c r="U207" s="541"/>
      <c r="V207" s="541"/>
    </row>
    <row r="208" spans="1:22" s="394" customFormat="1" ht="20" customHeight="1">
      <c r="A208" s="541"/>
      <c r="B208" s="542"/>
      <c r="C208" s="541"/>
      <c r="D208" s="543" t="s">
        <v>93</v>
      </c>
      <c r="E208" s="544"/>
      <c r="F208" s="544"/>
      <c r="G208" s="544"/>
      <c r="H208" s="544"/>
      <c r="I208" s="544"/>
      <c r="J208" s="545">
        <f>J651</f>
        <v>0</v>
      </c>
      <c r="K208" s="541"/>
      <c r="L208" s="542"/>
      <c r="M208" s="541"/>
      <c r="N208" s="541"/>
      <c r="O208" s="541"/>
      <c r="P208" s="541"/>
      <c r="Q208" s="541"/>
      <c r="R208" s="541"/>
      <c r="S208" s="541"/>
      <c r="T208" s="541"/>
      <c r="U208" s="541"/>
      <c r="V208" s="541"/>
    </row>
    <row r="209" spans="1:22" s="394" customFormat="1" ht="14.9" customHeight="1">
      <c r="A209" s="541"/>
      <c r="B209" s="542"/>
      <c r="C209" s="541"/>
      <c r="D209" s="543" t="s">
        <v>1587</v>
      </c>
      <c r="E209" s="544"/>
      <c r="F209" s="544"/>
      <c r="G209" s="544"/>
      <c r="H209" s="544"/>
      <c r="I209" s="544"/>
      <c r="J209" s="545">
        <f>J652</f>
        <v>0</v>
      </c>
      <c r="K209" s="541"/>
      <c r="L209" s="542"/>
      <c r="M209" s="541"/>
      <c r="N209" s="541"/>
      <c r="O209" s="541"/>
      <c r="P209" s="541"/>
      <c r="Q209" s="541"/>
      <c r="R209" s="541"/>
      <c r="S209" s="541"/>
      <c r="T209" s="541"/>
      <c r="U209" s="541"/>
      <c r="V209" s="541"/>
    </row>
    <row r="210" spans="1:22" s="393" customFormat="1" ht="24.9" customHeight="1">
      <c r="A210" s="536"/>
      <c r="B210" s="537"/>
      <c r="C210" s="536"/>
      <c r="D210" s="538" t="s">
        <v>121</v>
      </c>
      <c r="E210" s="539"/>
      <c r="F210" s="539"/>
      <c r="G210" s="539"/>
      <c r="H210" s="539"/>
      <c r="I210" s="539"/>
      <c r="J210" s="540">
        <f>J662</f>
        <v>0</v>
      </c>
      <c r="K210" s="536"/>
      <c r="L210" s="537"/>
      <c r="M210" s="536"/>
      <c r="N210" s="536"/>
      <c r="O210" s="536"/>
      <c r="P210" s="536"/>
      <c r="Q210" s="536"/>
      <c r="R210" s="536"/>
      <c r="S210" s="536"/>
      <c r="T210" s="536"/>
      <c r="U210" s="536"/>
      <c r="V210" s="536"/>
    </row>
    <row r="211" spans="1:22" s="394" customFormat="1" ht="20" customHeight="1">
      <c r="A211" s="541"/>
      <c r="B211" s="542"/>
      <c r="C211" s="541"/>
      <c r="D211" s="543" t="s">
        <v>90</v>
      </c>
      <c r="E211" s="544"/>
      <c r="F211" s="544"/>
      <c r="G211" s="544"/>
      <c r="H211" s="544"/>
      <c r="I211" s="544"/>
      <c r="J211" s="545">
        <f>J663</f>
        <v>0</v>
      </c>
      <c r="K211" s="541"/>
      <c r="L211" s="542"/>
      <c r="M211" s="541"/>
      <c r="N211" s="541"/>
      <c r="O211" s="541"/>
      <c r="P211" s="541"/>
      <c r="Q211" s="541"/>
      <c r="R211" s="541"/>
      <c r="S211" s="541"/>
      <c r="T211" s="541"/>
      <c r="U211" s="541"/>
      <c r="V211" s="541"/>
    </row>
    <row r="212" spans="1:22" s="394" customFormat="1" ht="14.9" customHeight="1">
      <c r="A212" s="541"/>
      <c r="B212" s="542"/>
      <c r="C212" s="541"/>
      <c r="D212" s="543" t="s">
        <v>91</v>
      </c>
      <c r="E212" s="544"/>
      <c r="F212" s="544"/>
      <c r="G212" s="544"/>
      <c r="H212" s="544"/>
      <c r="I212" s="544"/>
      <c r="J212" s="545">
        <f>J664</f>
        <v>0</v>
      </c>
      <c r="K212" s="541"/>
      <c r="L212" s="542"/>
      <c r="M212" s="541"/>
      <c r="N212" s="541"/>
      <c r="O212" s="541"/>
      <c r="P212" s="541"/>
      <c r="Q212" s="541"/>
      <c r="R212" s="541"/>
      <c r="S212" s="541"/>
      <c r="T212" s="541"/>
      <c r="U212" s="541"/>
      <c r="V212" s="541"/>
    </row>
    <row r="213" spans="1:22" s="394" customFormat="1" ht="14.9" customHeight="1">
      <c r="A213" s="541"/>
      <c r="B213" s="542"/>
      <c r="C213" s="541"/>
      <c r="D213" s="543" t="s">
        <v>92</v>
      </c>
      <c r="E213" s="544"/>
      <c r="F213" s="544"/>
      <c r="G213" s="544"/>
      <c r="H213" s="544"/>
      <c r="I213" s="544"/>
      <c r="J213" s="545">
        <f>J667</f>
        <v>0</v>
      </c>
      <c r="K213" s="541"/>
      <c r="L213" s="542"/>
      <c r="M213" s="541"/>
      <c r="N213" s="541"/>
      <c r="O213" s="541"/>
      <c r="P213" s="541"/>
      <c r="Q213" s="541"/>
      <c r="R213" s="541"/>
      <c r="S213" s="541"/>
      <c r="T213" s="541"/>
      <c r="U213" s="541"/>
      <c r="V213" s="541"/>
    </row>
    <row r="214" spans="1:22" s="394" customFormat="1" ht="20" customHeight="1">
      <c r="A214" s="541"/>
      <c r="B214" s="542"/>
      <c r="C214" s="541"/>
      <c r="D214" s="543" t="s">
        <v>93</v>
      </c>
      <c r="E214" s="544"/>
      <c r="F214" s="544"/>
      <c r="G214" s="544"/>
      <c r="H214" s="544"/>
      <c r="I214" s="544"/>
      <c r="J214" s="545">
        <f>J672</f>
        <v>0</v>
      </c>
      <c r="K214" s="541"/>
      <c r="L214" s="542"/>
      <c r="M214" s="541"/>
      <c r="N214" s="541"/>
      <c r="O214" s="541"/>
      <c r="P214" s="541"/>
      <c r="Q214" s="541"/>
      <c r="R214" s="541"/>
      <c r="S214" s="541"/>
      <c r="T214" s="541"/>
      <c r="U214" s="541"/>
      <c r="V214" s="541"/>
    </row>
    <row r="215" spans="1:22" s="394" customFormat="1" ht="14.9" customHeight="1">
      <c r="A215" s="541"/>
      <c r="B215" s="542"/>
      <c r="C215" s="541"/>
      <c r="D215" s="543" t="s">
        <v>97</v>
      </c>
      <c r="E215" s="544"/>
      <c r="F215" s="544"/>
      <c r="G215" s="544"/>
      <c r="H215" s="544"/>
      <c r="I215" s="544"/>
      <c r="J215" s="545">
        <f>J673</f>
        <v>0</v>
      </c>
      <c r="K215" s="541"/>
      <c r="L215" s="542"/>
      <c r="M215" s="541"/>
      <c r="N215" s="541"/>
      <c r="O215" s="541"/>
      <c r="P215" s="541"/>
      <c r="Q215" s="541"/>
      <c r="R215" s="541"/>
      <c r="S215" s="541"/>
      <c r="T215" s="541"/>
      <c r="U215" s="541"/>
      <c r="V215" s="541"/>
    </row>
    <row r="216" spans="1:22" s="394" customFormat="1" ht="14.9" customHeight="1">
      <c r="A216" s="541"/>
      <c r="B216" s="542"/>
      <c r="C216" s="541"/>
      <c r="D216" s="543" t="s">
        <v>98</v>
      </c>
      <c r="E216" s="544"/>
      <c r="F216" s="544"/>
      <c r="G216" s="544"/>
      <c r="H216" s="544"/>
      <c r="I216" s="544"/>
      <c r="J216" s="545">
        <f>J676</f>
        <v>0</v>
      </c>
      <c r="K216" s="541"/>
      <c r="L216" s="542"/>
      <c r="M216" s="541"/>
      <c r="N216" s="541"/>
      <c r="O216" s="541"/>
      <c r="P216" s="541"/>
      <c r="Q216" s="541"/>
      <c r="R216" s="541"/>
      <c r="S216" s="541"/>
      <c r="T216" s="541"/>
      <c r="U216" s="541"/>
      <c r="V216" s="541"/>
    </row>
    <row r="217" spans="1:22" s="394" customFormat="1" ht="14.9" customHeight="1">
      <c r="A217" s="541"/>
      <c r="B217" s="542"/>
      <c r="C217" s="541"/>
      <c r="D217" s="543" t="s">
        <v>99</v>
      </c>
      <c r="E217" s="544"/>
      <c r="F217" s="544"/>
      <c r="G217" s="544"/>
      <c r="H217" s="544"/>
      <c r="I217" s="544"/>
      <c r="J217" s="545">
        <f>J683</f>
        <v>0</v>
      </c>
      <c r="K217" s="541"/>
      <c r="L217" s="542"/>
      <c r="M217" s="541"/>
      <c r="N217" s="541"/>
      <c r="O217" s="541"/>
      <c r="P217" s="541"/>
      <c r="Q217" s="541"/>
      <c r="R217" s="541"/>
      <c r="S217" s="541"/>
      <c r="T217" s="541"/>
      <c r="U217" s="541"/>
      <c r="V217" s="541"/>
    </row>
    <row r="218" spans="1:22" s="393" customFormat="1" ht="24.9" customHeight="1">
      <c r="A218" s="536"/>
      <c r="B218" s="537"/>
      <c r="C218" s="536"/>
      <c r="D218" s="538" t="s">
        <v>122</v>
      </c>
      <c r="E218" s="539"/>
      <c r="F218" s="539"/>
      <c r="G218" s="539"/>
      <c r="H218" s="539"/>
      <c r="I218" s="539"/>
      <c r="J218" s="540">
        <f>J690</f>
        <v>0</v>
      </c>
      <c r="K218" s="536"/>
      <c r="L218" s="537"/>
      <c r="M218" s="536"/>
      <c r="N218" s="536"/>
      <c r="O218" s="536"/>
      <c r="P218" s="536"/>
      <c r="Q218" s="536"/>
      <c r="R218" s="536"/>
      <c r="S218" s="536"/>
      <c r="T218" s="536"/>
      <c r="U218" s="536"/>
      <c r="V218" s="536"/>
    </row>
    <row r="219" spans="1:22" s="394" customFormat="1" ht="20" customHeight="1">
      <c r="A219" s="541"/>
      <c r="B219" s="542"/>
      <c r="C219" s="541"/>
      <c r="D219" s="543" t="s">
        <v>90</v>
      </c>
      <c r="E219" s="544"/>
      <c r="F219" s="544"/>
      <c r="G219" s="544"/>
      <c r="H219" s="544"/>
      <c r="I219" s="544"/>
      <c r="J219" s="545">
        <f>J691</f>
        <v>0</v>
      </c>
      <c r="K219" s="541"/>
      <c r="L219" s="542"/>
      <c r="M219" s="541"/>
      <c r="N219" s="541"/>
      <c r="O219" s="541"/>
      <c r="P219" s="541"/>
      <c r="Q219" s="541"/>
      <c r="R219" s="541"/>
      <c r="S219" s="541"/>
      <c r="T219" s="541"/>
      <c r="U219" s="541"/>
      <c r="V219" s="541"/>
    </row>
    <row r="220" spans="1:22" s="394" customFormat="1" ht="14.9" customHeight="1">
      <c r="A220" s="541"/>
      <c r="B220" s="542"/>
      <c r="C220" s="541"/>
      <c r="D220" s="543" t="s">
        <v>91</v>
      </c>
      <c r="E220" s="544"/>
      <c r="F220" s="544"/>
      <c r="G220" s="544"/>
      <c r="H220" s="544"/>
      <c r="I220" s="544"/>
      <c r="J220" s="545">
        <f>J692</f>
        <v>0</v>
      </c>
      <c r="K220" s="541"/>
      <c r="L220" s="542"/>
      <c r="M220" s="541"/>
      <c r="N220" s="541"/>
      <c r="O220" s="541"/>
      <c r="P220" s="541"/>
      <c r="Q220" s="541"/>
      <c r="R220" s="541"/>
      <c r="S220" s="541"/>
      <c r="T220" s="541"/>
      <c r="U220" s="541"/>
      <c r="V220" s="541"/>
    </row>
    <row r="221" spans="1:22" s="394" customFormat="1" ht="14.9" customHeight="1">
      <c r="A221" s="541"/>
      <c r="B221" s="542"/>
      <c r="C221" s="541"/>
      <c r="D221" s="543" t="s">
        <v>1587</v>
      </c>
      <c r="E221" s="544"/>
      <c r="F221" s="544"/>
      <c r="G221" s="544"/>
      <c r="H221" s="544"/>
      <c r="I221" s="544"/>
      <c r="J221" s="545">
        <f>J694</f>
        <v>0</v>
      </c>
      <c r="K221" s="541"/>
      <c r="L221" s="542"/>
      <c r="M221" s="541"/>
      <c r="N221" s="541"/>
      <c r="O221" s="541"/>
      <c r="P221" s="541"/>
      <c r="Q221" s="541"/>
      <c r="R221" s="541"/>
      <c r="S221" s="541"/>
      <c r="T221" s="541"/>
      <c r="U221" s="541"/>
      <c r="V221" s="541"/>
    </row>
    <row r="222" spans="1:22" s="394" customFormat="1" ht="14.9" customHeight="1">
      <c r="A222" s="541"/>
      <c r="B222" s="542"/>
      <c r="C222" s="541"/>
      <c r="D222" s="543" t="s">
        <v>92</v>
      </c>
      <c r="E222" s="544"/>
      <c r="F222" s="544"/>
      <c r="G222" s="544"/>
      <c r="H222" s="544"/>
      <c r="I222" s="544"/>
      <c r="J222" s="545">
        <f>J696</f>
        <v>0</v>
      </c>
      <c r="K222" s="541"/>
      <c r="L222" s="542"/>
      <c r="M222" s="541"/>
      <c r="N222" s="541"/>
      <c r="O222" s="541"/>
      <c r="P222" s="541"/>
      <c r="Q222" s="541"/>
      <c r="R222" s="541"/>
      <c r="S222" s="541"/>
      <c r="T222" s="541"/>
      <c r="U222" s="541"/>
      <c r="V222" s="541"/>
    </row>
    <row r="223" spans="1:22" s="394" customFormat="1" ht="20" customHeight="1">
      <c r="A223" s="541"/>
      <c r="B223" s="542"/>
      <c r="C223" s="541"/>
      <c r="D223" s="543" t="s">
        <v>93</v>
      </c>
      <c r="E223" s="544"/>
      <c r="F223" s="544"/>
      <c r="G223" s="544"/>
      <c r="H223" s="544"/>
      <c r="I223" s="544"/>
      <c r="J223" s="545">
        <f>J701</f>
        <v>0</v>
      </c>
      <c r="K223" s="541"/>
      <c r="L223" s="542"/>
      <c r="M223" s="541"/>
      <c r="N223" s="541"/>
      <c r="O223" s="541"/>
      <c r="P223" s="541"/>
      <c r="Q223" s="541"/>
      <c r="R223" s="541"/>
      <c r="S223" s="541"/>
      <c r="T223" s="541"/>
      <c r="U223" s="541"/>
      <c r="V223" s="541"/>
    </row>
    <row r="224" spans="1:22" s="394" customFormat="1" ht="14.9" customHeight="1">
      <c r="A224" s="541"/>
      <c r="B224" s="542"/>
      <c r="C224" s="541"/>
      <c r="D224" s="543" t="s">
        <v>1587</v>
      </c>
      <c r="E224" s="544"/>
      <c r="F224" s="544"/>
      <c r="G224" s="544"/>
      <c r="H224" s="544"/>
      <c r="I224" s="544"/>
      <c r="J224" s="545">
        <f>J702</f>
        <v>0</v>
      </c>
      <c r="K224" s="541"/>
      <c r="L224" s="542"/>
      <c r="M224" s="541"/>
      <c r="N224" s="541"/>
      <c r="O224" s="541"/>
      <c r="P224" s="541"/>
      <c r="Q224" s="541"/>
      <c r="R224" s="541"/>
      <c r="S224" s="541"/>
      <c r="T224" s="541"/>
      <c r="U224" s="541"/>
      <c r="V224" s="541"/>
    </row>
    <row r="225" spans="1:22" s="394" customFormat="1" ht="14.9" customHeight="1">
      <c r="A225" s="541"/>
      <c r="B225" s="542"/>
      <c r="C225" s="541"/>
      <c r="D225" s="543" t="s">
        <v>99</v>
      </c>
      <c r="E225" s="544"/>
      <c r="F225" s="544"/>
      <c r="G225" s="544"/>
      <c r="H225" s="544"/>
      <c r="I225" s="544"/>
      <c r="J225" s="545">
        <f>J707</f>
        <v>0</v>
      </c>
      <c r="K225" s="541"/>
      <c r="L225" s="542"/>
      <c r="M225" s="541"/>
      <c r="N225" s="541"/>
      <c r="O225" s="541"/>
      <c r="P225" s="541"/>
      <c r="Q225" s="541"/>
      <c r="R225" s="541"/>
      <c r="S225" s="541"/>
      <c r="T225" s="541"/>
      <c r="U225" s="541"/>
      <c r="V225" s="541"/>
    </row>
    <row r="226" spans="1:22" s="393" customFormat="1" ht="24.9" customHeight="1">
      <c r="A226" s="536"/>
      <c r="B226" s="537"/>
      <c r="C226" s="536"/>
      <c r="D226" s="538" t="s">
        <v>123</v>
      </c>
      <c r="E226" s="539"/>
      <c r="F226" s="539"/>
      <c r="G226" s="539"/>
      <c r="H226" s="539"/>
      <c r="I226" s="539"/>
      <c r="J226" s="540">
        <f>J714</f>
        <v>0</v>
      </c>
      <c r="K226" s="536"/>
      <c r="L226" s="537"/>
      <c r="M226" s="536"/>
      <c r="N226" s="536"/>
      <c r="O226" s="536"/>
      <c r="P226" s="536"/>
      <c r="Q226" s="536"/>
      <c r="R226" s="536"/>
      <c r="S226" s="536"/>
      <c r="T226" s="536"/>
      <c r="U226" s="536"/>
      <c r="V226" s="536"/>
    </row>
    <row r="227" spans="1:22" s="394" customFormat="1" ht="20" customHeight="1">
      <c r="A227" s="541"/>
      <c r="B227" s="542"/>
      <c r="C227" s="541"/>
      <c r="D227" s="543" t="s">
        <v>90</v>
      </c>
      <c r="E227" s="544"/>
      <c r="F227" s="544"/>
      <c r="G227" s="544"/>
      <c r="H227" s="544"/>
      <c r="I227" s="544"/>
      <c r="J227" s="545">
        <f>J715</f>
        <v>0</v>
      </c>
      <c r="K227" s="541"/>
      <c r="L227" s="542"/>
      <c r="M227" s="541"/>
      <c r="N227" s="541"/>
      <c r="O227" s="541"/>
      <c r="P227" s="541"/>
      <c r="Q227" s="541"/>
      <c r="R227" s="541"/>
      <c r="S227" s="541"/>
      <c r="T227" s="541"/>
      <c r="U227" s="541"/>
      <c r="V227" s="541"/>
    </row>
    <row r="228" spans="1:22" s="394" customFormat="1" ht="14.9" customHeight="1">
      <c r="A228" s="541"/>
      <c r="B228" s="542"/>
      <c r="C228" s="541"/>
      <c r="D228" s="543" t="s">
        <v>112</v>
      </c>
      <c r="E228" s="544"/>
      <c r="F228" s="544"/>
      <c r="G228" s="544"/>
      <c r="H228" s="544"/>
      <c r="I228" s="544"/>
      <c r="J228" s="545">
        <f>J716</f>
        <v>0</v>
      </c>
      <c r="K228" s="541"/>
      <c r="L228" s="542"/>
      <c r="M228" s="541"/>
      <c r="N228" s="541"/>
      <c r="O228" s="541"/>
      <c r="P228" s="541"/>
      <c r="Q228" s="541"/>
      <c r="R228" s="541"/>
      <c r="S228" s="541"/>
      <c r="T228" s="541"/>
      <c r="U228" s="541"/>
      <c r="V228" s="541"/>
    </row>
    <row r="229" spans="1:22" s="394" customFormat="1" ht="20" customHeight="1">
      <c r="A229" s="541"/>
      <c r="B229" s="542"/>
      <c r="C229" s="541"/>
      <c r="D229" s="543" t="s">
        <v>93</v>
      </c>
      <c r="E229" s="544"/>
      <c r="F229" s="544"/>
      <c r="G229" s="544"/>
      <c r="H229" s="544"/>
      <c r="I229" s="544"/>
      <c r="J229" s="545">
        <f>J718</f>
        <v>0</v>
      </c>
      <c r="K229" s="541"/>
      <c r="L229" s="542"/>
      <c r="M229" s="541"/>
      <c r="N229" s="541"/>
      <c r="O229" s="541"/>
      <c r="P229" s="541"/>
      <c r="Q229" s="541"/>
      <c r="R229" s="541"/>
      <c r="S229" s="541"/>
      <c r="T229" s="541"/>
      <c r="U229" s="541"/>
      <c r="V229" s="541"/>
    </row>
    <row r="230" spans="1:22" s="394" customFormat="1" ht="14.9" customHeight="1">
      <c r="A230" s="541"/>
      <c r="B230" s="542"/>
      <c r="C230" s="541"/>
      <c r="D230" s="543" t="s">
        <v>1587</v>
      </c>
      <c r="E230" s="544"/>
      <c r="F230" s="544"/>
      <c r="G230" s="544"/>
      <c r="H230" s="544"/>
      <c r="I230" s="544"/>
      <c r="J230" s="545">
        <f>J719</f>
        <v>0</v>
      </c>
      <c r="K230" s="541"/>
      <c r="L230" s="542"/>
      <c r="M230" s="541"/>
      <c r="N230" s="541"/>
      <c r="O230" s="541"/>
      <c r="P230" s="541"/>
      <c r="Q230" s="541"/>
      <c r="R230" s="541"/>
      <c r="S230" s="541"/>
      <c r="T230" s="541"/>
      <c r="U230" s="541"/>
      <c r="V230" s="541"/>
    </row>
    <row r="231" spans="1:22" s="394" customFormat="1" ht="14.9" customHeight="1">
      <c r="A231" s="541"/>
      <c r="B231" s="542"/>
      <c r="C231" s="541"/>
      <c r="D231" s="543" t="s">
        <v>99</v>
      </c>
      <c r="E231" s="544"/>
      <c r="F231" s="544"/>
      <c r="G231" s="544"/>
      <c r="H231" s="544"/>
      <c r="I231" s="544"/>
      <c r="J231" s="545">
        <f>J730</f>
        <v>0</v>
      </c>
      <c r="K231" s="541"/>
      <c r="L231" s="542"/>
      <c r="M231" s="541"/>
      <c r="N231" s="541"/>
      <c r="O231" s="541"/>
      <c r="P231" s="541"/>
      <c r="Q231" s="541"/>
      <c r="R231" s="541"/>
      <c r="S231" s="541"/>
      <c r="T231" s="541"/>
      <c r="U231" s="541"/>
      <c r="V231" s="541"/>
    </row>
    <row r="232" spans="1:22" s="393" customFormat="1" ht="24.9" customHeight="1">
      <c r="A232" s="536"/>
      <c r="B232" s="537"/>
      <c r="C232" s="536"/>
      <c r="D232" s="538" t="s">
        <v>124</v>
      </c>
      <c r="E232" s="539"/>
      <c r="F232" s="539"/>
      <c r="G232" s="539"/>
      <c r="H232" s="539"/>
      <c r="I232" s="539"/>
      <c r="J232" s="540">
        <f>J737</f>
        <v>0</v>
      </c>
      <c r="K232" s="536"/>
      <c r="L232" s="537"/>
      <c r="M232" s="536"/>
      <c r="N232" s="536"/>
      <c r="O232" s="536"/>
      <c r="P232" s="536"/>
      <c r="Q232" s="536"/>
      <c r="R232" s="536"/>
      <c r="S232" s="536"/>
      <c r="T232" s="536"/>
      <c r="U232" s="536"/>
      <c r="V232" s="536"/>
    </row>
    <row r="233" spans="1:22" s="394" customFormat="1" ht="20" customHeight="1">
      <c r="A233" s="541"/>
      <c r="B233" s="542"/>
      <c r="C233" s="541"/>
      <c r="D233" s="543" t="s">
        <v>90</v>
      </c>
      <c r="E233" s="544"/>
      <c r="F233" s="544"/>
      <c r="G233" s="544"/>
      <c r="H233" s="544"/>
      <c r="I233" s="544"/>
      <c r="J233" s="545">
        <f>J738</f>
        <v>0</v>
      </c>
      <c r="K233" s="541"/>
      <c r="L233" s="542"/>
      <c r="M233" s="541"/>
      <c r="N233" s="541"/>
      <c r="O233" s="541"/>
      <c r="P233" s="541"/>
      <c r="Q233" s="541"/>
      <c r="R233" s="541"/>
      <c r="S233" s="541"/>
      <c r="T233" s="541"/>
      <c r="U233" s="541"/>
      <c r="V233" s="541"/>
    </row>
    <row r="234" spans="1:22" s="394" customFormat="1" ht="14.9" customHeight="1">
      <c r="A234" s="541"/>
      <c r="B234" s="542"/>
      <c r="C234" s="541"/>
      <c r="D234" s="543" t="s">
        <v>91</v>
      </c>
      <c r="E234" s="544"/>
      <c r="F234" s="544"/>
      <c r="G234" s="544"/>
      <c r="H234" s="544"/>
      <c r="I234" s="544"/>
      <c r="J234" s="545">
        <f>J739</f>
        <v>0</v>
      </c>
      <c r="K234" s="541"/>
      <c r="L234" s="542"/>
      <c r="M234" s="541"/>
      <c r="N234" s="541"/>
      <c r="O234" s="541"/>
      <c r="P234" s="541"/>
      <c r="Q234" s="541"/>
      <c r="R234" s="541"/>
      <c r="S234" s="541"/>
      <c r="T234" s="541"/>
      <c r="U234" s="541"/>
      <c r="V234" s="541"/>
    </row>
    <row r="235" spans="1:22" s="394" customFormat="1" ht="14.9" customHeight="1">
      <c r="A235" s="541"/>
      <c r="B235" s="542"/>
      <c r="C235" s="541"/>
      <c r="D235" s="543" t="s">
        <v>92</v>
      </c>
      <c r="E235" s="544"/>
      <c r="F235" s="544"/>
      <c r="G235" s="544"/>
      <c r="H235" s="544"/>
      <c r="I235" s="544"/>
      <c r="J235" s="545">
        <f>J742</f>
        <v>0</v>
      </c>
      <c r="K235" s="541"/>
      <c r="L235" s="542"/>
      <c r="M235" s="541"/>
      <c r="N235" s="541"/>
      <c r="O235" s="541"/>
      <c r="P235" s="541"/>
      <c r="Q235" s="541"/>
      <c r="R235" s="541"/>
      <c r="S235" s="541"/>
      <c r="T235" s="541"/>
      <c r="U235" s="541"/>
      <c r="V235" s="541"/>
    </row>
    <row r="236" spans="1:22" s="394" customFormat="1" ht="14.9" customHeight="1">
      <c r="A236" s="541"/>
      <c r="B236" s="542"/>
      <c r="C236" s="541"/>
      <c r="D236" s="543" t="s">
        <v>125</v>
      </c>
      <c r="E236" s="544"/>
      <c r="F236" s="544"/>
      <c r="G236" s="544"/>
      <c r="H236" s="544"/>
      <c r="I236" s="544"/>
      <c r="J236" s="545">
        <f>J748</f>
        <v>0</v>
      </c>
      <c r="K236" s="541"/>
      <c r="L236" s="542"/>
      <c r="M236" s="541"/>
      <c r="N236" s="541"/>
      <c r="O236" s="541"/>
      <c r="P236" s="541"/>
      <c r="Q236" s="541"/>
      <c r="R236" s="541"/>
      <c r="S236" s="541"/>
      <c r="T236" s="541"/>
      <c r="U236" s="541"/>
      <c r="V236" s="541"/>
    </row>
    <row r="237" spans="1:22" s="394" customFormat="1" ht="14.9" customHeight="1">
      <c r="A237" s="541"/>
      <c r="B237" s="542"/>
      <c r="C237" s="541"/>
      <c r="D237" s="543" t="s">
        <v>126</v>
      </c>
      <c r="E237" s="544"/>
      <c r="F237" s="544"/>
      <c r="G237" s="544"/>
      <c r="H237" s="544"/>
      <c r="I237" s="544"/>
      <c r="J237" s="545">
        <f>J755</f>
        <v>0</v>
      </c>
      <c r="K237" s="541"/>
      <c r="L237" s="542"/>
      <c r="M237" s="541"/>
      <c r="N237" s="541"/>
      <c r="O237" s="541"/>
      <c r="P237" s="541"/>
      <c r="Q237" s="541"/>
      <c r="R237" s="541"/>
      <c r="S237" s="541"/>
      <c r="T237" s="541"/>
      <c r="U237" s="541"/>
      <c r="V237" s="541"/>
    </row>
    <row r="238" spans="1:22" s="394" customFormat="1" ht="20" customHeight="1">
      <c r="A238" s="541"/>
      <c r="B238" s="542"/>
      <c r="C238" s="541"/>
      <c r="D238" s="543" t="s">
        <v>93</v>
      </c>
      <c r="E238" s="544"/>
      <c r="F238" s="544"/>
      <c r="G238" s="544"/>
      <c r="H238" s="544"/>
      <c r="I238" s="544"/>
      <c r="J238" s="545">
        <f>J758</f>
        <v>0</v>
      </c>
      <c r="K238" s="541"/>
      <c r="L238" s="542"/>
      <c r="M238" s="541"/>
      <c r="N238" s="541"/>
      <c r="O238" s="541"/>
      <c r="P238" s="541"/>
      <c r="Q238" s="541"/>
      <c r="R238" s="541"/>
      <c r="S238" s="541"/>
      <c r="T238" s="541"/>
      <c r="U238" s="541"/>
      <c r="V238" s="541"/>
    </row>
    <row r="239" spans="1:22" s="394" customFormat="1" ht="14.9" customHeight="1">
      <c r="A239" s="541"/>
      <c r="B239" s="542"/>
      <c r="C239" s="541"/>
      <c r="D239" s="543" t="s">
        <v>125</v>
      </c>
      <c r="E239" s="544"/>
      <c r="F239" s="544"/>
      <c r="G239" s="544"/>
      <c r="H239" s="544"/>
      <c r="I239" s="544"/>
      <c r="J239" s="545">
        <f>J759</f>
        <v>0</v>
      </c>
      <c r="K239" s="541"/>
      <c r="L239" s="542"/>
      <c r="M239" s="541"/>
      <c r="N239" s="541"/>
      <c r="O239" s="541"/>
      <c r="P239" s="541"/>
      <c r="Q239" s="541"/>
      <c r="R239" s="541"/>
      <c r="S239" s="541"/>
      <c r="T239" s="541"/>
      <c r="U239" s="541"/>
      <c r="V239" s="541"/>
    </row>
    <row r="240" spans="1:22" s="394" customFormat="1" ht="14.9" customHeight="1">
      <c r="A240" s="541"/>
      <c r="B240" s="542"/>
      <c r="C240" s="541"/>
      <c r="D240" s="543" t="s">
        <v>126</v>
      </c>
      <c r="E240" s="544"/>
      <c r="F240" s="544"/>
      <c r="G240" s="544"/>
      <c r="H240" s="544"/>
      <c r="I240" s="544"/>
      <c r="J240" s="545">
        <f>J771</f>
        <v>0</v>
      </c>
      <c r="K240" s="541"/>
      <c r="L240" s="542"/>
      <c r="M240" s="541"/>
      <c r="N240" s="541"/>
      <c r="O240" s="541"/>
      <c r="P240" s="541"/>
      <c r="Q240" s="541"/>
      <c r="R240" s="541"/>
      <c r="S240" s="541"/>
      <c r="T240" s="541"/>
      <c r="U240" s="541"/>
      <c r="V240" s="541"/>
    </row>
    <row r="241" spans="1:22" s="393" customFormat="1" ht="24.9" customHeight="1">
      <c r="A241" s="536"/>
      <c r="B241" s="537"/>
      <c r="C241" s="536"/>
      <c r="D241" s="538" t="s">
        <v>127</v>
      </c>
      <c r="E241" s="539"/>
      <c r="F241" s="539"/>
      <c r="G241" s="539"/>
      <c r="H241" s="539"/>
      <c r="I241" s="539"/>
      <c r="J241" s="540">
        <f>J775</f>
        <v>0</v>
      </c>
      <c r="K241" s="536"/>
      <c r="L241" s="537"/>
      <c r="M241" s="536"/>
      <c r="N241" s="536"/>
      <c r="O241" s="536"/>
      <c r="P241" s="536"/>
      <c r="Q241" s="536"/>
      <c r="R241" s="536"/>
      <c r="S241" s="536"/>
      <c r="T241" s="536"/>
      <c r="U241" s="536"/>
      <c r="V241" s="536"/>
    </row>
    <row r="242" spans="1:22" s="394" customFormat="1" ht="20" customHeight="1">
      <c r="A242" s="541"/>
      <c r="B242" s="542"/>
      <c r="C242" s="541"/>
      <c r="D242" s="543" t="s">
        <v>1586</v>
      </c>
      <c r="E242" s="544"/>
      <c r="F242" s="544"/>
      <c r="G242" s="544"/>
      <c r="H242" s="544"/>
      <c r="I242" s="544"/>
      <c r="J242" s="545">
        <f>J776</f>
        <v>0</v>
      </c>
      <c r="K242" s="541"/>
      <c r="L242" s="542"/>
      <c r="M242" s="541"/>
      <c r="N242" s="541"/>
      <c r="O242" s="541"/>
      <c r="P242" s="541"/>
      <c r="Q242" s="541"/>
      <c r="R242" s="541"/>
      <c r="S242" s="541"/>
      <c r="T242" s="541"/>
      <c r="U242" s="541"/>
      <c r="V242" s="541"/>
    </row>
    <row r="243" spans="1:22" s="394" customFormat="1" ht="14.9" customHeight="1">
      <c r="A243" s="541"/>
      <c r="B243" s="542"/>
      <c r="C243" s="541"/>
      <c r="D243" s="543" t="s">
        <v>128</v>
      </c>
      <c r="E243" s="544"/>
      <c r="F243" s="544"/>
      <c r="G243" s="544"/>
      <c r="H243" s="544"/>
      <c r="I243" s="544"/>
      <c r="J243" s="545">
        <f>J779</f>
        <v>0</v>
      </c>
      <c r="K243" s="541"/>
      <c r="L243" s="542"/>
      <c r="M243" s="541"/>
      <c r="N243" s="541"/>
      <c r="O243" s="541"/>
      <c r="P243" s="541"/>
      <c r="Q243" s="541"/>
      <c r="R243" s="541"/>
      <c r="S243" s="541"/>
      <c r="T243" s="541"/>
      <c r="U243" s="541"/>
      <c r="V243" s="541"/>
    </row>
    <row r="244" spans="1:22" s="394" customFormat="1" ht="20" customHeight="1">
      <c r="A244" s="541"/>
      <c r="B244" s="542"/>
      <c r="C244" s="541"/>
      <c r="D244" s="543" t="s">
        <v>129</v>
      </c>
      <c r="E244" s="544"/>
      <c r="F244" s="544"/>
      <c r="G244" s="544"/>
      <c r="H244" s="544"/>
      <c r="I244" s="544"/>
      <c r="J244" s="545">
        <f>J781</f>
        <v>0</v>
      </c>
      <c r="K244" s="541"/>
      <c r="L244" s="542"/>
      <c r="M244" s="541"/>
      <c r="N244" s="541"/>
      <c r="O244" s="541"/>
      <c r="P244" s="541"/>
      <c r="Q244" s="541"/>
      <c r="R244" s="541"/>
      <c r="S244" s="541"/>
      <c r="T244" s="541"/>
      <c r="U244" s="541"/>
      <c r="V244" s="541"/>
    </row>
    <row r="245" spans="1:22" s="394" customFormat="1" ht="20" customHeight="1">
      <c r="A245" s="541"/>
      <c r="B245" s="542"/>
      <c r="C245" s="541"/>
      <c r="D245" s="543" t="s">
        <v>130</v>
      </c>
      <c r="E245" s="544"/>
      <c r="F245" s="544"/>
      <c r="G245" s="544"/>
      <c r="H245" s="544"/>
      <c r="I245" s="544"/>
      <c r="J245" s="545">
        <f>J783</f>
        <v>0</v>
      </c>
      <c r="K245" s="541"/>
      <c r="L245" s="542"/>
      <c r="M245" s="541"/>
      <c r="N245" s="541"/>
      <c r="O245" s="541"/>
      <c r="P245" s="541"/>
      <c r="Q245" s="541"/>
      <c r="R245" s="541"/>
      <c r="S245" s="541"/>
      <c r="T245" s="541"/>
      <c r="U245" s="541"/>
      <c r="V245" s="541"/>
    </row>
    <row r="246" spans="1:22" s="394" customFormat="1" ht="20" customHeight="1">
      <c r="A246" s="541"/>
      <c r="B246" s="542"/>
      <c r="C246" s="541"/>
      <c r="D246" s="543" t="s">
        <v>131</v>
      </c>
      <c r="E246" s="544"/>
      <c r="F246" s="544"/>
      <c r="G246" s="544"/>
      <c r="H246" s="544"/>
      <c r="I246" s="544"/>
      <c r="J246" s="545">
        <f>J788</f>
        <v>0</v>
      </c>
      <c r="K246" s="541"/>
      <c r="L246" s="542"/>
      <c r="M246" s="541"/>
      <c r="N246" s="541"/>
      <c r="O246" s="541"/>
      <c r="P246" s="541"/>
      <c r="Q246" s="541"/>
      <c r="R246" s="541"/>
      <c r="S246" s="541"/>
      <c r="T246" s="541"/>
      <c r="U246" s="541"/>
      <c r="V246" s="541"/>
    </row>
    <row r="247" spans="1:22" s="393" customFormat="1" ht="24.9" customHeight="1">
      <c r="A247" s="536"/>
      <c r="B247" s="537"/>
      <c r="C247" s="536"/>
      <c r="D247" s="538" t="s">
        <v>132</v>
      </c>
      <c r="E247" s="539"/>
      <c r="F247" s="539"/>
      <c r="G247" s="539"/>
      <c r="H247" s="539"/>
      <c r="I247" s="539"/>
      <c r="J247" s="540">
        <f>J792</f>
        <v>0</v>
      </c>
      <c r="K247" s="536"/>
      <c r="L247" s="537"/>
      <c r="M247" s="536"/>
      <c r="N247" s="536"/>
      <c r="O247" s="536"/>
      <c r="P247" s="536"/>
      <c r="Q247" s="536"/>
      <c r="R247" s="536"/>
      <c r="S247" s="536"/>
      <c r="T247" s="536"/>
      <c r="U247" s="536"/>
      <c r="V247" s="536"/>
    </row>
    <row r="248" spans="1:22" s="405" customFormat="1" ht="21.75" customHeight="1">
      <c r="A248" s="498"/>
      <c r="B248" s="499"/>
      <c r="C248" s="498"/>
      <c r="D248" s="498"/>
      <c r="E248" s="498"/>
      <c r="F248" s="498"/>
      <c r="G248" s="498"/>
      <c r="H248" s="498"/>
      <c r="I248" s="498"/>
      <c r="J248" s="498"/>
      <c r="K248" s="498"/>
      <c r="L248" s="499"/>
      <c r="M248" s="498"/>
      <c r="N248" s="498"/>
      <c r="O248" s="498"/>
      <c r="P248" s="498"/>
      <c r="Q248" s="498"/>
      <c r="R248" s="498"/>
      <c r="S248" s="498"/>
      <c r="T248" s="498"/>
      <c r="U248" s="498"/>
      <c r="V248" s="498"/>
    </row>
    <row r="249" spans="1:22" s="405" customFormat="1" ht="6.9" customHeight="1">
      <c r="A249" s="498"/>
      <c r="B249" s="528"/>
      <c r="C249" s="529"/>
      <c r="D249" s="529"/>
      <c r="E249" s="529"/>
      <c r="F249" s="529"/>
      <c r="G249" s="529"/>
      <c r="H249" s="529"/>
      <c r="I249" s="529"/>
      <c r="J249" s="529"/>
      <c r="K249" s="529"/>
      <c r="L249" s="499"/>
      <c r="M249" s="498"/>
      <c r="N249" s="498"/>
      <c r="O249" s="498"/>
      <c r="P249" s="498"/>
      <c r="Q249" s="498"/>
      <c r="R249" s="498"/>
      <c r="S249" s="498"/>
      <c r="T249" s="498"/>
      <c r="U249" s="498"/>
      <c r="V249" s="498"/>
    </row>
    <row r="250" spans="1:22">
      <c r="A250" s="490"/>
      <c r="B250" s="490"/>
      <c r="C250" s="490"/>
      <c r="D250" s="490"/>
      <c r="E250" s="490"/>
      <c r="F250" s="490"/>
      <c r="G250" s="490"/>
      <c r="H250" s="490"/>
      <c r="I250" s="490"/>
      <c r="J250" s="490"/>
      <c r="K250" s="490"/>
      <c r="L250" s="490"/>
      <c r="M250" s="490"/>
      <c r="N250" s="490"/>
      <c r="O250" s="490"/>
      <c r="P250" s="490"/>
      <c r="Q250" s="490"/>
      <c r="R250" s="490"/>
      <c r="S250" s="490"/>
      <c r="T250" s="490"/>
      <c r="U250" s="490"/>
      <c r="V250" s="490"/>
    </row>
    <row r="251" spans="1:22">
      <c r="A251" s="490"/>
      <c r="B251" s="490"/>
      <c r="C251" s="490"/>
      <c r="D251" s="490"/>
      <c r="E251" s="490"/>
      <c r="F251" s="490"/>
      <c r="G251" s="490"/>
      <c r="H251" s="490"/>
      <c r="I251" s="490"/>
      <c r="J251" s="490"/>
      <c r="K251" s="490"/>
      <c r="L251" s="490"/>
      <c r="M251" s="490"/>
      <c r="N251" s="490"/>
      <c r="O251" s="490"/>
      <c r="P251" s="490"/>
      <c r="Q251" s="490"/>
      <c r="R251" s="490"/>
      <c r="S251" s="490"/>
      <c r="T251" s="490"/>
      <c r="U251" s="490"/>
      <c r="V251" s="490"/>
    </row>
    <row r="252" spans="1:22">
      <c r="A252" s="490"/>
      <c r="B252" s="490"/>
      <c r="C252" s="490"/>
      <c r="D252" s="490"/>
      <c r="E252" s="490"/>
      <c r="F252" s="490"/>
      <c r="G252" s="490"/>
      <c r="H252" s="490"/>
      <c r="I252" s="490"/>
      <c r="J252" s="490"/>
      <c r="K252" s="490"/>
      <c r="L252" s="490"/>
      <c r="M252" s="490"/>
      <c r="N252" s="490"/>
      <c r="O252" s="490"/>
      <c r="P252" s="490"/>
      <c r="Q252" s="490"/>
      <c r="R252" s="490"/>
      <c r="S252" s="490"/>
      <c r="T252" s="490"/>
      <c r="U252" s="490"/>
      <c r="V252" s="490"/>
    </row>
    <row r="253" spans="1:22" s="405" customFormat="1" ht="6.9" customHeight="1">
      <c r="A253" s="498"/>
      <c r="B253" s="530"/>
      <c r="C253" s="531"/>
      <c r="D253" s="531"/>
      <c r="E253" s="531"/>
      <c r="F253" s="531"/>
      <c r="G253" s="531"/>
      <c r="H253" s="531"/>
      <c r="I253" s="531"/>
      <c r="J253" s="531"/>
      <c r="K253" s="531"/>
      <c r="L253" s="499"/>
      <c r="M253" s="498"/>
      <c r="N253" s="498"/>
      <c r="O253" s="498"/>
      <c r="P253" s="498"/>
      <c r="Q253" s="498"/>
      <c r="R253" s="498"/>
      <c r="S253" s="498"/>
      <c r="T253" s="498"/>
      <c r="U253" s="498"/>
      <c r="V253" s="498"/>
    </row>
    <row r="254" spans="1:22" s="405" customFormat="1" ht="24.9" customHeight="1">
      <c r="A254" s="498"/>
      <c r="B254" s="499"/>
      <c r="C254" s="496" t="s">
        <v>133</v>
      </c>
      <c r="D254" s="498"/>
      <c r="E254" s="498"/>
      <c r="F254" s="498"/>
      <c r="G254" s="498"/>
      <c r="H254" s="498"/>
      <c r="I254" s="498"/>
      <c r="J254" s="498"/>
      <c r="K254" s="498"/>
      <c r="L254" s="499"/>
      <c r="M254" s="498"/>
      <c r="N254" s="498"/>
      <c r="O254" s="498"/>
      <c r="P254" s="498"/>
      <c r="Q254" s="498"/>
      <c r="R254" s="498"/>
      <c r="S254" s="498"/>
      <c r="T254" s="498"/>
      <c r="U254" s="498"/>
      <c r="V254" s="498"/>
    </row>
    <row r="255" spans="1:22" s="405" customFormat="1" ht="6.9" customHeight="1">
      <c r="A255" s="498"/>
      <c r="B255" s="499"/>
      <c r="C255" s="498"/>
      <c r="D255" s="498"/>
      <c r="E255" s="498"/>
      <c r="F255" s="498"/>
      <c r="G255" s="498"/>
      <c r="H255" s="498"/>
      <c r="I255" s="498"/>
      <c r="J255" s="498"/>
      <c r="K255" s="498"/>
      <c r="L255" s="499"/>
      <c r="M255" s="498"/>
      <c r="N255" s="498"/>
      <c r="O255" s="498"/>
      <c r="P255" s="498"/>
      <c r="Q255" s="498"/>
      <c r="R255" s="498"/>
      <c r="S255" s="498"/>
      <c r="T255" s="498"/>
      <c r="U255" s="498"/>
      <c r="V255" s="498"/>
    </row>
    <row r="256" spans="1:22" s="405" customFormat="1" ht="12" customHeight="1">
      <c r="A256" s="498"/>
      <c r="B256" s="499"/>
      <c r="C256" s="500" t="s">
        <v>15</v>
      </c>
      <c r="D256" s="498"/>
      <c r="E256" s="498"/>
      <c r="F256" s="498"/>
      <c r="G256" s="498"/>
      <c r="H256" s="498"/>
      <c r="I256" s="498"/>
      <c r="J256" s="498"/>
      <c r="K256" s="498"/>
      <c r="L256" s="499"/>
      <c r="M256" s="498"/>
      <c r="N256" s="498"/>
      <c r="O256" s="498"/>
      <c r="P256" s="498"/>
      <c r="Q256" s="498"/>
      <c r="R256" s="498"/>
      <c r="S256" s="498"/>
      <c r="T256" s="498"/>
      <c r="U256" s="498"/>
      <c r="V256" s="498"/>
    </row>
    <row r="257" spans="1:65" s="405" customFormat="1" ht="16.5" customHeight="1">
      <c r="A257" s="498"/>
      <c r="B257" s="499"/>
      <c r="C257" s="498"/>
      <c r="D257" s="498"/>
      <c r="E257" s="501" t="str">
        <f>E7</f>
        <v>Rekonstrukce kuchyně - MŠ Bruntál, U Rybníka 3</v>
      </c>
      <c r="F257" s="502"/>
      <c r="G257" s="502"/>
      <c r="H257" s="502"/>
      <c r="I257" s="498"/>
      <c r="J257" s="498"/>
      <c r="K257" s="498"/>
      <c r="L257" s="499"/>
      <c r="M257" s="498"/>
      <c r="N257" s="498"/>
      <c r="O257" s="498"/>
      <c r="P257" s="498"/>
      <c r="Q257" s="498"/>
      <c r="R257" s="498"/>
      <c r="S257" s="498"/>
      <c r="T257" s="498"/>
      <c r="U257" s="498"/>
      <c r="V257" s="498"/>
    </row>
    <row r="258" spans="1:65" s="405" customFormat="1" ht="6.9" customHeight="1">
      <c r="A258" s="498"/>
      <c r="B258" s="499"/>
      <c r="C258" s="498"/>
      <c r="D258" s="498"/>
      <c r="E258" s="498"/>
      <c r="F258" s="498"/>
      <c r="G258" s="498"/>
      <c r="H258" s="498"/>
      <c r="I258" s="498"/>
      <c r="J258" s="498"/>
      <c r="K258" s="498"/>
      <c r="L258" s="499"/>
      <c r="M258" s="498"/>
      <c r="N258" s="498"/>
      <c r="O258" s="498"/>
      <c r="P258" s="498"/>
      <c r="Q258" s="498"/>
      <c r="R258" s="498"/>
      <c r="S258" s="498"/>
      <c r="T258" s="498"/>
      <c r="U258" s="498"/>
      <c r="V258" s="498"/>
    </row>
    <row r="259" spans="1:65" s="405" customFormat="1" ht="12" customHeight="1">
      <c r="A259" s="498"/>
      <c r="B259" s="499"/>
      <c r="C259" s="500" t="s">
        <v>19</v>
      </c>
      <c r="D259" s="498"/>
      <c r="E259" s="498"/>
      <c r="F259" s="503" t="str">
        <f>F10</f>
        <v>Bruntál</v>
      </c>
      <c r="G259" s="498"/>
      <c r="H259" s="498"/>
      <c r="I259" s="500" t="s">
        <v>21</v>
      </c>
      <c r="J259" s="504" t="str">
        <f>IF(J10="","",J10)</f>
        <v>29. 10. 2024</v>
      </c>
      <c r="K259" s="498"/>
      <c r="L259" s="499"/>
      <c r="M259" s="498"/>
      <c r="N259" s="498"/>
      <c r="O259" s="498"/>
      <c r="P259" s="498"/>
      <c r="Q259" s="498"/>
      <c r="R259" s="498"/>
      <c r="S259" s="498"/>
      <c r="T259" s="498"/>
      <c r="U259" s="498"/>
      <c r="V259" s="498"/>
    </row>
    <row r="260" spans="1:65" s="405" customFormat="1" ht="6.9" customHeight="1">
      <c r="A260" s="498"/>
      <c r="B260" s="499"/>
      <c r="C260" s="498"/>
      <c r="D260" s="498"/>
      <c r="E260" s="498"/>
      <c r="F260" s="498"/>
      <c r="G260" s="498"/>
      <c r="H260" s="498"/>
      <c r="I260" s="498"/>
      <c r="J260" s="498"/>
      <c r="K260" s="498"/>
      <c r="L260" s="499"/>
      <c r="M260" s="498"/>
      <c r="N260" s="498"/>
      <c r="O260" s="498"/>
      <c r="P260" s="498"/>
      <c r="Q260" s="498"/>
      <c r="R260" s="498"/>
      <c r="S260" s="498"/>
      <c r="T260" s="498"/>
      <c r="U260" s="498"/>
      <c r="V260" s="498"/>
    </row>
    <row r="261" spans="1:65" s="405" customFormat="1" ht="40" customHeight="1">
      <c r="A261" s="498"/>
      <c r="B261" s="499"/>
      <c r="C261" s="500" t="s">
        <v>23</v>
      </c>
      <c r="D261" s="498"/>
      <c r="E261" s="498"/>
      <c r="F261" s="503" t="str">
        <f>E13</f>
        <v>Město Bruntál, Nádražní 994/20, 79201 Bruntál</v>
      </c>
      <c r="G261" s="498"/>
      <c r="H261" s="498"/>
      <c r="I261" s="500" t="s">
        <v>29</v>
      </c>
      <c r="J261" s="532" t="str">
        <f>E19</f>
        <v>GASTROSEV s.r.o., Frýdecká 1237, 739 32 Vratimov</v>
      </c>
      <c r="K261" s="498"/>
      <c r="L261" s="499"/>
      <c r="M261" s="498"/>
      <c r="N261" s="498"/>
      <c r="O261" s="498"/>
      <c r="P261" s="498"/>
      <c r="Q261" s="498"/>
      <c r="R261" s="498"/>
      <c r="S261" s="498"/>
      <c r="T261" s="498"/>
      <c r="U261" s="498"/>
      <c r="V261" s="498"/>
    </row>
    <row r="262" spans="1:65" s="405" customFormat="1" ht="15.15" customHeight="1">
      <c r="A262" s="498"/>
      <c r="B262" s="499"/>
      <c r="C262" s="500" t="s">
        <v>27</v>
      </c>
      <c r="D262" s="498"/>
      <c r="E262" s="498"/>
      <c r="F262" s="503" t="str">
        <f>IF(E16="","",E16)</f>
        <v>Vyplň údaj</v>
      </c>
      <c r="G262" s="498"/>
      <c r="H262" s="498"/>
      <c r="I262" s="500" t="s">
        <v>32</v>
      </c>
      <c r="J262" s="532" t="str">
        <f>E22</f>
        <v>Johančíková</v>
      </c>
      <c r="K262" s="498"/>
      <c r="L262" s="499"/>
      <c r="M262" s="498"/>
      <c r="N262" s="498"/>
      <c r="O262" s="498"/>
      <c r="P262" s="498"/>
      <c r="Q262" s="498"/>
      <c r="R262" s="498"/>
      <c r="S262" s="498"/>
      <c r="T262" s="498"/>
      <c r="U262" s="498"/>
      <c r="V262" s="498"/>
    </row>
    <row r="263" spans="1:65" s="405" customFormat="1" ht="10.4" customHeight="1">
      <c r="A263" s="498"/>
      <c r="B263" s="499"/>
      <c r="C263" s="498"/>
      <c r="D263" s="498"/>
      <c r="E263" s="498"/>
      <c r="F263" s="498"/>
      <c r="G263" s="498"/>
      <c r="H263" s="498"/>
      <c r="I263" s="498"/>
      <c r="J263" s="498"/>
      <c r="K263" s="498"/>
      <c r="L263" s="499"/>
      <c r="M263" s="498"/>
      <c r="N263" s="498"/>
      <c r="O263" s="498"/>
      <c r="P263" s="498"/>
      <c r="Q263" s="498"/>
      <c r="R263" s="498"/>
      <c r="S263" s="498"/>
      <c r="T263" s="498"/>
      <c r="U263" s="498"/>
      <c r="V263" s="498"/>
    </row>
    <row r="264" spans="1:65" s="2" customFormat="1" ht="29.25" customHeight="1">
      <c r="A264" s="546"/>
      <c r="B264" s="547"/>
      <c r="C264" s="548" t="s">
        <v>134</v>
      </c>
      <c r="D264" s="549" t="s">
        <v>60</v>
      </c>
      <c r="E264" s="549" t="s">
        <v>56</v>
      </c>
      <c r="F264" s="549" t="s">
        <v>57</v>
      </c>
      <c r="G264" s="549" t="s">
        <v>135</v>
      </c>
      <c r="H264" s="549" t="s">
        <v>136</v>
      </c>
      <c r="I264" s="549" t="s">
        <v>137</v>
      </c>
      <c r="J264" s="550" t="s">
        <v>86</v>
      </c>
      <c r="K264" s="551" t="s">
        <v>138</v>
      </c>
      <c r="L264" s="547"/>
      <c r="M264" s="552" t="s">
        <v>1</v>
      </c>
      <c r="N264" s="553" t="s">
        <v>39</v>
      </c>
      <c r="O264" s="553" t="s">
        <v>139</v>
      </c>
      <c r="P264" s="553" t="s">
        <v>140</v>
      </c>
      <c r="Q264" s="553" t="s">
        <v>141</v>
      </c>
      <c r="R264" s="553" t="s">
        <v>142</v>
      </c>
      <c r="S264" s="553" t="s">
        <v>143</v>
      </c>
      <c r="T264" s="554" t="s">
        <v>144</v>
      </c>
      <c r="U264" s="546"/>
      <c r="V264" s="546"/>
    </row>
    <row r="265" spans="1:65" s="405" customFormat="1" ht="22.75" customHeight="1">
      <c r="A265" s="498"/>
      <c r="B265" s="499"/>
      <c r="C265" s="555" t="s">
        <v>145</v>
      </c>
      <c r="D265" s="498"/>
      <c r="E265" s="498"/>
      <c r="F265" s="498"/>
      <c r="G265" s="498"/>
      <c r="H265" s="498"/>
      <c r="I265" s="498"/>
      <c r="J265" s="556">
        <f>BK265</f>
        <v>0</v>
      </c>
      <c r="K265" s="498"/>
      <c r="L265" s="499"/>
      <c r="M265" s="557"/>
      <c r="N265" s="508"/>
      <c r="O265" s="508"/>
      <c r="P265" s="558">
        <f>P266+P314+P328+P349+P354+P379+P396+P410+P448+P467+P481+P507+P528+P554+P586+P607+P633+P648+P662+P690+P714+P737+P775+P792</f>
        <v>0</v>
      </c>
      <c r="Q265" s="508"/>
      <c r="R265" s="558">
        <f>R266+R314+R328+R349+R354+R379+R396+R410+R448+R467+R481+R507+R528+R554+R586+R607+R633+R648+R662+R690+R714+R737+R775+R792</f>
        <v>50.199835879999995</v>
      </c>
      <c r="S265" s="508"/>
      <c r="T265" s="559">
        <f>T266+T314+T328+T349+T354+T379+T396+T410+T448+T467+T481+T507+T528+T554+T586+T607+T633+T648+T662+T690+T714+T737+T775+T792</f>
        <v>34.068868999999999</v>
      </c>
      <c r="U265" s="498"/>
      <c r="V265" s="498"/>
      <c r="AT265" s="372" t="s">
        <v>74</v>
      </c>
      <c r="AU265" s="372" t="s">
        <v>88</v>
      </c>
      <c r="BK265" s="392">
        <f>BK266+BK314+BK328+BK349+BK354+BK379+BK396+BK410+BK448+BK467+BK481+BK507+BK528+BK554+BK586+BK607+BK633+BK648+BK662+BK690+BK714+BK737+BK775+BK792</f>
        <v>0</v>
      </c>
    </row>
    <row r="266" spans="1:65" s="382" customFormat="1" ht="26" customHeight="1">
      <c r="A266" s="560"/>
      <c r="B266" s="561"/>
      <c r="C266" s="560"/>
      <c r="D266" s="562" t="s">
        <v>74</v>
      </c>
      <c r="E266" s="563" t="s">
        <v>146</v>
      </c>
      <c r="F266" s="563" t="s">
        <v>147</v>
      </c>
      <c r="G266" s="560"/>
      <c r="H266" s="560"/>
      <c r="I266" s="560"/>
      <c r="J266" s="564">
        <f>BK266</f>
        <v>0</v>
      </c>
      <c r="K266" s="560"/>
      <c r="L266" s="561"/>
      <c r="M266" s="565"/>
      <c r="N266" s="560"/>
      <c r="O266" s="560"/>
      <c r="P266" s="566">
        <f>P267+P284</f>
        <v>0</v>
      </c>
      <c r="Q266" s="560"/>
      <c r="R266" s="566">
        <f>R267+R284</f>
        <v>18.925108239999997</v>
      </c>
      <c r="S266" s="560"/>
      <c r="T266" s="567">
        <f>T267+T284</f>
        <v>22.4696</v>
      </c>
      <c r="U266" s="560"/>
      <c r="V266" s="560"/>
      <c r="AR266" s="384" t="s">
        <v>80</v>
      </c>
      <c r="AT266" s="385" t="s">
        <v>74</v>
      </c>
      <c r="AU266" s="385" t="s">
        <v>75</v>
      </c>
      <c r="AY266" s="384" t="s">
        <v>148</v>
      </c>
      <c r="BK266" s="383">
        <f>BK267+BK284</f>
        <v>0</v>
      </c>
    </row>
    <row r="267" spans="1:65" s="382" customFormat="1" ht="22.75" customHeight="1">
      <c r="A267" s="560"/>
      <c r="B267" s="561"/>
      <c r="C267" s="560"/>
      <c r="D267" s="562" t="s">
        <v>74</v>
      </c>
      <c r="E267" s="568" t="s">
        <v>149</v>
      </c>
      <c r="F267" s="568" t="s">
        <v>150</v>
      </c>
      <c r="G267" s="560"/>
      <c r="H267" s="560"/>
      <c r="I267" s="560"/>
      <c r="J267" s="569">
        <f>BK267</f>
        <v>0</v>
      </c>
      <c r="K267" s="560"/>
      <c r="L267" s="561"/>
      <c r="M267" s="565"/>
      <c r="N267" s="560"/>
      <c r="O267" s="560"/>
      <c r="P267" s="566">
        <f>P268+P279</f>
        <v>0</v>
      </c>
      <c r="Q267" s="560"/>
      <c r="R267" s="566">
        <f>R268+R279</f>
        <v>0</v>
      </c>
      <c r="S267" s="560"/>
      <c r="T267" s="567">
        <f>T268+T279</f>
        <v>22.4696</v>
      </c>
      <c r="U267" s="560"/>
      <c r="V267" s="560"/>
      <c r="AR267" s="384" t="s">
        <v>80</v>
      </c>
      <c r="AT267" s="385" t="s">
        <v>74</v>
      </c>
      <c r="AU267" s="385" t="s">
        <v>80</v>
      </c>
      <c r="AY267" s="384" t="s">
        <v>148</v>
      </c>
      <c r="BK267" s="383">
        <f>BK268+BK279</f>
        <v>0</v>
      </c>
    </row>
    <row r="268" spans="1:65" s="382" customFormat="1" ht="20.9" customHeight="1">
      <c r="A268" s="560"/>
      <c r="B268" s="561"/>
      <c r="C268" s="560"/>
      <c r="D268" s="562" t="s">
        <v>74</v>
      </c>
      <c r="E268" s="568" t="s">
        <v>151</v>
      </c>
      <c r="F268" s="568" t="s">
        <v>152</v>
      </c>
      <c r="G268" s="560"/>
      <c r="H268" s="560"/>
      <c r="I268" s="560"/>
      <c r="J268" s="569">
        <f>BK268</f>
        <v>0</v>
      </c>
      <c r="K268" s="560"/>
      <c r="L268" s="561"/>
      <c r="M268" s="565"/>
      <c r="N268" s="560"/>
      <c r="O268" s="560"/>
      <c r="P268" s="566">
        <f>SUM(P269:P278)</f>
        <v>0</v>
      </c>
      <c r="Q268" s="560"/>
      <c r="R268" s="566">
        <f>SUM(R269:R278)</f>
        <v>0</v>
      </c>
      <c r="S268" s="560"/>
      <c r="T268" s="567">
        <f>SUM(T269:T278)</f>
        <v>22.4696</v>
      </c>
      <c r="U268" s="560"/>
      <c r="V268" s="560"/>
      <c r="AR268" s="384" t="s">
        <v>80</v>
      </c>
      <c r="AT268" s="385" t="s">
        <v>74</v>
      </c>
      <c r="AU268" s="385" t="s">
        <v>82</v>
      </c>
      <c r="AY268" s="384" t="s">
        <v>148</v>
      </c>
      <c r="BK268" s="383">
        <f>SUM(BK269:BK278)</f>
        <v>0</v>
      </c>
    </row>
    <row r="269" spans="1:65" s="405" customFormat="1" ht="24.15" customHeight="1">
      <c r="A269" s="498"/>
      <c r="B269" s="499"/>
      <c r="C269" s="570" t="s">
        <v>80</v>
      </c>
      <c r="D269" s="570" t="s">
        <v>153</v>
      </c>
      <c r="E269" s="571" t="s">
        <v>154</v>
      </c>
      <c r="F269" s="572" t="s">
        <v>155</v>
      </c>
      <c r="G269" s="573" t="s">
        <v>156</v>
      </c>
      <c r="H269" s="574">
        <v>13.5</v>
      </c>
      <c r="I269" s="381"/>
      <c r="J269" s="575">
        <f>ROUND(I269*H269,2)</f>
        <v>0</v>
      </c>
      <c r="K269" s="576"/>
      <c r="L269" s="499"/>
      <c r="M269" s="577" t="s">
        <v>1</v>
      </c>
      <c r="N269" s="578" t="s">
        <v>40</v>
      </c>
      <c r="O269" s="498"/>
      <c r="P269" s="579">
        <f>O269*H269</f>
        <v>0</v>
      </c>
      <c r="Q269" s="579">
        <v>0</v>
      </c>
      <c r="R269" s="579">
        <f>Q269*H269</f>
        <v>0</v>
      </c>
      <c r="S269" s="579">
        <v>0.18099999999999999</v>
      </c>
      <c r="T269" s="580">
        <f>S269*H269</f>
        <v>2.4434999999999998</v>
      </c>
      <c r="U269" s="498"/>
      <c r="V269" s="498"/>
      <c r="AR269" s="379" t="s">
        <v>157</v>
      </c>
      <c r="AT269" s="379" t="s">
        <v>153</v>
      </c>
      <c r="AU269" s="379" t="s">
        <v>158</v>
      </c>
      <c r="AY269" s="372" t="s">
        <v>148</v>
      </c>
      <c r="BE269" s="380">
        <f>IF(N269="základní",J269,0)</f>
        <v>0</v>
      </c>
      <c r="BF269" s="380">
        <f>IF(N269="snížená",J269,0)</f>
        <v>0</v>
      </c>
      <c r="BG269" s="380">
        <f>IF(N269="zákl. přenesená",J269,0)</f>
        <v>0</v>
      </c>
      <c r="BH269" s="380">
        <f>IF(N269="sníž. přenesená",J269,0)</f>
        <v>0</v>
      </c>
      <c r="BI269" s="380">
        <f>IF(N269="nulová",J269,0)</f>
        <v>0</v>
      </c>
      <c r="BJ269" s="372" t="s">
        <v>80</v>
      </c>
      <c r="BK269" s="380">
        <f>ROUND(I269*H269,2)</f>
        <v>0</v>
      </c>
      <c r="BL269" s="372" t="s">
        <v>157</v>
      </c>
      <c r="BM269" s="379" t="s">
        <v>159</v>
      </c>
    </row>
    <row r="270" spans="1:65" s="405" customFormat="1" ht="24.15" customHeight="1">
      <c r="A270" s="498"/>
      <c r="B270" s="499"/>
      <c r="C270" s="570" t="s">
        <v>160</v>
      </c>
      <c r="D270" s="570" t="s">
        <v>153</v>
      </c>
      <c r="E270" s="571" t="s">
        <v>161</v>
      </c>
      <c r="F270" s="572" t="s">
        <v>162</v>
      </c>
      <c r="G270" s="573" t="s">
        <v>163</v>
      </c>
      <c r="H270" s="574">
        <v>2.4</v>
      </c>
      <c r="I270" s="381"/>
      <c r="J270" s="575">
        <f>ROUND(I270*H270,2)</f>
        <v>0</v>
      </c>
      <c r="K270" s="576"/>
      <c r="L270" s="499"/>
      <c r="M270" s="577" t="s">
        <v>1</v>
      </c>
      <c r="N270" s="578" t="s">
        <v>40</v>
      </c>
      <c r="O270" s="498"/>
      <c r="P270" s="579">
        <f>O270*H270</f>
        <v>0</v>
      </c>
      <c r="Q270" s="579">
        <v>0</v>
      </c>
      <c r="R270" s="579">
        <f>Q270*H270</f>
        <v>0</v>
      </c>
      <c r="S270" s="579">
        <v>2.1999999999999999E-2</v>
      </c>
      <c r="T270" s="580">
        <f>S270*H270</f>
        <v>5.2799999999999993E-2</v>
      </c>
      <c r="U270" s="498"/>
      <c r="V270" s="498"/>
      <c r="AR270" s="379" t="s">
        <v>157</v>
      </c>
      <c r="AT270" s="379" t="s">
        <v>153</v>
      </c>
      <c r="AU270" s="379" t="s">
        <v>158</v>
      </c>
      <c r="AY270" s="372" t="s">
        <v>148</v>
      </c>
      <c r="BE270" s="380">
        <f>IF(N270="základní",J270,0)</f>
        <v>0</v>
      </c>
      <c r="BF270" s="380">
        <f>IF(N270="snížená",J270,0)</f>
        <v>0</v>
      </c>
      <c r="BG270" s="380">
        <f>IF(N270="zákl. přenesená",J270,0)</f>
        <v>0</v>
      </c>
      <c r="BH270" s="380">
        <f>IF(N270="sníž. přenesená",J270,0)</f>
        <v>0</v>
      </c>
      <c r="BI270" s="380">
        <f>IF(N270="nulová",J270,0)</f>
        <v>0</v>
      </c>
      <c r="BJ270" s="372" t="s">
        <v>80</v>
      </c>
      <c r="BK270" s="380">
        <f>ROUND(I270*H270,2)</f>
        <v>0</v>
      </c>
      <c r="BL270" s="372" t="s">
        <v>157</v>
      </c>
      <c r="BM270" s="379" t="s">
        <v>164</v>
      </c>
    </row>
    <row r="271" spans="1:65" s="405" customFormat="1" ht="24.15" customHeight="1">
      <c r="A271" s="498"/>
      <c r="B271" s="499"/>
      <c r="C271" s="570" t="s">
        <v>165</v>
      </c>
      <c r="D271" s="570" t="s">
        <v>153</v>
      </c>
      <c r="E271" s="571" t="s">
        <v>166</v>
      </c>
      <c r="F271" s="572" t="s">
        <v>167</v>
      </c>
      <c r="G271" s="573" t="s">
        <v>168</v>
      </c>
      <c r="H271" s="574">
        <v>0.13500000000000001</v>
      </c>
      <c r="I271" s="381"/>
      <c r="J271" s="575">
        <f>ROUND(I271*H271,2)</f>
        <v>0</v>
      </c>
      <c r="K271" s="576"/>
      <c r="L271" s="499"/>
      <c r="M271" s="577" t="s">
        <v>1</v>
      </c>
      <c r="N271" s="578" t="s">
        <v>40</v>
      </c>
      <c r="O271" s="498"/>
      <c r="P271" s="579">
        <f>O271*H271</f>
        <v>0</v>
      </c>
      <c r="Q271" s="579">
        <v>0</v>
      </c>
      <c r="R271" s="579">
        <f>Q271*H271</f>
        <v>0</v>
      </c>
      <c r="S271" s="579">
        <v>2.2000000000000002</v>
      </c>
      <c r="T271" s="580">
        <f>S271*H271</f>
        <v>0.29700000000000004</v>
      </c>
      <c r="U271" s="498"/>
      <c r="V271" s="498"/>
      <c r="AR271" s="379" t="s">
        <v>157</v>
      </c>
      <c r="AT271" s="379" t="s">
        <v>153</v>
      </c>
      <c r="AU271" s="379" t="s">
        <v>158</v>
      </c>
      <c r="AY271" s="372" t="s">
        <v>148</v>
      </c>
      <c r="BE271" s="380">
        <f>IF(N271="základní",J271,0)</f>
        <v>0</v>
      </c>
      <c r="BF271" s="380">
        <f>IF(N271="snížená",J271,0)</f>
        <v>0</v>
      </c>
      <c r="BG271" s="380">
        <f>IF(N271="zákl. přenesená",J271,0)</f>
        <v>0</v>
      </c>
      <c r="BH271" s="380">
        <f>IF(N271="sníž. přenesená",J271,0)</f>
        <v>0</v>
      </c>
      <c r="BI271" s="380">
        <f>IF(N271="nulová",J271,0)</f>
        <v>0</v>
      </c>
      <c r="BJ271" s="372" t="s">
        <v>80</v>
      </c>
      <c r="BK271" s="380">
        <f>ROUND(I271*H271,2)</f>
        <v>0</v>
      </c>
      <c r="BL271" s="372" t="s">
        <v>157</v>
      </c>
      <c r="BM271" s="379" t="s">
        <v>169</v>
      </c>
    </row>
    <row r="272" spans="1:65" s="388" customFormat="1">
      <c r="A272" s="581"/>
      <c r="B272" s="582"/>
      <c r="C272" s="581"/>
      <c r="D272" s="583" t="s">
        <v>170</v>
      </c>
      <c r="E272" s="584" t="s">
        <v>1</v>
      </c>
      <c r="F272" s="585" t="s">
        <v>171</v>
      </c>
      <c r="G272" s="581"/>
      <c r="H272" s="586">
        <v>0.13500000000000001</v>
      </c>
      <c r="I272" s="581"/>
      <c r="J272" s="581"/>
      <c r="K272" s="581"/>
      <c r="L272" s="582"/>
      <c r="M272" s="587"/>
      <c r="N272" s="581"/>
      <c r="O272" s="581"/>
      <c r="P272" s="581"/>
      <c r="Q272" s="581"/>
      <c r="R272" s="581"/>
      <c r="S272" s="581"/>
      <c r="T272" s="588"/>
      <c r="U272" s="581"/>
      <c r="V272" s="581"/>
      <c r="AT272" s="389" t="s">
        <v>170</v>
      </c>
      <c r="AU272" s="389" t="s">
        <v>158</v>
      </c>
      <c r="AV272" s="388" t="s">
        <v>82</v>
      </c>
      <c r="AW272" s="388" t="s">
        <v>31</v>
      </c>
      <c r="AX272" s="388" t="s">
        <v>75</v>
      </c>
      <c r="AY272" s="389" t="s">
        <v>148</v>
      </c>
    </row>
    <row r="273" spans="1:65" s="405" customFormat="1" ht="24.15" customHeight="1">
      <c r="A273" s="498"/>
      <c r="B273" s="499"/>
      <c r="C273" s="570" t="s">
        <v>172</v>
      </c>
      <c r="D273" s="570" t="s">
        <v>153</v>
      </c>
      <c r="E273" s="571" t="s">
        <v>173</v>
      </c>
      <c r="F273" s="572" t="s">
        <v>174</v>
      </c>
      <c r="G273" s="573" t="s">
        <v>156</v>
      </c>
      <c r="H273" s="574">
        <v>61</v>
      </c>
      <c r="I273" s="381"/>
      <c r="J273" s="575">
        <f>ROUND(I273*H273,2)</f>
        <v>0</v>
      </c>
      <c r="K273" s="576"/>
      <c r="L273" s="499"/>
      <c r="M273" s="577" t="s">
        <v>1</v>
      </c>
      <c r="N273" s="578" t="s">
        <v>40</v>
      </c>
      <c r="O273" s="498"/>
      <c r="P273" s="579">
        <f>O273*H273</f>
        <v>0</v>
      </c>
      <c r="Q273" s="579">
        <v>0</v>
      </c>
      <c r="R273" s="579">
        <f>Q273*H273</f>
        <v>0</v>
      </c>
      <c r="S273" s="579">
        <v>3.5000000000000003E-2</v>
      </c>
      <c r="T273" s="580">
        <f>S273*H273</f>
        <v>2.1350000000000002</v>
      </c>
      <c r="U273" s="498"/>
      <c r="V273" s="498"/>
      <c r="AR273" s="379" t="s">
        <v>157</v>
      </c>
      <c r="AT273" s="379" t="s">
        <v>153</v>
      </c>
      <c r="AU273" s="379" t="s">
        <v>158</v>
      </c>
      <c r="AY273" s="372" t="s">
        <v>148</v>
      </c>
      <c r="BE273" s="380">
        <f>IF(N273="základní",J273,0)</f>
        <v>0</v>
      </c>
      <c r="BF273" s="380">
        <f>IF(N273="snížená",J273,0)</f>
        <v>0</v>
      </c>
      <c r="BG273" s="380">
        <f>IF(N273="zákl. přenesená",J273,0)</f>
        <v>0</v>
      </c>
      <c r="BH273" s="380">
        <f>IF(N273="sníž. přenesená",J273,0)</f>
        <v>0</v>
      </c>
      <c r="BI273" s="380">
        <f>IF(N273="nulová",J273,0)</f>
        <v>0</v>
      </c>
      <c r="BJ273" s="372" t="s">
        <v>80</v>
      </c>
      <c r="BK273" s="380">
        <f>ROUND(I273*H273,2)</f>
        <v>0</v>
      </c>
      <c r="BL273" s="372" t="s">
        <v>157</v>
      </c>
      <c r="BM273" s="379" t="s">
        <v>175</v>
      </c>
    </row>
    <row r="274" spans="1:65" s="405" customFormat="1" ht="37.75" customHeight="1">
      <c r="A274" s="498"/>
      <c r="B274" s="499"/>
      <c r="C274" s="570" t="s">
        <v>176</v>
      </c>
      <c r="D274" s="570" t="s">
        <v>153</v>
      </c>
      <c r="E274" s="571" t="s">
        <v>177</v>
      </c>
      <c r="F274" s="572" t="s">
        <v>178</v>
      </c>
      <c r="G274" s="573" t="s">
        <v>168</v>
      </c>
      <c r="H274" s="574">
        <v>6.1</v>
      </c>
      <c r="I274" s="381"/>
      <c r="J274" s="575">
        <f>ROUND(I274*H274,2)</f>
        <v>0</v>
      </c>
      <c r="K274" s="576"/>
      <c r="L274" s="499"/>
      <c r="M274" s="577" t="s">
        <v>1</v>
      </c>
      <c r="N274" s="578" t="s">
        <v>40</v>
      </c>
      <c r="O274" s="498"/>
      <c r="P274" s="579">
        <f>O274*H274</f>
        <v>0</v>
      </c>
      <c r="Q274" s="579">
        <v>0</v>
      </c>
      <c r="R274" s="579">
        <f>Q274*H274</f>
        <v>0</v>
      </c>
      <c r="S274" s="579">
        <v>2.2000000000000002</v>
      </c>
      <c r="T274" s="580">
        <f>S274*H274</f>
        <v>13.42</v>
      </c>
      <c r="U274" s="498"/>
      <c r="V274" s="498"/>
      <c r="AR274" s="379" t="s">
        <v>157</v>
      </c>
      <c r="AT274" s="379" t="s">
        <v>153</v>
      </c>
      <c r="AU274" s="379" t="s">
        <v>158</v>
      </c>
      <c r="AY274" s="372" t="s">
        <v>148</v>
      </c>
      <c r="BE274" s="380">
        <f>IF(N274="základní",J274,0)</f>
        <v>0</v>
      </c>
      <c r="BF274" s="380">
        <f>IF(N274="snížená",J274,0)</f>
        <v>0</v>
      </c>
      <c r="BG274" s="380">
        <f>IF(N274="zákl. přenesená",J274,0)</f>
        <v>0</v>
      </c>
      <c r="BH274" s="380">
        <f>IF(N274="sníž. přenesená",J274,0)</f>
        <v>0</v>
      </c>
      <c r="BI274" s="380">
        <f>IF(N274="nulová",J274,0)</f>
        <v>0</v>
      </c>
      <c r="BJ274" s="372" t="s">
        <v>80</v>
      </c>
      <c r="BK274" s="380">
        <f>ROUND(I274*H274,2)</f>
        <v>0</v>
      </c>
      <c r="BL274" s="372" t="s">
        <v>157</v>
      </c>
      <c r="BM274" s="379" t="s">
        <v>179</v>
      </c>
    </row>
    <row r="275" spans="1:65" s="388" customFormat="1">
      <c r="A275" s="581"/>
      <c r="B275" s="582"/>
      <c r="C275" s="581"/>
      <c r="D275" s="583" t="s">
        <v>170</v>
      </c>
      <c r="E275" s="584" t="s">
        <v>1</v>
      </c>
      <c r="F275" s="585" t="s">
        <v>180</v>
      </c>
      <c r="G275" s="581"/>
      <c r="H275" s="586">
        <v>6.1</v>
      </c>
      <c r="I275" s="581"/>
      <c r="J275" s="581"/>
      <c r="K275" s="581"/>
      <c r="L275" s="582"/>
      <c r="M275" s="587"/>
      <c r="N275" s="581"/>
      <c r="O275" s="581"/>
      <c r="P275" s="581"/>
      <c r="Q275" s="581"/>
      <c r="R275" s="581"/>
      <c r="S275" s="581"/>
      <c r="T275" s="588"/>
      <c r="U275" s="581"/>
      <c r="V275" s="581"/>
      <c r="AT275" s="389" t="s">
        <v>170</v>
      </c>
      <c r="AU275" s="389" t="s">
        <v>158</v>
      </c>
      <c r="AV275" s="388" t="s">
        <v>82</v>
      </c>
      <c r="AW275" s="388" t="s">
        <v>31</v>
      </c>
      <c r="AX275" s="388" t="s">
        <v>75</v>
      </c>
      <c r="AY275" s="389" t="s">
        <v>148</v>
      </c>
    </row>
    <row r="276" spans="1:65" s="405" customFormat="1" ht="24.15" customHeight="1">
      <c r="A276" s="498"/>
      <c r="B276" s="499"/>
      <c r="C276" s="570" t="s">
        <v>181</v>
      </c>
      <c r="D276" s="570" t="s">
        <v>153</v>
      </c>
      <c r="E276" s="571" t="s">
        <v>182</v>
      </c>
      <c r="F276" s="572" t="s">
        <v>183</v>
      </c>
      <c r="G276" s="573" t="s">
        <v>156</v>
      </c>
      <c r="H276" s="574">
        <v>60</v>
      </c>
      <c r="I276" s="381"/>
      <c r="J276" s="575">
        <f>ROUND(I276*H276,2)</f>
        <v>0</v>
      </c>
      <c r="K276" s="576"/>
      <c r="L276" s="499"/>
      <c r="M276" s="577" t="s">
        <v>1</v>
      </c>
      <c r="N276" s="578" t="s">
        <v>40</v>
      </c>
      <c r="O276" s="498"/>
      <c r="P276" s="579">
        <f>O276*H276</f>
        <v>0</v>
      </c>
      <c r="Q276" s="579">
        <v>0</v>
      </c>
      <c r="R276" s="579">
        <f>Q276*H276</f>
        <v>0</v>
      </c>
      <c r="S276" s="579">
        <v>6.8000000000000005E-2</v>
      </c>
      <c r="T276" s="580">
        <f>S276*H276</f>
        <v>4.08</v>
      </c>
      <c r="U276" s="498"/>
      <c r="V276" s="498"/>
      <c r="AR276" s="379" t="s">
        <v>157</v>
      </c>
      <c r="AT276" s="379" t="s">
        <v>153</v>
      </c>
      <c r="AU276" s="379" t="s">
        <v>158</v>
      </c>
      <c r="AY276" s="372" t="s">
        <v>148</v>
      </c>
      <c r="BE276" s="380">
        <f>IF(N276="základní",J276,0)</f>
        <v>0</v>
      </c>
      <c r="BF276" s="380">
        <f>IF(N276="snížená",J276,0)</f>
        <v>0</v>
      </c>
      <c r="BG276" s="380">
        <f>IF(N276="zákl. přenesená",J276,0)</f>
        <v>0</v>
      </c>
      <c r="BH276" s="380">
        <f>IF(N276="sníž. přenesená",J276,0)</f>
        <v>0</v>
      </c>
      <c r="BI276" s="380">
        <f>IF(N276="nulová",J276,0)</f>
        <v>0</v>
      </c>
      <c r="BJ276" s="372" t="s">
        <v>80</v>
      </c>
      <c r="BK276" s="380">
        <f>ROUND(I276*H276,2)</f>
        <v>0</v>
      </c>
      <c r="BL276" s="372" t="s">
        <v>157</v>
      </c>
      <c r="BM276" s="379" t="s">
        <v>184</v>
      </c>
    </row>
    <row r="277" spans="1:65" s="405" customFormat="1" ht="24.15" customHeight="1">
      <c r="A277" s="498"/>
      <c r="B277" s="499"/>
      <c r="C277" s="570" t="s">
        <v>185</v>
      </c>
      <c r="D277" s="570" t="s">
        <v>153</v>
      </c>
      <c r="E277" s="571" t="s">
        <v>186</v>
      </c>
      <c r="F277" s="572" t="s">
        <v>187</v>
      </c>
      <c r="G277" s="573" t="s">
        <v>163</v>
      </c>
      <c r="H277" s="574">
        <v>5.9</v>
      </c>
      <c r="I277" s="381"/>
      <c r="J277" s="575">
        <f>ROUND(I277*H277,2)</f>
        <v>0</v>
      </c>
      <c r="K277" s="576"/>
      <c r="L277" s="499"/>
      <c r="M277" s="577" t="s">
        <v>1</v>
      </c>
      <c r="N277" s="578" t="s">
        <v>40</v>
      </c>
      <c r="O277" s="498"/>
      <c r="P277" s="579">
        <f>O277*H277</f>
        <v>0</v>
      </c>
      <c r="Q277" s="579">
        <v>0</v>
      </c>
      <c r="R277" s="579">
        <f>Q277*H277</f>
        <v>0</v>
      </c>
      <c r="S277" s="579">
        <v>7.0000000000000001E-3</v>
      </c>
      <c r="T277" s="580">
        <f>S277*H277</f>
        <v>4.1300000000000003E-2</v>
      </c>
      <c r="U277" s="498"/>
      <c r="V277" s="498"/>
      <c r="AR277" s="379" t="s">
        <v>157</v>
      </c>
      <c r="AT277" s="379" t="s">
        <v>153</v>
      </c>
      <c r="AU277" s="379" t="s">
        <v>158</v>
      </c>
      <c r="AY277" s="372" t="s">
        <v>148</v>
      </c>
      <c r="BE277" s="380">
        <f>IF(N277="základní",J277,0)</f>
        <v>0</v>
      </c>
      <c r="BF277" s="380">
        <f>IF(N277="snížená",J277,0)</f>
        <v>0</v>
      </c>
      <c r="BG277" s="380">
        <f>IF(N277="zákl. přenesená",J277,0)</f>
        <v>0</v>
      </c>
      <c r="BH277" s="380">
        <f>IF(N277="sníž. přenesená",J277,0)</f>
        <v>0</v>
      </c>
      <c r="BI277" s="380">
        <f>IF(N277="nulová",J277,0)</f>
        <v>0</v>
      </c>
      <c r="BJ277" s="372" t="s">
        <v>80</v>
      </c>
      <c r="BK277" s="380">
        <f>ROUND(I277*H277,2)</f>
        <v>0</v>
      </c>
      <c r="BL277" s="372" t="s">
        <v>157</v>
      </c>
      <c r="BM277" s="379" t="s">
        <v>188</v>
      </c>
    </row>
    <row r="278" spans="1:65" s="388" customFormat="1">
      <c r="A278" s="581"/>
      <c r="B278" s="582"/>
      <c r="C278" s="581"/>
      <c r="D278" s="583" t="s">
        <v>170</v>
      </c>
      <c r="E278" s="584" t="s">
        <v>1</v>
      </c>
      <c r="F278" s="585" t="s">
        <v>189</v>
      </c>
      <c r="G278" s="581"/>
      <c r="H278" s="586">
        <v>5.9</v>
      </c>
      <c r="I278" s="581"/>
      <c r="J278" s="581"/>
      <c r="K278" s="581"/>
      <c r="L278" s="582"/>
      <c r="M278" s="587"/>
      <c r="N278" s="581"/>
      <c r="O278" s="581"/>
      <c r="P278" s="581"/>
      <c r="Q278" s="581"/>
      <c r="R278" s="581"/>
      <c r="S278" s="581"/>
      <c r="T278" s="588"/>
      <c r="U278" s="581"/>
      <c r="V278" s="581"/>
      <c r="AT278" s="389" t="s">
        <v>170</v>
      </c>
      <c r="AU278" s="389" t="s">
        <v>158</v>
      </c>
      <c r="AV278" s="388" t="s">
        <v>82</v>
      </c>
      <c r="AW278" s="388" t="s">
        <v>31</v>
      </c>
      <c r="AX278" s="388" t="s">
        <v>75</v>
      </c>
      <c r="AY278" s="389" t="s">
        <v>148</v>
      </c>
    </row>
    <row r="279" spans="1:65" s="382" customFormat="1" ht="20.9" customHeight="1">
      <c r="A279" s="560"/>
      <c r="B279" s="561"/>
      <c r="C279" s="560"/>
      <c r="D279" s="562" t="s">
        <v>74</v>
      </c>
      <c r="E279" s="568" t="s">
        <v>190</v>
      </c>
      <c r="F279" s="568" t="s">
        <v>191</v>
      </c>
      <c r="G279" s="560"/>
      <c r="H279" s="560"/>
      <c r="I279" s="560"/>
      <c r="J279" s="569">
        <f>BK279</f>
        <v>0</v>
      </c>
      <c r="K279" s="560"/>
      <c r="L279" s="561"/>
      <c r="M279" s="565"/>
      <c r="N279" s="560"/>
      <c r="O279" s="560"/>
      <c r="P279" s="566">
        <f>SUM(P280:P283)</f>
        <v>0</v>
      </c>
      <c r="Q279" s="560"/>
      <c r="R279" s="566">
        <f>SUM(R280:R283)</f>
        <v>0</v>
      </c>
      <c r="S279" s="560"/>
      <c r="T279" s="567">
        <f>SUM(T280:T283)</f>
        <v>0</v>
      </c>
      <c r="U279" s="560"/>
      <c r="V279" s="560"/>
      <c r="AR279" s="384" t="s">
        <v>80</v>
      </c>
      <c r="AT279" s="385" t="s">
        <v>74</v>
      </c>
      <c r="AU279" s="385" t="s">
        <v>82</v>
      </c>
      <c r="AY279" s="384" t="s">
        <v>148</v>
      </c>
      <c r="BK279" s="383">
        <f>SUM(BK280:BK283)</f>
        <v>0</v>
      </c>
    </row>
    <row r="280" spans="1:65" s="405" customFormat="1" ht="24.15" customHeight="1">
      <c r="A280" s="498"/>
      <c r="B280" s="499"/>
      <c r="C280" s="570" t="s">
        <v>192</v>
      </c>
      <c r="D280" s="570" t="s">
        <v>153</v>
      </c>
      <c r="E280" s="571" t="s">
        <v>193</v>
      </c>
      <c r="F280" s="572" t="s">
        <v>194</v>
      </c>
      <c r="G280" s="573" t="s">
        <v>195</v>
      </c>
      <c r="H280" s="574">
        <v>22.47</v>
      </c>
      <c r="I280" s="381"/>
      <c r="J280" s="575">
        <f>ROUND(I280*H280,2)</f>
        <v>0</v>
      </c>
      <c r="K280" s="576"/>
      <c r="L280" s="499"/>
      <c r="M280" s="577" t="s">
        <v>1</v>
      </c>
      <c r="N280" s="578" t="s">
        <v>40</v>
      </c>
      <c r="O280" s="498"/>
      <c r="P280" s="579">
        <f>O280*H280</f>
        <v>0</v>
      </c>
      <c r="Q280" s="579">
        <v>0</v>
      </c>
      <c r="R280" s="579">
        <f>Q280*H280</f>
        <v>0</v>
      </c>
      <c r="S280" s="579">
        <v>0</v>
      </c>
      <c r="T280" s="580">
        <f>S280*H280</f>
        <v>0</v>
      </c>
      <c r="U280" s="498"/>
      <c r="V280" s="498"/>
      <c r="AR280" s="379" t="s">
        <v>157</v>
      </c>
      <c r="AT280" s="379" t="s">
        <v>153</v>
      </c>
      <c r="AU280" s="379" t="s">
        <v>158</v>
      </c>
      <c r="AY280" s="372" t="s">
        <v>148</v>
      </c>
      <c r="BE280" s="380">
        <f>IF(N280="základní",J280,0)</f>
        <v>0</v>
      </c>
      <c r="BF280" s="380">
        <f>IF(N280="snížená",J280,0)</f>
        <v>0</v>
      </c>
      <c r="BG280" s="380">
        <f>IF(N280="zákl. přenesená",J280,0)</f>
        <v>0</v>
      </c>
      <c r="BH280" s="380">
        <f>IF(N280="sníž. přenesená",J280,0)</f>
        <v>0</v>
      </c>
      <c r="BI280" s="380">
        <f>IF(N280="nulová",J280,0)</f>
        <v>0</v>
      </c>
      <c r="BJ280" s="372" t="s">
        <v>80</v>
      </c>
      <c r="BK280" s="380">
        <f>ROUND(I280*H280,2)</f>
        <v>0</v>
      </c>
      <c r="BL280" s="372" t="s">
        <v>157</v>
      </c>
      <c r="BM280" s="379" t="s">
        <v>196</v>
      </c>
    </row>
    <row r="281" spans="1:65" s="405" customFormat="1" ht="24.15" customHeight="1">
      <c r="A281" s="498"/>
      <c r="B281" s="499"/>
      <c r="C281" s="570" t="s">
        <v>7</v>
      </c>
      <c r="D281" s="570" t="s">
        <v>153</v>
      </c>
      <c r="E281" s="571" t="s">
        <v>197</v>
      </c>
      <c r="F281" s="572" t="s">
        <v>198</v>
      </c>
      <c r="G281" s="573" t="s">
        <v>195</v>
      </c>
      <c r="H281" s="574">
        <v>426.93</v>
      </c>
      <c r="I281" s="381"/>
      <c r="J281" s="575">
        <f>ROUND(I281*H281,2)</f>
        <v>0</v>
      </c>
      <c r="K281" s="576"/>
      <c r="L281" s="499"/>
      <c r="M281" s="577" t="s">
        <v>1</v>
      </c>
      <c r="N281" s="578" t="s">
        <v>40</v>
      </c>
      <c r="O281" s="498"/>
      <c r="P281" s="579">
        <f>O281*H281</f>
        <v>0</v>
      </c>
      <c r="Q281" s="579">
        <v>0</v>
      </c>
      <c r="R281" s="579">
        <f>Q281*H281</f>
        <v>0</v>
      </c>
      <c r="S281" s="579">
        <v>0</v>
      </c>
      <c r="T281" s="580">
        <f>S281*H281</f>
        <v>0</v>
      </c>
      <c r="U281" s="498"/>
      <c r="V281" s="498"/>
      <c r="AR281" s="379" t="s">
        <v>157</v>
      </c>
      <c r="AT281" s="379" t="s">
        <v>153</v>
      </c>
      <c r="AU281" s="379" t="s">
        <v>158</v>
      </c>
      <c r="AY281" s="372" t="s">
        <v>148</v>
      </c>
      <c r="BE281" s="380">
        <f>IF(N281="základní",J281,0)</f>
        <v>0</v>
      </c>
      <c r="BF281" s="380">
        <f>IF(N281="snížená",J281,0)</f>
        <v>0</v>
      </c>
      <c r="BG281" s="380">
        <f>IF(N281="zákl. přenesená",J281,0)</f>
        <v>0</v>
      </c>
      <c r="BH281" s="380">
        <f>IF(N281="sníž. přenesená",J281,0)</f>
        <v>0</v>
      </c>
      <c r="BI281" s="380">
        <f>IF(N281="nulová",J281,0)</f>
        <v>0</v>
      </c>
      <c r="BJ281" s="372" t="s">
        <v>80</v>
      </c>
      <c r="BK281" s="380">
        <f>ROUND(I281*H281,2)</f>
        <v>0</v>
      </c>
      <c r="BL281" s="372" t="s">
        <v>157</v>
      </c>
      <c r="BM281" s="379" t="s">
        <v>199</v>
      </c>
    </row>
    <row r="282" spans="1:65" s="388" customFormat="1">
      <c r="A282" s="581"/>
      <c r="B282" s="582"/>
      <c r="C282" s="581"/>
      <c r="D282" s="583" t="s">
        <v>170</v>
      </c>
      <c r="E282" s="581"/>
      <c r="F282" s="585" t="s">
        <v>1585</v>
      </c>
      <c r="G282" s="581"/>
      <c r="H282" s="586">
        <v>426.93</v>
      </c>
      <c r="I282" s="581"/>
      <c r="J282" s="581"/>
      <c r="K282" s="581"/>
      <c r="L282" s="582"/>
      <c r="M282" s="587"/>
      <c r="N282" s="581"/>
      <c r="O282" s="581"/>
      <c r="P282" s="581"/>
      <c r="Q282" s="581"/>
      <c r="R282" s="581"/>
      <c r="S282" s="581"/>
      <c r="T282" s="588"/>
      <c r="U282" s="581"/>
      <c r="V282" s="581"/>
      <c r="AT282" s="389" t="s">
        <v>170</v>
      </c>
      <c r="AU282" s="389" t="s">
        <v>158</v>
      </c>
      <c r="AV282" s="388" t="s">
        <v>82</v>
      </c>
      <c r="AW282" s="388" t="s">
        <v>3</v>
      </c>
      <c r="AX282" s="388" t="s">
        <v>80</v>
      </c>
      <c r="AY282" s="389" t="s">
        <v>148</v>
      </c>
    </row>
    <row r="283" spans="1:65" s="405" customFormat="1" ht="44.25" customHeight="1">
      <c r="A283" s="498"/>
      <c r="B283" s="499"/>
      <c r="C283" s="570" t="s">
        <v>200</v>
      </c>
      <c r="D283" s="570" t="s">
        <v>153</v>
      </c>
      <c r="E283" s="571" t="s">
        <v>201</v>
      </c>
      <c r="F283" s="572" t="s">
        <v>202</v>
      </c>
      <c r="G283" s="573" t="s">
        <v>195</v>
      </c>
      <c r="H283" s="574">
        <v>22.47</v>
      </c>
      <c r="I283" s="381"/>
      <c r="J283" s="575">
        <f>ROUND(I283*H283,2)</f>
        <v>0</v>
      </c>
      <c r="K283" s="576"/>
      <c r="L283" s="499"/>
      <c r="M283" s="577" t="s">
        <v>1</v>
      </c>
      <c r="N283" s="578" t="s">
        <v>40</v>
      </c>
      <c r="O283" s="498"/>
      <c r="P283" s="579">
        <f>O283*H283</f>
        <v>0</v>
      </c>
      <c r="Q283" s="579">
        <v>0</v>
      </c>
      <c r="R283" s="579">
        <f>Q283*H283</f>
        <v>0</v>
      </c>
      <c r="S283" s="579">
        <v>0</v>
      </c>
      <c r="T283" s="580">
        <f>S283*H283</f>
        <v>0</v>
      </c>
      <c r="U283" s="498"/>
      <c r="V283" s="498"/>
      <c r="AR283" s="379" t="s">
        <v>157</v>
      </c>
      <c r="AT283" s="379" t="s">
        <v>153</v>
      </c>
      <c r="AU283" s="379" t="s">
        <v>158</v>
      </c>
      <c r="AY283" s="372" t="s">
        <v>148</v>
      </c>
      <c r="BE283" s="380">
        <f>IF(N283="základní",J283,0)</f>
        <v>0</v>
      </c>
      <c r="BF283" s="380">
        <f>IF(N283="snížená",J283,0)</f>
        <v>0</v>
      </c>
      <c r="BG283" s="380">
        <f>IF(N283="zákl. přenesená",J283,0)</f>
        <v>0</v>
      </c>
      <c r="BH283" s="380">
        <f>IF(N283="sníž. přenesená",J283,0)</f>
        <v>0</v>
      </c>
      <c r="BI283" s="380">
        <f>IF(N283="nulová",J283,0)</f>
        <v>0</v>
      </c>
      <c r="BJ283" s="372" t="s">
        <v>80</v>
      </c>
      <c r="BK283" s="380">
        <f>ROUND(I283*H283,2)</f>
        <v>0</v>
      </c>
      <c r="BL283" s="372" t="s">
        <v>157</v>
      </c>
      <c r="BM283" s="379" t="s">
        <v>203</v>
      </c>
    </row>
    <row r="284" spans="1:65" s="382" customFormat="1" ht="22.75" customHeight="1">
      <c r="A284" s="560"/>
      <c r="B284" s="561"/>
      <c r="C284" s="560"/>
      <c r="D284" s="562" t="s">
        <v>74</v>
      </c>
      <c r="E284" s="568" t="s">
        <v>204</v>
      </c>
      <c r="F284" s="568" t="s">
        <v>205</v>
      </c>
      <c r="G284" s="560"/>
      <c r="H284" s="560"/>
      <c r="I284" s="560"/>
      <c r="J284" s="569">
        <f>BK284</f>
        <v>0</v>
      </c>
      <c r="K284" s="560"/>
      <c r="L284" s="561"/>
      <c r="M284" s="565"/>
      <c r="N284" s="560"/>
      <c r="O284" s="560"/>
      <c r="P284" s="566">
        <f>P285+P292+P296+P298+P301+P307</f>
        <v>0</v>
      </c>
      <c r="Q284" s="560"/>
      <c r="R284" s="566">
        <f>R285+R292+R296+R298+R301+R307</f>
        <v>18.925108239999997</v>
      </c>
      <c r="S284" s="560"/>
      <c r="T284" s="567">
        <f>T285+T292+T296+T298+T301+T307</f>
        <v>0</v>
      </c>
      <c r="U284" s="560"/>
      <c r="V284" s="560"/>
      <c r="AR284" s="384" t="s">
        <v>80</v>
      </c>
      <c r="AT284" s="385" t="s">
        <v>74</v>
      </c>
      <c r="AU284" s="385" t="s">
        <v>80</v>
      </c>
      <c r="AY284" s="384" t="s">
        <v>148</v>
      </c>
      <c r="BK284" s="383">
        <f>BK285+BK292+BK296+BK298+BK301+BK307</f>
        <v>0</v>
      </c>
    </row>
    <row r="285" spans="1:65" s="382" customFormat="1" ht="20.9" customHeight="1">
      <c r="A285" s="560"/>
      <c r="B285" s="561"/>
      <c r="C285" s="560"/>
      <c r="D285" s="562" t="s">
        <v>74</v>
      </c>
      <c r="E285" s="568" t="s">
        <v>158</v>
      </c>
      <c r="F285" s="568" t="s">
        <v>206</v>
      </c>
      <c r="G285" s="560"/>
      <c r="H285" s="560"/>
      <c r="I285" s="560"/>
      <c r="J285" s="569">
        <f>BK285</f>
        <v>0</v>
      </c>
      <c r="K285" s="560"/>
      <c r="L285" s="561"/>
      <c r="M285" s="565"/>
      <c r="N285" s="560"/>
      <c r="O285" s="560"/>
      <c r="P285" s="566">
        <f>SUM(P286:P291)</f>
        <v>0</v>
      </c>
      <c r="Q285" s="560"/>
      <c r="R285" s="566">
        <f>SUM(R286:R291)</f>
        <v>0.54602624</v>
      </c>
      <c r="S285" s="560"/>
      <c r="T285" s="567">
        <f>SUM(T286:T291)</f>
        <v>0</v>
      </c>
      <c r="U285" s="560"/>
      <c r="V285" s="560"/>
      <c r="AR285" s="384" t="s">
        <v>80</v>
      </c>
      <c r="AT285" s="385" t="s">
        <v>74</v>
      </c>
      <c r="AU285" s="385" t="s">
        <v>82</v>
      </c>
      <c r="AY285" s="384" t="s">
        <v>148</v>
      </c>
      <c r="BK285" s="383">
        <f>SUM(BK286:BK291)</f>
        <v>0</v>
      </c>
    </row>
    <row r="286" spans="1:65" s="405" customFormat="1" ht="16.5" customHeight="1">
      <c r="A286" s="498"/>
      <c r="B286" s="499"/>
      <c r="C286" s="570" t="s">
        <v>157</v>
      </c>
      <c r="D286" s="570" t="s">
        <v>153</v>
      </c>
      <c r="E286" s="571" t="s">
        <v>207</v>
      </c>
      <c r="F286" s="572" t="s">
        <v>208</v>
      </c>
      <c r="G286" s="573" t="s">
        <v>168</v>
      </c>
      <c r="H286" s="574">
        <v>1.2E-2</v>
      </c>
      <c r="I286" s="381"/>
      <c r="J286" s="575">
        <f>ROUND(I286*H286,2)</f>
        <v>0</v>
      </c>
      <c r="K286" s="576"/>
      <c r="L286" s="499"/>
      <c r="M286" s="577" t="s">
        <v>1</v>
      </c>
      <c r="N286" s="578" t="s">
        <v>40</v>
      </c>
      <c r="O286" s="498"/>
      <c r="P286" s="579">
        <f>O286*H286</f>
        <v>0</v>
      </c>
      <c r="Q286" s="579">
        <v>1.94302</v>
      </c>
      <c r="R286" s="579">
        <f>Q286*H286</f>
        <v>2.3316239999999998E-2</v>
      </c>
      <c r="S286" s="579">
        <v>0</v>
      </c>
      <c r="T286" s="580">
        <f>S286*H286</f>
        <v>0</v>
      </c>
      <c r="U286" s="498"/>
      <c r="V286" s="498"/>
      <c r="AR286" s="379" t="s">
        <v>157</v>
      </c>
      <c r="AT286" s="379" t="s">
        <v>153</v>
      </c>
      <c r="AU286" s="379" t="s">
        <v>158</v>
      </c>
      <c r="AY286" s="372" t="s">
        <v>148</v>
      </c>
      <c r="BE286" s="380">
        <f>IF(N286="základní",J286,0)</f>
        <v>0</v>
      </c>
      <c r="BF286" s="380">
        <f>IF(N286="snížená",J286,0)</f>
        <v>0</v>
      </c>
      <c r="BG286" s="380">
        <f>IF(N286="zákl. přenesená",J286,0)</f>
        <v>0</v>
      </c>
      <c r="BH286" s="380">
        <f>IF(N286="sníž. přenesená",J286,0)</f>
        <v>0</v>
      </c>
      <c r="BI286" s="380">
        <f>IF(N286="nulová",J286,0)</f>
        <v>0</v>
      </c>
      <c r="BJ286" s="372" t="s">
        <v>80</v>
      </c>
      <c r="BK286" s="380">
        <f>ROUND(I286*H286,2)</f>
        <v>0</v>
      </c>
      <c r="BL286" s="372" t="s">
        <v>157</v>
      </c>
      <c r="BM286" s="379" t="s">
        <v>209</v>
      </c>
    </row>
    <row r="287" spans="1:65" s="388" customFormat="1">
      <c r="A287" s="581"/>
      <c r="B287" s="582"/>
      <c r="C287" s="581"/>
      <c r="D287" s="583" t="s">
        <v>170</v>
      </c>
      <c r="E287" s="584" t="s">
        <v>1</v>
      </c>
      <c r="F287" s="585" t="s">
        <v>210</v>
      </c>
      <c r="G287" s="581"/>
      <c r="H287" s="586">
        <v>1.2E-2</v>
      </c>
      <c r="I287" s="581"/>
      <c r="J287" s="581"/>
      <c r="K287" s="581"/>
      <c r="L287" s="582"/>
      <c r="M287" s="587"/>
      <c r="N287" s="581"/>
      <c r="O287" s="581"/>
      <c r="P287" s="581"/>
      <c r="Q287" s="581"/>
      <c r="R287" s="581"/>
      <c r="S287" s="581"/>
      <c r="T287" s="588"/>
      <c r="U287" s="581"/>
      <c r="V287" s="581"/>
      <c r="AT287" s="389" t="s">
        <v>170</v>
      </c>
      <c r="AU287" s="389" t="s">
        <v>158</v>
      </c>
      <c r="AV287" s="388" t="s">
        <v>82</v>
      </c>
      <c r="AW287" s="388" t="s">
        <v>31</v>
      </c>
      <c r="AX287" s="388" t="s">
        <v>75</v>
      </c>
      <c r="AY287" s="389" t="s">
        <v>148</v>
      </c>
    </row>
    <row r="288" spans="1:65" s="405" customFormat="1" ht="24.15" customHeight="1">
      <c r="A288" s="498"/>
      <c r="B288" s="499"/>
      <c r="C288" s="570" t="s">
        <v>158</v>
      </c>
      <c r="D288" s="570" t="s">
        <v>153</v>
      </c>
      <c r="E288" s="571" t="s">
        <v>211</v>
      </c>
      <c r="F288" s="572" t="s">
        <v>212</v>
      </c>
      <c r="G288" s="573" t="s">
        <v>195</v>
      </c>
      <c r="H288" s="574">
        <v>2.7E-2</v>
      </c>
      <c r="I288" s="381"/>
      <c r="J288" s="575">
        <f>ROUND(I288*H288,2)</f>
        <v>0</v>
      </c>
      <c r="K288" s="576"/>
      <c r="L288" s="499"/>
      <c r="M288" s="577" t="s">
        <v>1</v>
      </c>
      <c r="N288" s="578" t="s">
        <v>40</v>
      </c>
      <c r="O288" s="498"/>
      <c r="P288" s="579">
        <f>O288*H288</f>
        <v>0</v>
      </c>
      <c r="Q288" s="579">
        <v>1.0900000000000001</v>
      </c>
      <c r="R288" s="579">
        <f>Q288*H288</f>
        <v>2.9430000000000001E-2</v>
      </c>
      <c r="S288" s="579">
        <v>0</v>
      </c>
      <c r="T288" s="580">
        <f>S288*H288</f>
        <v>0</v>
      </c>
      <c r="U288" s="498"/>
      <c r="V288" s="498"/>
      <c r="AR288" s="379" t="s">
        <v>157</v>
      </c>
      <c r="AT288" s="379" t="s">
        <v>153</v>
      </c>
      <c r="AU288" s="379" t="s">
        <v>158</v>
      </c>
      <c r="AY288" s="372" t="s">
        <v>148</v>
      </c>
      <c r="BE288" s="380">
        <f>IF(N288="základní",J288,0)</f>
        <v>0</v>
      </c>
      <c r="BF288" s="380">
        <f>IF(N288="snížená",J288,0)</f>
        <v>0</v>
      </c>
      <c r="BG288" s="380">
        <f>IF(N288="zákl. přenesená",J288,0)</f>
        <v>0</v>
      </c>
      <c r="BH288" s="380">
        <f>IF(N288="sníž. přenesená",J288,0)</f>
        <v>0</v>
      </c>
      <c r="BI288" s="380">
        <f>IF(N288="nulová",J288,0)</f>
        <v>0</v>
      </c>
      <c r="BJ288" s="372" t="s">
        <v>80</v>
      </c>
      <c r="BK288" s="380">
        <f>ROUND(I288*H288,2)</f>
        <v>0</v>
      </c>
      <c r="BL288" s="372" t="s">
        <v>157</v>
      </c>
      <c r="BM288" s="379" t="s">
        <v>213</v>
      </c>
    </row>
    <row r="289" spans="1:65" s="390" customFormat="1">
      <c r="A289" s="589"/>
      <c r="B289" s="590"/>
      <c r="C289" s="589"/>
      <c r="D289" s="583" t="s">
        <v>170</v>
      </c>
      <c r="E289" s="591" t="s">
        <v>1</v>
      </c>
      <c r="F289" s="592" t="s">
        <v>214</v>
      </c>
      <c r="G289" s="589"/>
      <c r="H289" s="591" t="s">
        <v>1</v>
      </c>
      <c r="I289" s="589"/>
      <c r="J289" s="589"/>
      <c r="K289" s="589"/>
      <c r="L289" s="590"/>
      <c r="M289" s="593"/>
      <c r="N289" s="589"/>
      <c r="O289" s="589"/>
      <c r="P289" s="589"/>
      <c r="Q289" s="589"/>
      <c r="R289" s="589"/>
      <c r="S289" s="589"/>
      <c r="T289" s="594"/>
      <c r="U289" s="589"/>
      <c r="V289" s="589"/>
      <c r="AT289" s="391" t="s">
        <v>170</v>
      </c>
      <c r="AU289" s="391" t="s">
        <v>158</v>
      </c>
      <c r="AV289" s="390" t="s">
        <v>80</v>
      </c>
      <c r="AW289" s="390" t="s">
        <v>31</v>
      </c>
      <c r="AX289" s="390" t="s">
        <v>75</v>
      </c>
      <c r="AY289" s="391" t="s">
        <v>148</v>
      </c>
    </row>
    <row r="290" spans="1:65" s="388" customFormat="1">
      <c r="A290" s="581"/>
      <c r="B290" s="582"/>
      <c r="C290" s="581"/>
      <c r="D290" s="583" t="s">
        <v>170</v>
      </c>
      <c r="E290" s="584" t="s">
        <v>1</v>
      </c>
      <c r="F290" s="585" t="s">
        <v>215</v>
      </c>
      <c r="G290" s="581"/>
      <c r="H290" s="586">
        <v>2.7E-2</v>
      </c>
      <c r="I290" s="581"/>
      <c r="J290" s="581"/>
      <c r="K290" s="581"/>
      <c r="L290" s="582"/>
      <c r="M290" s="587"/>
      <c r="N290" s="581"/>
      <c r="O290" s="581"/>
      <c r="P290" s="581"/>
      <c r="Q290" s="581"/>
      <c r="R290" s="581"/>
      <c r="S290" s="581"/>
      <c r="T290" s="588"/>
      <c r="U290" s="581"/>
      <c r="V290" s="581"/>
      <c r="AT290" s="389" t="s">
        <v>170</v>
      </c>
      <c r="AU290" s="389" t="s">
        <v>158</v>
      </c>
      <c r="AV290" s="388" t="s">
        <v>82</v>
      </c>
      <c r="AW290" s="388" t="s">
        <v>31</v>
      </c>
      <c r="AX290" s="388" t="s">
        <v>75</v>
      </c>
      <c r="AY290" s="389" t="s">
        <v>148</v>
      </c>
    </row>
    <row r="291" spans="1:65" s="405" customFormat="1" ht="24.15" customHeight="1">
      <c r="A291" s="498"/>
      <c r="B291" s="499"/>
      <c r="C291" s="570" t="s">
        <v>216</v>
      </c>
      <c r="D291" s="570" t="s">
        <v>153</v>
      </c>
      <c r="E291" s="571" t="s">
        <v>217</v>
      </c>
      <c r="F291" s="572" t="s">
        <v>1584</v>
      </c>
      <c r="G291" s="573" t="s">
        <v>156</v>
      </c>
      <c r="H291" s="574">
        <v>8</v>
      </c>
      <c r="I291" s="381"/>
      <c r="J291" s="575">
        <f>ROUND(I291*H291,2)</f>
        <v>0</v>
      </c>
      <c r="K291" s="576"/>
      <c r="L291" s="499"/>
      <c r="M291" s="577" t="s">
        <v>1</v>
      </c>
      <c r="N291" s="578" t="s">
        <v>40</v>
      </c>
      <c r="O291" s="498"/>
      <c r="P291" s="579">
        <f>O291*H291</f>
        <v>0</v>
      </c>
      <c r="Q291" s="579">
        <v>6.166E-2</v>
      </c>
      <c r="R291" s="579">
        <f>Q291*H291</f>
        <v>0.49328</v>
      </c>
      <c r="S291" s="579">
        <v>0</v>
      </c>
      <c r="T291" s="580">
        <f>S291*H291</f>
        <v>0</v>
      </c>
      <c r="U291" s="498"/>
      <c r="V291" s="498"/>
      <c r="AR291" s="379" t="s">
        <v>157</v>
      </c>
      <c r="AT291" s="379" t="s">
        <v>153</v>
      </c>
      <c r="AU291" s="379" t="s">
        <v>158</v>
      </c>
      <c r="AY291" s="372" t="s">
        <v>148</v>
      </c>
      <c r="BE291" s="380">
        <f>IF(N291="základní",J291,0)</f>
        <v>0</v>
      </c>
      <c r="BF291" s="380">
        <f>IF(N291="snížená",J291,0)</f>
        <v>0</v>
      </c>
      <c r="BG291" s="380">
        <f>IF(N291="zákl. přenesená",J291,0)</f>
        <v>0</v>
      </c>
      <c r="BH291" s="380">
        <f>IF(N291="sníž. přenesená",J291,0)</f>
        <v>0</v>
      </c>
      <c r="BI291" s="380">
        <f>IF(N291="nulová",J291,0)</f>
        <v>0</v>
      </c>
      <c r="BJ291" s="372" t="s">
        <v>80</v>
      </c>
      <c r="BK291" s="380">
        <f>ROUND(I291*H291,2)</f>
        <v>0</v>
      </c>
      <c r="BL291" s="372" t="s">
        <v>157</v>
      </c>
      <c r="BM291" s="379" t="s">
        <v>218</v>
      </c>
    </row>
    <row r="292" spans="1:65" s="382" customFormat="1" ht="20.9" customHeight="1">
      <c r="A292" s="560"/>
      <c r="B292" s="561"/>
      <c r="C292" s="560"/>
      <c r="D292" s="562" t="s">
        <v>74</v>
      </c>
      <c r="E292" s="568" t="s">
        <v>219</v>
      </c>
      <c r="F292" s="568" t="s">
        <v>220</v>
      </c>
      <c r="G292" s="560"/>
      <c r="H292" s="560"/>
      <c r="I292" s="560"/>
      <c r="J292" s="569">
        <f>BK292</f>
        <v>0</v>
      </c>
      <c r="K292" s="560"/>
      <c r="L292" s="561"/>
      <c r="M292" s="565"/>
      <c r="N292" s="560"/>
      <c r="O292" s="560"/>
      <c r="P292" s="566">
        <f>SUM(P293:P295)</f>
        <v>0</v>
      </c>
      <c r="Q292" s="560"/>
      <c r="R292" s="566">
        <f>SUM(R293:R295)</f>
        <v>14.036221999999999</v>
      </c>
      <c r="S292" s="560"/>
      <c r="T292" s="567">
        <f>SUM(T293:T295)</f>
        <v>0</v>
      </c>
      <c r="U292" s="560"/>
      <c r="V292" s="560"/>
      <c r="AR292" s="384" t="s">
        <v>80</v>
      </c>
      <c r="AT292" s="385" t="s">
        <v>74</v>
      </c>
      <c r="AU292" s="385" t="s">
        <v>82</v>
      </c>
      <c r="AY292" s="384" t="s">
        <v>148</v>
      </c>
      <c r="BK292" s="383">
        <f>SUM(BK293:BK295)</f>
        <v>0</v>
      </c>
    </row>
    <row r="293" spans="1:65" s="405" customFormat="1" ht="33" customHeight="1">
      <c r="A293" s="498"/>
      <c r="B293" s="499"/>
      <c r="C293" s="570" t="s">
        <v>221</v>
      </c>
      <c r="D293" s="570" t="s">
        <v>153</v>
      </c>
      <c r="E293" s="571" t="s">
        <v>222</v>
      </c>
      <c r="F293" s="572" t="s">
        <v>223</v>
      </c>
      <c r="G293" s="573" t="s">
        <v>168</v>
      </c>
      <c r="H293" s="574">
        <v>6.1</v>
      </c>
      <c r="I293" s="381"/>
      <c r="J293" s="575">
        <f>ROUND(I293*H293,2)</f>
        <v>0</v>
      </c>
      <c r="K293" s="576"/>
      <c r="L293" s="499"/>
      <c r="M293" s="577" t="s">
        <v>1</v>
      </c>
      <c r="N293" s="578" t="s">
        <v>40</v>
      </c>
      <c r="O293" s="498"/>
      <c r="P293" s="579">
        <f>O293*H293</f>
        <v>0</v>
      </c>
      <c r="Q293" s="579">
        <v>2.3010199999999998</v>
      </c>
      <c r="R293" s="579">
        <f>Q293*H293</f>
        <v>14.036221999999999</v>
      </c>
      <c r="S293" s="579">
        <v>0</v>
      </c>
      <c r="T293" s="580">
        <f>S293*H293</f>
        <v>0</v>
      </c>
      <c r="U293" s="498"/>
      <c r="V293" s="498"/>
      <c r="AR293" s="379" t="s">
        <v>157</v>
      </c>
      <c r="AT293" s="379" t="s">
        <v>153</v>
      </c>
      <c r="AU293" s="379" t="s">
        <v>158</v>
      </c>
      <c r="AY293" s="372" t="s">
        <v>148</v>
      </c>
      <c r="BE293" s="380">
        <f>IF(N293="základní",J293,0)</f>
        <v>0</v>
      </c>
      <c r="BF293" s="380">
        <f>IF(N293="snížená",J293,0)</f>
        <v>0</v>
      </c>
      <c r="BG293" s="380">
        <f>IF(N293="zákl. přenesená",J293,0)</f>
        <v>0</v>
      </c>
      <c r="BH293" s="380">
        <f>IF(N293="sníž. přenesená",J293,0)</f>
        <v>0</v>
      </c>
      <c r="BI293" s="380">
        <f>IF(N293="nulová",J293,0)</f>
        <v>0</v>
      </c>
      <c r="BJ293" s="372" t="s">
        <v>80</v>
      </c>
      <c r="BK293" s="380">
        <f>ROUND(I293*H293,2)</f>
        <v>0</v>
      </c>
      <c r="BL293" s="372" t="s">
        <v>157</v>
      </c>
      <c r="BM293" s="379" t="s">
        <v>224</v>
      </c>
    </row>
    <row r="294" spans="1:65" s="388" customFormat="1">
      <c r="A294" s="581"/>
      <c r="B294" s="582"/>
      <c r="C294" s="581"/>
      <c r="D294" s="583" t="s">
        <v>170</v>
      </c>
      <c r="E294" s="584" t="s">
        <v>1</v>
      </c>
      <c r="F294" s="585" t="s">
        <v>180</v>
      </c>
      <c r="G294" s="581"/>
      <c r="H294" s="586">
        <v>6.1</v>
      </c>
      <c r="I294" s="581"/>
      <c r="J294" s="581"/>
      <c r="K294" s="581"/>
      <c r="L294" s="582"/>
      <c r="M294" s="587"/>
      <c r="N294" s="581"/>
      <c r="O294" s="581"/>
      <c r="P294" s="581"/>
      <c r="Q294" s="581"/>
      <c r="R294" s="581"/>
      <c r="S294" s="581"/>
      <c r="T294" s="588"/>
      <c r="U294" s="581"/>
      <c r="V294" s="581"/>
      <c r="AT294" s="389" t="s">
        <v>170</v>
      </c>
      <c r="AU294" s="389" t="s">
        <v>158</v>
      </c>
      <c r="AV294" s="388" t="s">
        <v>82</v>
      </c>
      <c r="AW294" s="388" t="s">
        <v>31</v>
      </c>
      <c r="AX294" s="388" t="s">
        <v>75</v>
      </c>
      <c r="AY294" s="389" t="s">
        <v>148</v>
      </c>
    </row>
    <row r="295" spans="1:65" s="405" customFormat="1" ht="24.15" customHeight="1">
      <c r="A295" s="498"/>
      <c r="B295" s="499"/>
      <c r="C295" s="570" t="s">
        <v>225</v>
      </c>
      <c r="D295" s="570" t="s">
        <v>153</v>
      </c>
      <c r="E295" s="571" t="s">
        <v>226</v>
      </c>
      <c r="F295" s="572" t="s">
        <v>227</v>
      </c>
      <c r="G295" s="573" t="s">
        <v>168</v>
      </c>
      <c r="H295" s="574">
        <v>6.1</v>
      </c>
      <c r="I295" s="381"/>
      <c r="J295" s="575">
        <f>ROUND(I295*H295,2)</f>
        <v>0</v>
      </c>
      <c r="K295" s="576"/>
      <c r="L295" s="499"/>
      <c r="M295" s="577" t="s">
        <v>1</v>
      </c>
      <c r="N295" s="578" t="s">
        <v>40</v>
      </c>
      <c r="O295" s="498"/>
      <c r="P295" s="579">
        <f>O295*H295</f>
        <v>0</v>
      </c>
      <c r="Q295" s="579">
        <v>0</v>
      </c>
      <c r="R295" s="579">
        <f>Q295*H295</f>
        <v>0</v>
      </c>
      <c r="S295" s="579">
        <v>0</v>
      </c>
      <c r="T295" s="580">
        <f>S295*H295</f>
        <v>0</v>
      </c>
      <c r="U295" s="498"/>
      <c r="V295" s="498"/>
      <c r="AR295" s="379" t="s">
        <v>157</v>
      </c>
      <c r="AT295" s="379" t="s">
        <v>153</v>
      </c>
      <c r="AU295" s="379" t="s">
        <v>158</v>
      </c>
      <c r="AY295" s="372" t="s">
        <v>148</v>
      </c>
      <c r="BE295" s="380">
        <f>IF(N295="základní",J295,0)</f>
        <v>0</v>
      </c>
      <c r="BF295" s="380">
        <f>IF(N295="snížená",J295,0)</f>
        <v>0</v>
      </c>
      <c r="BG295" s="380">
        <f>IF(N295="zákl. přenesená",J295,0)</f>
        <v>0</v>
      </c>
      <c r="BH295" s="380">
        <f>IF(N295="sníž. přenesená",J295,0)</f>
        <v>0</v>
      </c>
      <c r="BI295" s="380">
        <f>IF(N295="nulová",J295,0)</f>
        <v>0</v>
      </c>
      <c r="BJ295" s="372" t="s">
        <v>80</v>
      </c>
      <c r="BK295" s="380">
        <f>ROUND(I295*H295,2)</f>
        <v>0</v>
      </c>
      <c r="BL295" s="372" t="s">
        <v>157</v>
      </c>
      <c r="BM295" s="379" t="s">
        <v>228</v>
      </c>
    </row>
    <row r="296" spans="1:65" s="382" customFormat="1" ht="20.9" customHeight="1">
      <c r="A296" s="560"/>
      <c r="B296" s="561"/>
      <c r="C296" s="560"/>
      <c r="D296" s="562" t="s">
        <v>74</v>
      </c>
      <c r="E296" s="568" t="s">
        <v>229</v>
      </c>
      <c r="F296" s="568" t="s">
        <v>230</v>
      </c>
      <c r="G296" s="560"/>
      <c r="H296" s="560"/>
      <c r="I296" s="560"/>
      <c r="J296" s="569">
        <f>BK296</f>
        <v>0</v>
      </c>
      <c r="K296" s="560"/>
      <c r="L296" s="561"/>
      <c r="M296" s="565"/>
      <c r="N296" s="560"/>
      <c r="O296" s="560"/>
      <c r="P296" s="566">
        <f>P297</f>
        <v>0</v>
      </c>
      <c r="Q296" s="560"/>
      <c r="R296" s="566">
        <f>R297</f>
        <v>0</v>
      </c>
      <c r="S296" s="560"/>
      <c r="T296" s="567">
        <f>T297</f>
        <v>0</v>
      </c>
      <c r="U296" s="560"/>
      <c r="V296" s="560"/>
      <c r="AR296" s="384" t="s">
        <v>80</v>
      </c>
      <c r="AT296" s="385" t="s">
        <v>74</v>
      </c>
      <c r="AU296" s="385" t="s">
        <v>82</v>
      </c>
      <c r="AY296" s="384" t="s">
        <v>148</v>
      </c>
      <c r="BK296" s="383">
        <f>BK297</f>
        <v>0</v>
      </c>
    </row>
    <row r="297" spans="1:65" s="405" customFormat="1" ht="16.5" customHeight="1">
      <c r="A297" s="498"/>
      <c r="B297" s="499"/>
      <c r="C297" s="570" t="s">
        <v>231</v>
      </c>
      <c r="D297" s="570" t="s">
        <v>153</v>
      </c>
      <c r="E297" s="571" t="s">
        <v>232</v>
      </c>
      <c r="F297" s="572" t="s">
        <v>233</v>
      </c>
      <c r="G297" s="573" t="s">
        <v>195</v>
      </c>
      <c r="H297" s="574">
        <v>14.621</v>
      </c>
      <c r="I297" s="381"/>
      <c r="J297" s="575">
        <f>ROUND(I297*H297,2)</f>
        <v>0</v>
      </c>
      <c r="K297" s="576"/>
      <c r="L297" s="499"/>
      <c r="M297" s="577" t="s">
        <v>1</v>
      </c>
      <c r="N297" s="578" t="s">
        <v>40</v>
      </c>
      <c r="O297" s="498"/>
      <c r="P297" s="579">
        <f>O297*H297</f>
        <v>0</v>
      </c>
      <c r="Q297" s="579">
        <v>0</v>
      </c>
      <c r="R297" s="579">
        <f>Q297*H297</f>
        <v>0</v>
      </c>
      <c r="S297" s="579">
        <v>0</v>
      </c>
      <c r="T297" s="580">
        <f>S297*H297</f>
        <v>0</v>
      </c>
      <c r="U297" s="498"/>
      <c r="V297" s="498"/>
      <c r="AR297" s="379" t="s">
        <v>157</v>
      </c>
      <c r="AT297" s="379" t="s">
        <v>153</v>
      </c>
      <c r="AU297" s="379" t="s">
        <v>158</v>
      </c>
      <c r="AY297" s="372" t="s">
        <v>148</v>
      </c>
      <c r="BE297" s="380">
        <f>IF(N297="základní",J297,0)</f>
        <v>0</v>
      </c>
      <c r="BF297" s="380">
        <f>IF(N297="snížená",J297,0)</f>
        <v>0</v>
      </c>
      <c r="BG297" s="380">
        <f>IF(N297="zákl. přenesená",J297,0)</f>
        <v>0</v>
      </c>
      <c r="BH297" s="380">
        <f>IF(N297="sníž. přenesená",J297,0)</f>
        <v>0</v>
      </c>
      <c r="BI297" s="380">
        <f>IF(N297="nulová",J297,0)</f>
        <v>0</v>
      </c>
      <c r="BJ297" s="372" t="s">
        <v>80</v>
      </c>
      <c r="BK297" s="380">
        <f>ROUND(I297*H297,2)</f>
        <v>0</v>
      </c>
      <c r="BL297" s="372" t="s">
        <v>157</v>
      </c>
      <c r="BM297" s="379" t="s">
        <v>234</v>
      </c>
    </row>
    <row r="298" spans="1:65" s="382" customFormat="1" ht="20.9" customHeight="1">
      <c r="A298" s="560"/>
      <c r="B298" s="561"/>
      <c r="C298" s="560"/>
      <c r="D298" s="562" t="s">
        <v>74</v>
      </c>
      <c r="E298" s="568" t="s">
        <v>235</v>
      </c>
      <c r="F298" s="568" t="s">
        <v>236</v>
      </c>
      <c r="G298" s="560"/>
      <c r="H298" s="560"/>
      <c r="I298" s="560"/>
      <c r="J298" s="569">
        <f>BK298</f>
        <v>0</v>
      </c>
      <c r="K298" s="560"/>
      <c r="L298" s="561"/>
      <c r="M298" s="565"/>
      <c r="N298" s="560"/>
      <c r="O298" s="560"/>
      <c r="P298" s="566">
        <f>SUM(P299:P300)</f>
        <v>0</v>
      </c>
      <c r="Q298" s="560"/>
      <c r="R298" s="566">
        <f>SUM(R299:R300)</f>
        <v>0.26999999999999996</v>
      </c>
      <c r="S298" s="560"/>
      <c r="T298" s="567">
        <f>SUM(T299:T300)</f>
        <v>0</v>
      </c>
      <c r="U298" s="560"/>
      <c r="V298" s="560"/>
      <c r="AR298" s="384" t="s">
        <v>82</v>
      </c>
      <c r="AT298" s="385" t="s">
        <v>74</v>
      </c>
      <c r="AU298" s="385" t="s">
        <v>82</v>
      </c>
      <c r="AY298" s="384" t="s">
        <v>148</v>
      </c>
      <c r="BK298" s="383">
        <f>SUM(BK299:BK300)</f>
        <v>0</v>
      </c>
    </row>
    <row r="299" spans="1:65" s="405" customFormat="1" ht="24.15" customHeight="1">
      <c r="A299" s="498"/>
      <c r="B299" s="499"/>
      <c r="C299" s="570" t="s">
        <v>237</v>
      </c>
      <c r="D299" s="570" t="s">
        <v>153</v>
      </c>
      <c r="E299" s="571" t="s">
        <v>238</v>
      </c>
      <c r="F299" s="572" t="s">
        <v>239</v>
      </c>
      <c r="G299" s="573" t="s">
        <v>156</v>
      </c>
      <c r="H299" s="574">
        <v>60</v>
      </c>
      <c r="I299" s="381"/>
      <c r="J299" s="575">
        <f>ROUND(I299*H299,2)</f>
        <v>0</v>
      </c>
      <c r="K299" s="576"/>
      <c r="L299" s="499"/>
      <c r="M299" s="577" t="s">
        <v>1</v>
      </c>
      <c r="N299" s="578" t="s">
        <v>40</v>
      </c>
      <c r="O299" s="498"/>
      <c r="P299" s="579">
        <f>O299*H299</f>
        <v>0</v>
      </c>
      <c r="Q299" s="579">
        <v>4.4999999999999997E-3</v>
      </c>
      <c r="R299" s="579">
        <f>Q299*H299</f>
        <v>0.26999999999999996</v>
      </c>
      <c r="S299" s="579">
        <v>0</v>
      </c>
      <c r="T299" s="580">
        <f>S299*H299</f>
        <v>0</v>
      </c>
      <c r="U299" s="498"/>
      <c r="V299" s="498"/>
      <c r="AR299" s="379" t="s">
        <v>216</v>
      </c>
      <c r="AT299" s="379" t="s">
        <v>153</v>
      </c>
      <c r="AU299" s="379" t="s">
        <v>158</v>
      </c>
      <c r="AY299" s="372" t="s">
        <v>148</v>
      </c>
      <c r="BE299" s="380">
        <f>IF(N299="základní",J299,0)</f>
        <v>0</v>
      </c>
      <c r="BF299" s="380">
        <f>IF(N299="snížená",J299,0)</f>
        <v>0</v>
      </c>
      <c r="BG299" s="380">
        <f>IF(N299="zákl. přenesená",J299,0)</f>
        <v>0</v>
      </c>
      <c r="BH299" s="380">
        <f>IF(N299="sníž. přenesená",J299,0)</f>
        <v>0</v>
      </c>
      <c r="BI299" s="380">
        <f>IF(N299="nulová",J299,0)</f>
        <v>0</v>
      </c>
      <c r="BJ299" s="372" t="s">
        <v>80</v>
      </c>
      <c r="BK299" s="380">
        <f>ROUND(I299*H299,2)</f>
        <v>0</v>
      </c>
      <c r="BL299" s="372" t="s">
        <v>216</v>
      </c>
      <c r="BM299" s="379" t="s">
        <v>240</v>
      </c>
    </row>
    <row r="300" spans="1:65" s="405" customFormat="1" ht="24.15" customHeight="1">
      <c r="A300" s="498"/>
      <c r="B300" s="499"/>
      <c r="C300" s="570" t="s">
        <v>241</v>
      </c>
      <c r="D300" s="570" t="s">
        <v>153</v>
      </c>
      <c r="E300" s="571" t="s">
        <v>242</v>
      </c>
      <c r="F300" s="572" t="s">
        <v>243</v>
      </c>
      <c r="G300" s="573" t="s">
        <v>244</v>
      </c>
      <c r="H300" s="386"/>
      <c r="I300" s="381"/>
      <c r="J300" s="575">
        <f>ROUND(I300*H300,2)</f>
        <v>0</v>
      </c>
      <c r="K300" s="576"/>
      <c r="L300" s="499"/>
      <c r="M300" s="577" t="s">
        <v>1</v>
      </c>
      <c r="N300" s="578" t="s">
        <v>40</v>
      </c>
      <c r="O300" s="498"/>
      <c r="P300" s="579">
        <f>O300*H300</f>
        <v>0</v>
      </c>
      <c r="Q300" s="579">
        <v>0</v>
      </c>
      <c r="R300" s="579">
        <f>Q300*H300</f>
        <v>0</v>
      </c>
      <c r="S300" s="579">
        <v>0</v>
      </c>
      <c r="T300" s="580">
        <f>S300*H300</f>
        <v>0</v>
      </c>
      <c r="U300" s="498"/>
      <c r="V300" s="498"/>
      <c r="AR300" s="379" t="s">
        <v>216</v>
      </c>
      <c r="AT300" s="379" t="s">
        <v>153</v>
      </c>
      <c r="AU300" s="379" t="s">
        <v>158</v>
      </c>
      <c r="AY300" s="372" t="s">
        <v>148</v>
      </c>
      <c r="BE300" s="380">
        <f>IF(N300="základní",J300,0)</f>
        <v>0</v>
      </c>
      <c r="BF300" s="380">
        <f>IF(N300="snížená",J300,0)</f>
        <v>0</v>
      </c>
      <c r="BG300" s="380">
        <f>IF(N300="zákl. přenesená",J300,0)</f>
        <v>0</v>
      </c>
      <c r="BH300" s="380">
        <f>IF(N300="sníž. přenesená",J300,0)</f>
        <v>0</v>
      </c>
      <c r="BI300" s="380">
        <f>IF(N300="nulová",J300,0)</f>
        <v>0</v>
      </c>
      <c r="BJ300" s="372" t="s">
        <v>80</v>
      </c>
      <c r="BK300" s="380">
        <f>ROUND(I300*H300,2)</f>
        <v>0</v>
      </c>
      <c r="BL300" s="372" t="s">
        <v>216</v>
      </c>
      <c r="BM300" s="379" t="s">
        <v>245</v>
      </c>
    </row>
    <row r="301" spans="1:65" s="382" customFormat="1" ht="20.9" customHeight="1">
      <c r="A301" s="560"/>
      <c r="B301" s="561"/>
      <c r="C301" s="560"/>
      <c r="D301" s="562" t="s">
        <v>74</v>
      </c>
      <c r="E301" s="568" t="s">
        <v>246</v>
      </c>
      <c r="F301" s="568" t="s">
        <v>247</v>
      </c>
      <c r="G301" s="560"/>
      <c r="H301" s="560"/>
      <c r="I301" s="560"/>
      <c r="J301" s="569">
        <f>BK301</f>
        <v>0</v>
      </c>
      <c r="K301" s="560"/>
      <c r="L301" s="561"/>
      <c r="M301" s="565"/>
      <c r="N301" s="560"/>
      <c r="O301" s="560"/>
      <c r="P301" s="566">
        <f>SUM(P302:P306)</f>
        <v>0</v>
      </c>
      <c r="Q301" s="560"/>
      <c r="R301" s="566">
        <f>SUM(R302:R306)</f>
        <v>1.8226799999999996</v>
      </c>
      <c r="S301" s="560"/>
      <c r="T301" s="567">
        <f>SUM(T302:T306)</f>
        <v>0</v>
      </c>
      <c r="U301" s="560"/>
      <c r="V301" s="560"/>
      <c r="AR301" s="384" t="s">
        <v>82</v>
      </c>
      <c r="AT301" s="385" t="s">
        <v>74</v>
      </c>
      <c r="AU301" s="385" t="s">
        <v>82</v>
      </c>
      <c r="AY301" s="384" t="s">
        <v>148</v>
      </c>
      <c r="BK301" s="383">
        <f>SUM(BK302:BK306)</f>
        <v>0</v>
      </c>
    </row>
    <row r="302" spans="1:65" s="405" customFormat="1" ht="16.5" customHeight="1">
      <c r="A302" s="498"/>
      <c r="B302" s="499"/>
      <c r="C302" s="570" t="s">
        <v>248</v>
      </c>
      <c r="D302" s="570" t="s">
        <v>153</v>
      </c>
      <c r="E302" s="571" t="s">
        <v>249</v>
      </c>
      <c r="F302" s="572" t="s">
        <v>250</v>
      </c>
      <c r="G302" s="573" t="s">
        <v>156</v>
      </c>
      <c r="H302" s="574">
        <v>61</v>
      </c>
      <c r="I302" s="381"/>
      <c r="J302" s="575">
        <f>ROUND(I302*H302,2)</f>
        <v>0</v>
      </c>
      <c r="K302" s="576"/>
      <c r="L302" s="499"/>
      <c r="M302" s="577" t="s">
        <v>1</v>
      </c>
      <c r="N302" s="578" t="s">
        <v>40</v>
      </c>
      <c r="O302" s="498"/>
      <c r="P302" s="579">
        <f>O302*H302</f>
        <v>0</v>
      </c>
      <c r="Q302" s="579">
        <v>2.9999999999999997E-4</v>
      </c>
      <c r="R302" s="579">
        <f>Q302*H302</f>
        <v>1.8299999999999997E-2</v>
      </c>
      <c r="S302" s="579">
        <v>0</v>
      </c>
      <c r="T302" s="580">
        <f>S302*H302</f>
        <v>0</v>
      </c>
      <c r="U302" s="498"/>
      <c r="V302" s="498"/>
      <c r="AR302" s="379" t="s">
        <v>216</v>
      </c>
      <c r="AT302" s="379" t="s">
        <v>153</v>
      </c>
      <c r="AU302" s="379" t="s">
        <v>158</v>
      </c>
      <c r="AY302" s="372" t="s">
        <v>148</v>
      </c>
      <c r="BE302" s="380">
        <f>IF(N302="základní",J302,0)</f>
        <v>0</v>
      </c>
      <c r="BF302" s="380">
        <f>IF(N302="snížená",J302,0)</f>
        <v>0</v>
      </c>
      <c r="BG302" s="380">
        <f>IF(N302="zákl. přenesená",J302,0)</f>
        <v>0</v>
      </c>
      <c r="BH302" s="380">
        <f>IF(N302="sníž. přenesená",J302,0)</f>
        <v>0</v>
      </c>
      <c r="BI302" s="380">
        <f>IF(N302="nulová",J302,0)</f>
        <v>0</v>
      </c>
      <c r="BJ302" s="372" t="s">
        <v>80</v>
      </c>
      <c r="BK302" s="380">
        <f>ROUND(I302*H302,2)</f>
        <v>0</v>
      </c>
      <c r="BL302" s="372" t="s">
        <v>216</v>
      </c>
      <c r="BM302" s="379" t="s">
        <v>251</v>
      </c>
    </row>
    <row r="303" spans="1:65" s="405" customFormat="1" ht="33" customHeight="1">
      <c r="A303" s="498"/>
      <c r="B303" s="499"/>
      <c r="C303" s="570" t="s">
        <v>6</v>
      </c>
      <c r="D303" s="570" t="s">
        <v>153</v>
      </c>
      <c r="E303" s="571" t="s">
        <v>252</v>
      </c>
      <c r="F303" s="572" t="s">
        <v>253</v>
      </c>
      <c r="G303" s="573" t="s">
        <v>156</v>
      </c>
      <c r="H303" s="574">
        <v>61</v>
      </c>
      <c r="I303" s="381"/>
      <c r="J303" s="575">
        <f>ROUND(I303*H303,2)</f>
        <v>0</v>
      </c>
      <c r="K303" s="576"/>
      <c r="L303" s="499"/>
      <c r="M303" s="577" t="s">
        <v>1</v>
      </c>
      <c r="N303" s="578" t="s">
        <v>40</v>
      </c>
      <c r="O303" s="498"/>
      <c r="P303" s="579">
        <f>O303*H303</f>
        <v>0</v>
      </c>
      <c r="Q303" s="579">
        <v>5.3800000000000002E-3</v>
      </c>
      <c r="R303" s="579">
        <f>Q303*H303</f>
        <v>0.32818000000000003</v>
      </c>
      <c r="S303" s="579">
        <v>0</v>
      </c>
      <c r="T303" s="580">
        <f>S303*H303</f>
        <v>0</v>
      </c>
      <c r="U303" s="498"/>
      <c r="V303" s="498"/>
      <c r="AR303" s="379" t="s">
        <v>216</v>
      </c>
      <c r="AT303" s="379" t="s">
        <v>153</v>
      </c>
      <c r="AU303" s="379" t="s">
        <v>158</v>
      </c>
      <c r="AY303" s="372" t="s">
        <v>148</v>
      </c>
      <c r="BE303" s="380">
        <f>IF(N303="základní",J303,0)</f>
        <v>0</v>
      </c>
      <c r="BF303" s="380">
        <f>IF(N303="snížená",J303,0)</f>
        <v>0</v>
      </c>
      <c r="BG303" s="380">
        <f>IF(N303="zákl. přenesená",J303,0)</f>
        <v>0</v>
      </c>
      <c r="BH303" s="380">
        <f>IF(N303="sníž. přenesená",J303,0)</f>
        <v>0</v>
      </c>
      <c r="BI303" s="380">
        <f>IF(N303="nulová",J303,0)</f>
        <v>0</v>
      </c>
      <c r="BJ303" s="372" t="s">
        <v>80</v>
      </c>
      <c r="BK303" s="380">
        <f>ROUND(I303*H303,2)</f>
        <v>0</v>
      </c>
      <c r="BL303" s="372" t="s">
        <v>216</v>
      </c>
      <c r="BM303" s="379" t="s">
        <v>254</v>
      </c>
    </row>
    <row r="304" spans="1:65" s="405" customFormat="1" ht="24.15" customHeight="1">
      <c r="A304" s="498"/>
      <c r="B304" s="499"/>
      <c r="C304" s="595" t="s">
        <v>255</v>
      </c>
      <c r="D304" s="595" t="s">
        <v>256</v>
      </c>
      <c r="E304" s="596" t="s">
        <v>257</v>
      </c>
      <c r="F304" s="597" t="s">
        <v>258</v>
      </c>
      <c r="G304" s="598" t="s">
        <v>156</v>
      </c>
      <c r="H304" s="599">
        <v>67.099999999999994</v>
      </c>
      <c r="I304" s="387"/>
      <c r="J304" s="600">
        <f>ROUND(I304*H304,2)</f>
        <v>0</v>
      </c>
      <c r="K304" s="601"/>
      <c r="L304" s="602"/>
      <c r="M304" s="603" t="s">
        <v>1</v>
      </c>
      <c r="N304" s="604" t="s">
        <v>40</v>
      </c>
      <c r="O304" s="498"/>
      <c r="P304" s="579">
        <f>O304*H304</f>
        <v>0</v>
      </c>
      <c r="Q304" s="579">
        <v>2.1999999999999999E-2</v>
      </c>
      <c r="R304" s="579">
        <f>Q304*H304</f>
        <v>1.4761999999999997</v>
      </c>
      <c r="S304" s="579">
        <v>0</v>
      </c>
      <c r="T304" s="580">
        <f>S304*H304</f>
        <v>0</v>
      </c>
      <c r="U304" s="498"/>
      <c r="V304" s="498"/>
      <c r="AR304" s="379" t="s">
        <v>259</v>
      </c>
      <c r="AT304" s="379" t="s">
        <v>256</v>
      </c>
      <c r="AU304" s="379" t="s">
        <v>158</v>
      </c>
      <c r="AY304" s="372" t="s">
        <v>148</v>
      </c>
      <c r="BE304" s="380">
        <f>IF(N304="základní",J304,0)</f>
        <v>0</v>
      </c>
      <c r="BF304" s="380">
        <f>IF(N304="snížená",J304,0)</f>
        <v>0</v>
      </c>
      <c r="BG304" s="380">
        <f>IF(N304="zákl. přenesená",J304,0)</f>
        <v>0</v>
      </c>
      <c r="BH304" s="380">
        <f>IF(N304="sníž. přenesená",J304,0)</f>
        <v>0</v>
      </c>
      <c r="BI304" s="380">
        <f>IF(N304="nulová",J304,0)</f>
        <v>0</v>
      </c>
      <c r="BJ304" s="372" t="s">
        <v>80</v>
      </c>
      <c r="BK304" s="380">
        <f>ROUND(I304*H304,2)</f>
        <v>0</v>
      </c>
      <c r="BL304" s="372" t="s">
        <v>216</v>
      </c>
      <c r="BM304" s="379" t="s">
        <v>260</v>
      </c>
    </row>
    <row r="305" spans="1:65" s="388" customFormat="1">
      <c r="A305" s="581"/>
      <c r="B305" s="582"/>
      <c r="C305" s="581"/>
      <c r="D305" s="583" t="s">
        <v>170</v>
      </c>
      <c r="E305" s="581"/>
      <c r="F305" s="585" t="s">
        <v>261</v>
      </c>
      <c r="G305" s="581"/>
      <c r="H305" s="586">
        <v>67.099999999999994</v>
      </c>
      <c r="I305" s="581"/>
      <c r="J305" s="581"/>
      <c r="K305" s="581"/>
      <c r="L305" s="582"/>
      <c r="M305" s="587"/>
      <c r="N305" s="581"/>
      <c r="O305" s="581"/>
      <c r="P305" s="581"/>
      <c r="Q305" s="581"/>
      <c r="R305" s="581"/>
      <c r="S305" s="581"/>
      <c r="T305" s="588"/>
      <c r="U305" s="581"/>
      <c r="V305" s="581"/>
      <c r="AT305" s="389" t="s">
        <v>170</v>
      </c>
      <c r="AU305" s="389" t="s">
        <v>158</v>
      </c>
      <c r="AV305" s="388" t="s">
        <v>82</v>
      </c>
      <c r="AW305" s="388" t="s">
        <v>3</v>
      </c>
      <c r="AX305" s="388" t="s">
        <v>80</v>
      </c>
      <c r="AY305" s="389" t="s">
        <v>148</v>
      </c>
    </row>
    <row r="306" spans="1:65" s="405" customFormat="1" ht="24.15" customHeight="1">
      <c r="A306" s="498"/>
      <c r="B306" s="499"/>
      <c r="C306" s="570" t="s">
        <v>262</v>
      </c>
      <c r="D306" s="570" t="s">
        <v>153</v>
      </c>
      <c r="E306" s="571" t="s">
        <v>263</v>
      </c>
      <c r="F306" s="572" t="s">
        <v>264</v>
      </c>
      <c r="G306" s="573" t="s">
        <v>244</v>
      </c>
      <c r="H306" s="386"/>
      <c r="I306" s="381"/>
      <c r="J306" s="575">
        <f>ROUND(I306*H306,2)</f>
        <v>0</v>
      </c>
      <c r="K306" s="576"/>
      <c r="L306" s="499"/>
      <c r="M306" s="577" t="s">
        <v>1</v>
      </c>
      <c r="N306" s="578" t="s">
        <v>40</v>
      </c>
      <c r="O306" s="498"/>
      <c r="P306" s="579">
        <f>O306*H306</f>
        <v>0</v>
      </c>
      <c r="Q306" s="579">
        <v>0</v>
      </c>
      <c r="R306" s="579">
        <f>Q306*H306</f>
        <v>0</v>
      </c>
      <c r="S306" s="579">
        <v>0</v>
      </c>
      <c r="T306" s="580">
        <f>S306*H306</f>
        <v>0</v>
      </c>
      <c r="U306" s="498"/>
      <c r="V306" s="498"/>
      <c r="AR306" s="379" t="s">
        <v>216</v>
      </c>
      <c r="AT306" s="379" t="s">
        <v>153</v>
      </c>
      <c r="AU306" s="379" t="s">
        <v>158</v>
      </c>
      <c r="AY306" s="372" t="s">
        <v>148</v>
      </c>
      <c r="BE306" s="380">
        <f>IF(N306="základní",J306,0)</f>
        <v>0</v>
      </c>
      <c r="BF306" s="380">
        <f>IF(N306="snížená",J306,0)</f>
        <v>0</v>
      </c>
      <c r="BG306" s="380">
        <f>IF(N306="zákl. přenesená",J306,0)</f>
        <v>0</v>
      </c>
      <c r="BH306" s="380">
        <f>IF(N306="sníž. přenesená",J306,0)</f>
        <v>0</v>
      </c>
      <c r="BI306" s="380">
        <f>IF(N306="nulová",J306,0)</f>
        <v>0</v>
      </c>
      <c r="BJ306" s="372" t="s">
        <v>80</v>
      </c>
      <c r="BK306" s="380">
        <f>ROUND(I306*H306,2)</f>
        <v>0</v>
      </c>
      <c r="BL306" s="372" t="s">
        <v>216</v>
      </c>
      <c r="BM306" s="379" t="s">
        <v>265</v>
      </c>
    </row>
    <row r="307" spans="1:65" s="382" customFormat="1" ht="20.9" customHeight="1">
      <c r="A307" s="560"/>
      <c r="B307" s="561"/>
      <c r="C307" s="560"/>
      <c r="D307" s="562" t="s">
        <v>74</v>
      </c>
      <c r="E307" s="568" t="s">
        <v>266</v>
      </c>
      <c r="F307" s="568" t="s">
        <v>267</v>
      </c>
      <c r="G307" s="560"/>
      <c r="H307" s="560"/>
      <c r="I307" s="560"/>
      <c r="J307" s="569">
        <f>BK307</f>
        <v>0</v>
      </c>
      <c r="K307" s="560"/>
      <c r="L307" s="561"/>
      <c r="M307" s="565"/>
      <c r="N307" s="560"/>
      <c r="O307" s="560"/>
      <c r="P307" s="566">
        <f>SUM(P308:P313)</f>
        <v>0</v>
      </c>
      <c r="Q307" s="560"/>
      <c r="R307" s="566">
        <f>SUM(R308:R313)</f>
        <v>2.2501799999999998</v>
      </c>
      <c r="S307" s="560"/>
      <c r="T307" s="567">
        <f>SUM(T308:T313)</f>
        <v>0</v>
      </c>
      <c r="U307" s="560"/>
      <c r="V307" s="560"/>
      <c r="AR307" s="384" t="s">
        <v>82</v>
      </c>
      <c r="AT307" s="385" t="s">
        <v>74</v>
      </c>
      <c r="AU307" s="385" t="s">
        <v>82</v>
      </c>
      <c r="AY307" s="384" t="s">
        <v>148</v>
      </c>
      <c r="BK307" s="383">
        <f>SUM(BK308:BK313)</f>
        <v>0</v>
      </c>
    </row>
    <row r="308" spans="1:65" s="405" customFormat="1" ht="16.5" customHeight="1">
      <c r="A308" s="498"/>
      <c r="B308" s="499"/>
      <c r="C308" s="570" t="s">
        <v>268</v>
      </c>
      <c r="D308" s="570" t="s">
        <v>153</v>
      </c>
      <c r="E308" s="571" t="s">
        <v>269</v>
      </c>
      <c r="F308" s="572" t="s">
        <v>270</v>
      </c>
      <c r="G308" s="573" t="s">
        <v>156</v>
      </c>
      <c r="H308" s="574">
        <v>81</v>
      </c>
      <c r="I308" s="381"/>
      <c r="J308" s="575">
        <f>ROUND(I308*H308,2)</f>
        <v>0</v>
      </c>
      <c r="K308" s="576"/>
      <c r="L308" s="499"/>
      <c r="M308" s="577" t="s">
        <v>1</v>
      </c>
      <c r="N308" s="578" t="s">
        <v>40</v>
      </c>
      <c r="O308" s="498"/>
      <c r="P308" s="579">
        <f>O308*H308</f>
        <v>0</v>
      </c>
      <c r="Q308" s="579">
        <v>2.9999999999999997E-4</v>
      </c>
      <c r="R308" s="579">
        <f>Q308*H308</f>
        <v>2.4299999999999999E-2</v>
      </c>
      <c r="S308" s="579">
        <v>0</v>
      </c>
      <c r="T308" s="580">
        <f>S308*H308</f>
        <v>0</v>
      </c>
      <c r="U308" s="498"/>
      <c r="V308" s="498"/>
      <c r="AR308" s="379" t="s">
        <v>216</v>
      </c>
      <c r="AT308" s="379" t="s">
        <v>153</v>
      </c>
      <c r="AU308" s="379" t="s">
        <v>158</v>
      </c>
      <c r="AY308" s="372" t="s">
        <v>148</v>
      </c>
      <c r="BE308" s="380">
        <f>IF(N308="základní",J308,0)</f>
        <v>0</v>
      </c>
      <c r="BF308" s="380">
        <f>IF(N308="snížená",J308,0)</f>
        <v>0</v>
      </c>
      <c r="BG308" s="380">
        <f>IF(N308="zákl. přenesená",J308,0)</f>
        <v>0</v>
      </c>
      <c r="BH308" s="380">
        <f>IF(N308="sníž. přenesená",J308,0)</f>
        <v>0</v>
      </c>
      <c r="BI308" s="380">
        <f>IF(N308="nulová",J308,0)</f>
        <v>0</v>
      </c>
      <c r="BJ308" s="372" t="s">
        <v>80</v>
      </c>
      <c r="BK308" s="380">
        <f>ROUND(I308*H308,2)</f>
        <v>0</v>
      </c>
      <c r="BL308" s="372" t="s">
        <v>216</v>
      </c>
      <c r="BM308" s="379" t="s">
        <v>271</v>
      </c>
    </row>
    <row r="309" spans="1:65" s="405" customFormat="1" ht="16.5" customHeight="1">
      <c r="A309" s="498"/>
      <c r="B309" s="499"/>
      <c r="C309" s="570" t="s">
        <v>272</v>
      </c>
      <c r="D309" s="570" t="s">
        <v>153</v>
      </c>
      <c r="E309" s="571" t="s">
        <v>273</v>
      </c>
      <c r="F309" s="572" t="s">
        <v>274</v>
      </c>
      <c r="G309" s="573" t="s">
        <v>156</v>
      </c>
      <c r="H309" s="574">
        <v>81</v>
      </c>
      <c r="I309" s="381"/>
      <c r="J309" s="575">
        <f>ROUND(I309*H309,2)</f>
        <v>0</v>
      </c>
      <c r="K309" s="576"/>
      <c r="L309" s="499"/>
      <c r="M309" s="577" t="s">
        <v>1</v>
      </c>
      <c r="N309" s="578" t="s">
        <v>40</v>
      </c>
      <c r="O309" s="498"/>
      <c r="P309" s="579">
        <f>O309*H309</f>
        <v>0</v>
      </c>
      <c r="Q309" s="579">
        <v>4.4999999999999997E-3</v>
      </c>
      <c r="R309" s="579">
        <f>Q309*H309</f>
        <v>0.36449999999999999</v>
      </c>
      <c r="S309" s="579">
        <v>0</v>
      </c>
      <c r="T309" s="580">
        <f>S309*H309</f>
        <v>0</v>
      </c>
      <c r="U309" s="498"/>
      <c r="V309" s="498"/>
      <c r="AR309" s="379" t="s">
        <v>216</v>
      </c>
      <c r="AT309" s="379" t="s">
        <v>153</v>
      </c>
      <c r="AU309" s="379" t="s">
        <v>158</v>
      </c>
      <c r="AY309" s="372" t="s">
        <v>148</v>
      </c>
      <c r="BE309" s="380">
        <f>IF(N309="základní",J309,0)</f>
        <v>0</v>
      </c>
      <c r="BF309" s="380">
        <f>IF(N309="snížená",J309,0)</f>
        <v>0</v>
      </c>
      <c r="BG309" s="380">
        <f>IF(N309="zákl. přenesená",J309,0)</f>
        <v>0</v>
      </c>
      <c r="BH309" s="380">
        <f>IF(N309="sníž. přenesená",J309,0)</f>
        <v>0</v>
      </c>
      <c r="BI309" s="380">
        <f>IF(N309="nulová",J309,0)</f>
        <v>0</v>
      </c>
      <c r="BJ309" s="372" t="s">
        <v>80</v>
      </c>
      <c r="BK309" s="380">
        <f>ROUND(I309*H309,2)</f>
        <v>0</v>
      </c>
      <c r="BL309" s="372" t="s">
        <v>216</v>
      </c>
      <c r="BM309" s="379" t="s">
        <v>275</v>
      </c>
    </row>
    <row r="310" spans="1:65" s="405" customFormat="1" ht="33" customHeight="1">
      <c r="A310" s="498"/>
      <c r="B310" s="499"/>
      <c r="C310" s="570" t="s">
        <v>276</v>
      </c>
      <c r="D310" s="570" t="s">
        <v>153</v>
      </c>
      <c r="E310" s="571" t="s">
        <v>277</v>
      </c>
      <c r="F310" s="572" t="s">
        <v>278</v>
      </c>
      <c r="G310" s="573" t="s">
        <v>156</v>
      </c>
      <c r="H310" s="574">
        <v>81</v>
      </c>
      <c r="I310" s="381"/>
      <c r="J310" s="575">
        <f>ROUND(I310*H310,2)</f>
        <v>0</v>
      </c>
      <c r="K310" s="576"/>
      <c r="L310" s="499"/>
      <c r="M310" s="577" t="s">
        <v>1</v>
      </c>
      <c r="N310" s="578" t="s">
        <v>40</v>
      </c>
      <c r="O310" s="498"/>
      <c r="P310" s="579">
        <f>O310*H310</f>
        <v>0</v>
      </c>
      <c r="Q310" s="579">
        <v>5.3800000000000002E-3</v>
      </c>
      <c r="R310" s="579">
        <f>Q310*H310</f>
        <v>0.43578</v>
      </c>
      <c r="S310" s="579">
        <v>0</v>
      </c>
      <c r="T310" s="580">
        <f>S310*H310</f>
        <v>0</v>
      </c>
      <c r="U310" s="498"/>
      <c r="V310" s="498"/>
      <c r="AR310" s="379" t="s">
        <v>216</v>
      </c>
      <c r="AT310" s="379" t="s">
        <v>153</v>
      </c>
      <c r="AU310" s="379" t="s">
        <v>158</v>
      </c>
      <c r="AY310" s="372" t="s">
        <v>148</v>
      </c>
      <c r="BE310" s="380">
        <f>IF(N310="základní",J310,0)</f>
        <v>0</v>
      </c>
      <c r="BF310" s="380">
        <f>IF(N310="snížená",J310,0)</f>
        <v>0</v>
      </c>
      <c r="BG310" s="380">
        <f>IF(N310="zákl. přenesená",J310,0)</f>
        <v>0</v>
      </c>
      <c r="BH310" s="380">
        <f>IF(N310="sníž. přenesená",J310,0)</f>
        <v>0</v>
      </c>
      <c r="BI310" s="380">
        <f>IF(N310="nulová",J310,0)</f>
        <v>0</v>
      </c>
      <c r="BJ310" s="372" t="s">
        <v>80</v>
      </c>
      <c r="BK310" s="380">
        <f>ROUND(I310*H310,2)</f>
        <v>0</v>
      </c>
      <c r="BL310" s="372" t="s">
        <v>216</v>
      </c>
      <c r="BM310" s="379" t="s">
        <v>279</v>
      </c>
    </row>
    <row r="311" spans="1:65" s="405" customFormat="1" ht="24.15" customHeight="1">
      <c r="A311" s="498"/>
      <c r="B311" s="499"/>
      <c r="C311" s="595" t="s">
        <v>280</v>
      </c>
      <c r="D311" s="595" t="s">
        <v>256</v>
      </c>
      <c r="E311" s="596" t="s">
        <v>281</v>
      </c>
      <c r="F311" s="597" t="s">
        <v>282</v>
      </c>
      <c r="G311" s="598" t="s">
        <v>156</v>
      </c>
      <c r="H311" s="599">
        <v>89.1</v>
      </c>
      <c r="I311" s="387"/>
      <c r="J311" s="600">
        <f>ROUND(I311*H311,2)</f>
        <v>0</v>
      </c>
      <c r="K311" s="601"/>
      <c r="L311" s="602"/>
      <c r="M311" s="603" t="s">
        <v>1</v>
      </c>
      <c r="N311" s="604" t="s">
        <v>40</v>
      </c>
      <c r="O311" s="498"/>
      <c r="P311" s="579">
        <f>O311*H311</f>
        <v>0</v>
      </c>
      <c r="Q311" s="579">
        <v>1.6E-2</v>
      </c>
      <c r="R311" s="579">
        <f>Q311*H311</f>
        <v>1.4256</v>
      </c>
      <c r="S311" s="579">
        <v>0</v>
      </c>
      <c r="T311" s="580">
        <f>S311*H311</f>
        <v>0</v>
      </c>
      <c r="U311" s="498"/>
      <c r="V311" s="498"/>
      <c r="AR311" s="379" t="s">
        <v>259</v>
      </c>
      <c r="AT311" s="379" t="s">
        <v>256</v>
      </c>
      <c r="AU311" s="379" t="s">
        <v>158</v>
      </c>
      <c r="AY311" s="372" t="s">
        <v>148</v>
      </c>
      <c r="BE311" s="380">
        <f>IF(N311="základní",J311,0)</f>
        <v>0</v>
      </c>
      <c r="BF311" s="380">
        <f>IF(N311="snížená",J311,0)</f>
        <v>0</v>
      </c>
      <c r="BG311" s="380">
        <f>IF(N311="zákl. přenesená",J311,0)</f>
        <v>0</v>
      </c>
      <c r="BH311" s="380">
        <f>IF(N311="sníž. přenesená",J311,0)</f>
        <v>0</v>
      </c>
      <c r="BI311" s="380">
        <f>IF(N311="nulová",J311,0)</f>
        <v>0</v>
      </c>
      <c r="BJ311" s="372" t="s">
        <v>80</v>
      </c>
      <c r="BK311" s="380">
        <f>ROUND(I311*H311,2)</f>
        <v>0</v>
      </c>
      <c r="BL311" s="372" t="s">
        <v>216</v>
      </c>
      <c r="BM311" s="379" t="s">
        <v>283</v>
      </c>
    </row>
    <row r="312" spans="1:65" s="388" customFormat="1">
      <c r="A312" s="581"/>
      <c r="B312" s="582"/>
      <c r="C312" s="581"/>
      <c r="D312" s="583" t="s">
        <v>170</v>
      </c>
      <c r="E312" s="581"/>
      <c r="F312" s="585" t="s">
        <v>284</v>
      </c>
      <c r="G312" s="581"/>
      <c r="H312" s="586">
        <v>89.1</v>
      </c>
      <c r="I312" s="581"/>
      <c r="J312" s="581"/>
      <c r="K312" s="581"/>
      <c r="L312" s="582"/>
      <c r="M312" s="587"/>
      <c r="N312" s="581"/>
      <c r="O312" s="581"/>
      <c r="P312" s="581"/>
      <c r="Q312" s="581"/>
      <c r="R312" s="581"/>
      <c r="S312" s="581"/>
      <c r="T312" s="588"/>
      <c r="U312" s="581"/>
      <c r="V312" s="581"/>
      <c r="AT312" s="389" t="s">
        <v>170</v>
      </c>
      <c r="AU312" s="389" t="s">
        <v>158</v>
      </c>
      <c r="AV312" s="388" t="s">
        <v>82</v>
      </c>
      <c r="AW312" s="388" t="s">
        <v>3</v>
      </c>
      <c r="AX312" s="388" t="s">
        <v>80</v>
      </c>
      <c r="AY312" s="389" t="s">
        <v>148</v>
      </c>
    </row>
    <row r="313" spans="1:65" s="405" customFormat="1" ht="24.15" customHeight="1">
      <c r="A313" s="498"/>
      <c r="B313" s="499"/>
      <c r="C313" s="570" t="s">
        <v>285</v>
      </c>
      <c r="D313" s="570" t="s">
        <v>153</v>
      </c>
      <c r="E313" s="571" t="s">
        <v>286</v>
      </c>
      <c r="F313" s="572" t="s">
        <v>287</v>
      </c>
      <c r="G313" s="573" t="s">
        <v>244</v>
      </c>
      <c r="H313" s="386"/>
      <c r="I313" s="381"/>
      <c r="J313" s="575">
        <f>ROUND(I313*H313,2)</f>
        <v>0</v>
      </c>
      <c r="K313" s="576"/>
      <c r="L313" s="499"/>
      <c r="M313" s="577" t="s">
        <v>1</v>
      </c>
      <c r="N313" s="578" t="s">
        <v>40</v>
      </c>
      <c r="O313" s="498"/>
      <c r="P313" s="579">
        <f>O313*H313</f>
        <v>0</v>
      </c>
      <c r="Q313" s="579">
        <v>0</v>
      </c>
      <c r="R313" s="579">
        <f>Q313*H313</f>
        <v>0</v>
      </c>
      <c r="S313" s="579">
        <v>0</v>
      </c>
      <c r="T313" s="580">
        <f>S313*H313</f>
        <v>0</v>
      </c>
      <c r="U313" s="498"/>
      <c r="V313" s="498"/>
      <c r="AR313" s="379" t="s">
        <v>216</v>
      </c>
      <c r="AT313" s="379" t="s">
        <v>153</v>
      </c>
      <c r="AU313" s="379" t="s">
        <v>158</v>
      </c>
      <c r="AY313" s="372" t="s">
        <v>148</v>
      </c>
      <c r="BE313" s="380">
        <f>IF(N313="základní",J313,0)</f>
        <v>0</v>
      </c>
      <c r="BF313" s="380">
        <f>IF(N313="snížená",J313,0)</f>
        <v>0</v>
      </c>
      <c r="BG313" s="380">
        <f>IF(N313="zákl. přenesená",J313,0)</f>
        <v>0</v>
      </c>
      <c r="BH313" s="380">
        <f>IF(N313="sníž. přenesená",J313,0)</f>
        <v>0</v>
      </c>
      <c r="BI313" s="380">
        <f>IF(N313="nulová",J313,0)</f>
        <v>0</v>
      </c>
      <c r="BJ313" s="372" t="s">
        <v>80</v>
      </c>
      <c r="BK313" s="380">
        <f>ROUND(I313*H313,2)</f>
        <v>0</v>
      </c>
      <c r="BL313" s="372" t="s">
        <v>216</v>
      </c>
      <c r="BM313" s="379" t="s">
        <v>288</v>
      </c>
    </row>
    <row r="314" spans="1:65" s="382" customFormat="1" ht="26" customHeight="1">
      <c r="A314" s="560"/>
      <c r="B314" s="561"/>
      <c r="C314" s="560"/>
      <c r="D314" s="562" t="s">
        <v>74</v>
      </c>
      <c r="E314" s="563" t="s">
        <v>289</v>
      </c>
      <c r="F314" s="563" t="s">
        <v>290</v>
      </c>
      <c r="G314" s="560"/>
      <c r="H314" s="560"/>
      <c r="I314" s="560"/>
      <c r="J314" s="564">
        <f>BK314</f>
        <v>0</v>
      </c>
      <c r="K314" s="560"/>
      <c r="L314" s="561"/>
      <c r="M314" s="565"/>
      <c r="N314" s="560"/>
      <c r="O314" s="560"/>
      <c r="P314" s="566">
        <f>P315+P317</f>
        <v>0</v>
      </c>
      <c r="Q314" s="560"/>
      <c r="R314" s="566">
        <f>R315+R317</f>
        <v>3.7052160000000001E-2</v>
      </c>
      <c r="S314" s="560"/>
      <c r="T314" s="567">
        <f>T315+T317</f>
        <v>0</v>
      </c>
      <c r="U314" s="560"/>
      <c r="V314" s="560"/>
      <c r="AR314" s="384" t="s">
        <v>80</v>
      </c>
      <c r="AT314" s="385" t="s">
        <v>74</v>
      </c>
      <c r="AU314" s="385" t="s">
        <v>75</v>
      </c>
      <c r="AY314" s="384" t="s">
        <v>148</v>
      </c>
      <c r="BK314" s="383">
        <f>BK315+BK317</f>
        <v>0</v>
      </c>
    </row>
    <row r="315" spans="1:65" s="382" customFormat="1" ht="22.75" customHeight="1">
      <c r="A315" s="560"/>
      <c r="B315" s="561"/>
      <c r="C315" s="560"/>
      <c r="D315" s="562" t="s">
        <v>74</v>
      </c>
      <c r="E315" s="568" t="s">
        <v>149</v>
      </c>
      <c r="F315" s="568" t="s">
        <v>150</v>
      </c>
      <c r="G315" s="560"/>
      <c r="H315" s="560"/>
      <c r="I315" s="560"/>
      <c r="J315" s="569">
        <f>BK315</f>
        <v>0</v>
      </c>
      <c r="K315" s="560"/>
      <c r="L315" s="561"/>
      <c r="M315" s="565"/>
      <c r="N315" s="560"/>
      <c r="O315" s="560"/>
      <c r="P315" s="566">
        <f>P316</f>
        <v>0</v>
      </c>
      <c r="Q315" s="560"/>
      <c r="R315" s="566">
        <f>R316</f>
        <v>0</v>
      </c>
      <c r="S315" s="560"/>
      <c r="T315" s="567">
        <f>T316</f>
        <v>0</v>
      </c>
      <c r="U315" s="560"/>
      <c r="V315" s="560"/>
      <c r="AR315" s="384" t="s">
        <v>80</v>
      </c>
      <c r="AT315" s="385" t="s">
        <v>74</v>
      </c>
      <c r="AU315" s="385" t="s">
        <v>80</v>
      </c>
      <c r="AY315" s="384" t="s">
        <v>148</v>
      </c>
      <c r="BK315" s="383">
        <f>BK316</f>
        <v>0</v>
      </c>
    </row>
    <row r="316" spans="1:65" s="405" customFormat="1" ht="16.5" customHeight="1">
      <c r="A316" s="498"/>
      <c r="B316" s="499"/>
      <c r="C316" s="570" t="s">
        <v>291</v>
      </c>
      <c r="D316" s="570" t="s">
        <v>153</v>
      </c>
      <c r="E316" s="571" t="s">
        <v>80</v>
      </c>
      <c r="F316" s="572" t="s">
        <v>292</v>
      </c>
      <c r="G316" s="573" t="s">
        <v>293</v>
      </c>
      <c r="H316" s="574">
        <v>1</v>
      </c>
      <c r="I316" s="381"/>
      <c r="J316" s="575">
        <f>ROUND(I316*H316,2)</f>
        <v>0</v>
      </c>
      <c r="K316" s="576"/>
      <c r="L316" s="499"/>
      <c r="M316" s="577" t="s">
        <v>1</v>
      </c>
      <c r="N316" s="578" t="s">
        <v>40</v>
      </c>
      <c r="O316" s="498"/>
      <c r="P316" s="579">
        <f>O316*H316</f>
        <v>0</v>
      </c>
      <c r="Q316" s="579">
        <v>0</v>
      </c>
      <c r="R316" s="579">
        <f>Q316*H316</f>
        <v>0</v>
      </c>
      <c r="S316" s="579">
        <v>0</v>
      </c>
      <c r="T316" s="580">
        <f>S316*H316</f>
        <v>0</v>
      </c>
      <c r="U316" s="498"/>
      <c r="V316" s="498"/>
      <c r="AR316" s="379" t="s">
        <v>157</v>
      </c>
      <c r="AT316" s="379" t="s">
        <v>153</v>
      </c>
      <c r="AU316" s="379" t="s">
        <v>82</v>
      </c>
      <c r="AY316" s="372" t="s">
        <v>148</v>
      </c>
      <c r="BE316" s="380">
        <f>IF(N316="základní",J316,0)</f>
        <v>0</v>
      </c>
      <c r="BF316" s="380">
        <f>IF(N316="snížená",J316,0)</f>
        <v>0</v>
      </c>
      <c r="BG316" s="380">
        <f>IF(N316="zákl. přenesená",J316,0)</f>
        <v>0</v>
      </c>
      <c r="BH316" s="380">
        <f>IF(N316="sníž. přenesená",J316,0)</f>
        <v>0</v>
      </c>
      <c r="BI316" s="380">
        <f>IF(N316="nulová",J316,0)</f>
        <v>0</v>
      </c>
      <c r="BJ316" s="372" t="s">
        <v>80</v>
      </c>
      <c r="BK316" s="380">
        <f>ROUND(I316*H316,2)</f>
        <v>0</v>
      </c>
      <c r="BL316" s="372" t="s">
        <v>157</v>
      </c>
      <c r="BM316" s="379" t="s">
        <v>294</v>
      </c>
    </row>
    <row r="317" spans="1:65" s="382" customFormat="1" ht="22.75" customHeight="1">
      <c r="A317" s="560"/>
      <c r="B317" s="561"/>
      <c r="C317" s="560"/>
      <c r="D317" s="562" t="s">
        <v>74</v>
      </c>
      <c r="E317" s="568" t="s">
        <v>204</v>
      </c>
      <c r="F317" s="568" t="s">
        <v>205</v>
      </c>
      <c r="G317" s="560"/>
      <c r="H317" s="560"/>
      <c r="I317" s="560"/>
      <c r="J317" s="569">
        <f>BK317</f>
        <v>0</v>
      </c>
      <c r="K317" s="560"/>
      <c r="L317" s="561"/>
      <c r="M317" s="565"/>
      <c r="N317" s="560"/>
      <c r="O317" s="560"/>
      <c r="P317" s="566">
        <f>P318</f>
        <v>0</v>
      </c>
      <c r="Q317" s="560"/>
      <c r="R317" s="566">
        <f>R318</f>
        <v>3.7052160000000001E-2</v>
      </c>
      <c r="S317" s="560"/>
      <c r="T317" s="567">
        <f>T318</f>
        <v>0</v>
      </c>
      <c r="U317" s="560"/>
      <c r="V317" s="560"/>
      <c r="AR317" s="384" t="s">
        <v>80</v>
      </c>
      <c r="AT317" s="385" t="s">
        <v>74</v>
      </c>
      <c r="AU317" s="385" t="s">
        <v>80</v>
      </c>
      <c r="AY317" s="384" t="s">
        <v>148</v>
      </c>
      <c r="BK317" s="383">
        <f>BK318</f>
        <v>0</v>
      </c>
    </row>
    <row r="318" spans="1:65" s="382" customFormat="1" ht="20.9" customHeight="1">
      <c r="A318" s="560"/>
      <c r="B318" s="561"/>
      <c r="C318" s="560"/>
      <c r="D318" s="562" t="s">
        <v>74</v>
      </c>
      <c r="E318" s="568" t="s">
        <v>295</v>
      </c>
      <c r="F318" s="568" t="s">
        <v>1553</v>
      </c>
      <c r="G318" s="560"/>
      <c r="H318" s="560"/>
      <c r="I318" s="560"/>
      <c r="J318" s="569">
        <f>BK318</f>
        <v>0</v>
      </c>
      <c r="K318" s="560"/>
      <c r="L318" s="561"/>
      <c r="M318" s="565"/>
      <c r="N318" s="560"/>
      <c r="O318" s="560"/>
      <c r="P318" s="566">
        <f>SUM(P319:P327)</f>
        <v>0</v>
      </c>
      <c r="Q318" s="560"/>
      <c r="R318" s="566">
        <f>SUM(R319:R327)</f>
        <v>3.7052160000000001E-2</v>
      </c>
      <c r="S318" s="560"/>
      <c r="T318" s="567">
        <f>SUM(T319:T327)</f>
        <v>0</v>
      </c>
      <c r="U318" s="560"/>
      <c r="V318" s="560"/>
      <c r="AR318" s="384" t="s">
        <v>82</v>
      </c>
      <c r="AT318" s="385" t="s">
        <v>74</v>
      </c>
      <c r="AU318" s="385" t="s">
        <v>82</v>
      </c>
      <c r="AY318" s="384" t="s">
        <v>148</v>
      </c>
      <c r="BK318" s="383">
        <f>SUM(BK319:BK327)</f>
        <v>0</v>
      </c>
    </row>
    <row r="319" spans="1:65" s="405" customFormat="1" ht="21.75" customHeight="1">
      <c r="A319" s="498"/>
      <c r="B319" s="499"/>
      <c r="C319" s="570" t="s">
        <v>296</v>
      </c>
      <c r="D319" s="570" t="s">
        <v>153</v>
      </c>
      <c r="E319" s="571" t="s">
        <v>297</v>
      </c>
      <c r="F319" s="572" t="s">
        <v>298</v>
      </c>
      <c r="G319" s="573" t="s">
        <v>156</v>
      </c>
      <c r="H319" s="574">
        <v>9</v>
      </c>
      <c r="I319" s="381"/>
      <c r="J319" s="575">
        <f>ROUND(I319*H319,2)</f>
        <v>0</v>
      </c>
      <c r="K319" s="576"/>
      <c r="L319" s="499"/>
      <c r="M319" s="577" t="s">
        <v>1</v>
      </c>
      <c r="N319" s="578" t="s">
        <v>40</v>
      </c>
      <c r="O319" s="498"/>
      <c r="P319" s="579">
        <f>O319*H319</f>
        <v>0</v>
      </c>
      <c r="Q319" s="579">
        <v>0</v>
      </c>
      <c r="R319" s="579">
        <f>Q319*H319</f>
        <v>0</v>
      </c>
      <c r="S319" s="579">
        <v>0</v>
      </c>
      <c r="T319" s="580">
        <f>S319*H319</f>
        <v>0</v>
      </c>
      <c r="U319" s="498"/>
      <c r="V319" s="498"/>
      <c r="AR319" s="379" t="s">
        <v>216</v>
      </c>
      <c r="AT319" s="379" t="s">
        <v>153</v>
      </c>
      <c r="AU319" s="379" t="s">
        <v>158</v>
      </c>
      <c r="AY319" s="372" t="s">
        <v>148</v>
      </c>
      <c r="BE319" s="380">
        <f>IF(N319="základní",J319,0)</f>
        <v>0</v>
      </c>
      <c r="BF319" s="380">
        <f>IF(N319="snížená",J319,0)</f>
        <v>0</v>
      </c>
      <c r="BG319" s="380">
        <f>IF(N319="zákl. přenesená",J319,0)</f>
        <v>0</v>
      </c>
      <c r="BH319" s="380">
        <f>IF(N319="sníž. přenesená",J319,0)</f>
        <v>0</v>
      </c>
      <c r="BI319" s="380">
        <f>IF(N319="nulová",J319,0)</f>
        <v>0</v>
      </c>
      <c r="BJ319" s="372" t="s">
        <v>80</v>
      </c>
      <c r="BK319" s="380">
        <f>ROUND(I319*H319,2)</f>
        <v>0</v>
      </c>
      <c r="BL319" s="372" t="s">
        <v>216</v>
      </c>
      <c r="BM319" s="379" t="s">
        <v>299</v>
      </c>
    </row>
    <row r="320" spans="1:65" s="405" customFormat="1" ht="16.5" customHeight="1">
      <c r="A320" s="498"/>
      <c r="B320" s="499"/>
      <c r="C320" s="570" t="s">
        <v>259</v>
      </c>
      <c r="D320" s="570" t="s">
        <v>153</v>
      </c>
      <c r="E320" s="571" t="s">
        <v>300</v>
      </c>
      <c r="F320" s="572" t="s">
        <v>301</v>
      </c>
      <c r="G320" s="573" t="s">
        <v>156</v>
      </c>
      <c r="H320" s="574">
        <v>9</v>
      </c>
      <c r="I320" s="381"/>
      <c r="J320" s="575">
        <f>ROUND(I320*H320,2)</f>
        <v>0</v>
      </c>
      <c r="K320" s="576"/>
      <c r="L320" s="499"/>
      <c r="M320" s="577" t="s">
        <v>1</v>
      </c>
      <c r="N320" s="578" t="s">
        <v>40</v>
      </c>
      <c r="O320" s="498"/>
      <c r="P320" s="579">
        <f>O320*H320</f>
        <v>0</v>
      </c>
      <c r="Q320" s="579">
        <v>2.9999999999999997E-4</v>
      </c>
      <c r="R320" s="579">
        <f>Q320*H320</f>
        <v>2.6999999999999997E-3</v>
      </c>
      <c r="S320" s="579">
        <v>0</v>
      </c>
      <c r="T320" s="580">
        <f>S320*H320</f>
        <v>0</v>
      </c>
      <c r="U320" s="498"/>
      <c r="V320" s="498"/>
      <c r="AR320" s="379" t="s">
        <v>216</v>
      </c>
      <c r="AT320" s="379" t="s">
        <v>153</v>
      </c>
      <c r="AU320" s="379" t="s">
        <v>158</v>
      </c>
      <c r="AY320" s="372" t="s">
        <v>148</v>
      </c>
      <c r="BE320" s="380">
        <f>IF(N320="základní",J320,0)</f>
        <v>0</v>
      </c>
      <c r="BF320" s="380">
        <f>IF(N320="snížená",J320,0)</f>
        <v>0</v>
      </c>
      <c r="BG320" s="380">
        <f>IF(N320="zákl. přenesená",J320,0)</f>
        <v>0</v>
      </c>
      <c r="BH320" s="380">
        <f>IF(N320="sníž. přenesená",J320,0)</f>
        <v>0</v>
      </c>
      <c r="BI320" s="380">
        <f>IF(N320="nulová",J320,0)</f>
        <v>0</v>
      </c>
      <c r="BJ320" s="372" t="s">
        <v>80</v>
      </c>
      <c r="BK320" s="380">
        <f>ROUND(I320*H320,2)</f>
        <v>0</v>
      </c>
      <c r="BL320" s="372" t="s">
        <v>216</v>
      </c>
      <c r="BM320" s="379" t="s">
        <v>302</v>
      </c>
    </row>
    <row r="321" spans="1:65" s="405" customFormat="1" ht="16.5" customHeight="1">
      <c r="A321" s="498"/>
      <c r="B321" s="499"/>
      <c r="C321" s="595" t="s">
        <v>303</v>
      </c>
      <c r="D321" s="595" t="s">
        <v>256</v>
      </c>
      <c r="E321" s="596" t="s">
        <v>304</v>
      </c>
      <c r="F321" s="597" t="s">
        <v>305</v>
      </c>
      <c r="G321" s="598" t="s">
        <v>156</v>
      </c>
      <c r="H321" s="599">
        <v>9.9</v>
      </c>
      <c r="I321" s="387"/>
      <c r="J321" s="600">
        <f>ROUND(I321*H321,2)</f>
        <v>0</v>
      </c>
      <c r="K321" s="601"/>
      <c r="L321" s="602"/>
      <c r="M321" s="603" t="s">
        <v>1</v>
      </c>
      <c r="N321" s="604" t="s">
        <v>40</v>
      </c>
      <c r="O321" s="498"/>
      <c r="P321" s="579">
        <f>O321*H321</f>
        <v>0</v>
      </c>
      <c r="Q321" s="579">
        <v>3.2000000000000002E-3</v>
      </c>
      <c r="R321" s="579">
        <f>Q321*H321</f>
        <v>3.168E-2</v>
      </c>
      <c r="S321" s="579">
        <v>0</v>
      </c>
      <c r="T321" s="580">
        <f>S321*H321</f>
        <v>0</v>
      </c>
      <c r="U321" s="498"/>
      <c r="V321" s="498"/>
      <c r="AR321" s="379" t="s">
        <v>259</v>
      </c>
      <c r="AT321" s="379" t="s">
        <v>256</v>
      </c>
      <c r="AU321" s="379" t="s">
        <v>158</v>
      </c>
      <c r="AY321" s="372" t="s">
        <v>148</v>
      </c>
      <c r="BE321" s="380">
        <f>IF(N321="základní",J321,0)</f>
        <v>0</v>
      </c>
      <c r="BF321" s="380">
        <f>IF(N321="snížená",J321,0)</f>
        <v>0</v>
      </c>
      <c r="BG321" s="380">
        <f>IF(N321="zákl. přenesená",J321,0)</f>
        <v>0</v>
      </c>
      <c r="BH321" s="380">
        <f>IF(N321="sníž. přenesená",J321,0)</f>
        <v>0</v>
      </c>
      <c r="BI321" s="380">
        <f>IF(N321="nulová",J321,0)</f>
        <v>0</v>
      </c>
      <c r="BJ321" s="372" t="s">
        <v>80</v>
      </c>
      <c r="BK321" s="380">
        <f>ROUND(I321*H321,2)</f>
        <v>0</v>
      </c>
      <c r="BL321" s="372" t="s">
        <v>216</v>
      </c>
      <c r="BM321" s="379" t="s">
        <v>306</v>
      </c>
    </row>
    <row r="322" spans="1:65" s="388" customFormat="1">
      <c r="A322" s="581"/>
      <c r="B322" s="582"/>
      <c r="C322" s="581"/>
      <c r="D322" s="583" t="s">
        <v>170</v>
      </c>
      <c r="E322" s="581"/>
      <c r="F322" s="585" t="s">
        <v>307</v>
      </c>
      <c r="G322" s="581"/>
      <c r="H322" s="586">
        <v>9.9</v>
      </c>
      <c r="I322" s="581"/>
      <c r="J322" s="581"/>
      <c r="K322" s="581"/>
      <c r="L322" s="582"/>
      <c r="M322" s="587"/>
      <c r="N322" s="581"/>
      <c r="O322" s="581"/>
      <c r="P322" s="581"/>
      <c r="Q322" s="581"/>
      <c r="R322" s="581"/>
      <c r="S322" s="581"/>
      <c r="T322" s="588"/>
      <c r="U322" s="581"/>
      <c r="V322" s="581"/>
      <c r="AT322" s="389" t="s">
        <v>170</v>
      </c>
      <c r="AU322" s="389" t="s">
        <v>158</v>
      </c>
      <c r="AV322" s="388" t="s">
        <v>82</v>
      </c>
      <c r="AW322" s="388" t="s">
        <v>3</v>
      </c>
      <c r="AX322" s="388" t="s">
        <v>80</v>
      </c>
      <c r="AY322" s="389" t="s">
        <v>148</v>
      </c>
    </row>
    <row r="323" spans="1:65" s="405" customFormat="1" ht="16.5" customHeight="1">
      <c r="A323" s="498"/>
      <c r="B323" s="499"/>
      <c r="C323" s="570" t="s">
        <v>308</v>
      </c>
      <c r="D323" s="570" t="s">
        <v>153</v>
      </c>
      <c r="E323" s="571" t="s">
        <v>309</v>
      </c>
      <c r="F323" s="572" t="s">
        <v>310</v>
      </c>
      <c r="G323" s="573" t="s">
        <v>163</v>
      </c>
      <c r="H323" s="574">
        <v>11.4</v>
      </c>
      <c r="I323" s="381"/>
      <c r="J323" s="575">
        <f>ROUND(I323*H323,2)</f>
        <v>0</v>
      </c>
      <c r="K323" s="576"/>
      <c r="L323" s="499"/>
      <c r="M323" s="577" t="s">
        <v>1</v>
      </c>
      <c r="N323" s="578" t="s">
        <v>40</v>
      </c>
      <c r="O323" s="498"/>
      <c r="P323" s="579">
        <f>O323*H323</f>
        <v>0</v>
      </c>
      <c r="Q323" s="579">
        <v>1.0000000000000001E-5</v>
      </c>
      <c r="R323" s="579">
        <f>Q323*H323</f>
        <v>1.1400000000000001E-4</v>
      </c>
      <c r="S323" s="579">
        <v>0</v>
      </c>
      <c r="T323" s="580">
        <f>S323*H323</f>
        <v>0</v>
      </c>
      <c r="U323" s="498"/>
      <c r="V323" s="498"/>
      <c r="AR323" s="379" t="s">
        <v>216</v>
      </c>
      <c r="AT323" s="379" t="s">
        <v>153</v>
      </c>
      <c r="AU323" s="379" t="s">
        <v>158</v>
      </c>
      <c r="AY323" s="372" t="s">
        <v>148</v>
      </c>
      <c r="BE323" s="380">
        <f>IF(N323="základní",J323,0)</f>
        <v>0</v>
      </c>
      <c r="BF323" s="380">
        <f>IF(N323="snížená",J323,0)</f>
        <v>0</v>
      </c>
      <c r="BG323" s="380">
        <f>IF(N323="zákl. přenesená",J323,0)</f>
        <v>0</v>
      </c>
      <c r="BH323" s="380">
        <f>IF(N323="sníž. přenesená",J323,0)</f>
        <v>0</v>
      </c>
      <c r="BI323" s="380">
        <f>IF(N323="nulová",J323,0)</f>
        <v>0</v>
      </c>
      <c r="BJ323" s="372" t="s">
        <v>80</v>
      </c>
      <c r="BK323" s="380">
        <f>ROUND(I323*H323,2)</f>
        <v>0</v>
      </c>
      <c r="BL323" s="372" t="s">
        <v>216</v>
      </c>
      <c r="BM323" s="379" t="s">
        <v>311</v>
      </c>
    </row>
    <row r="324" spans="1:65" s="388" customFormat="1">
      <c r="A324" s="581"/>
      <c r="B324" s="582"/>
      <c r="C324" s="581"/>
      <c r="D324" s="583" t="s">
        <v>170</v>
      </c>
      <c r="E324" s="584" t="s">
        <v>1</v>
      </c>
      <c r="F324" s="585" t="s">
        <v>312</v>
      </c>
      <c r="G324" s="581"/>
      <c r="H324" s="586">
        <v>11.4</v>
      </c>
      <c r="I324" s="581"/>
      <c r="J324" s="581"/>
      <c r="K324" s="581"/>
      <c r="L324" s="582"/>
      <c r="M324" s="587"/>
      <c r="N324" s="581"/>
      <c r="O324" s="581"/>
      <c r="P324" s="581"/>
      <c r="Q324" s="581"/>
      <c r="R324" s="581"/>
      <c r="S324" s="581"/>
      <c r="T324" s="588"/>
      <c r="U324" s="581"/>
      <c r="V324" s="581"/>
      <c r="AT324" s="389" t="s">
        <v>170</v>
      </c>
      <c r="AU324" s="389" t="s">
        <v>158</v>
      </c>
      <c r="AV324" s="388" t="s">
        <v>82</v>
      </c>
      <c r="AW324" s="388" t="s">
        <v>31</v>
      </c>
      <c r="AX324" s="388" t="s">
        <v>75</v>
      </c>
      <c r="AY324" s="389" t="s">
        <v>148</v>
      </c>
    </row>
    <row r="325" spans="1:65" s="405" customFormat="1" ht="16.5" customHeight="1">
      <c r="A325" s="498"/>
      <c r="B325" s="499"/>
      <c r="C325" s="595" t="s">
        <v>313</v>
      </c>
      <c r="D325" s="595" t="s">
        <v>256</v>
      </c>
      <c r="E325" s="596" t="s">
        <v>314</v>
      </c>
      <c r="F325" s="597" t="s">
        <v>315</v>
      </c>
      <c r="G325" s="598" t="s">
        <v>163</v>
      </c>
      <c r="H325" s="599">
        <v>11.628</v>
      </c>
      <c r="I325" s="387"/>
      <c r="J325" s="600">
        <f>ROUND(I325*H325,2)</f>
        <v>0</v>
      </c>
      <c r="K325" s="601"/>
      <c r="L325" s="602"/>
      <c r="M325" s="603" t="s">
        <v>1</v>
      </c>
      <c r="N325" s="604" t="s">
        <v>40</v>
      </c>
      <c r="O325" s="498"/>
      <c r="P325" s="579">
        <f>O325*H325</f>
        <v>0</v>
      </c>
      <c r="Q325" s="579">
        <v>2.2000000000000001E-4</v>
      </c>
      <c r="R325" s="579">
        <f>Q325*H325</f>
        <v>2.5581600000000003E-3</v>
      </c>
      <c r="S325" s="579">
        <v>0</v>
      </c>
      <c r="T325" s="580">
        <f>S325*H325</f>
        <v>0</v>
      </c>
      <c r="U325" s="498"/>
      <c r="V325" s="498"/>
      <c r="AR325" s="379" t="s">
        <v>259</v>
      </c>
      <c r="AT325" s="379" t="s">
        <v>256</v>
      </c>
      <c r="AU325" s="379" t="s">
        <v>158</v>
      </c>
      <c r="AY325" s="372" t="s">
        <v>148</v>
      </c>
      <c r="BE325" s="380">
        <f>IF(N325="základní",J325,0)</f>
        <v>0</v>
      </c>
      <c r="BF325" s="380">
        <f>IF(N325="snížená",J325,0)</f>
        <v>0</v>
      </c>
      <c r="BG325" s="380">
        <f>IF(N325="zákl. přenesená",J325,0)</f>
        <v>0</v>
      </c>
      <c r="BH325" s="380">
        <f>IF(N325="sníž. přenesená",J325,0)</f>
        <v>0</v>
      </c>
      <c r="BI325" s="380">
        <f>IF(N325="nulová",J325,0)</f>
        <v>0</v>
      </c>
      <c r="BJ325" s="372" t="s">
        <v>80</v>
      </c>
      <c r="BK325" s="380">
        <f>ROUND(I325*H325,2)</f>
        <v>0</v>
      </c>
      <c r="BL325" s="372" t="s">
        <v>216</v>
      </c>
      <c r="BM325" s="379" t="s">
        <v>316</v>
      </c>
    </row>
    <row r="326" spans="1:65" s="388" customFormat="1">
      <c r="A326" s="581"/>
      <c r="B326" s="582"/>
      <c r="C326" s="581"/>
      <c r="D326" s="583" t="s">
        <v>170</v>
      </c>
      <c r="E326" s="581"/>
      <c r="F326" s="585" t="s">
        <v>317</v>
      </c>
      <c r="G326" s="581"/>
      <c r="H326" s="586">
        <v>11.628</v>
      </c>
      <c r="I326" s="581"/>
      <c r="J326" s="581"/>
      <c r="K326" s="581"/>
      <c r="L326" s="582"/>
      <c r="M326" s="587"/>
      <c r="N326" s="581"/>
      <c r="O326" s="581"/>
      <c r="P326" s="581"/>
      <c r="Q326" s="581"/>
      <c r="R326" s="581"/>
      <c r="S326" s="581"/>
      <c r="T326" s="588"/>
      <c r="U326" s="581"/>
      <c r="V326" s="581"/>
      <c r="AT326" s="389" t="s">
        <v>170</v>
      </c>
      <c r="AU326" s="389" t="s">
        <v>158</v>
      </c>
      <c r="AV326" s="388" t="s">
        <v>82</v>
      </c>
      <c r="AW326" s="388" t="s">
        <v>3</v>
      </c>
      <c r="AX326" s="388" t="s">
        <v>80</v>
      </c>
      <c r="AY326" s="389" t="s">
        <v>148</v>
      </c>
    </row>
    <row r="327" spans="1:65" s="405" customFormat="1" ht="24.15" customHeight="1">
      <c r="A327" s="498"/>
      <c r="B327" s="499"/>
      <c r="C327" s="570" t="s">
        <v>318</v>
      </c>
      <c r="D327" s="570" t="s">
        <v>153</v>
      </c>
      <c r="E327" s="571" t="s">
        <v>319</v>
      </c>
      <c r="F327" s="572" t="s">
        <v>320</v>
      </c>
      <c r="G327" s="573" t="s">
        <v>244</v>
      </c>
      <c r="H327" s="386"/>
      <c r="I327" s="381"/>
      <c r="J327" s="575">
        <f>ROUND(I327*H327,2)</f>
        <v>0</v>
      </c>
      <c r="K327" s="576"/>
      <c r="L327" s="499"/>
      <c r="M327" s="577" t="s">
        <v>1</v>
      </c>
      <c r="N327" s="578" t="s">
        <v>40</v>
      </c>
      <c r="O327" s="498"/>
      <c r="P327" s="579">
        <f>O327*H327</f>
        <v>0</v>
      </c>
      <c r="Q327" s="579">
        <v>0</v>
      </c>
      <c r="R327" s="579">
        <f>Q327*H327</f>
        <v>0</v>
      </c>
      <c r="S327" s="579">
        <v>0</v>
      </c>
      <c r="T327" s="580">
        <f>S327*H327</f>
        <v>0</v>
      </c>
      <c r="U327" s="498"/>
      <c r="V327" s="498"/>
      <c r="AR327" s="379" t="s">
        <v>216</v>
      </c>
      <c r="AT327" s="379" t="s">
        <v>153</v>
      </c>
      <c r="AU327" s="379" t="s">
        <v>158</v>
      </c>
      <c r="AY327" s="372" t="s">
        <v>148</v>
      </c>
      <c r="BE327" s="380">
        <f>IF(N327="základní",J327,0)</f>
        <v>0</v>
      </c>
      <c r="BF327" s="380">
        <f>IF(N327="snížená",J327,0)</f>
        <v>0</v>
      </c>
      <c r="BG327" s="380">
        <f>IF(N327="zákl. přenesená",J327,0)</f>
        <v>0</v>
      </c>
      <c r="BH327" s="380">
        <f>IF(N327="sníž. přenesená",J327,0)</f>
        <v>0</v>
      </c>
      <c r="BI327" s="380">
        <f>IF(N327="nulová",J327,0)</f>
        <v>0</v>
      </c>
      <c r="BJ327" s="372" t="s">
        <v>80</v>
      </c>
      <c r="BK327" s="380">
        <f>ROUND(I327*H327,2)</f>
        <v>0</v>
      </c>
      <c r="BL327" s="372" t="s">
        <v>216</v>
      </c>
      <c r="BM327" s="379" t="s">
        <v>321</v>
      </c>
    </row>
    <row r="328" spans="1:65" s="382" customFormat="1" ht="26" customHeight="1">
      <c r="A328" s="560"/>
      <c r="B328" s="561"/>
      <c r="C328" s="560"/>
      <c r="D328" s="562" t="s">
        <v>74</v>
      </c>
      <c r="E328" s="563" t="s">
        <v>322</v>
      </c>
      <c r="F328" s="563" t="s">
        <v>323</v>
      </c>
      <c r="G328" s="560"/>
      <c r="H328" s="560"/>
      <c r="I328" s="560"/>
      <c r="J328" s="564">
        <f>BK328</f>
        <v>0</v>
      </c>
      <c r="K328" s="560"/>
      <c r="L328" s="561"/>
      <c r="M328" s="565"/>
      <c r="N328" s="560"/>
      <c r="O328" s="560"/>
      <c r="P328" s="566">
        <f>P329+P331</f>
        <v>0</v>
      </c>
      <c r="Q328" s="560"/>
      <c r="R328" s="566">
        <f>R329+R331</f>
        <v>0.70568115999999992</v>
      </c>
      <c r="S328" s="560"/>
      <c r="T328" s="567">
        <f>T329+T331</f>
        <v>0</v>
      </c>
      <c r="U328" s="560"/>
      <c r="V328" s="560"/>
      <c r="AR328" s="384" t="s">
        <v>80</v>
      </c>
      <c r="AT328" s="385" t="s">
        <v>74</v>
      </c>
      <c r="AU328" s="385" t="s">
        <v>75</v>
      </c>
      <c r="AY328" s="384" t="s">
        <v>148</v>
      </c>
      <c r="BK328" s="383">
        <f>BK329+BK331</f>
        <v>0</v>
      </c>
    </row>
    <row r="329" spans="1:65" s="382" customFormat="1" ht="22.75" customHeight="1">
      <c r="A329" s="560"/>
      <c r="B329" s="561"/>
      <c r="C329" s="560"/>
      <c r="D329" s="562" t="s">
        <v>74</v>
      </c>
      <c r="E329" s="568" t="s">
        <v>149</v>
      </c>
      <c r="F329" s="568" t="s">
        <v>150</v>
      </c>
      <c r="G329" s="560"/>
      <c r="H329" s="560"/>
      <c r="I329" s="560"/>
      <c r="J329" s="569">
        <f>BK329</f>
        <v>0</v>
      </c>
      <c r="K329" s="560"/>
      <c r="L329" s="561"/>
      <c r="M329" s="565"/>
      <c r="N329" s="560"/>
      <c r="O329" s="560"/>
      <c r="P329" s="566">
        <f>P330</f>
        <v>0</v>
      </c>
      <c r="Q329" s="560"/>
      <c r="R329" s="566">
        <f>R330</f>
        <v>0</v>
      </c>
      <c r="S329" s="560"/>
      <c r="T329" s="567">
        <f>T330</f>
        <v>0</v>
      </c>
      <c r="U329" s="560"/>
      <c r="V329" s="560"/>
      <c r="AR329" s="384" t="s">
        <v>80</v>
      </c>
      <c r="AT329" s="385" t="s">
        <v>74</v>
      </c>
      <c r="AU329" s="385" t="s">
        <v>80</v>
      </c>
      <c r="AY329" s="384" t="s">
        <v>148</v>
      </c>
      <c r="BK329" s="383">
        <f>BK330</f>
        <v>0</v>
      </c>
    </row>
    <row r="330" spans="1:65" s="405" customFormat="1" ht="16.5" customHeight="1">
      <c r="A330" s="498"/>
      <c r="B330" s="499"/>
      <c r="C330" s="570" t="s">
        <v>324</v>
      </c>
      <c r="D330" s="570" t="s">
        <v>153</v>
      </c>
      <c r="E330" s="571" t="s">
        <v>80</v>
      </c>
      <c r="F330" s="572" t="s">
        <v>292</v>
      </c>
      <c r="G330" s="573" t="s">
        <v>293</v>
      </c>
      <c r="H330" s="574">
        <v>1</v>
      </c>
      <c r="I330" s="381"/>
      <c r="J330" s="575">
        <f>ROUND(I330*H330,2)</f>
        <v>0</v>
      </c>
      <c r="K330" s="576"/>
      <c r="L330" s="499"/>
      <c r="M330" s="577" t="s">
        <v>1</v>
      </c>
      <c r="N330" s="578" t="s">
        <v>40</v>
      </c>
      <c r="O330" s="498"/>
      <c r="P330" s="579">
        <f>O330*H330</f>
        <v>0</v>
      </c>
      <c r="Q330" s="579">
        <v>0</v>
      </c>
      <c r="R330" s="579">
        <f>Q330*H330</f>
        <v>0</v>
      </c>
      <c r="S330" s="579">
        <v>0</v>
      </c>
      <c r="T330" s="580">
        <f>S330*H330</f>
        <v>0</v>
      </c>
      <c r="U330" s="498"/>
      <c r="V330" s="498"/>
      <c r="AR330" s="379" t="s">
        <v>157</v>
      </c>
      <c r="AT330" s="379" t="s">
        <v>153</v>
      </c>
      <c r="AU330" s="379" t="s">
        <v>82</v>
      </c>
      <c r="AY330" s="372" t="s">
        <v>148</v>
      </c>
      <c r="BE330" s="380">
        <f>IF(N330="základní",J330,0)</f>
        <v>0</v>
      </c>
      <c r="BF330" s="380">
        <f>IF(N330="snížená",J330,0)</f>
        <v>0</v>
      </c>
      <c r="BG330" s="380">
        <f>IF(N330="zákl. přenesená",J330,0)</f>
        <v>0</v>
      </c>
      <c r="BH330" s="380">
        <f>IF(N330="sníž. přenesená",J330,0)</f>
        <v>0</v>
      </c>
      <c r="BI330" s="380">
        <f>IF(N330="nulová",J330,0)</f>
        <v>0</v>
      </c>
      <c r="BJ330" s="372" t="s">
        <v>80</v>
      </c>
      <c r="BK330" s="380">
        <f>ROUND(I330*H330,2)</f>
        <v>0</v>
      </c>
      <c r="BL330" s="372" t="s">
        <v>157</v>
      </c>
      <c r="BM330" s="379" t="s">
        <v>325</v>
      </c>
    </row>
    <row r="331" spans="1:65" s="382" customFormat="1" ht="22.75" customHeight="1">
      <c r="A331" s="560"/>
      <c r="B331" s="561"/>
      <c r="C331" s="560"/>
      <c r="D331" s="562" t="s">
        <v>74</v>
      </c>
      <c r="E331" s="568" t="s">
        <v>204</v>
      </c>
      <c r="F331" s="568" t="s">
        <v>205</v>
      </c>
      <c r="G331" s="560"/>
      <c r="H331" s="560"/>
      <c r="I331" s="560"/>
      <c r="J331" s="569">
        <f>BK331</f>
        <v>0</v>
      </c>
      <c r="K331" s="560"/>
      <c r="L331" s="561"/>
      <c r="M331" s="565"/>
      <c r="N331" s="560"/>
      <c r="O331" s="560"/>
      <c r="P331" s="566">
        <f>P332+P342</f>
        <v>0</v>
      </c>
      <c r="Q331" s="560"/>
      <c r="R331" s="566">
        <f>R332+R342</f>
        <v>0.70568115999999992</v>
      </c>
      <c r="S331" s="560"/>
      <c r="T331" s="567">
        <f>T332+T342</f>
        <v>0</v>
      </c>
      <c r="U331" s="560"/>
      <c r="V331" s="560"/>
      <c r="AR331" s="384" t="s">
        <v>80</v>
      </c>
      <c r="AT331" s="385" t="s">
        <v>74</v>
      </c>
      <c r="AU331" s="385" t="s">
        <v>80</v>
      </c>
      <c r="AY331" s="384" t="s">
        <v>148</v>
      </c>
      <c r="BK331" s="383">
        <f>BK332+BK342</f>
        <v>0</v>
      </c>
    </row>
    <row r="332" spans="1:65" s="382" customFormat="1" ht="20.9" customHeight="1">
      <c r="A332" s="560"/>
      <c r="B332" s="561"/>
      <c r="C332" s="560"/>
      <c r="D332" s="562" t="s">
        <v>74</v>
      </c>
      <c r="E332" s="568" t="s">
        <v>295</v>
      </c>
      <c r="F332" s="568" t="s">
        <v>1553</v>
      </c>
      <c r="G332" s="560"/>
      <c r="H332" s="560"/>
      <c r="I332" s="560"/>
      <c r="J332" s="569">
        <f>BK332</f>
        <v>0</v>
      </c>
      <c r="K332" s="560"/>
      <c r="L332" s="561"/>
      <c r="M332" s="565"/>
      <c r="N332" s="560"/>
      <c r="O332" s="560"/>
      <c r="P332" s="566">
        <f>SUM(P333:P341)</f>
        <v>0</v>
      </c>
      <c r="Q332" s="560"/>
      <c r="R332" s="566">
        <f>SUM(R333:R341)</f>
        <v>3.8961159999999995E-2</v>
      </c>
      <c r="S332" s="560"/>
      <c r="T332" s="567">
        <f>SUM(T333:T341)</f>
        <v>0</v>
      </c>
      <c r="U332" s="560"/>
      <c r="V332" s="560"/>
      <c r="AR332" s="384" t="s">
        <v>82</v>
      </c>
      <c r="AT332" s="385" t="s">
        <v>74</v>
      </c>
      <c r="AU332" s="385" t="s">
        <v>82</v>
      </c>
      <c r="AY332" s="384" t="s">
        <v>148</v>
      </c>
      <c r="BK332" s="383">
        <f>SUM(BK333:BK341)</f>
        <v>0</v>
      </c>
    </row>
    <row r="333" spans="1:65" s="405" customFormat="1" ht="21.75" customHeight="1">
      <c r="A333" s="498"/>
      <c r="B333" s="499"/>
      <c r="C333" s="570" t="s">
        <v>326</v>
      </c>
      <c r="D333" s="570" t="s">
        <v>153</v>
      </c>
      <c r="E333" s="571" t="s">
        <v>297</v>
      </c>
      <c r="F333" s="572" t="s">
        <v>298</v>
      </c>
      <c r="G333" s="573" t="s">
        <v>156</v>
      </c>
      <c r="H333" s="574">
        <v>9.5</v>
      </c>
      <c r="I333" s="381"/>
      <c r="J333" s="575">
        <f>ROUND(I333*H333,2)</f>
        <v>0</v>
      </c>
      <c r="K333" s="576"/>
      <c r="L333" s="499"/>
      <c r="M333" s="577" t="s">
        <v>1</v>
      </c>
      <c r="N333" s="578" t="s">
        <v>40</v>
      </c>
      <c r="O333" s="498"/>
      <c r="P333" s="579">
        <f>O333*H333</f>
        <v>0</v>
      </c>
      <c r="Q333" s="579">
        <v>0</v>
      </c>
      <c r="R333" s="579">
        <f>Q333*H333</f>
        <v>0</v>
      </c>
      <c r="S333" s="579">
        <v>0</v>
      </c>
      <c r="T333" s="580">
        <f>S333*H333</f>
        <v>0</v>
      </c>
      <c r="U333" s="498"/>
      <c r="V333" s="498"/>
      <c r="AR333" s="379" t="s">
        <v>157</v>
      </c>
      <c r="AT333" s="379" t="s">
        <v>153</v>
      </c>
      <c r="AU333" s="379" t="s">
        <v>158</v>
      </c>
      <c r="AY333" s="372" t="s">
        <v>148</v>
      </c>
      <c r="BE333" s="380">
        <f>IF(N333="základní",J333,0)</f>
        <v>0</v>
      </c>
      <c r="BF333" s="380">
        <f>IF(N333="snížená",J333,0)</f>
        <v>0</v>
      </c>
      <c r="BG333" s="380">
        <f>IF(N333="zákl. přenesená",J333,0)</f>
        <v>0</v>
      </c>
      <c r="BH333" s="380">
        <f>IF(N333="sníž. přenesená",J333,0)</f>
        <v>0</v>
      </c>
      <c r="BI333" s="380">
        <f>IF(N333="nulová",J333,0)</f>
        <v>0</v>
      </c>
      <c r="BJ333" s="372" t="s">
        <v>80</v>
      </c>
      <c r="BK333" s="380">
        <f>ROUND(I333*H333,2)</f>
        <v>0</v>
      </c>
      <c r="BL333" s="372" t="s">
        <v>157</v>
      </c>
      <c r="BM333" s="379" t="s">
        <v>327</v>
      </c>
    </row>
    <row r="334" spans="1:65" s="405" customFormat="1" ht="16.5" customHeight="1">
      <c r="A334" s="498"/>
      <c r="B334" s="499"/>
      <c r="C334" s="570" t="s">
        <v>328</v>
      </c>
      <c r="D334" s="570" t="s">
        <v>153</v>
      </c>
      <c r="E334" s="571" t="s">
        <v>300</v>
      </c>
      <c r="F334" s="572" t="s">
        <v>301</v>
      </c>
      <c r="G334" s="573" t="s">
        <v>156</v>
      </c>
      <c r="H334" s="574">
        <v>9.5</v>
      </c>
      <c r="I334" s="381"/>
      <c r="J334" s="575">
        <f>ROUND(I334*H334,2)</f>
        <v>0</v>
      </c>
      <c r="K334" s="576"/>
      <c r="L334" s="499"/>
      <c r="M334" s="577" t="s">
        <v>1</v>
      </c>
      <c r="N334" s="578" t="s">
        <v>40</v>
      </c>
      <c r="O334" s="498"/>
      <c r="P334" s="579">
        <f>O334*H334</f>
        <v>0</v>
      </c>
      <c r="Q334" s="579">
        <v>2.9999999999999997E-4</v>
      </c>
      <c r="R334" s="579">
        <f>Q334*H334</f>
        <v>2.8499999999999997E-3</v>
      </c>
      <c r="S334" s="579">
        <v>0</v>
      </c>
      <c r="T334" s="580">
        <f>S334*H334</f>
        <v>0</v>
      </c>
      <c r="U334" s="498"/>
      <c r="V334" s="498"/>
      <c r="AR334" s="379" t="s">
        <v>157</v>
      </c>
      <c r="AT334" s="379" t="s">
        <v>153</v>
      </c>
      <c r="AU334" s="379" t="s">
        <v>158</v>
      </c>
      <c r="AY334" s="372" t="s">
        <v>148</v>
      </c>
      <c r="BE334" s="380">
        <f>IF(N334="základní",J334,0)</f>
        <v>0</v>
      </c>
      <c r="BF334" s="380">
        <f>IF(N334="snížená",J334,0)</f>
        <v>0</v>
      </c>
      <c r="BG334" s="380">
        <f>IF(N334="zákl. přenesená",J334,0)</f>
        <v>0</v>
      </c>
      <c r="BH334" s="380">
        <f>IF(N334="sníž. přenesená",J334,0)</f>
        <v>0</v>
      </c>
      <c r="BI334" s="380">
        <f>IF(N334="nulová",J334,0)</f>
        <v>0</v>
      </c>
      <c r="BJ334" s="372" t="s">
        <v>80</v>
      </c>
      <c r="BK334" s="380">
        <f>ROUND(I334*H334,2)</f>
        <v>0</v>
      </c>
      <c r="BL334" s="372" t="s">
        <v>157</v>
      </c>
      <c r="BM334" s="379" t="s">
        <v>329</v>
      </c>
    </row>
    <row r="335" spans="1:65" s="405" customFormat="1" ht="16.5" customHeight="1">
      <c r="A335" s="498"/>
      <c r="B335" s="499"/>
      <c r="C335" s="595" t="s">
        <v>330</v>
      </c>
      <c r="D335" s="595" t="s">
        <v>256</v>
      </c>
      <c r="E335" s="596" t="s">
        <v>304</v>
      </c>
      <c r="F335" s="597" t="s">
        <v>305</v>
      </c>
      <c r="G335" s="598" t="s">
        <v>156</v>
      </c>
      <c r="H335" s="599">
        <v>10.45</v>
      </c>
      <c r="I335" s="387"/>
      <c r="J335" s="600">
        <f>ROUND(I335*H335,2)</f>
        <v>0</v>
      </c>
      <c r="K335" s="601"/>
      <c r="L335" s="602"/>
      <c r="M335" s="603" t="s">
        <v>1</v>
      </c>
      <c r="N335" s="604" t="s">
        <v>40</v>
      </c>
      <c r="O335" s="498"/>
      <c r="P335" s="579">
        <f>O335*H335</f>
        <v>0</v>
      </c>
      <c r="Q335" s="579">
        <v>3.2000000000000002E-3</v>
      </c>
      <c r="R335" s="579">
        <f>Q335*H335</f>
        <v>3.3439999999999998E-2</v>
      </c>
      <c r="S335" s="579">
        <v>0</v>
      </c>
      <c r="T335" s="580">
        <f>S335*H335</f>
        <v>0</v>
      </c>
      <c r="U335" s="498"/>
      <c r="V335" s="498"/>
      <c r="AR335" s="379" t="s">
        <v>172</v>
      </c>
      <c r="AT335" s="379" t="s">
        <v>256</v>
      </c>
      <c r="AU335" s="379" t="s">
        <v>158</v>
      </c>
      <c r="AY335" s="372" t="s">
        <v>148</v>
      </c>
      <c r="BE335" s="380">
        <f>IF(N335="základní",J335,0)</f>
        <v>0</v>
      </c>
      <c r="BF335" s="380">
        <f>IF(N335="snížená",J335,0)</f>
        <v>0</v>
      </c>
      <c r="BG335" s="380">
        <f>IF(N335="zákl. přenesená",J335,0)</f>
        <v>0</v>
      </c>
      <c r="BH335" s="380">
        <f>IF(N335="sníž. přenesená",J335,0)</f>
        <v>0</v>
      </c>
      <c r="BI335" s="380">
        <f>IF(N335="nulová",J335,0)</f>
        <v>0</v>
      </c>
      <c r="BJ335" s="372" t="s">
        <v>80</v>
      </c>
      <c r="BK335" s="380">
        <f>ROUND(I335*H335,2)</f>
        <v>0</v>
      </c>
      <c r="BL335" s="372" t="s">
        <v>157</v>
      </c>
      <c r="BM335" s="379" t="s">
        <v>331</v>
      </c>
    </row>
    <row r="336" spans="1:65" s="388" customFormat="1">
      <c r="A336" s="581"/>
      <c r="B336" s="582"/>
      <c r="C336" s="581"/>
      <c r="D336" s="583" t="s">
        <v>170</v>
      </c>
      <c r="E336" s="581"/>
      <c r="F336" s="585" t="s">
        <v>332</v>
      </c>
      <c r="G336" s="581"/>
      <c r="H336" s="586">
        <v>10.45</v>
      </c>
      <c r="I336" s="581"/>
      <c r="J336" s="581"/>
      <c r="K336" s="581"/>
      <c r="L336" s="582"/>
      <c r="M336" s="587"/>
      <c r="N336" s="581"/>
      <c r="O336" s="581"/>
      <c r="P336" s="581"/>
      <c r="Q336" s="581"/>
      <c r="R336" s="581"/>
      <c r="S336" s="581"/>
      <c r="T336" s="588"/>
      <c r="U336" s="581"/>
      <c r="V336" s="581"/>
      <c r="AT336" s="389" t="s">
        <v>170</v>
      </c>
      <c r="AU336" s="389" t="s">
        <v>158</v>
      </c>
      <c r="AV336" s="388" t="s">
        <v>82</v>
      </c>
      <c r="AW336" s="388" t="s">
        <v>3</v>
      </c>
      <c r="AX336" s="388" t="s">
        <v>80</v>
      </c>
      <c r="AY336" s="389" t="s">
        <v>148</v>
      </c>
    </row>
    <row r="337" spans="1:65" s="405" customFormat="1" ht="16.5" customHeight="1">
      <c r="A337" s="498"/>
      <c r="B337" s="499"/>
      <c r="C337" s="570" t="s">
        <v>333</v>
      </c>
      <c r="D337" s="570" t="s">
        <v>153</v>
      </c>
      <c r="E337" s="571" t="s">
        <v>309</v>
      </c>
      <c r="F337" s="572" t="s">
        <v>310</v>
      </c>
      <c r="G337" s="573" t="s">
        <v>163</v>
      </c>
      <c r="H337" s="574">
        <v>11.3</v>
      </c>
      <c r="I337" s="381"/>
      <c r="J337" s="575">
        <f>ROUND(I337*H337,2)</f>
        <v>0</v>
      </c>
      <c r="K337" s="576"/>
      <c r="L337" s="499"/>
      <c r="M337" s="577" t="s">
        <v>1</v>
      </c>
      <c r="N337" s="578" t="s">
        <v>40</v>
      </c>
      <c r="O337" s="498"/>
      <c r="P337" s="579">
        <f>O337*H337</f>
        <v>0</v>
      </c>
      <c r="Q337" s="579">
        <v>1.0000000000000001E-5</v>
      </c>
      <c r="R337" s="579">
        <f>Q337*H337</f>
        <v>1.1300000000000002E-4</v>
      </c>
      <c r="S337" s="579">
        <v>0</v>
      </c>
      <c r="T337" s="580">
        <f>S337*H337</f>
        <v>0</v>
      </c>
      <c r="U337" s="498"/>
      <c r="V337" s="498"/>
      <c r="AR337" s="379" t="s">
        <v>157</v>
      </c>
      <c r="AT337" s="379" t="s">
        <v>153</v>
      </c>
      <c r="AU337" s="379" t="s">
        <v>158</v>
      </c>
      <c r="AY337" s="372" t="s">
        <v>148</v>
      </c>
      <c r="BE337" s="380">
        <f>IF(N337="základní",J337,0)</f>
        <v>0</v>
      </c>
      <c r="BF337" s="380">
        <f>IF(N337="snížená",J337,0)</f>
        <v>0</v>
      </c>
      <c r="BG337" s="380">
        <f>IF(N337="zákl. přenesená",J337,0)</f>
        <v>0</v>
      </c>
      <c r="BH337" s="380">
        <f>IF(N337="sníž. přenesená",J337,0)</f>
        <v>0</v>
      </c>
      <c r="BI337" s="380">
        <f>IF(N337="nulová",J337,0)</f>
        <v>0</v>
      </c>
      <c r="BJ337" s="372" t="s">
        <v>80</v>
      </c>
      <c r="BK337" s="380">
        <f>ROUND(I337*H337,2)</f>
        <v>0</v>
      </c>
      <c r="BL337" s="372" t="s">
        <v>157</v>
      </c>
      <c r="BM337" s="379" t="s">
        <v>334</v>
      </c>
    </row>
    <row r="338" spans="1:65" s="388" customFormat="1">
      <c r="A338" s="581"/>
      <c r="B338" s="582"/>
      <c r="C338" s="581"/>
      <c r="D338" s="583" t="s">
        <v>170</v>
      </c>
      <c r="E338" s="584" t="s">
        <v>1</v>
      </c>
      <c r="F338" s="585" t="s">
        <v>335</v>
      </c>
      <c r="G338" s="581"/>
      <c r="H338" s="586">
        <v>11.3</v>
      </c>
      <c r="I338" s="581"/>
      <c r="J338" s="581"/>
      <c r="K338" s="581"/>
      <c r="L338" s="582"/>
      <c r="M338" s="587"/>
      <c r="N338" s="581"/>
      <c r="O338" s="581"/>
      <c r="P338" s="581"/>
      <c r="Q338" s="581"/>
      <c r="R338" s="581"/>
      <c r="S338" s="581"/>
      <c r="T338" s="588"/>
      <c r="U338" s="581"/>
      <c r="V338" s="581"/>
      <c r="AT338" s="389" t="s">
        <v>170</v>
      </c>
      <c r="AU338" s="389" t="s">
        <v>158</v>
      </c>
      <c r="AV338" s="388" t="s">
        <v>82</v>
      </c>
      <c r="AW338" s="388" t="s">
        <v>31</v>
      </c>
      <c r="AX338" s="388" t="s">
        <v>75</v>
      </c>
      <c r="AY338" s="389" t="s">
        <v>148</v>
      </c>
    </row>
    <row r="339" spans="1:65" s="405" customFormat="1" ht="16.5" customHeight="1">
      <c r="A339" s="498"/>
      <c r="B339" s="499"/>
      <c r="C339" s="595" t="s">
        <v>336</v>
      </c>
      <c r="D339" s="595" t="s">
        <v>256</v>
      </c>
      <c r="E339" s="596" t="s">
        <v>314</v>
      </c>
      <c r="F339" s="597" t="s">
        <v>315</v>
      </c>
      <c r="G339" s="598" t="s">
        <v>163</v>
      </c>
      <c r="H339" s="599">
        <v>11.628</v>
      </c>
      <c r="I339" s="387"/>
      <c r="J339" s="600">
        <f>ROUND(I339*H339,2)</f>
        <v>0</v>
      </c>
      <c r="K339" s="601"/>
      <c r="L339" s="602"/>
      <c r="M339" s="603" t="s">
        <v>1</v>
      </c>
      <c r="N339" s="604" t="s">
        <v>40</v>
      </c>
      <c r="O339" s="498"/>
      <c r="P339" s="579">
        <f>O339*H339</f>
        <v>0</v>
      </c>
      <c r="Q339" s="579">
        <v>2.2000000000000001E-4</v>
      </c>
      <c r="R339" s="579">
        <f>Q339*H339</f>
        <v>2.5581600000000003E-3</v>
      </c>
      <c r="S339" s="579">
        <v>0</v>
      </c>
      <c r="T339" s="580">
        <f>S339*H339</f>
        <v>0</v>
      </c>
      <c r="U339" s="498"/>
      <c r="V339" s="498"/>
      <c r="AR339" s="379" t="s">
        <v>172</v>
      </c>
      <c r="AT339" s="379" t="s">
        <v>256</v>
      </c>
      <c r="AU339" s="379" t="s">
        <v>158</v>
      </c>
      <c r="AY339" s="372" t="s">
        <v>148</v>
      </c>
      <c r="BE339" s="380">
        <f>IF(N339="základní",J339,0)</f>
        <v>0</v>
      </c>
      <c r="BF339" s="380">
        <f>IF(N339="snížená",J339,0)</f>
        <v>0</v>
      </c>
      <c r="BG339" s="380">
        <f>IF(N339="zákl. přenesená",J339,0)</f>
        <v>0</v>
      </c>
      <c r="BH339" s="380">
        <f>IF(N339="sníž. přenesená",J339,0)</f>
        <v>0</v>
      </c>
      <c r="BI339" s="380">
        <f>IF(N339="nulová",J339,0)</f>
        <v>0</v>
      </c>
      <c r="BJ339" s="372" t="s">
        <v>80</v>
      </c>
      <c r="BK339" s="380">
        <f>ROUND(I339*H339,2)</f>
        <v>0</v>
      </c>
      <c r="BL339" s="372" t="s">
        <v>157</v>
      </c>
      <c r="BM339" s="379" t="s">
        <v>337</v>
      </c>
    </row>
    <row r="340" spans="1:65" s="388" customFormat="1">
      <c r="A340" s="581"/>
      <c r="B340" s="582"/>
      <c r="C340" s="581"/>
      <c r="D340" s="583" t="s">
        <v>170</v>
      </c>
      <c r="E340" s="581"/>
      <c r="F340" s="585" t="s">
        <v>317</v>
      </c>
      <c r="G340" s="581"/>
      <c r="H340" s="586">
        <v>11.628</v>
      </c>
      <c r="I340" s="581"/>
      <c r="J340" s="581"/>
      <c r="K340" s="581"/>
      <c r="L340" s="582"/>
      <c r="M340" s="587"/>
      <c r="N340" s="581"/>
      <c r="O340" s="581"/>
      <c r="P340" s="581"/>
      <c r="Q340" s="581"/>
      <c r="R340" s="581"/>
      <c r="S340" s="581"/>
      <c r="T340" s="588"/>
      <c r="U340" s="581"/>
      <c r="V340" s="581"/>
      <c r="AT340" s="389" t="s">
        <v>170</v>
      </c>
      <c r="AU340" s="389" t="s">
        <v>158</v>
      </c>
      <c r="AV340" s="388" t="s">
        <v>82</v>
      </c>
      <c r="AW340" s="388" t="s">
        <v>3</v>
      </c>
      <c r="AX340" s="388" t="s">
        <v>80</v>
      </c>
      <c r="AY340" s="389" t="s">
        <v>148</v>
      </c>
    </row>
    <row r="341" spans="1:65" s="405" customFormat="1" ht="24.15" customHeight="1">
      <c r="A341" s="498"/>
      <c r="B341" s="499"/>
      <c r="C341" s="570" t="s">
        <v>338</v>
      </c>
      <c r="D341" s="570" t="s">
        <v>153</v>
      </c>
      <c r="E341" s="571" t="s">
        <v>319</v>
      </c>
      <c r="F341" s="572" t="s">
        <v>320</v>
      </c>
      <c r="G341" s="573" t="s">
        <v>244</v>
      </c>
      <c r="H341" s="386"/>
      <c r="I341" s="381"/>
      <c r="J341" s="575">
        <f>ROUND(I341*H341,2)</f>
        <v>0</v>
      </c>
      <c r="K341" s="576"/>
      <c r="L341" s="499"/>
      <c r="M341" s="577" t="s">
        <v>1</v>
      </c>
      <c r="N341" s="578" t="s">
        <v>40</v>
      </c>
      <c r="O341" s="498"/>
      <c r="P341" s="579">
        <f>O341*H341</f>
        <v>0</v>
      </c>
      <c r="Q341" s="579">
        <v>0</v>
      </c>
      <c r="R341" s="579">
        <f>Q341*H341</f>
        <v>0</v>
      </c>
      <c r="S341" s="579">
        <v>0</v>
      </c>
      <c r="T341" s="580">
        <f>S341*H341</f>
        <v>0</v>
      </c>
      <c r="U341" s="498"/>
      <c r="V341" s="498"/>
      <c r="AR341" s="379" t="s">
        <v>157</v>
      </c>
      <c r="AT341" s="379" t="s">
        <v>153</v>
      </c>
      <c r="AU341" s="379" t="s">
        <v>158</v>
      </c>
      <c r="AY341" s="372" t="s">
        <v>148</v>
      </c>
      <c r="BE341" s="380">
        <f>IF(N341="základní",J341,0)</f>
        <v>0</v>
      </c>
      <c r="BF341" s="380">
        <f>IF(N341="snížená",J341,0)</f>
        <v>0</v>
      </c>
      <c r="BG341" s="380">
        <f>IF(N341="zákl. přenesená",J341,0)</f>
        <v>0</v>
      </c>
      <c r="BH341" s="380">
        <f>IF(N341="sníž. přenesená",J341,0)</f>
        <v>0</v>
      </c>
      <c r="BI341" s="380">
        <f>IF(N341="nulová",J341,0)</f>
        <v>0</v>
      </c>
      <c r="BJ341" s="372" t="s">
        <v>80</v>
      </c>
      <c r="BK341" s="380">
        <f>ROUND(I341*H341,2)</f>
        <v>0</v>
      </c>
      <c r="BL341" s="372" t="s">
        <v>157</v>
      </c>
      <c r="BM341" s="379" t="s">
        <v>339</v>
      </c>
    </row>
    <row r="342" spans="1:65" s="382" customFormat="1" ht="20.9" customHeight="1">
      <c r="A342" s="560"/>
      <c r="B342" s="561"/>
      <c r="C342" s="560"/>
      <c r="D342" s="562" t="s">
        <v>74</v>
      </c>
      <c r="E342" s="568" t="s">
        <v>266</v>
      </c>
      <c r="F342" s="568" t="s">
        <v>267</v>
      </c>
      <c r="G342" s="560"/>
      <c r="H342" s="560"/>
      <c r="I342" s="560"/>
      <c r="J342" s="569">
        <f>BK342</f>
        <v>0</v>
      </c>
      <c r="K342" s="560"/>
      <c r="L342" s="561"/>
      <c r="M342" s="565"/>
      <c r="N342" s="560"/>
      <c r="O342" s="560"/>
      <c r="P342" s="566">
        <f>SUM(P343:P348)</f>
        <v>0</v>
      </c>
      <c r="Q342" s="560"/>
      <c r="R342" s="566">
        <f>SUM(R343:R348)</f>
        <v>0.66671999999999998</v>
      </c>
      <c r="S342" s="560"/>
      <c r="T342" s="567">
        <f>SUM(T343:T348)</f>
        <v>0</v>
      </c>
      <c r="U342" s="560"/>
      <c r="V342" s="560"/>
      <c r="AR342" s="384" t="s">
        <v>82</v>
      </c>
      <c r="AT342" s="385" t="s">
        <v>74</v>
      </c>
      <c r="AU342" s="385" t="s">
        <v>82</v>
      </c>
      <c r="AY342" s="384" t="s">
        <v>148</v>
      </c>
      <c r="BK342" s="383">
        <f>SUM(BK343:BK348)</f>
        <v>0</v>
      </c>
    </row>
    <row r="343" spans="1:65" s="405" customFormat="1" ht="16.5" customHeight="1">
      <c r="A343" s="498"/>
      <c r="B343" s="499"/>
      <c r="C343" s="570" t="s">
        <v>340</v>
      </c>
      <c r="D343" s="570" t="s">
        <v>153</v>
      </c>
      <c r="E343" s="571" t="s">
        <v>269</v>
      </c>
      <c r="F343" s="572" t="s">
        <v>270</v>
      </c>
      <c r="G343" s="573" t="s">
        <v>156</v>
      </c>
      <c r="H343" s="574">
        <v>24</v>
      </c>
      <c r="I343" s="381"/>
      <c r="J343" s="575">
        <f>ROUND(I343*H343,2)</f>
        <v>0</v>
      </c>
      <c r="K343" s="576"/>
      <c r="L343" s="499"/>
      <c r="M343" s="577" t="s">
        <v>1</v>
      </c>
      <c r="N343" s="578" t="s">
        <v>40</v>
      </c>
      <c r="O343" s="498"/>
      <c r="P343" s="579">
        <f>O343*H343</f>
        <v>0</v>
      </c>
      <c r="Q343" s="579">
        <v>2.9999999999999997E-4</v>
      </c>
      <c r="R343" s="579">
        <f>Q343*H343</f>
        <v>7.1999999999999998E-3</v>
      </c>
      <c r="S343" s="579">
        <v>0</v>
      </c>
      <c r="T343" s="580">
        <f>S343*H343</f>
        <v>0</v>
      </c>
      <c r="U343" s="498"/>
      <c r="V343" s="498"/>
      <c r="AR343" s="379" t="s">
        <v>216</v>
      </c>
      <c r="AT343" s="379" t="s">
        <v>153</v>
      </c>
      <c r="AU343" s="379" t="s">
        <v>158</v>
      </c>
      <c r="AY343" s="372" t="s">
        <v>148</v>
      </c>
      <c r="BE343" s="380">
        <f>IF(N343="základní",J343,0)</f>
        <v>0</v>
      </c>
      <c r="BF343" s="380">
        <f>IF(N343="snížená",J343,0)</f>
        <v>0</v>
      </c>
      <c r="BG343" s="380">
        <f>IF(N343="zákl. přenesená",J343,0)</f>
        <v>0</v>
      </c>
      <c r="BH343" s="380">
        <f>IF(N343="sníž. přenesená",J343,0)</f>
        <v>0</v>
      </c>
      <c r="BI343" s="380">
        <f>IF(N343="nulová",J343,0)</f>
        <v>0</v>
      </c>
      <c r="BJ343" s="372" t="s">
        <v>80</v>
      </c>
      <c r="BK343" s="380">
        <f>ROUND(I343*H343,2)</f>
        <v>0</v>
      </c>
      <c r="BL343" s="372" t="s">
        <v>216</v>
      </c>
      <c r="BM343" s="379" t="s">
        <v>341</v>
      </c>
    </row>
    <row r="344" spans="1:65" s="405" customFormat="1" ht="16.5" customHeight="1">
      <c r="A344" s="498"/>
      <c r="B344" s="499"/>
      <c r="C344" s="570" t="s">
        <v>342</v>
      </c>
      <c r="D344" s="570" t="s">
        <v>153</v>
      </c>
      <c r="E344" s="571" t="s">
        <v>273</v>
      </c>
      <c r="F344" s="572" t="s">
        <v>274</v>
      </c>
      <c r="G344" s="573" t="s">
        <v>156</v>
      </c>
      <c r="H344" s="574">
        <v>24</v>
      </c>
      <c r="I344" s="381"/>
      <c r="J344" s="575">
        <f>ROUND(I344*H344,2)</f>
        <v>0</v>
      </c>
      <c r="K344" s="576"/>
      <c r="L344" s="499"/>
      <c r="M344" s="577" t="s">
        <v>1</v>
      </c>
      <c r="N344" s="578" t="s">
        <v>40</v>
      </c>
      <c r="O344" s="498"/>
      <c r="P344" s="579">
        <f>O344*H344</f>
        <v>0</v>
      </c>
      <c r="Q344" s="579">
        <v>4.4999999999999997E-3</v>
      </c>
      <c r="R344" s="579">
        <f>Q344*H344</f>
        <v>0.10799999999999998</v>
      </c>
      <c r="S344" s="579">
        <v>0</v>
      </c>
      <c r="T344" s="580">
        <f>S344*H344</f>
        <v>0</v>
      </c>
      <c r="U344" s="498"/>
      <c r="V344" s="498"/>
      <c r="AR344" s="379" t="s">
        <v>216</v>
      </c>
      <c r="AT344" s="379" t="s">
        <v>153</v>
      </c>
      <c r="AU344" s="379" t="s">
        <v>158</v>
      </c>
      <c r="AY344" s="372" t="s">
        <v>148</v>
      </c>
      <c r="BE344" s="380">
        <f>IF(N344="základní",J344,0)</f>
        <v>0</v>
      </c>
      <c r="BF344" s="380">
        <f>IF(N344="snížená",J344,0)</f>
        <v>0</v>
      </c>
      <c r="BG344" s="380">
        <f>IF(N344="zákl. přenesená",J344,0)</f>
        <v>0</v>
      </c>
      <c r="BH344" s="380">
        <f>IF(N344="sníž. přenesená",J344,0)</f>
        <v>0</v>
      </c>
      <c r="BI344" s="380">
        <f>IF(N344="nulová",J344,0)</f>
        <v>0</v>
      </c>
      <c r="BJ344" s="372" t="s">
        <v>80</v>
      </c>
      <c r="BK344" s="380">
        <f>ROUND(I344*H344,2)</f>
        <v>0</v>
      </c>
      <c r="BL344" s="372" t="s">
        <v>216</v>
      </c>
      <c r="BM344" s="379" t="s">
        <v>343</v>
      </c>
    </row>
    <row r="345" spans="1:65" s="405" customFormat="1" ht="33" customHeight="1">
      <c r="A345" s="498"/>
      <c r="B345" s="499"/>
      <c r="C345" s="570" t="s">
        <v>344</v>
      </c>
      <c r="D345" s="570" t="s">
        <v>153</v>
      </c>
      <c r="E345" s="571" t="s">
        <v>277</v>
      </c>
      <c r="F345" s="572" t="s">
        <v>278</v>
      </c>
      <c r="G345" s="573" t="s">
        <v>156</v>
      </c>
      <c r="H345" s="574">
        <v>24</v>
      </c>
      <c r="I345" s="381"/>
      <c r="J345" s="575">
        <f>ROUND(I345*H345,2)</f>
        <v>0</v>
      </c>
      <c r="K345" s="576"/>
      <c r="L345" s="499"/>
      <c r="M345" s="577" t="s">
        <v>1</v>
      </c>
      <c r="N345" s="578" t="s">
        <v>40</v>
      </c>
      <c r="O345" s="498"/>
      <c r="P345" s="579">
        <f>O345*H345</f>
        <v>0</v>
      </c>
      <c r="Q345" s="579">
        <v>5.3800000000000002E-3</v>
      </c>
      <c r="R345" s="579">
        <f>Q345*H345</f>
        <v>0.12912000000000001</v>
      </c>
      <c r="S345" s="579">
        <v>0</v>
      </c>
      <c r="T345" s="580">
        <f>S345*H345</f>
        <v>0</v>
      </c>
      <c r="U345" s="498"/>
      <c r="V345" s="498"/>
      <c r="AR345" s="379" t="s">
        <v>216</v>
      </c>
      <c r="AT345" s="379" t="s">
        <v>153</v>
      </c>
      <c r="AU345" s="379" t="s">
        <v>158</v>
      </c>
      <c r="AY345" s="372" t="s">
        <v>148</v>
      </c>
      <c r="BE345" s="380">
        <f>IF(N345="základní",J345,0)</f>
        <v>0</v>
      </c>
      <c r="BF345" s="380">
        <f>IF(N345="snížená",J345,0)</f>
        <v>0</v>
      </c>
      <c r="BG345" s="380">
        <f>IF(N345="zákl. přenesená",J345,0)</f>
        <v>0</v>
      </c>
      <c r="BH345" s="380">
        <f>IF(N345="sníž. přenesená",J345,0)</f>
        <v>0</v>
      </c>
      <c r="BI345" s="380">
        <f>IF(N345="nulová",J345,0)</f>
        <v>0</v>
      </c>
      <c r="BJ345" s="372" t="s">
        <v>80</v>
      </c>
      <c r="BK345" s="380">
        <f>ROUND(I345*H345,2)</f>
        <v>0</v>
      </c>
      <c r="BL345" s="372" t="s">
        <v>216</v>
      </c>
      <c r="BM345" s="379" t="s">
        <v>345</v>
      </c>
    </row>
    <row r="346" spans="1:65" s="405" customFormat="1" ht="24.15" customHeight="1">
      <c r="A346" s="498"/>
      <c r="B346" s="499"/>
      <c r="C346" s="595" t="s">
        <v>346</v>
      </c>
      <c r="D346" s="595" t="s">
        <v>256</v>
      </c>
      <c r="E346" s="596" t="s">
        <v>281</v>
      </c>
      <c r="F346" s="597" t="s">
        <v>282</v>
      </c>
      <c r="G346" s="598" t="s">
        <v>156</v>
      </c>
      <c r="H346" s="599">
        <v>26.4</v>
      </c>
      <c r="I346" s="387"/>
      <c r="J346" s="600">
        <f>ROUND(I346*H346,2)</f>
        <v>0</v>
      </c>
      <c r="K346" s="601"/>
      <c r="L346" s="602"/>
      <c r="M346" s="603" t="s">
        <v>1</v>
      </c>
      <c r="N346" s="604" t="s">
        <v>40</v>
      </c>
      <c r="O346" s="498"/>
      <c r="P346" s="579">
        <f>O346*H346</f>
        <v>0</v>
      </c>
      <c r="Q346" s="579">
        <v>1.6E-2</v>
      </c>
      <c r="R346" s="579">
        <f>Q346*H346</f>
        <v>0.4224</v>
      </c>
      <c r="S346" s="579">
        <v>0</v>
      </c>
      <c r="T346" s="580">
        <f>S346*H346</f>
        <v>0</v>
      </c>
      <c r="U346" s="498"/>
      <c r="V346" s="498"/>
      <c r="AR346" s="379" t="s">
        <v>259</v>
      </c>
      <c r="AT346" s="379" t="s">
        <v>256</v>
      </c>
      <c r="AU346" s="379" t="s">
        <v>158</v>
      </c>
      <c r="AY346" s="372" t="s">
        <v>148</v>
      </c>
      <c r="BE346" s="380">
        <f>IF(N346="základní",J346,0)</f>
        <v>0</v>
      </c>
      <c r="BF346" s="380">
        <f>IF(N346="snížená",J346,0)</f>
        <v>0</v>
      </c>
      <c r="BG346" s="380">
        <f>IF(N346="zákl. přenesená",J346,0)</f>
        <v>0</v>
      </c>
      <c r="BH346" s="380">
        <f>IF(N346="sníž. přenesená",J346,0)</f>
        <v>0</v>
      </c>
      <c r="BI346" s="380">
        <f>IF(N346="nulová",J346,0)</f>
        <v>0</v>
      </c>
      <c r="BJ346" s="372" t="s">
        <v>80</v>
      </c>
      <c r="BK346" s="380">
        <f>ROUND(I346*H346,2)</f>
        <v>0</v>
      </c>
      <c r="BL346" s="372" t="s">
        <v>216</v>
      </c>
      <c r="BM346" s="379" t="s">
        <v>347</v>
      </c>
    </row>
    <row r="347" spans="1:65" s="388" customFormat="1">
      <c r="A347" s="581"/>
      <c r="B347" s="582"/>
      <c r="C347" s="581"/>
      <c r="D347" s="583" t="s">
        <v>170</v>
      </c>
      <c r="E347" s="581"/>
      <c r="F347" s="585" t="s">
        <v>348</v>
      </c>
      <c r="G347" s="581"/>
      <c r="H347" s="586">
        <v>26.4</v>
      </c>
      <c r="I347" s="581"/>
      <c r="J347" s="581"/>
      <c r="K347" s="581"/>
      <c r="L347" s="582"/>
      <c r="M347" s="587"/>
      <c r="N347" s="581"/>
      <c r="O347" s="581"/>
      <c r="P347" s="581"/>
      <c r="Q347" s="581"/>
      <c r="R347" s="581"/>
      <c r="S347" s="581"/>
      <c r="T347" s="588"/>
      <c r="U347" s="581"/>
      <c r="V347" s="581"/>
      <c r="AT347" s="389" t="s">
        <v>170</v>
      </c>
      <c r="AU347" s="389" t="s">
        <v>158</v>
      </c>
      <c r="AV347" s="388" t="s">
        <v>82</v>
      </c>
      <c r="AW347" s="388" t="s">
        <v>3</v>
      </c>
      <c r="AX347" s="388" t="s">
        <v>80</v>
      </c>
      <c r="AY347" s="389" t="s">
        <v>148</v>
      </c>
    </row>
    <row r="348" spans="1:65" s="405" customFormat="1" ht="24.15" customHeight="1">
      <c r="A348" s="498"/>
      <c r="B348" s="499"/>
      <c r="C348" s="570" t="s">
        <v>349</v>
      </c>
      <c r="D348" s="570" t="s">
        <v>153</v>
      </c>
      <c r="E348" s="571" t="s">
        <v>286</v>
      </c>
      <c r="F348" s="572" t="s">
        <v>287</v>
      </c>
      <c r="G348" s="573" t="s">
        <v>244</v>
      </c>
      <c r="H348" s="386"/>
      <c r="I348" s="381"/>
      <c r="J348" s="575">
        <f>ROUND(I348*H348,2)</f>
        <v>0</v>
      </c>
      <c r="K348" s="576"/>
      <c r="L348" s="499"/>
      <c r="M348" s="577" t="s">
        <v>1</v>
      </c>
      <c r="N348" s="578" t="s">
        <v>40</v>
      </c>
      <c r="O348" s="498"/>
      <c r="P348" s="579">
        <f>O348*H348</f>
        <v>0</v>
      </c>
      <c r="Q348" s="579">
        <v>0</v>
      </c>
      <c r="R348" s="579">
        <f>Q348*H348</f>
        <v>0</v>
      </c>
      <c r="S348" s="579">
        <v>0</v>
      </c>
      <c r="T348" s="580">
        <f>S348*H348</f>
        <v>0</v>
      </c>
      <c r="U348" s="498"/>
      <c r="V348" s="498"/>
      <c r="AR348" s="379" t="s">
        <v>216</v>
      </c>
      <c r="AT348" s="379" t="s">
        <v>153</v>
      </c>
      <c r="AU348" s="379" t="s">
        <v>158</v>
      </c>
      <c r="AY348" s="372" t="s">
        <v>148</v>
      </c>
      <c r="BE348" s="380">
        <f>IF(N348="základní",J348,0)</f>
        <v>0</v>
      </c>
      <c r="BF348" s="380">
        <f>IF(N348="snížená",J348,0)</f>
        <v>0</v>
      </c>
      <c r="BG348" s="380">
        <f>IF(N348="zákl. přenesená",J348,0)</f>
        <v>0</v>
      </c>
      <c r="BH348" s="380">
        <f>IF(N348="sníž. přenesená",J348,0)</f>
        <v>0</v>
      </c>
      <c r="BI348" s="380">
        <f>IF(N348="nulová",J348,0)</f>
        <v>0</v>
      </c>
      <c r="BJ348" s="372" t="s">
        <v>80</v>
      </c>
      <c r="BK348" s="380">
        <f>ROUND(I348*H348,2)</f>
        <v>0</v>
      </c>
      <c r="BL348" s="372" t="s">
        <v>216</v>
      </c>
      <c r="BM348" s="379" t="s">
        <v>350</v>
      </c>
    </row>
    <row r="349" spans="1:65" s="382" customFormat="1" ht="26" customHeight="1">
      <c r="A349" s="560"/>
      <c r="B349" s="561"/>
      <c r="C349" s="560"/>
      <c r="D349" s="562" t="s">
        <v>74</v>
      </c>
      <c r="E349" s="563" t="s">
        <v>351</v>
      </c>
      <c r="F349" s="563" t="s">
        <v>352</v>
      </c>
      <c r="G349" s="560"/>
      <c r="H349" s="560"/>
      <c r="I349" s="560"/>
      <c r="J349" s="564">
        <f>BK349</f>
        <v>0</v>
      </c>
      <c r="K349" s="560"/>
      <c r="L349" s="561"/>
      <c r="M349" s="565"/>
      <c r="N349" s="560"/>
      <c r="O349" s="560"/>
      <c r="P349" s="566">
        <f>P350+P352</f>
        <v>0</v>
      </c>
      <c r="Q349" s="560"/>
      <c r="R349" s="566">
        <f>R350+R352</f>
        <v>0</v>
      </c>
      <c r="S349" s="560"/>
      <c r="T349" s="567">
        <f>T350+T352</f>
        <v>0</v>
      </c>
      <c r="U349" s="560"/>
      <c r="V349" s="560"/>
      <c r="AR349" s="384" t="s">
        <v>80</v>
      </c>
      <c r="AT349" s="385" t="s">
        <v>74</v>
      </c>
      <c r="AU349" s="385" t="s">
        <v>75</v>
      </c>
      <c r="AY349" s="384" t="s">
        <v>148</v>
      </c>
      <c r="BK349" s="383">
        <f>BK350+BK352</f>
        <v>0</v>
      </c>
    </row>
    <row r="350" spans="1:65" s="382" customFormat="1" ht="22.75" customHeight="1">
      <c r="A350" s="560"/>
      <c r="B350" s="561"/>
      <c r="C350" s="560"/>
      <c r="D350" s="562" t="s">
        <v>74</v>
      </c>
      <c r="E350" s="568" t="s">
        <v>149</v>
      </c>
      <c r="F350" s="568" t="s">
        <v>150</v>
      </c>
      <c r="G350" s="560"/>
      <c r="H350" s="560"/>
      <c r="I350" s="560"/>
      <c r="J350" s="569">
        <f>BK350</f>
        <v>0</v>
      </c>
      <c r="K350" s="560"/>
      <c r="L350" s="561"/>
      <c r="M350" s="565"/>
      <c r="N350" s="560"/>
      <c r="O350" s="560"/>
      <c r="P350" s="566">
        <f>P351</f>
        <v>0</v>
      </c>
      <c r="Q350" s="560"/>
      <c r="R350" s="566">
        <f>R351</f>
        <v>0</v>
      </c>
      <c r="S350" s="560"/>
      <c r="T350" s="567">
        <f>T351</f>
        <v>0</v>
      </c>
      <c r="U350" s="560"/>
      <c r="V350" s="560"/>
      <c r="AR350" s="384" t="s">
        <v>80</v>
      </c>
      <c r="AT350" s="385" t="s">
        <v>74</v>
      </c>
      <c r="AU350" s="385" t="s">
        <v>80</v>
      </c>
      <c r="AY350" s="384" t="s">
        <v>148</v>
      </c>
      <c r="BK350" s="383">
        <f>BK351</f>
        <v>0</v>
      </c>
    </row>
    <row r="351" spans="1:65" s="405" customFormat="1" ht="16.5" customHeight="1">
      <c r="A351" s="498"/>
      <c r="B351" s="499"/>
      <c r="C351" s="570" t="s">
        <v>353</v>
      </c>
      <c r="D351" s="570" t="s">
        <v>153</v>
      </c>
      <c r="E351" s="571" t="s">
        <v>80</v>
      </c>
      <c r="F351" s="572" t="s">
        <v>292</v>
      </c>
      <c r="G351" s="573" t="s">
        <v>293</v>
      </c>
      <c r="H351" s="574">
        <v>1</v>
      </c>
      <c r="I351" s="381"/>
      <c r="J351" s="575">
        <f>ROUND(I351*H351,2)</f>
        <v>0</v>
      </c>
      <c r="K351" s="576"/>
      <c r="L351" s="499"/>
      <c r="M351" s="577" t="s">
        <v>1</v>
      </c>
      <c r="N351" s="578" t="s">
        <v>40</v>
      </c>
      <c r="O351" s="498"/>
      <c r="P351" s="579">
        <f>O351*H351</f>
        <v>0</v>
      </c>
      <c r="Q351" s="579">
        <v>0</v>
      </c>
      <c r="R351" s="579">
        <f>Q351*H351</f>
        <v>0</v>
      </c>
      <c r="S351" s="579">
        <v>0</v>
      </c>
      <c r="T351" s="580">
        <f>S351*H351</f>
        <v>0</v>
      </c>
      <c r="U351" s="498"/>
      <c r="V351" s="498"/>
      <c r="AR351" s="379" t="s">
        <v>157</v>
      </c>
      <c r="AT351" s="379" t="s">
        <v>153</v>
      </c>
      <c r="AU351" s="379" t="s">
        <v>82</v>
      </c>
      <c r="AY351" s="372" t="s">
        <v>148</v>
      </c>
      <c r="BE351" s="380">
        <f>IF(N351="základní",J351,0)</f>
        <v>0</v>
      </c>
      <c r="BF351" s="380">
        <f>IF(N351="snížená",J351,0)</f>
        <v>0</v>
      </c>
      <c r="BG351" s="380">
        <f>IF(N351="zákl. přenesená",J351,0)</f>
        <v>0</v>
      </c>
      <c r="BH351" s="380">
        <f>IF(N351="sníž. přenesená",J351,0)</f>
        <v>0</v>
      </c>
      <c r="BI351" s="380">
        <f>IF(N351="nulová",J351,0)</f>
        <v>0</v>
      </c>
      <c r="BJ351" s="372" t="s">
        <v>80</v>
      </c>
      <c r="BK351" s="380">
        <f>ROUND(I351*H351,2)</f>
        <v>0</v>
      </c>
      <c r="BL351" s="372" t="s">
        <v>157</v>
      </c>
      <c r="BM351" s="379" t="s">
        <v>354</v>
      </c>
    </row>
    <row r="352" spans="1:65" s="382" customFormat="1" ht="22.75" customHeight="1">
      <c r="A352" s="560"/>
      <c r="B352" s="561"/>
      <c r="C352" s="560"/>
      <c r="D352" s="562" t="s">
        <v>74</v>
      </c>
      <c r="E352" s="568" t="s">
        <v>204</v>
      </c>
      <c r="F352" s="568" t="s">
        <v>205</v>
      </c>
      <c r="G352" s="560"/>
      <c r="H352" s="560"/>
      <c r="I352" s="560"/>
      <c r="J352" s="569">
        <f>BK352</f>
        <v>0</v>
      </c>
      <c r="K352" s="560"/>
      <c r="L352" s="561"/>
      <c r="M352" s="565"/>
      <c r="N352" s="560"/>
      <c r="O352" s="560"/>
      <c r="P352" s="566">
        <f>P353</f>
        <v>0</v>
      </c>
      <c r="Q352" s="560"/>
      <c r="R352" s="566">
        <f>R353</f>
        <v>0</v>
      </c>
      <c r="S352" s="560"/>
      <c r="T352" s="567">
        <f>T353</f>
        <v>0</v>
      </c>
      <c r="U352" s="560"/>
      <c r="V352" s="560"/>
      <c r="AR352" s="384" t="s">
        <v>80</v>
      </c>
      <c r="AT352" s="385" t="s">
        <v>74</v>
      </c>
      <c r="AU352" s="385" t="s">
        <v>80</v>
      </c>
      <c r="AY352" s="384" t="s">
        <v>148</v>
      </c>
      <c r="BK352" s="383">
        <f>BK353</f>
        <v>0</v>
      </c>
    </row>
    <row r="353" spans="1:65" s="405" customFormat="1" ht="16.5" customHeight="1">
      <c r="A353" s="498"/>
      <c r="B353" s="499"/>
      <c r="C353" s="570" t="s">
        <v>355</v>
      </c>
      <c r="D353" s="570" t="s">
        <v>153</v>
      </c>
      <c r="E353" s="571" t="s">
        <v>82</v>
      </c>
      <c r="F353" s="572" t="s">
        <v>356</v>
      </c>
      <c r="G353" s="573" t="s">
        <v>293</v>
      </c>
      <c r="H353" s="574">
        <v>1</v>
      </c>
      <c r="I353" s="381"/>
      <c r="J353" s="575">
        <f>ROUND(I353*H353,2)</f>
        <v>0</v>
      </c>
      <c r="K353" s="576"/>
      <c r="L353" s="499"/>
      <c r="M353" s="577" t="s">
        <v>1</v>
      </c>
      <c r="N353" s="578" t="s">
        <v>40</v>
      </c>
      <c r="O353" s="498"/>
      <c r="P353" s="579">
        <f>O353*H353</f>
        <v>0</v>
      </c>
      <c r="Q353" s="579">
        <v>0</v>
      </c>
      <c r="R353" s="579">
        <f>Q353*H353</f>
        <v>0</v>
      </c>
      <c r="S353" s="579">
        <v>0</v>
      </c>
      <c r="T353" s="580">
        <f>S353*H353</f>
        <v>0</v>
      </c>
      <c r="U353" s="498"/>
      <c r="V353" s="498"/>
      <c r="AR353" s="379" t="s">
        <v>157</v>
      </c>
      <c r="AT353" s="379" t="s">
        <v>153</v>
      </c>
      <c r="AU353" s="379" t="s">
        <v>82</v>
      </c>
      <c r="AY353" s="372" t="s">
        <v>148</v>
      </c>
      <c r="BE353" s="380">
        <f>IF(N353="základní",J353,0)</f>
        <v>0</v>
      </c>
      <c r="BF353" s="380">
        <f>IF(N353="snížená",J353,0)</f>
        <v>0</v>
      </c>
      <c r="BG353" s="380">
        <f>IF(N353="zákl. přenesená",J353,0)</f>
        <v>0</v>
      </c>
      <c r="BH353" s="380">
        <f>IF(N353="sníž. přenesená",J353,0)</f>
        <v>0</v>
      </c>
      <c r="BI353" s="380">
        <f>IF(N353="nulová",J353,0)</f>
        <v>0</v>
      </c>
      <c r="BJ353" s="372" t="s">
        <v>80</v>
      </c>
      <c r="BK353" s="380">
        <f>ROUND(I353*H353,2)</f>
        <v>0</v>
      </c>
      <c r="BL353" s="372" t="s">
        <v>157</v>
      </c>
      <c r="BM353" s="379" t="s">
        <v>357</v>
      </c>
    </row>
    <row r="354" spans="1:65" s="382" customFormat="1" ht="26" customHeight="1">
      <c r="A354" s="560"/>
      <c r="B354" s="561"/>
      <c r="C354" s="560"/>
      <c r="D354" s="562" t="s">
        <v>74</v>
      </c>
      <c r="E354" s="563" t="s">
        <v>358</v>
      </c>
      <c r="F354" s="563" t="s">
        <v>359</v>
      </c>
      <c r="G354" s="560"/>
      <c r="H354" s="560"/>
      <c r="I354" s="560"/>
      <c r="J354" s="564">
        <f>BK354</f>
        <v>0</v>
      </c>
      <c r="K354" s="560"/>
      <c r="L354" s="561"/>
      <c r="M354" s="565"/>
      <c r="N354" s="560"/>
      <c r="O354" s="560"/>
      <c r="P354" s="566">
        <f>P355+P359+P364</f>
        <v>0</v>
      </c>
      <c r="Q354" s="560"/>
      <c r="R354" s="566">
        <f>R355+R359+R364</f>
        <v>1.36494</v>
      </c>
      <c r="S354" s="560"/>
      <c r="T354" s="567">
        <f>T355+T359+T364</f>
        <v>2.5125000000000002</v>
      </c>
      <c r="U354" s="560"/>
      <c r="V354" s="560"/>
      <c r="AR354" s="384" t="s">
        <v>80</v>
      </c>
      <c r="AT354" s="385" t="s">
        <v>74</v>
      </c>
      <c r="AU354" s="385" t="s">
        <v>75</v>
      </c>
      <c r="AY354" s="384" t="s">
        <v>148</v>
      </c>
      <c r="BK354" s="383">
        <f>BK355+BK359+BK364</f>
        <v>0</v>
      </c>
    </row>
    <row r="355" spans="1:65" s="382" customFormat="1" ht="22.75" customHeight="1">
      <c r="A355" s="560"/>
      <c r="B355" s="561"/>
      <c r="C355" s="560"/>
      <c r="D355" s="562" t="s">
        <v>74</v>
      </c>
      <c r="E355" s="568" t="s">
        <v>149</v>
      </c>
      <c r="F355" s="568" t="s">
        <v>150</v>
      </c>
      <c r="G355" s="560"/>
      <c r="H355" s="560"/>
      <c r="I355" s="560"/>
      <c r="J355" s="569">
        <f>BK355</f>
        <v>0</v>
      </c>
      <c r="K355" s="560"/>
      <c r="L355" s="561"/>
      <c r="M355" s="565"/>
      <c r="N355" s="560"/>
      <c r="O355" s="560"/>
      <c r="P355" s="566">
        <f>P356</f>
        <v>0</v>
      </c>
      <c r="Q355" s="560"/>
      <c r="R355" s="566">
        <f>R356</f>
        <v>0</v>
      </c>
      <c r="S355" s="560"/>
      <c r="T355" s="567">
        <f>T356</f>
        <v>2.5125000000000002</v>
      </c>
      <c r="U355" s="560"/>
      <c r="V355" s="560"/>
      <c r="AR355" s="384" t="s">
        <v>80</v>
      </c>
      <c r="AT355" s="385" t="s">
        <v>74</v>
      </c>
      <c r="AU355" s="385" t="s">
        <v>80</v>
      </c>
      <c r="AY355" s="384" t="s">
        <v>148</v>
      </c>
      <c r="BK355" s="383">
        <f>BK356</f>
        <v>0</v>
      </c>
    </row>
    <row r="356" spans="1:65" s="382" customFormat="1" ht="20.9" customHeight="1">
      <c r="A356" s="560"/>
      <c r="B356" s="561"/>
      <c r="C356" s="560"/>
      <c r="D356" s="562" t="s">
        <v>74</v>
      </c>
      <c r="E356" s="568" t="s">
        <v>151</v>
      </c>
      <c r="F356" s="568" t="s">
        <v>152</v>
      </c>
      <c r="G356" s="560"/>
      <c r="H356" s="560"/>
      <c r="I356" s="560"/>
      <c r="J356" s="569">
        <f>BK356</f>
        <v>0</v>
      </c>
      <c r="K356" s="560"/>
      <c r="L356" s="561"/>
      <c r="M356" s="565"/>
      <c r="N356" s="560"/>
      <c r="O356" s="560"/>
      <c r="P356" s="566">
        <f>SUM(P357:P358)</f>
        <v>0</v>
      </c>
      <c r="Q356" s="560"/>
      <c r="R356" s="566">
        <f>SUM(R357:R358)</f>
        <v>0</v>
      </c>
      <c r="S356" s="560"/>
      <c r="T356" s="567">
        <f>SUM(T357:T358)</f>
        <v>2.5125000000000002</v>
      </c>
      <c r="U356" s="560"/>
      <c r="V356" s="560"/>
      <c r="AR356" s="384" t="s">
        <v>80</v>
      </c>
      <c r="AT356" s="385" t="s">
        <v>74</v>
      </c>
      <c r="AU356" s="385" t="s">
        <v>82</v>
      </c>
      <c r="AY356" s="384" t="s">
        <v>148</v>
      </c>
      <c r="BK356" s="383">
        <f>SUM(BK357:BK358)</f>
        <v>0</v>
      </c>
    </row>
    <row r="357" spans="1:65" s="405" customFormat="1" ht="24.15" customHeight="1">
      <c r="A357" s="498"/>
      <c r="B357" s="499"/>
      <c r="C357" s="570" t="s">
        <v>360</v>
      </c>
      <c r="D357" s="570" t="s">
        <v>153</v>
      </c>
      <c r="E357" s="571" t="s">
        <v>173</v>
      </c>
      <c r="F357" s="572" t="s">
        <v>174</v>
      </c>
      <c r="G357" s="573" t="s">
        <v>156</v>
      </c>
      <c r="H357" s="574">
        <v>13.5</v>
      </c>
      <c r="I357" s="381"/>
      <c r="J357" s="575">
        <f>ROUND(I357*H357,2)</f>
        <v>0</v>
      </c>
      <c r="K357" s="576"/>
      <c r="L357" s="499"/>
      <c r="M357" s="577" t="s">
        <v>1</v>
      </c>
      <c r="N357" s="578" t="s">
        <v>40</v>
      </c>
      <c r="O357" s="498"/>
      <c r="P357" s="579">
        <f>O357*H357</f>
        <v>0</v>
      </c>
      <c r="Q357" s="579">
        <v>0</v>
      </c>
      <c r="R357" s="579">
        <f>Q357*H357</f>
        <v>0</v>
      </c>
      <c r="S357" s="579">
        <v>3.5000000000000003E-2</v>
      </c>
      <c r="T357" s="580">
        <f>S357*H357</f>
        <v>0.47250000000000003</v>
      </c>
      <c r="U357" s="498"/>
      <c r="V357" s="498"/>
      <c r="AR357" s="379" t="s">
        <v>157</v>
      </c>
      <c r="AT357" s="379" t="s">
        <v>153</v>
      </c>
      <c r="AU357" s="379" t="s">
        <v>158</v>
      </c>
      <c r="AY357" s="372" t="s">
        <v>148</v>
      </c>
      <c r="BE357" s="380">
        <f>IF(N357="základní",J357,0)</f>
        <v>0</v>
      </c>
      <c r="BF357" s="380">
        <f>IF(N357="snížená",J357,0)</f>
        <v>0</v>
      </c>
      <c r="BG357" s="380">
        <f>IF(N357="zákl. přenesená",J357,0)</f>
        <v>0</v>
      </c>
      <c r="BH357" s="380">
        <f>IF(N357="sníž. přenesená",J357,0)</f>
        <v>0</v>
      </c>
      <c r="BI357" s="380">
        <f>IF(N357="nulová",J357,0)</f>
        <v>0</v>
      </c>
      <c r="BJ357" s="372" t="s">
        <v>80</v>
      </c>
      <c r="BK357" s="380">
        <f>ROUND(I357*H357,2)</f>
        <v>0</v>
      </c>
      <c r="BL357" s="372" t="s">
        <v>157</v>
      </c>
      <c r="BM357" s="379" t="s">
        <v>361</v>
      </c>
    </row>
    <row r="358" spans="1:65" s="405" customFormat="1" ht="24.15" customHeight="1">
      <c r="A358" s="498"/>
      <c r="B358" s="499"/>
      <c r="C358" s="570" t="s">
        <v>362</v>
      </c>
      <c r="D358" s="570" t="s">
        <v>153</v>
      </c>
      <c r="E358" s="571" t="s">
        <v>182</v>
      </c>
      <c r="F358" s="572" t="s">
        <v>183</v>
      </c>
      <c r="G358" s="573" t="s">
        <v>156</v>
      </c>
      <c r="H358" s="574">
        <v>30</v>
      </c>
      <c r="I358" s="381"/>
      <c r="J358" s="575">
        <f>ROUND(I358*H358,2)</f>
        <v>0</v>
      </c>
      <c r="K358" s="576"/>
      <c r="L358" s="499"/>
      <c r="M358" s="577" t="s">
        <v>1</v>
      </c>
      <c r="N358" s="578" t="s">
        <v>40</v>
      </c>
      <c r="O358" s="498"/>
      <c r="P358" s="579">
        <f>O358*H358</f>
        <v>0</v>
      </c>
      <c r="Q358" s="579">
        <v>0</v>
      </c>
      <c r="R358" s="579">
        <f>Q358*H358</f>
        <v>0</v>
      </c>
      <c r="S358" s="579">
        <v>6.8000000000000005E-2</v>
      </c>
      <c r="T358" s="580">
        <f>S358*H358</f>
        <v>2.04</v>
      </c>
      <c r="U358" s="498"/>
      <c r="V358" s="498"/>
      <c r="AR358" s="379" t="s">
        <v>157</v>
      </c>
      <c r="AT358" s="379" t="s">
        <v>153</v>
      </c>
      <c r="AU358" s="379" t="s">
        <v>158</v>
      </c>
      <c r="AY358" s="372" t="s">
        <v>148</v>
      </c>
      <c r="BE358" s="380">
        <f>IF(N358="základní",J358,0)</f>
        <v>0</v>
      </c>
      <c r="BF358" s="380">
        <f>IF(N358="snížená",J358,0)</f>
        <v>0</v>
      </c>
      <c r="BG358" s="380">
        <f>IF(N358="zákl. přenesená",J358,0)</f>
        <v>0</v>
      </c>
      <c r="BH358" s="380">
        <f>IF(N358="sníž. přenesená",J358,0)</f>
        <v>0</v>
      </c>
      <c r="BI358" s="380">
        <f>IF(N358="nulová",J358,0)</f>
        <v>0</v>
      </c>
      <c r="BJ358" s="372" t="s">
        <v>80</v>
      </c>
      <c r="BK358" s="380">
        <f>ROUND(I358*H358,2)</f>
        <v>0</v>
      </c>
      <c r="BL358" s="372" t="s">
        <v>157</v>
      </c>
      <c r="BM358" s="379" t="s">
        <v>363</v>
      </c>
    </row>
    <row r="359" spans="1:65" s="382" customFormat="1" ht="22.75" customHeight="1">
      <c r="A359" s="560"/>
      <c r="B359" s="561"/>
      <c r="C359" s="560"/>
      <c r="D359" s="562" t="s">
        <v>74</v>
      </c>
      <c r="E359" s="568" t="s">
        <v>190</v>
      </c>
      <c r="F359" s="568" t="s">
        <v>191</v>
      </c>
      <c r="G359" s="560"/>
      <c r="H359" s="560"/>
      <c r="I359" s="560"/>
      <c r="J359" s="569">
        <f>BK359</f>
        <v>0</v>
      </c>
      <c r="K359" s="560"/>
      <c r="L359" s="561"/>
      <c r="M359" s="565"/>
      <c r="N359" s="560"/>
      <c r="O359" s="560"/>
      <c r="P359" s="566">
        <f>SUM(P360:P363)</f>
        <v>0</v>
      </c>
      <c r="Q359" s="560"/>
      <c r="R359" s="566">
        <f>SUM(R360:R363)</f>
        <v>0</v>
      </c>
      <c r="S359" s="560"/>
      <c r="T359" s="567">
        <f>SUM(T360:T363)</f>
        <v>0</v>
      </c>
      <c r="U359" s="560"/>
      <c r="V359" s="560"/>
      <c r="AR359" s="384" t="s">
        <v>80</v>
      </c>
      <c r="AT359" s="385" t="s">
        <v>74</v>
      </c>
      <c r="AU359" s="385" t="s">
        <v>80</v>
      </c>
      <c r="AY359" s="384" t="s">
        <v>148</v>
      </c>
      <c r="BK359" s="383">
        <f>SUM(BK360:BK363)</f>
        <v>0</v>
      </c>
    </row>
    <row r="360" spans="1:65" s="405" customFormat="1" ht="24.15" customHeight="1">
      <c r="A360" s="498"/>
      <c r="B360" s="499"/>
      <c r="C360" s="570" t="s">
        <v>364</v>
      </c>
      <c r="D360" s="570" t="s">
        <v>153</v>
      </c>
      <c r="E360" s="571" t="s">
        <v>193</v>
      </c>
      <c r="F360" s="572" t="s">
        <v>194</v>
      </c>
      <c r="G360" s="573" t="s">
        <v>195</v>
      </c>
      <c r="H360" s="574">
        <v>2.5129999999999999</v>
      </c>
      <c r="I360" s="381"/>
      <c r="J360" s="575">
        <f>ROUND(I360*H360,2)</f>
        <v>0</v>
      </c>
      <c r="K360" s="576"/>
      <c r="L360" s="499"/>
      <c r="M360" s="577" t="s">
        <v>1</v>
      </c>
      <c r="N360" s="578" t="s">
        <v>40</v>
      </c>
      <c r="O360" s="498"/>
      <c r="P360" s="579">
        <f>O360*H360</f>
        <v>0</v>
      </c>
      <c r="Q360" s="579">
        <v>0</v>
      </c>
      <c r="R360" s="579">
        <f>Q360*H360</f>
        <v>0</v>
      </c>
      <c r="S360" s="579">
        <v>0</v>
      </c>
      <c r="T360" s="580">
        <f>S360*H360</f>
        <v>0</v>
      </c>
      <c r="U360" s="498"/>
      <c r="V360" s="498"/>
      <c r="AR360" s="379" t="s">
        <v>157</v>
      </c>
      <c r="AT360" s="379" t="s">
        <v>153</v>
      </c>
      <c r="AU360" s="379" t="s">
        <v>82</v>
      </c>
      <c r="AY360" s="372" t="s">
        <v>148</v>
      </c>
      <c r="BE360" s="380">
        <f>IF(N360="základní",J360,0)</f>
        <v>0</v>
      </c>
      <c r="BF360" s="380">
        <f>IF(N360="snížená",J360,0)</f>
        <v>0</v>
      </c>
      <c r="BG360" s="380">
        <f>IF(N360="zákl. přenesená",J360,0)</f>
        <v>0</v>
      </c>
      <c r="BH360" s="380">
        <f>IF(N360="sníž. přenesená",J360,0)</f>
        <v>0</v>
      </c>
      <c r="BI360" s="380">
        <f>IF(N360="nulová",J360,0)</f>
        <v>0</v>
      </c>
      <c r="BJ360" s="372" t="s">
        <v>80</v>
      </c>
      <c r="BK360" s="380">
        <f>ROUND(I360*H360,2)</f>
        <v>0</v>
      </c>
      <c r="BL360" s="372" t="s">
        <v>157</v>
      </c>
      <c r="BM360" s="379" t="s">
        <v>365</v>
      </c>
    </row>
    <row r="361" spans="1:65" s="405" customFormat="1" ht="24.15" customHeight="1">
      <c r="A361" s="498"/>
      <c r="B361" s="499"/>
      <c r="C361" s="570" t="s">
        <v>366</v>
      </c>
      <c r="D361" s="570" t="s">
        <v>153</v>
      </c>
      <c r="E361" s="571" t="s">
        <v>197</v>
      </c>
      <c r="F361" s="572" t="s">
        <v>198</v>
      </c>
      <c r="G361" s="573" t="s">
        <v>195</v>
      </c>
      <c r="H361" s="574">
        <v>47.747</v>
      </c>
      <c r="I361" s="381"/>
      <c r="J361" s="575">
        <f>ROUND(I361*H361,2)</f>
        <v>0</v>
      </c>
      <c r="K361" s="576"/>
      <c r="L361" s="499"/>
      <c r="M361" s="577" t="s">
        <v>1</v>
      </c>
      <c r="N361" s="578" t="s">
        <v>40</v>
      </c>
      <c r="O361" s="498"/>
      <c r="P361" s="579">
        <f>O361*H361</f>
        <v>0</v>
      </c>
      <c r="Q361" s="579">
        <v>0</v>
      </c>
      <c r="R361" s="579">
        <f>Q361*H361</f>
        <v>0</v>
      </c>
      <c r="S361" s="579">
        <v>0</v>
      </c>
      <c r="T361" s="580">
        <f>S361*H361</f>
        <v>0</v>
      </c>
      <c r="U361" s="498"/>
      <c r="V361" s="498"/>
      <c r="AR361" s="379" t="s">
        <v>157</v>
      </c>
      <c r="AT361" s="379" t="s">
        <v>153</v>
      </c>
      <c r="AU361" s="379" t="s">
        <v>82</v>
      </c>
      <c r="AY361" s="372" t="s">
        <v>148</v>
      </c>
      <c r="BE361" s="380">
        <f>IF(N361="základní",J361,0)</f>
        <v>0</v>
      </c>
      <c r="BF361" s="380">
        <f>IF(N361="snížená",J361,0)</f>
        <v>0</v>
      </c>
      <c r="BG361" s="380">
        <f>IF(N361="zákl. přenesená",J361,0)</f>
        <v>0</v>
      </c>
      <c r="BH361" s="380">
        <f>IF(N361="sníž. přenesená",J361,0)</f>
        <v>0</v>
      </c>
      <c r="BI361" s="380">
        <f>IF(N361="nulová",J361,0)</f>
        <v>0</v>
      </c>
      <c r="BJ361" s="372" t="s">
        <v>80</v>
      </c>
      <c r="BK361" s="380">
        <f>ROUND(I361*H361,2)</f>
        <v>0</v>
      </c>
      <c r="BL361" s="372" t="s">
        <v>157</v>
      </c>
      <c r="BM361" s="379" t="s">
        <v>367</v>
      </c>
    </row>
    <row r="362" spans="1:65" s="388" customFormat="1">
      <c r="A362" s="581"/>
      <c r="B362" s="582"/>
      <c r="C362" s="581"/>
      <c r="D362" s="583" t="s">
        <v>170</v>
      </c>
      <c r="E362" s="581"/>
      <c r="F362" s="585" t="s">
        <v>1583</v>
      </c>
      <c r="G362" s="581"/>
      <c r="H362" s="586">
        <v>47.747</v>
      </c>
      <c r="I362" s="581"/>
      <c r="J362" s="581"/>
      <c r="K362" s="581"/>
      <c r="L362" s="582"/>
      <c r="M362" s="587"/>
      <c r="N362" s="581"/>
      <c r="O362" s="581"/>
      <c r="P362" s="581"/>
      <c r="Q362" s="581"/>
      <c r="R362" s="581"/>
      <c r="S362" s="581"/>
      <c r="T362" s="588"/>
      <c r="U362" s="581"/>
      <c r="V362" s="581"/>
      <c r="AT362" s="389" t="s">
        <v>170</v>
      </c>
      <c r="AU362" s="389" t="s">
        <v>82</v>
      </c>
      <c r="AV362" s="388" t="s">
        <v>82</v>
      </c>
      <c r="AW362" s="388" t="s">
        <v>3</v>
      </c>
      <c r="AX362" s="388" t="s">
        <v>80</v>
      </c>
      <c r="AY362" s="389" t="s">
        <v>148</v>
      </c>
    </row>
    <row r="363" spans="1:65" s="405" customFormat="1" ht="44.25" customHeight="1">
      <c r="A363" s="498"/>
      <c r="B363" s="499"/>
      <c r="C363" s="570" t="s">
        <v>219</v>
      </c>
      <c r="D363" s="570" t="s">
        <v>153</v>
      </c>
      <c r="E363" s="571" t="s">
        <v>201</v>
      </c>
      <c r="F363" s="572" t="s">
        <v>202</v>
      </c>
      <c r="G363" s="573" t="s">
        <v>195</v>
      </c>
      <c r="H363" s="574">
        <v>2.5129999999999999</v>
      </c>
      <c r="I363" s="381"/>
      <c r="J363" s="575">
        <f>ROUND(I363*H363,2)</f>
        <v>0</v>
      </c>
      <c r="K363" s="576"/>
      <c r="L363" s="499"/>
      <c r="M363" s="577" t="s">
        <v>1</v>
      </c>
      <c r="N363" s="578" t="s">
        <v>40</v>
      </c>
      <c r="O363" s="498"/>
      <c r="P363" s="579">
        <f>O363*H363</f>
        <v>0</v>
      </c>
      <c r="Q363" s="579">
        <v>0</v>
      </c>
      <c r="R363" s="579">
        <f>Q363*H363</f>
        <v>0</v>
      </c>
      <c r="S363" s="579">
        <v>0</v>
      </c>
      <c r="T363" s="580">
        <f>S363*H363</f>
        <v>0</v>
      </c>
      <c r="U363" s="498"/>
      <c r="V363" s="498"/>
      <c r="AR363" s="379" t="s">
        <v>157</v>
      </c>
      <c r="AT363" s="379" t="s">
        <v>153</v>
      </c>
      <c r="AU363" s="379" t="s">
        <v>82</v>
      </c>
      <c r="AY363" s="372" t="s">
        <v>148</v>
      </c>
      <c r="BE363" s="380">
        <f>IF(N363="základní",J363,0)</f>
        <v>0</v>
      </c>
      <c r="BF363" s="380">
        <f>IF(N363="snížená",J363,0)</f>
        <v>0</v>
      </c>
      <c r="BG363" s="380">
        <f>IF(N363="zákl. přenesená",J363,0)</f>
        <v>0</v>
      </c>
      <c r="BH363" s="380">
        <f>IF(N363="sníž. přenesená",J363,0)</f>
        <v>0</v>
      </c>
      <c r="BI363" s="380">
        <f>IF(N363="nulová",J363,0)</f>
        <v>0</v>
      </c>
      <c r="BJ363" s="372" t="s">
        <v>80</v>
      </c>
      <c r="BK363" s="380">
        <f>ROUND(I363*H363,2)</f>
        <v>0</v>
      </c>
      <c r="BL363" s="372" t="s">
        <v>157</v>
      </c>
      <c r="BM363" s="379" t="s">
        <v>368</v>
      </c>
    </row>
    <row r="364" spans="1:65" s="382" customFormat="1" ht="22.75" customHeight="1">
      <c r="A364" s="560"/>
      <c r="B364" s="561"/>
      <c r="C364" s="560"/>
      <c r="D364" s="562" t="s">
        <v>74</v>
      </c>
      <c r="E364" s="568" t="s">
        <v>204</v>
      </c>
      <c r="F364" s="568" t="s">
        <v>205</v>
      </c>
      <c r="G364" s="560"/>
      <c r="H364" s="560"/>
      <c r="I364" s="560"/>
      <c r="J364" s="569">
        <f>BK364</f>
        <v>0</v>
      </c>
      <c r="K364" s="560"/>
      <c r="L364" s="561"/>
      <c r="M364" s="565"/>
      <c r="N364" s="560"/>
      <c r="O364" s="560"/>
      <c r="P364" s="566">
        <f>P365+P372</f>
        <v>0</v>
      </c>
      <c r="Q364" s="560"/>
      <c r="R364" s="566">
        <f>R365+R372</f>
        <v>1.36494</v>
      </c>
      <c r="S364" s="560"/>
      <c r="T364" s="567">
        <f>T365+T372</f>
        <v>0</v>
      </c>
      <c r="U364" s="560"/>
      <c r="V364" s="560"/>
      <c r="AR364" s="384" t="s">
        <v>80</v>
      </c>
      <c r="AT364" s="385" t="s">
        <v>74</v>
      </c>
      <c r="AU364" s="385" t="s">
        <v>80</v>
      </c>
      <c r="AY364" s="384" t="s">
        <v>148</v>
      </c>
      <c r="BK364" s="383">
        <f>BK365+BK372</f>
        <v>0</v>
      </c>
    </row>
    <row r="365" spans="1:65" s="382" customFormat="1" ht="20.9" customHeight="1">
      <c r="A365" s="560"/>
      <c r="B365" s="561"/>
      <c r="C365" s="560"/>
      <c r="D365" s="562" t="s">
        <v>74</v>
      </c>
      <c r="E365" s="568" t="s">
        <v>246</v>
      </c>
      <c r="F365" s="568" t="s">
        <v>247</v>
      </c>
      <c r="G365" s="560"/>
      <c r="H365" s="560"/>
      <c r="I365" s="560"/>
      <c r="J365" s="569">
        <f>BK365</f>
        <v>0</v>
      </c>
      <c r="K365" s="560"/>
      <c r="L365" s="561"/>
      <c r="M365" s="565"/>
      <c r="N365" s="560"/>
      <c r="O365" s="560"/>
      <c r="P365" s="566">
        <f>SUM(P366:P371)</f>
        <v>0</v>
      </c>
      <c r="Q365" s="560"/>
      <c r="R365" s="566">
        <f>SUM(R366:R371)</f>
        <v>0.44819999999999999</v>
      </c>
      <c r="S365" s="560"/>
      <c r="T365" s="567">
        <f>SUM(T366:T371)</f>
        <v>0</v>
      </c>
      <c r="U365" s="560"/>
      <c r="V365" s="560"/>
      <c r="AR365" s="384" t="s">
        <v>82</v>
      </c>
      <c r="AT365" s="385" t="s">
        <v>74</v>
      </c>
      <c r="AU365" s="385" t="s">
        <v>82</v>
      </c>
      <c r="AY365" s="384" t="s">
        <v>148</v>
      </c>
      <c r="BK365" s="383">
        <f>SUM(BK366:BK371)</f>
        <v>0</v>
      </c>
    </row>
    <row r="366" spans="1:65" s="405" customFormat="1" ht="16.5" customHeight="1">
      <c r="A366" s="498"/>
      <c r="B366" s="499"/>
      <c r="C366" s="570" t="s">
        <v>369</v>
      </c>
      <c r="D366" s="570" t="s">
        <v>153</v>
      </c>
      <c r="E366" s="571" t="s">
        <v>249</v>
      </c>
      <c r="F366" s="572" t="s">
        <v>250</v>
      </c>
      <c r="G366" s="573" t="s">
        <v>156</v>
      </c>
      <c r="H366" s="574">
        <v>15</v>
      </c>
      <c r="I366" s="381"/>
      <c r="J366" s="575">
        <f>ROUND(I366*H366,2)</f>
        <v>0</v>
      </c>
      <c r="K366" s="576"/>
      <c r="L366" s="499"/>
      <c r="M366" s="577" t="s">
        <v>1</v>
      </c>
      <c r="N366" s="578" t="s">
        <v>40</v>
      </c>
      <c r="O366" s="498"/>
      <c r="P366" s="579">
        <f>O366*H366</f>
        <v>0</v>
      </c>
      <c r="Q366" s="579">
        <v>2.9999999999999997E-4</v>
      </c>
      <c r="R366" s="579">
        <f>Q366*H366</f>
        <v>4.4999999999999997E-3</v>
      </c>
      <c r="S366" s="579">
        <v>0</v>
      </c>
      <c r="T366" s="580">
        <f>S366*H366</f>
        <v>0</v>
      </c>
      <c r="U366" s="498"/>
      <c r="V366" s="498"/>
      <c r="AR366" s="379" t="s">
        <v>157</v>
      </c>
      <c r="AT366" s="379" t="s">
        <v>153</v>
      </c>
      <c r="AU366" s="379" t="s">
        <v>158</v>
      </c>
      <c r="AY366" s="372" t="s">
        <v>148</v>
      </c>
      <c r="BE366" s="380">
        <f>IF(N366="základní",J366,0)</f>
        <v>0</v>
      </c>
      <c r="BF366" s="380">
        <f>IF(N366="snížená",J366,0)</f>
        <v>0</v>
      </c>
      <c r="BG366" s="380">
        <f>IF(N366="zákl. přenesená",J366,0)</f>
        <v>0</v>
      </c>
      <c r="BH366" s="380">
        <f>IF(N366="sníž. přenesená",J366,0)</f>
        <v>0</v>
      </c>
      <c r="BI366" s="380">
        <f>IF(N366="nulová",J366,0)</f>
        <v>0</v>
      </c>
      <c r="BJ366" s="372" t="s">
        <v>80</v>
      </c>
      <c r="BK366" s="380">
        <f>ROUND(I366*H366,2)</f>
        <v>0</v>
      </c>
      <c r="BL366" s="372" t="s">
        <v>157</v>
      </c>
      <c r="BM366" s="379" t="s">
        <v>370</v>
      </c>
    </row>
    <row r="367" spans="1:65" s="405" customFormat="1" ht="24.15" customHeight="1">
      <c r="A367" s="498"/>
      <c r="B367" s="499"/>
      <c r="C367" s="570" t="s">
        <v>371</v>
      </c>
      <c r="D367" s="570" t="s">
        <v>153</v>
      </c>
      <c r="E367" s="571" t="s">
        <v>372</v>
      </c>
      <c r="F367" s="572" t="s">
        <v>373</v>
      </c>
      <c r="G367" s="573" t="s">
        <v>156</v>
      </c>
      <c r="H367" s="574">
        <v>13.5</v>
      </c>
      <c r="I367" s="381"/>
      <c r="J367" s="575">
        <f>ROUND(I367*H367,2)</f>
        <v>0</v>
      </c>
      <c r="K367" s="576"/>
      <c r="L367" s="499"/>
      <c r="M367" s="577" t="s">
        <v>1</v>
      </c>
      <c r="N367" s="578" t="s">
        <v>40</v>
      </c>
      <c r="O367" s="498"/>
      <c r="P367" s="579">
        <f>O367*H367</f>
        <v>0</v>
      </c>
      <c r="Q367" s="579">
        <v>0</v>
      </c>
      <c r="R367" s="579">
        <f>Q367*H367</f>
        <v>0</v>
      </c>
      <c r="S367" s="579">
        <v>0</v>
      </c>
      <c r="T367" s="580">
        <f>S367*H367</f>
        <v>0</v>
      </c>
      <c r="U367" s="498"/>
      <c r="V367" s="498"/>
      <c r="AR367" s="379" t="s">
        <v>157</v>
      </c>
      <c r="AT367" s="379" t="s">
        <v>153</v>
      </c>
      <c r="AU367" s="379" t="s">
        <v>158</v>
      </c>
      <c r="AY367" s="372" t="s">
        <v>148</v>
      </c>
      <c r="BE367" s="380">
        <f>IF(N367="základní",J367,0)</f>
        <v>0</v>
      </c>
      <c r="BF367" s="380">
        <f>IF(N367="snížená",J367,0)</f>
        <v>0</v>
      </c>
      <c r="BG367" s="380">
        <f>IF(N367="zákl. přenesená",J367,0)</f>
        <v>0</v>
      </c>
      <c r="BH367" s="380">
        <f>IF(N367="sníž. přenesená",J367,0)</f>
        <v>0</v>
      </c>
      <c r="BI367" s="380">
        <f>IF(N367="nulová",J367,0)</f>
        <v>0</v>
      </c>
      <c r="BJ367" s="372" t="s">
        <v>80</v>
      </c>
      <c r="BK367" s="380">
        <f>ROUND(I367*H367,2)</f>
        <v>0</v>
      </c>
      <c r="BL367" s="372" t="s">
        <v>157</v>
      </c>
      <c r="BM367" s="379" t="s">
        <v>374</v>
      </c>
    </row>
    <row r="368" spans="1:65" s="405" customFormat="1" ht="33" customHeight="1">
      <c r="A368" s="498"/>
      <c r="B368" s="499"/>
      <c r="C368" s="570" t="s">
        <v>375</v>
      </c>
      <c r="D368" s="570" t="s">
        <v>153</v>
      </c>
      <c r="E368" s="571" t="s">
        <v>252</v>
      </c>
      <c r="F368" s="572" t="s">
        <v>253</v>
      </c>
      <c r="G368" s="573" t="s">
        <v>156</v>
      </c>
      <c r="H368" s="574">
        <v>15</v>
      </c>
      <c r="I368" s="381"/>
      <c r="J368" s="575">
        <f>ROUND(I368*H368,2)</f>
        <v>0</v>
      </c>
      <c r="K368" s="576"/>
      <c r="L368" s="499"/>
      <c r="M368" s="577" t="s">
        <v>1</v>
      </c>
      <c r="N368" s="578" t="s">
        <v>40</v>
      </c>
      <c r="O368" s="498"/>
      <c r="P368" s="579">
        <f>O368*H368</f>
        <v>0</v>
      </c>
      <c r="Q368" s="579">
        <v>5.3800000000000002E-3</v>
      </c>
      <c r="R368" s="579">
        <f>Q368*H368</f>
        <v>8.0700000000000008E-2</v>
      </c>
      <c r="S368" s="579">
        <v>0</v>
      </c>
      <c r="T368" s="580">
        <f>S368*H368</f>
        <v>0</v>
      </c>
      <c r="U368" s="498"/>
      <c r="V368" s="498"/>
      <c r="AR368" s="379" t="s">
        <v>157</v>
      </c>
      <c r="AT368" s="379" t="s">
        <v>153</v>
      </c>
      <c r="AU368" s="379" t="s">
        <v>158</v>
      </c>
      <c r="AY368" s="372" t="s">
        <v>148</v>
      </c>
      <c r="BE368" s="380">
        <f>IF(N368="základní",J368,0)</f>
        <v>0</v>
      </c>
      <c r="BF368" s="380">
        <f>IF(N368="snížená",J368,0)</f>
        <v>0</v>
      </c>
      <c r="BG368" s="380">
        <f>IF(N368="zákl. přenesená",J368,0)</f>
        <v>0</v>
      </c>
      <c r="BH368" s="380">
        <f>IF(N368="sníž. přenesená",J368,0)</f>
        <v>0</v>
      </c>
      <c r="BI368" s="380">
        <f>IF(N368="nulová",J368,0)</f>
        <v>0</v>
      </c>
      <c r="BJ368" s="372" t="s">
        <v>80</v>
      </c>
      <c r="BK368" s="380">
        <f>ROUND(I368*H368,2)</f>
        <v>0</v>
      </c>
      <c r="BL368" s="372" t="s">
        <v>157</v>
      </c>
      <c r="BM368" s="379" t="s">
        <v>376</v>
      </c>
    </row>
    <row r="369" spans="1:65" s="405" customFormat="1" ht="24.15" customHeight="1">
      <c r="A369" s="498"/>
      <c r="B369" s="499"/>
      <c r="C369" s="595" t="s">
        <v>377</v>
      </c>
      <c r="D369" s="595" t="s">
        <v>256</v>
      </c>
      <c r="E369" s="596" t="s">
        <v>257</v>
      </c>
      <c r="F369" s="597" t="s">
        <v>258</v>
      </c>
      <c r="G369" s="598" t="s">
        <v>156</v>
      </c>
      <c r="H369" s="599">
        <v>16.5</v>
      </c>
      <c r="I369" s="387"/>
      <c r="J369" s="600">
        <f>ROUND(I369*H369,2)</f>
        <v>0</v>
      </c>
      <c r="K369" s="601"/>
      <c r="L369" s="602"/>
      <c r="M369" s="603" t="s">
        <v>1</v>
      </c>
      <c r="N369" s="604" t="s">
        <v>40</v>
      </c>
      <c r="O369" s="498"/>
      <c r="P369" s="579">
        <f>O369*H369</f>
        <v>0</v>
      </c>
      <c r="Q369" s="579">
        <v>2.1999999999999999E-2</v>
      </c>
      <c r="R369" s="579">
        <f>Q369*H369</f>
        <v>0.36299999999999999</v>
      </c>
      <c r="S369" s="579">
        <v>0</v>
      </c>
      <c r="T369" s="580">
        <f>S369*H369</f>
        <v>0</v>
      </c>
      <c r="U369" s="498"/>
      <c r="V369" s="498"/>
      <c r="AR369" s="379" t="s">
        <v>172</v>
      </c>
      <c r="AT369" s="379" t="s">
        <v>256</v>
      </c>
      <c r="AU369" s="379" t="s">
        <v>158</v>
      </c>
      <c r="AY369" s="372" t="s">
        <v>148</v>
      </c>
      <c r="BE369" s="380">
        <f>IF(N369="základní",J369,0)</f>
        <v>0</v>
      </c>
      <c r="BF369" s="380">
        <f>IF(N369="snížená",J369,0)</f>
        <v>0</v>
      </c>
      <c r="BG369" s="380">
        <f>IF(N369="zákl. přenesená",J369,0)</f>
        <v>0</v>
      </c>
      <c r="BH369" s="380">
        <f>IF(N369="sníž. přenesená",J369,0)</f>
        <v>0</v>
      </c>
      <c r="BI369" s="380">
        <f>IF(N369="nulová",J369,0)</f>
        <v>0</v>
      </c>
      <c r="BJ369" s="372" t="s">
        <v>80</v>
      </c>
      <c r="BK369" s="380">
        <f>ROUND(I369*H369,2)</f>
        <v>0</v>
      </c>
      <c r="BL369" s="372" t="s">
        <v>157</v>
      </c>
      <c r="BM369" s="379" t="s">
        <v>378</v>
      </c>
    </row>
    <row r="370" spans="1:65" s="388" customFormat="1">
      <c r="A370" s="581"/>
      <c r="B370" s="582"/>
      <c r="C370" s="581"/>
      <c r="D370" s="583" t="s">
        <v>170</v>
      </c>
      <c r="E370" s="581"/>
      <c r="F370" s="585" t="s">
        <v>379</v>
      </c>
      <c r="G370" s="581"/>
      <c r="H370" s="586">
        <v>16.5</v>
      </c>
      <c r="I370" s="581"/>
      <c r="J370" s="581"/>
      <c r="K370" s="581"/>
      <c r="L370" s="582"/>
      <c r="M370" s="587"/>
      <c r="N370" s="581"/>
      <c r="O370" s="581"/>
      <c r="P370" s="581"/>
      <c r="Q370" s="581"/>
      <c r="R370" s="581"/>
      <c r="S370" s="581"/>
      <c r="T370" s="588"/>
      <c r="U370" s="581"/>
      <c r="V370" s="581"/>
      <c r="AT370" s="389" t="s">
        <v>170</v>
      </c>
      <c r="AU370" s="389" t="s">
        <v>158</v>
      </c>
      <c r="AV370" s="388" t="s">
        <v>82</v>
      </c>
      <c r="AW370" s="388" t="s">
        <v>3</v>
      </c>
      <c r="AX370" s="388" t="s">
        <v>80</v>
      </c>
      <c r="AY370" s="389" t="s">
        <v>148</v>
      </c>
    </row>
    <row r="371" spans="1:65" s="405" customFormat="1" ht="24.15" customHeight="1">
      <c r="A371" s="498"/>
      <c r="B371" s="499"/>
      <c r="C371" s="570" t="s">
        <v>380</v>
      </c>
      <c r="D371" s="570" t="s">
        <v>153</v>
      </c>
      <c r="E371" s="571" t="s">
        <v>263</v>
      </c>
      <c r="F371" s="572" t="s">
        <v>264</v>
      </c>
      <c r="G371" s="573" t="s">
        <v>244</v>
      </c>
      <c r="H371" s="386"/>
      <c r="I371" s="381"/>
      <c r="J371" s="575">
        <f>ROUND(I371*H371,2)</f>
        <v>0</v>
      </c>
      <c r="K371" s="576"/>
      <c r="L371" s="499"/>
      <c r="M371" s="577" t="s">
        <v>1</v>
      </c>
      <c r="N371" s="578" t="s">
        <v>40</v>
      </c>
      <c r="O371" s="498"/>
      <c r="P371" s="579">
        <f>O371*H371</f>
        <v>0</v>
      </c>
      <c r="Q371" s="579">
        <v>0</v>
      </c>
      <c r="R371" s="579">
        <f>Q371*H371</f>
        <v>0</v>
      </c>
      <c r="S371" s="579">
        <v>0</v>
      </c>
      <c r="T371" s="580">
        <f>S371*H371</f>
        <v>0</v>
      </c>
      <c r="U371" s="498"/>
      <c r="V371" s="498"/>
      <c r="AR371" s="379" t="s">
        <v>157</v>
      </c>
      <c r="AT371" s="379" t="s">
        <v>153</v>
      </c>
      <c r="AU371" s="379" t="s">
        <v>158</v>
      </c>
      <c r="AY371" s="372" t="s">
        <v>148</v>
      </c>
      <c r="BE371" s="380">
        <f>IF(N371="základní",J371,0)</f>
        <v>0</v>
      </c>
      <c r="BF371" s="380">
        <f>IF(N371="snížená",J371,0)</f>
        <v>0</v>
      </c>
      <c r="BG371" s="380">
        <f>IF(N371="zákl. přenesená",J371,0)</f>
        <v>0</v>
      </c>
      <c r="BH371" s="380">
        <f>IF(N371="sníž. přenesená",J371,0)</f>
        <v>0</v>
      </c>
      <c r="BI371" s="380">
        <f>IF(N371="nulová",J371,0)</f>
        <v>0</v>
      </c>
      <c r="BJ371" s="372" t="s">
        <v>80</v>
      </c>
      <c r="BK371" s="380">
        <f>ROUND(I371*H371,2)</f>
        <v>0</v>
      </c>
      <c r="BL371" s="372" t="s">
        <v>157</v>
      </c>
      <c r="BM371" s="379" t="s">
        <v>381</v>
      </c>
    </row>
    <row r="372" spans="1:65" s="382" customFormat="1" ht="20.9" customHeight="1">
      <c r="A372" s="560"/>
      <c r="B372" s="561"/>
      <c r="C372" s="560"/>
      <c r="D372" s="562" t="s">
        <v>74</v>
      </c>
      <c r="E372" s="568" t="s">
        <v>266</v>
      </c>
      <c r="F372" s="568" t="s">
        <v>267</v>
      </c>
      <c r="G372" s="560"/>
      <c r="H372" s="560"/>
      <c r="I372" s="560"/>
      <c r="J372" s="569">
        <f>BK372</f>
        <v>0</v>
      </c>
      <c r="K372" s="560"/>
      <c r="L372" s="561"/>
      <c r="M372" s="565"/>
      <c r="N372" s="560"/>
      <c r="O372" s="560"/>
      <c r="P372" s="566">
        <f>SUM(P373:P378)</f>
        <v>0</v>
      </c>
      <c r="Q372" s="560"/>
      <c r="R372" s="566">
        <f>SUM(R373:R378)</f>
        <v>0.91674</v>
      </c>
      <c r="S372" s="560"/>
      <c r="T372" s="567">
        <f>SUM(T373:T378)</f>
        <v>0</v>
      </c>
      <c r="U372" s="560"/>
      <c r="V372" s="560"/>
      <c r="AR372" s="384" t="s">
        <v>82</v>
      </c>
      <c r="AT372" s="385" t="s">
        <v>74</v>
      </c>
      <c r="AU372" s="385" t="s">
        <v>82</v>
      </c>
      <c r="AY372" s="384" t="s">
        <v>148</v>
      </c>
      <c r="BK372" s="383">
        <f>SUM(BK373:BK378)</f>
        <v>0</v>
      </c>
    </row>
    <row r="373" spans="1:65" s="405" customFormat="1" ht="16.5" customHeight="1">
      <c r="A373" s="498"/>
      <c r="B373" s="499"/>
      <c r="C373" s="570" t="s">
        <v>382</v>
      </c>
      <c r="D373" s="570" t="s">
        <v>153</v>
      </c>
      <c r="E373" s="571" t="s">
        <v>269</v>
      </c>
      <c r="F373" s="572" t="s">
        <v>270</v>
      </c>
      <c r="G373" s="573" t="s">
        <v>156</v>
      </c>
      <c r="H373" s="574">
        <v>33</v>
      </c>
      <c r="I373" s="381"/>
      <c r="J373" s="575">
        <f>ROUND(I373*H373,2)</f>
        <v>0</v>
      </c>
      <c r="K373" s="576"/>
      <c r="L373" s="499"/>
      <c r="M373" s="577" t="s">
        <v>1</v>
      </c>
      <c r="N373" s="578" t="s">
        <v>40</v>
      </c>
      <c r="O373" s="498"/>
      <c r="P373" s="579">
        <f>O373*H373</f>
        <v>0</v>
      </c>
      <c r="Q373" s="579">
        <v>2.9999999999999997E-4</v>
      </c>
      <c r="R373" s="579">
        <f>Q373*H373</f>
        <v>9.8999999999999991E-3</v>
      </c>
      <c r="S373" s="579">
        <v>0</v>
      </c>
      <c r="T373" s="580">
        <f>S373*H373</f>
        <v>0</v>
      </c>
      <c r="U373" s="498"/>
      <c r="V373" s="498"/>
      <c r="AR373" s="379" t="s">
        <v>157</v>
      </c>
      <c r="AT373" s="379" t="s">
        <v>153</v>
      </c>
      <c r="AU373" s="379" t="s">
        <v>158</v>
      </c>
      <c r="AY373" s="372" t="s">
        <v>148</v>
      </c>
      <c r="BE373" s="380">
        <f>IF(N373="základní",J373,0)</f>
        <v>0</v>
      </c>
      <c r="BF373" s="380">
        <f>IF(N373="snížená",J373,0)</f>
        <v>0</v>
      </c>
      <c r="BG373" s="380">
        <f>IF(N373="zákl. přenesená",J373,0)</f>
        <v>0</v>
      </c>
      <c r="BH373" s="380">
        <f>IF(N373="sníž. přenesená",J373,0)</f>
        <v>0</v>
      </c>
      <c r="BI373" s="380">
        <f>IF(N373="nulová",J373,0)</f>
        <v>0</v>
      </c>
      <c r="BJ373" s="372" t="s">
        <v>80</v>
      </c>
      <c r="BK373" s="380">
        <f>ROUND(I373*H373,2)</f>
        <v>0</v>
      </c>
      <c r="BL373" s="372" t="s">
        <v>157</v>
      </c>
      <c r="BM373" s="379" t="s">
        <v>383</v>
      </c>
    </row>
    <row r="374" spans="1:65" s="405" customFormat="1" ht="16.5" customHeight="1">
      <c r="A374" s="498"/>
      <c r="B374" s="499"/>
      <c r="C374" s="570" t="s">
        <v>384</v>
      </c>
      <c r="D374" s="570" t="s">
        <v>153</v>
      </c>
      <c r="E374" s="571" t="s">
        <v>273</v>
      </c>
      <c r="F374" s="572" t="s">
        <v>274</v>
      </c>
      <c r="G374" s="573" t="s">
        <v>156</v>
      </c>
      <c r="H374" s="574">
        <v>33</v>
      </c>
      <c r="I374" s="381"/>
      <c r="J374" s="575">
        <f>ROUND(I374*H374,2)</f>
        <v>0</v>
      </c>
      <c r="K374" s="576"/>
      <c r="L374" s="499"/>
      <c r="M374" s="577" t="s">
        <v>1</v>
      </c>
      <c r="N374" s="578" t="s">
        <v>40</v>
      </c>
      <c r="O374" s="498"/>
      <c r="P374" s="579">
        <f>O374*H374</f>
        <v>0</v>
      </c>
      <c r="Q374" s="579">
        <v>4.4999999999999997E-3</v>
      </c>
      <c r="R374" s="579">
        <f>Q374*H374</f>
        <v>0.14849999999999999</v>
      </c>
      <c r="S374" s="579">
        <v>0</v>
      </c>
      <c r="T374" s="580">
        <f>S374*H374</f>
        <v>0</v>
      </c>
      <c r="U374" s="498"/>
      <c r="V374" s="498"/>
      <c r="AR374" s="379" t="s">
        <v>157</v>
      </c>
      <c r="AT374" s="379" t="s">
        <v>153</v>
      </c>
      <c r="AU374" s="379" t="s">
        <v>158</v>
      </c>
      <c r="AY374" s="372" t="s">
        <v>148</v>
      </c>
      <c r="BE374" s="380">
        <f>IF(N374="základní",J374,0)</f>
        <v>0</v>
      </c>
      <c r="BF374" s="380">
        <f>IF(N374="snížená",J374,0)</f>
        <v>0</v>
      </c>
      <c r="BG374" s="380">
        <f>IF(N374="zákl. přenesená",J374,0)</f>
        <v>0</v>
      </c>
      <c r="BH374" s="380">
        <f>IF(N374="sníž. přenesená",J374,0)</f>
        <v>0</v>
      </c>
      <c r="BI374" s="380">
        <f>IF(N374="nulová",J374,0)</f>
        <v>0</v>
      </c>
      <c r="BJ374" s="372" t="s">
        <v>80</v>
      </c>
      <c r="BK374" s="380">
        <f>ROUND(I374*H374,2)</f>
        <v>0</v>
      </c>
      <c r="BL374" s="372" t="s">
        <v>157</v>
      </c>
      <c r="BM374" s="379" t="s">
        <v>385</v>
      </c>
    </row>
    <row r="375" spans="1:65" s="405" customFormat="1" ht="33" customHeight="1">
      <c r="A375" s="498"/>
      <c r="B375" s="499"/>
      <c r="C375" s="570" t="s">
        <v>386</v>
      </c>
      <c r="D375" s="570" t="s">
        <v>153</v>
      </c>
      <c r="E375" s="571" t="s">
        <v>277</v>
      </c>
      <c r="F375" s="572" t="s">
        <v>278</v>
      </c>
      <c r="G375" s="573" t="s">
        <v>156</v>
      </c>
      <c r="H375" s="574">
        <v>33</v>
      </c>
      <c r="I375" s="381"/>
      <c r="J375" s="575">
        <f>ROUND(I375*H375,2)</f>
        <v>0</v>
      </c>
      <c r="K375" s="576"/>
      <c r="L375" s="499"/>
      <c r="M375" s="577" t="s">
        <v>1</v>
      </c>
      <c r="N375" s="578" t="s">
        <v>40</v>
      </c>
      <c r="O375" s="498"/>
      <c r="P375" s="579">
        <f>O375*H375</f>
        <v>0</v>
      </c>
      <c r="Q375" s="579">
        <v>5.3800000000000002E-3</v>
      </c>
      <c r="R375" s="579">
        <f>Q375*H375</f>
        <v>0.17754</v>
      </c>
      <c r="S375" s="579">
        <v>0</v>
      </c>
      <c r="T375" s="580">
        <f>S375*H375</f>
        <v>0</v>
      </c>
      <c r="U375" s="498"/>
      <c r="V375" s="498"/>
      <c r="AR375" s="379" t="s">
        <v>157</v>
      </c>
      <c r="AT375" s="379" t="s">
        <v>153</v>
      </c>
      <c r="AU375" s="379" t="s">
        <v>158</v>
      </c>
      <c r="AY375" s="372" t="s">
        <v>148</v>
      </c>
      <c r="BE375" s="380">
        <f>IF(N375="základní",J375,0)</f>
        <v>0</v>
      </c>
      <c r="BF375" s="380">
        <f>IF(N375="snížená",J375,0)</f>
        <v>0</v>
      </c>
      <c r="BG375" s="380">
        <f>IF(N375="zákl. přenesená",J375,0)</f>
        <v>0</v>
      </c>
      <c r="BH375" s="380">
        <f>IF(N375="sníž. přenesená",J375,0)</f>
        <v>0</v>
      </c>
      <c r="BI375" s="380">
        <f>IF(N375="nulová",J375,0)</f>
        <v>0</v>
      </c>
      <c r="BJ375" s="372" t="s">
        <v>80</v>
      </c>
      <c r="BK375" s="380">
        <f>ROUND(I375*H375,2)</f>
        <v>0</v>
      </c>
      <c r="BL375" s="372" t="s">
        <v>157</v>
      </c>
      <c r="BM375" s="379" t="s">
        <v>387</v>
      </c>
    </row>
    <row r="376" spans="1:65" s="405" customFormat="1" ht="24.15" customHeight="1">
      <c r="A376" s="498"/>
      <c r="B376" s="499"/>
      <c r="C376" s="595" t="s">
        <v>388</v>
      </c>
      <c r="D376" s="595" t="s">
        <v>256</v>
      </c>
      <c r="E376" s="596" t="s">
        <v>281</v>
      </c>
      <c r="F376" s="597" t="s">
        <v>282</v>
      </c>
      <c r="G376" s="598" t="s">
        <v>156</v>
      </c>
      <c r="H376" s="599">
        <v>36.299999999999997</v>
      </c>
      <c r="I376" s="387"/>
      <c r="J376" s="600">
        <f>ROUND(I376*H376,2)</f>
        <v>0</v>
      </c>
      <c r="K376" s="601"/>
      <c r="L376" s="602"/>
      <c r="M376" s="603" t="s">
        <v>1</v>
      </c>
      <c r="N376" s="604" t="s">
        <v>40</v>
      </c>
      <c r="O376" s="498"/>
      <c r="P376" s="579">
        <f>O376*H376</f>
        <v>0</v>
      </c>
      <c r="Q376" s="579">
        <v>1.6E-2</v>
      </c>
      <c r="R376" s="579">
        <f>Q376*H376</f>
        <v>0.58079999999999998</v>
      </c>
      <c r="S376" s="579">
        <v>0</v>
      </c>
      <c r="T376" s="580">
        <f>S376*H376</f>
        <v>0</v>
      </c>
      <c r="U376" s="498"/>
      <c r="V376" s="498"/>
      <c r="AR376" s="379" t="s">
        <v>172</v>
      </c>
      <c r="AT376" s="379" t="s">
        <v>256</v>
      </c>
      <c r="AU376" s="379" t="s">
        <v>158</v>
      </c>
      <c r="AY376" s="372" t="s">
        <v>148</v>
      </c>
      <c r="BE376" s="380">
        <f>IF(N376="základní",J376,0)</f>
        <v>0</v>
      </c>
      <c r="BF376" s="380">
        <f>IF(N376="snížená",J376,0)</f>
        <v>0</v>
      </c>
      <c r="BG376" s="380">
        <f>IF(N376="zákl. přenesená",J376,0)</f>
        <v>0</v>
      </c>
      <c r="BH376" s="380">
        <f>IF(N376="sníž. přenesená",J376,0)</f>
        <v>0</v>
      </c>
      <c r="BI376" s="380">
        <f>IF(N376="nulová",J376,0)</f>
        <v>0</v>
      </c>
      <c r="BJ376" s="372" t="s">
        <v>80</v>
      </c>
      <c r="BK376" s="380">
        <f>ROUND(I376*H376,2)</f>
        <v>0</v>
      </c>
      <c r="BL376" s="372" t="s">
        <v>157</v>
      </c>
      <c r="BM376" s="379" t="s">
        <v>389</v>
      </c>
    </row>
    <row r="377" spans="1:65" s="388" customFormat="1">
      <c r="A377" s="581"/>
      <c r="B377" s="582"/>
      <c r="C377" s="581"/>
      <c r="D377" s="583" t="s">
        <v>170</v>
      </c>
      <c r="E377" s="581"/>
      <c r="F377" s="585" t="s">
        <v>390</v>
      </c>
      <c r="G377" s="581"/>
      <c r="H377" s="586">
        <v>36.299999999999997</v>
      </c>
      <c r="I377" s="581"/>
      <c r="J377" s="581"/>
      <c r="K377" s="581"/>
      <c r="L377" s="582"/>
      <c r="M377" s="587"/>
      <c r="N377" s="581"/>
      <c r="O377" s="581"/>
      <c r="P377" s="581"/>
      <c r="Q377" s="581"/>
      <c r="R377" s="581"/>
      <c r="S377" s="581"/>
      <c r="T377" s="588"/>
      <c r="U377" s="581"/>
      <c r="V377" s="581"/>
      <c r="AT377" s="389" t="s">
        <v>170</v>
      </c>
      <c r="AU377" s="389" t="s">
        <v>158</v>
      </c>
      <c r="AV377" s="388" t="s">
        <v>82</v>
      </c>
      <c r="AW377" s="388" t="s">
        <v>3</v>
      </c>
      <c r="AX377" s="388" t="s">
        <v>80</v>
      </c>
      <c r="AY377" s="389" t="s">
        <v>148</v>
      </c>
    </row>
    <row r="378" spans="1:65" s="405" customFormat="1" ht="24.15" customHeight="1">
      <c r="A378" s="498"/>
      <c r="B378" s="499"/>
      <c r="C378" s="570" t="s">
        <v>391</v>
      </c>
      <c r="D378" s="570" t="s">
        <v>153</v>
      </c>
      <c r="E378" s="571" t="s">
        <v>286</v>
      </c>
      <c r="F378" s="572" t="s">
        <v>287</v>
      </c>
      <c r="G378" s="573" t="s">
        <v>244</v>
      </c>
      <c r="H378" s="386"/>
      <c r="I378" s="381"/>
      <c r="J378" s="575">
        <f>ROUND(I378*H378,2)</f>
        <v>0</v>
      </c>
      <c r="K378" s="576"/>
      <c r="L378" s="499"/>
      <c r="M378" s="577" t="s">
        <v>1</v>
      </c>
      <c r="N378" s="578" t="s">
        <v>40</v>
      </c>
      <c r="O378" s="498"/>
      <c r="P378" s="579">
        <f>O378*H378</f>
        <v>0</v>
      </c>
      <c r="Q378" s="579">
        <v>0</v>
      </c>
      <c r="R378" s="579">
        <f>Q378*H378</f>
        <v>0</v>
      </c>
      <c r="S378" s="579">
        <v>0</v>
      </c>
      <c r="T378" s="580">
        <f>S378*H378</f>
        <v>0</v>
      </c>
      <c r="U378" s="498"/>
      <c r="V378" s="498"/>
      <c r="AR378" s="379" t="s">
        <v>157</v>
      </c>
      <c r="AT378" s="379" t="s">
        <v>153</v>
      </c>
      <c r="AU378" s="379" t="s">
        <v>158</v>
      </c>
      <c r="AY378" s="372" t="s">
        <v>148</v>
      </c>
      <c r="BE378" s="380">
        <f>IF(N378="základní",J378,0)</f>
        <v>0</v>
      </c>
      <c r="BF378" s="380">
        <f>IF(N378="snížená",J378,0)</f>
        <v>0</v>
      </c>
      <c r="BG378" s="380">
        <f>IF(N378="zákl. přenesená",J378,0)</f>
        <v>0</v>
      </c>
      <c r="BH378" s="380">
        <f>IF(N378="sníž. přenesená",J378,0)</f>
        <v>0</v>
      </c>
      <c r="BI378" s="380">
        <f>IF(N378="nulová",J378,0)</f>
        <v>0</v>
      </c>
      <c r="BJ378" s="372" t="s">
        <v>80</v>
      </c>
      <c r="BK378" s="380">
        <f>ROUND(I378*H378,2)</f>
        <v>0</v>
      </c>
      <c r="BL378" s="372" t="s">
        <v>157</v>
      </c>
      <c r="BM378" s="379" t="s">
        <v>392</v>
      </c>
    </row>
    <row r="379" spans="1:65" s="382" customFormat="1" ht="26" customHeight="1">
      <c r="A379" s="560"/>
      <c r="B379" s="561"/>
      <c r="C379" s="560"/>
      <c r="D379" s="562" t="s">
        <v>74</v>
      </c>
      <c r="E379" s="563" t="s">
        <v>393</v>
      </c>
      <c r="F379" s="563" t="s">
        <v>394</v>
      </c>
      <c r="G379" s="560"/>
      <c r="H379" s="560"/>
      <c r="I379" s="560"/>
      <c r="J379" s="564">
        <f>BK379</f>
        <v>0</v>
      </c>
      <c r="K379" s="560"/>
      <c r="L379" s="561"/>
      <c r="M379" s="565"/>
      <c r="N379" s="560"/>
      <c r="O379" s="560"/>
      <c r="P379" s="566">
        <f>P380+P388</f>
        <v>0</v>
      </c>
      <c r="Q379" s="560"/>
      <c r="R379" s="566">
        <f>R380+R388</f>
        <v>0.14940000000000001</v>
      </c>
      <c r="S379" s="560"/>
      <c r="T379" s="567">
        <f>T380+T388</f>
        <v>0.14000000000000001</v>
      </c>
      <c r="U379" s="560"/>
      <c r="V379" s="560"/>
      <c r="AR379" s="384" t="s">
        <v>80</v>
      </c>
      <c r="AT379" s="385" t="s">
        <v>74</v>
      </c>
      <c r="AU379" s="385" t="s">
        <v>75</v>
      </c>
      <c r="AY379" s="384" t="s">
        <v>148</v>
      </c>
      <c r="BK379" s="383">
        <f>BK380+BK388</f>
        <v>0</v>
      </c>
    </row>
    <row r="380" spans="1:65" s="382" customFormat="1" ht="22.75" customHeight="1">
      <c r="A380" s="560"/>
      <c r="B380" s="561"/>
      <c r="C380" s="560"/>
      <c r="D380" s="562" t="s">
        <v>74</v>
      </c>
      <c r="E380" s="568" t="s">
        <v>149</v>
      </c>
      <c r="F380" s="568" t="s">
        <v>150</v>
      </c>
      <c r="G380" s="560"/>
      <c r="H380" s="560"/>
      <c r="I380" s="560"/>
      <c r="J380" s="569">
        <f>BK380</f>
        <v>0</v>
      </c>
      <c r="K380" s="560"/>
      <c r="L380" s="561"/>
      <c r="M380" s="565"/>
      <c r="N380" s="560"/>
      <c r="O380" s="560"/>
      <c r="P380" s="566">
        <f>P381+P383</f>
        <v>0</v>
      </c>
      <c r="Q380" s="560"/>
      <c r="R380" s="566">
        <f>R381+R383</f>
        <v>0</v>
      </c>
      <c r="S380" s="560"/>
      <c r="T380" s="567">
        <f>T381+T383</f>
        <v>0.14000000000000001</v>
      </c>
      <c r="U380" s="560"/>
      <c r="V380" s="560"/>
      <c r="AR380" s="384" t="s">
        <v>80</v>
      </c>
      <c r="AT380" s="385" t="s">
        <v>74</v>
      </c>
      <c r="AU380" s="385" t="s">
        <v>80</v>
      </c>
      <c r="AY380" s="384" t="s">
        <v>148</v>
      </c>
      <c r="BK380" s="383">
        <f>BK381+BK383</f>
        <v>0</v>
      </c>
    </row>
    <row r="381" spans="1:65" s="382" customFormat="1" ht="20.9" customHeight="1">
      <c r="A381" s="560"/>
      <c r="B381" s="561"/>
      <c r="C381" s="560"/>
      <c r="D381" s="562" t="s">
        <v>74</v>
      </c>
      <c r="E381" s="568" t="s">
        <v>151</v>
      </c>
      <c r="F381" s="568" t="s">
        <v>152</v>
      </c>
      <c r="G381" s="560"/>
      <c r="H381" s="560"/>
      <c r="I381" s="560"/>
      <c r="J381" s="569">
        <f>BK381</f>
        <v>0</v>
      </c>
      <c r="K381" s="560"/>
      <c r="L381" s="561"/>
      <c r="M381" s="565"/>
      <c r="N381" s="560"/>
      <c r="O381" s="560"/>
      <c r="P381" s="566">
        <f>P382</f>
        <v>0</v>
      </c>
      <c r="Q381" s="560"/>
      <c r="R381" s="566">
        <f>R382</f>
        <v>0</v>
      </c>
      <c r="S381" s="560"/>
      <c r="T381" s="567">
        <f>T382</f>
        <v>0.14000000000000001</v>
      </c>
      <c r="U381" s="560"/>
      <c r="V381" s="560"/>
      <c r="AR381" s="384" t="s">
        <v>80</v>
      </c>
      <c r="AT381" s="385" t="s">
        <v>74</v>
      </c>
      <c r="AU381" s="385" t="s">
        <v>82</v>
      </c>
      <c r="AY381" s="384" t="s">
        <v>148</v>
      </c>
      <c r="BK381" s="383">
        <f>BK382</f>
        <v>0</v>
      </c>
    </row>
    <row r="382" spans="1:65" s="405" customFormat="1" ht="24.15" customHeight="1">
      <c r="A382" s="498"/>
      <c r="B382" s="499"/>
      <c r="C382" s="570" t="s">
        <v>395</v>
      </c>
      <c r="D382" s="570" t="s">
        <v>153</v>
      </c>
      <c r="E382" s="571" t="s">
        <v>173</v>
      </c>
      <c r="F382" s="572" t="s">
        <v>174</v>
      </c>
      <c r="G382" s="573" t="s">
        <v>156</v>
      </c>
      <c r="H382" s="574">
        <v>4</v>
      </c>
      <c r="I382" s="381"/>
      <c r="J382" s="575">
        <f>ROUND(I382*H382,2)</f>
        <v>0</v>
      </c>
      <c r="K382" s="576"/>
      <c r="L382" s="499"/>
      <c r="M382" s="577" t="s">
        <v>1</v>
      </c>
      <c r="N382" s="578" t="s">
        <v>40</v>
      </c>
      <c r="O382" s="498"/>
      <c r="P382" s="579">
        <f>O382*H382</f>
        <v>0</v>
      </c>
      <c r="Q382" s="579">
        <v>0</v>
      </c>
      <c r="R382" s="579">
        <f>Q382*H382</f>
        <v>0</v>
      </c>
      <c r="S382" s="579">
        <v>3.5000000000000003E-2</v>
      </c>
      <c r="T382" s="580">
        <f>S382*H382</f>
        <v>0.14000000000000001</v>
      </c>
      <c r="U382" s="498"/>
      <c r="V382" s="498"/>
      <c r="AR382" s="379" t="s">
        <v>157</v>
      </c>
      <c r="AT382" s="379" t="s">
        <v>153</v>
      </c>
      <c r="AU382" s="379" t="s">
        <v>158</v>
      </c>
      <c r="AY382" s="372" t="s">
        <v>148</v>
      </c>
      <c r="BE382" s="380">
        <f>IF(N382="základní",J382,0)</f>
        <v>0</v>
      </c>
      <c r="BF382" s="380">
        <f>IF(N382="snížená",J382,0)</f>
        <v>0</v>
      </c>
      <c r="BG382" s="380">
        <f>IF(N382="zákl. přenesená",J382,0)</f>
        <v>0</v>
      </c>
      <c r="BH382" s="380">
        <f>IF(N382="sníž. přenesená",J382,0)</f>
        <v>0</v>
      </c>
      <c r="BI382" s="380">
        <f>IF(N382="nulová",J382,0)</f>
        <v>0</v>
      </c>
      <c r="BJ382" s="372" t="s">
        <v>80</v>
      </c>
      <c r="BK382" s="380">
        <f>ROUND(I382*H382,2)</f>
        <v>0</v>
      </c>
      <c r="BL382" s="372" t="s">
        <v>157</v>
      </c>
      <c r="BM382" s="379" t="s">
        <v>396</v>
      </c>
    </row>
    <row r="383" spans="1:65" s="382" customFormat="1" ht="20.9" customHeight="1">
      <c r="A383" s="560"/>
      <c r="B383" s="561"/>
      <c r="C383" s="560"/>
      <c r="D383" s="562" t="s">
        <v>74</v>
      </c>
      <c r="E383" s="568" t="s">
        <v>190</v>
      </c>
      <c r="F383" s="568" t="s">
        <v>191</v>
      </c>
      <c r="G383" s="560"/>
      <c r="H383" s="560"/>
      <c r="I383" s="560"/>
      <c r="J383" s="569">
        <f>BK383</f>
        <v>0</v>
      </c>
      <c r="K383" s="560"/>
      <c r="L383" s="561"/>
      <c r="M383" s="565"/>
      <c r="N383" s="560"/>
      <c r="O383" s="560"/>
      <c r="P383" s="566">
        <f>SUM(P384:P387)</f>
        <v>0</v>
      </c>
      <c r="Q383" s="560"/>
      <c r="R383" s="566">
        <f>SUM(R384:R387)</f>
        <v>0</v>
      </c>
      <c r="S383" s="560"/>
      <c r="T383" s="567">
        <f>SUM(T384:T387)</f>
        <v>0</v>
      </c>
      <c r="U383" s="560"/>
      <c r="V383" s="560"/>
      <c r="AR383" s="384" t="s">
        <v>80</v>
      </c>
      <c r="AT383" s="385" t="s">
        <v>74</v>
      </c>
      <c r="AU383" s="385" t="s">
        <v>82</v>
      </c>
      <c r="AY383" s="384" t="s">
        <v>148</v>
      </c>
      <c r="BK383" s="383">
        <f>SUM(BK384:BK387)</f>
        <v>0</v>
      </c>
    </row>
    <row r="384" spans="1:65" s="405" customFormat="1" ht="24.15" customHeight="1">
      <c r="A384" s="498"/>
      <c r="B384" s="499"/>
      <c r="C384" s="570" t="s">
        <v>397</v>
      </c>
      <c r="D384" s="570" t="s">
        <v>153</v>
      </c>
      <c r="E384" s="571" t="s">
        <v>193</v>
      </c>
      <c r="F384" s="572" t="s">
        <v>194</v>
      </c>
      <c r="G384" s="573" t="s">
        <v>195</v>
      </c>
      <c r="H384" s="574">
        <v>0.14000000000000001</v>
      </c>
      <c r="I384" s="381"/>
      <c r="J384" s="575">
        <f>ROUND(I384*H384,2)</f>
        <v>0</v>
      </c>
      <c r="K384" s="576"/>
      <c r="L384" s="499"/>
      <c r="M384" s="577" t="s">
        <v>1</v>
      </c>
      <c r="N384" s="578" t="s">
        <v>40</v>
      </c>
      <c r="O384" s="498"/>
      <c r="P384" s="579">
        <f>O384*H384</f>
        <v>0</v>
      </c>
      <c r="Q384" s="579">
        <v>0</v>
      </c>
      <c r="R384" s="579">
        <f>Q384*H384</f>
        <v>0</v>
      </c>
      <c r="S384" s="579">
        <v>0</v>
      </c>
      <c r="T384" s="580">
        <f>S384*H384</f>
        <v>0</v>
      </c>
      <c r="U384" s="498"/>
      <c r="V384" s="498"/>
      <c r="AR384" s="379" t="s">
        <v>157</v>
      </c>
      <c r="AT384" s="379" t="s">
        <v>153</v>
      </c>
      <c r="AU384" s="379" t="s">
        <v>158</v>
      </c>
      <c r="AY384" s="372" t="s">
        <v>148</v>
      </c>
      <c r="BE384" s="380">
        <f>IF(N384="základní",J384,0)</f>
        <v>0</v>
      </c>
      <c r="BF384" s="380">
        <f>IF(N384="snížená",J384,0)</f>
        <v>0</v>
      </c>
      <c r="BG384" s="380">
        <f>IF(N384="zákl. přenesená",J384,0)</f>
        <v>0</v>
      </c>
      <c r="BH384" s="380">
        <f>IF(N384="sníž. přenesená",J384,0)</f>
        <v>0</v>
      </c>
      <c r="BI384" s="380">
        <f>IF(N384="nulová",J384,0)</f>
        <v>0</v>
      </c>
      <c r="BJ384" s="372" t="s">
        <v>80</v>
      </c>
      <c r="BK384" s="380">
        <f>ROUND(I384*H384,2)</f>
        <v>0</v>
      </c>
      <c r="BL384" s="372" t="s">
        <v>157</v>
      </c>
      <c r="BM384" s="379" t="s">
        <v>398</v>
      </c>
    </row>
    <row r="385" spans="1:65" s="405" customFormat="1" ht="24.15" customHeight="1">
      <c r="A385" s="498"/>
      <c r="B385" s="499"/>
      <c r="C385" s="570" t="s">
        <v>399</v>
      </c>
      <c r="D385" s="570" t="s">
        <v>153</v>
      </c>
      <c r="E385" s="571" t="s">
        <v>197</v>
      </c>
      <c r="F385" s="572" t="s">
        <v>198</v>
      </c>
      <c r="G385" s="573" t="s">
        <v>195</v>
      </c>
      <c r="H385" s="574">
        <v>1.26</v>
      </c>
      <c r="I385" s="381"/>
      <c r="J385" s="575">
        <f>ROUND(I385*H385,2)</f>
        <v>0</v>
      </c>
      <c r="K385" s="576"/>
      <c r="L385" s="499"/>
      <c r="M385" s="577" t="s">
        <v>1</v>
      </c>
      <c r="N385" s="578" t="s">
        <v>40</v>
      </c>
      <c r="O385" s="498"/>
      <c r="P385" s="579">
        <f>O385*H385</f>
        <v>0</v>
      </c>
      <c r="Q385" s="579">
        <v>0</v>
      </c>
      <c r="R385" s="579">
        <f>Q385*H385</f>
        <v>0</v>
      </c>
      <c r="S385" s="579">
        <v>0</v>
      </c>
      <c r="T385" s="580">
        <f>S385*H385</f>
        <v>0</v>
      </c>
      <c r="U385" s="498"/>
      <c r="V385" s="498"/>
      <c r="AR385" s="379" t="s">
        <v>157</v>
      </c>
      <c r="AT385" s="379" t="s">
        <v>153</v>
      </c>
      <c r="AU385" s="379" t="s">
        <v>158</v>
      </c>
      <c r="AY385" s="372" t="s">
        <v>148</v>
      </c>
      <c r="BE385" s="380">
        <f>IF(N385="základní",J385,0)</f>
        <v>0</v>
      </c>
      <c r="BF385" s="380">
        <f>IF(N385="snížená",J385,0)</f>
        <v>0</v>
      </c>
      <c r="BG385" s="380">
        <f>IF(N385="zákl. přenesená",J385,0)</f>
        <v>0</v>
      </c>
      <c r="BH385" s="380">
        <f>IF(N385="sníž. přenesená",J385,0)</f>
        <v>0</v>
      </c>
      <c r="BI385" s="380">
        <f>IF(N385="nulová",J385,0)</f>
        <v>0</v>
      </c>
      <c r="BJ385" s="372" t="s">
        <v>80</v>
      </c>
      <c r="BK385" s="380">
        <f>ROUND(I385*H385,2)</f>
        <v>0</v>
      </c>
      <c r="BL385" s="372" t="s">
        <v>157</v>
      </c>
      <c r="BM385" s="379" t="s">
        <v>400</v>
      </c>
    </row>
    <row r="386" spans="1:65" s="388" customFormat="1">
      <c r="A386" s="581"/>
      <c r="B386" s="582"/>
      <c r="C386" s="581"/>
      <c r="D386" s="583" t="s">
        <v>170</v>
      </c>
      <c r="E386" s="581"/>
      <c r="F386" s="585" t="s">
        <v>401</v>
      </c>
      <c r="G386" s="581"/>
      <c r="H386" s="586">
        <v>1.26</v>
      </c>
      <c r="I386" s="581"/>
      <c r="J386" s="581"/>
      <c r="K386" s="581"/>
      <c r="L386" s="582"/>
      <c r="M386" s="587"/>
      <c r="N386" s="581"/>
      <c r="O386" s="581"/>
      <c r="P386" s="581"/>
      <c r="Q386" s="581"/>
      <c r="R386" s="581"/>
      <c r="S386" s="581"/>
      <c r="T386" s="588"/>
      <c r="U386" s="581"/>
      <c r="V386" s="581"/>
      <c r="AT386" s="389" t="s">
        <v>170</v>
      </c>
      <c r="AU386" s="389" t="s">
        <v>158</v>
      </c>
      <c r="AV386" s="388" t="s">
        <v>82</v>
      </c>
      <c r="AW386" s="388" t="s">
        <v>3</v>
      </c>
      <c r="AX386" s="388" t="s">
        <v>80</v>
      </c>
      <c r="AY386" s="389" t="s">
        <v>148</v>
      </c>
    </row>
    <row r="387" spans="1:65" s="405" customFormat="1" ht="44.25" customHeight="1">
      <c r="A387" s="498"/>
      <c r="B387" s="499"/>
      <c r="C387" s="570" t="s">
        <v>402</v>
      </c>
      <c r="D387" s="570" t="s">
        <v>153</v>
      </c>
      <c r="E387" s="571" t="s">
        <v>201</v>
      </c>
      <c r="F387" s="572" t="s">
        <v>202</v>
      </c>
      <c r="G387" s="573" t="s">
        <v>195</v>
      </c>
      <c r="H387" s="574">
        <v>0.14000000000000001</v>
      </c>
      <c r="I387" s="381"/>
      <c r="J387" s="575">
        <f>ROUND(I387*H387,2)</f>
        <v>0</v>
      </c>
      <c r="K387" s="576"/>
      <c r="L387" s="499"/>
      <c r="M387" s="577" t="s">
        <v>1</v>
      </c>
      <c r="N387" s="578" t="s">
        <v>40</v>
      </c>
      <c r="O387" s="498"/>
      <c r="P387" s="579">
        <f>O387*H387</f>
        <v>0</v>
      </c>
      <c r="Q387" s="579">
        <v>0</v>
      </c>
      <c r="R387" s="579">
        <f>Q387*H387</f>
        <v>0</v>
      </c>
      <c r="S387" s="579">
        <v>0</v>
      </c>
      <c r="T387" s="580">
        <f>S387*H387</f>
        <v>0</v>
      </c>
      <c r="U387" s="498"/>
      <c r="V387" s="498"/>
      <c r="AR387" s="379" t="s">
        <v>157</v>
      </c>
      <c r="AT387" s="379" t="s">
        <v>153</v>
      </c>
      <c r="AU387" s="379" t="s">
        <v>158</v>
      </c>
      <c r="AY387" s="372" t="s">
        <v>148</v>
      </c>
      <c r="BE387" s="380">
        <f>IF(N387="základní",J387,0)</f>
        <v>0</v>
      </c>
      <c r="BF387" s="380">
        <f>IF(N387="snížená",J387,0)</f>
        <v>0</v>
      </c>
      <c r="BG387" s="380">
        <f>IF(N387="zákl. přenesená",J387,0)</f>
        <v>0</v>
      </c>
      <c r="BH387" s="380">
        <f>IF(N387="sníž. přenesená",J387,0)</f>
        <v>0</v>
      </c>
      <c r="BI387" s="380">
        <f>IF(N387="nulová",J387,0)</f>
        <v>0</v>
      </c>
      <c r="BJ387" s="372" t="s">
        <v>80</v>
      </c>
      <c r="BK387" s="380">
        <f>ROUND(I387*H387,2)</f>
        <v>0</v>
      </c>
      <c r="BL387" s="372" t="s">
        <v>157</v>
      </c>
      <c r="BM387" s="379" t="s">
        <v>403</v>
      </c>
    </row>
    <row r="388" spans="1:65" s="382" customFormat="1" ht="22.75" customHeight="1">
      <c r="A388" s="560"/>
      <c r="B388" s="561"/>
      <c r="C388" s="560"/>
      <c r="D388" s="562" t="s">
        <v>74</v>
      </c>
      <c r="E388" s="568" t="s">
        <v>204</v>
      </c>
      <c r="F388" s="568" t="s">
        <v>205</v>
      </c>
      <c r="G388" s="560"/>
      <c r="H388" s="560"/>
      <c r="I388" s="560"/>
      <c r="J388" s="569">
        <f>BK388</f>
        <v>0</v>
      </c>
      <c r="K388" s="560"/>
      <c r="L388" s="561"/>
      <c r="M388" s="565"/>
      <c r="N388" s="560"/>
      <c r="O388" s="560"/>
      <c r="P388" s="566">
        <f>P389</f>
        <v>0</v>
      </c>
      <c r="Q388" s="560"/>
      <c r="R388" s="566">
        <f>R389</f>
        <v>0.14940000000000001</v>
      </c>
      <c r="S388" s="560"/>
      <c r="T388" s="567">
        <f>T389</f>
        <v>0</v>
      </c>
      <c r="U388" s="560"/>
      <c r="V388" s="560"/>
      <c r="AR388" s="384" t="s">
        <v>80</v>
      </c>
      <c r="AT388" s="385" t="s">
        <v>74</v>
      </c>
      <c r="AU388" s="385" t="s">
        <v>80</v>
      </c>
      <c r="AY388" s="384" t="s">
        <v>148</v>
      </c>
      <c r="BK388" s="383">
        <f>BK389</f>
        <v>0</v>
      </c>
    </row>
    <row r="389" spans="1:65" s="382" customFormat="1" ht="20.9" customHeight="1">
      <c r="A389" s="560"/>
      <c r="B389" s="561"/>
      <c r="C389" s="560"/>
      <c r="D389" s="562" t="s">
        <v>74</v>
      </c>
      <c r="E389" s="568" t="s">
        <v>246</v>
      </c>
      <c r="F389" s="568" t="s">
        <v>247</v>
      </c>
      <c r="G389" s="560"/>
      <c r="H389" s="560"/>
      <c r="I389" s="560"/>
      <c r="J389" s="569">
        <f>BK389</f>
        <v>0</v>
      </c>
      <c r="K389" s="560"/>
      <c r="L389" s="561"/>
      <c r="M389" s="565"/>
      <c r="N389" s="560"/>
      <c r="O389" s="560"/>
      <c r="P389" s="566">
        <f>SUM(P390:P395)</f>
        <v>0</v>
      </c>
      <c r="Q389" s="560"/>
      <c r="R389" s="566">
        <f>SUM(R390:R395)</f>
        <v>0.14940000000000001</v>
      </c>
      <c r="S389" s="560"/>
      <c r="T389" s="567">
        <f>SUM(T390:T395)</f>
        <v>0</v>
      </c>
      <c r="U389" s="560"/>
      <c r="V389" s="560"/>
      <c r="AR389" s="384" t="s">
        <v>82</v>
      </c>
      <c r="AT389" s="385" t="s">
        <v>74</v>
      </c>
      <c r="AU389" s="385" t="s">
        <v>82</v>
      </c>
      <c r="AY389" s="384" t="s">
        <v>148</v>
      </c>
      <c r="BK389" s="383">
        <f>SUM(BK390:BK395)</f>
        <v>0</v>
      </c>
    </row>
    <row r="390" spans="1:65" s="405" customFormat="1" ht="16.5" customHeight="1">
      <c r="A390" s="498"/>
      <c r="B390" s="499"/>
      <c r="C390" s="570" t="s">
        <v>404</v>
      </c>
      <c r="D390" s="570" t="s">
        <v>153</v>
      </c>
      <c r="E390" s="571" t="s">
        <v>249</v>
      </c>
      <c r="F390" s="572" t="s">
        <v>250</v>
      </c>
      <c r="G390" s="573" t="s">
        <v>156</v>
      </c>
      <c r="H390" s="574">
        <v>5</v>
      </c>
      <c r="I390" s="381"/>
      <c r="J390" s="575">
        <f>ROUND(I390*H390,2)</f>
        <v>0</v>
      </c>
      <c r="K390" s="576"/>
      <c r="L390" s="499"/>
      <c r="M390" s="577" t="s">
        <v>1</v>
      </c>
      <c r="N390" s="578" t="s">
        <v>40</v>
      </c>
      <c r="O390" s="498"/>
      <c r="P390" s="579">
        <f>O390*H390</f>
        <v>0</v>
      </c>
      <c r="Q390" s="579">
        <v>2.9999999999999997E-4</v>
      </c>
      <c r="R390" s="579">
        <f>Q390*H390</f>
        <v>1.4999999999999998E-3</v>
      </c>
      <c r="S390" s="579">
        <v>0</v>
      </c>
      <c r="T390" s="580">
        <f>S390*H390</f>
        <v>0</v>
      </c>
      <c r="U390" s="498"/>
      <c r="V390" s="498"/>
      <c r="AR390" s="379" t="s">
        <v>157</v>
      </c>
      <c r="AT390" s="379" t="s">
        <v>153</v>
      </c>
      <c r="AU390" s="379" t="s">
        <v>158</v>
      </c>
      <c r="AY390" s="372" t="s">
        <v>148</v>
      </c>
      <c r="BE390" s="380">
        <f>IF(N390="základní",J390,0)</f>
        <v>0</v>
      </c>
      <c r="BF390" s="380">
        <f>IF(N390="snížená",J390,0)</f>
        <v>0</v>
      </c>
      <c r="BG390" s="380">
        <f>IF(N390="zákl. přenesená",J390,0)</f>
        <v>0</v>
      </c>
      <c r="BH390" s="380">
        <f>IF(N390="sníž. přenesená",J390,0)</f>
        <v>0</v>
      </c>
      <c r="BI390" s="380">
        <f>IF(N390="nulová",J390,0)</f>
        <v>0</v>
      </c>
      <c r="BJ390" s="372" t="s">
        <v>80</v>
      </c>
      <c r="BK390" s="380">
        <f>ROUND(I390*H390,2)</f>
        <v>0</v>
      </c>
      <c r="BL390" s="372" t="s">
        <v>157</v>
      </c>
      <c r="BM390" s="379" t="s">
        <v>405</v>
      </c>
    </row>
    <row r="391" spans="1:65" s="405" customFormat="1" ht="24.15" customHeight="1">
      <c r="A391" s="498"/>
      <c r="B391" s="499"/>
      <c r="C391" s="570" t="s">
        <v>406</v>
      </c>
      <c r="D391" s="570" t="s">
        <v>153</v>
      </c>
      <c r="E391" s="571" t="s">
        <v>372</v>
      </c>
      <c r="F391" s="572" t="s">
        <v>373</v>
      </c>
      <c r="G391" s="573" t="s">
        <v>156</v>
      </c>
      <c r="H391" s="574">
        <v>4</v>
      </c>
      <c r="I391" s="381"/>
      <c r="J391" s="575">
        <f>ROUND(I391*H391,2)</f>
        <v>0</v>
      </c>
      <c r="K391" s="576"/>
      <c r="L391" s="499"/>
      <c r="M391" s="577" t="s">
        <v>1</v>
      </c>
      <c r="N391" s="578" t="s">
        <v>40</v>
      </c>
      <c r="O391" s="498"/>
      <c r="P391" s="579">
        <f>O391*H391</f>
        <v>0</v>
      </c>
      <c r="Q391" s="579">
        <v>0</v>
      </c>
      <c r="R391" s="579">
        <f>Q391*H391</f>
        <v>0</v>
      </c>
      <c r="S391" s="579">
        <v>0</v>
      </c>
      <c r="T391" s="580">
        <f>S391*H391</f>
        <v>0</v>
      </c>
      <c r="U391" s="498"/>
      <c r="V391" s="498"/>
      <c r="AR391" s="379" t="s">
        <v>157</v>
      </c>
      <c r="AT391" s="379" t="s">
        <v>153</v>
      </c>
      <c r="AU391" s="379" t="s">
        <v>158</v>
      </c>
      <c r="AY391" s="372" t="s">
        <v>148</v>
      </c>
      <c r="BE391" s="380">
        <f>IF(N391="základní",J391,0)</f>
        <v>0</v>
      </c>
      <c r="BF391" s="380">
        <f>IF(N391="snížená",J391,0)</f>
        <v>0</v>
      </c>
      <c r="BG391" s="380">
        <f>IF(N391="zákl. přenesená",J391,0)</f>
        <v>0</v>
      </c>
      <c r="BH391" s="380">
        <f>IF(N391="sníž. přenesená",J391,0)</f>
        <v>0</v>
      </c>
      <c r="BI391" s="380">
        <f>IF(N391="nulová",J391,0)</f>
        <v>0</v>
      </c>
      <c r="BJ391" s="372" t="s">
        <v>80</v>
      </c>
      <c r="BK391" s="380">
        <f>ROUND(I391*H391,2)</f>
        <v>0</v>
      </c>
      <c r="BL391" s="372" t="s">
        <v>157</v>
      </c>
      <c r="BM391" s="379" t="s">
        <v>407</v>
      </c>
    </row>
    <row r="392" spans="1:65" s="405" customFormat="1" ht="33" customHeight="1">
      <c r="A392" s="498"/>
      <c r="B392" s="499"/>
      <c r="C392" s="570" t="s">
        <v>151</v>
      </c>
      <c r="D392" s="570" t="s">
        <v>153</v>
      </c>
      <c r="E392" s="571" t="s">
        <v>252</v>
      </c>
      <c r="F392" s="572" t="s">
        <v>253</v>
      </c>
      <c r="G392" s="573" t="s">
        <v>156</v>
      </c>
      <c r="H392" s="574">
        <v>5</v>
      </c>
      <c r="I392" s="381"/>
      <c r="J392" s="575">
        <f>ROUND(I392*H392,2)</f>
        <v>0</v>
      </c>
      <c r="K392" s="576"/>
      <c r="L392" s="499"/>
      <c r="M392" s="577" t="s">
        <v>1</v>
      </c>
      <c r="N392" s="578" t="s">
        <v>40</v>
      </c>
      <c r="O392" s="498"/>
      <c r="P392" s="579">
        <f>O392*H392</f>
        <v>0</v>
      </c>
      <c r="Q392" s="579">
        <v>5.3800000000000002E-3</v>
      </c>
      <c r="R392" s="579">
        <f>Q392*H392</f>
        <v>2.69E-2</v>
      </c>
      <c r="S392" s="579">
        <v>0</v>
      </c>
      <c r="T392" s="580">
        <f>S392*H392</f>
        <v>0</v>
      </c>
      <c r="U392" s="498"/>
      <c r="V392" s="498"/>
      <c r="AR392" s="379" t="s">
        <v>157</v>
      </c>
      <c r="AT392" s="379" t="s">
        <v>153</v>
      </c>
      <c r="AU392" s="379" t="s">
        <v>158</v>
      </c>
      <c r="AY392" s="372" t="s">
        <v>148</v>
      </c>
      <c r="BE392" s="380">
        <f>IF(N392="základní",J392,0)</f>
        <v>0</v>
      </c>
      <c r="BF392" s="380">
        <f>IF(N392="snížená",J392,0)</f>
        <v>0</v>
      </c>
      <c r="BG392" s="380">
        <f>IF(N392="zákl. přenesená",J392,0)</f>
        <v>0</v>
      </c>
      <c r="BH392" s="380">
        <f>IF(N392="sníž. přenesená",J392,0)</f>
        <v>0</v>
      </c>
      <c r="BI392" s="380">
        <f>IF(N392="nulová",J392,0)</f>
        <v>0</v>
      </c>
      <c r="BJ392" s="372" t="s">
        <v>80</v>
      </c>
      <c r="BK392" s="380">
        <f>ROUND(I392*H392,2)</f>
        <v>0</v>
      </c>
      <c r="BL392" s="372" t="s">
        <v>157</v>
      </c>
      <c r="BM392" s="379" t="s">
        <v>408</v>
      </c>
    </row>
    <row r="393" spans="1:65" s="405" customFormat="1" ht="24.15" customHeight="1">
      <c r="A393" s="498"/>
      <c r="B393" s="499"/>
      <c r="C393" s="595" t="s">
        <v>409</v>
      </c>
      <c r="D393" s="595" t="s">
        <v>256</v>
      </c>
      <c r="E393" s="596" t="s">
        <v>257</v>
      </c>
      <c r="F393" s="597" t="s">
        <v>258</v>
      </c>
      <c r="G393" s="598" t="s">
        <v>156</v>
      </c>
      <c r="H393" s="599">
        <v>5.5</v>
      </c>
      <c r="I393" s="387"/>
      <c r="J393" s="600">
        <f>ROUND(I393*H393,2)</f>
        <v>0</v>
      </c>
      <c r="K393" s="601"/>
      <c r="L393" s="602"/>
      <c r="M393" s="603" t="s">
        <v>1</v>
      </c>
      <c r="N393" s="604" t="s">
        <v>40</v>
      </c>
      <c r="O393" s="498"/>
      <c r="P393" s="579">
        <f>O393*H393</f>
        <v>0</v>
      </c>
      <c r="Q393" s="579">
        <v>2.1999999999999999E-2</v>
      </c>
      <c r="R393" s="579">
        <f>Q393*H393</f>
        <v>0.121</v>
      </c>
      <c r="S393" s="579">
        <v>0</v>
      </c>
      <c r="T393" s="580">
        <f>S393*H393</f>
        <v>0</v>
      </c>
      <c r="U393" s="498"/>
      <c r="V393" s="498"/>
      <c r="AR393" s="379" t="s">
        <v>172</v>
      </c>
      <c r="AT393" s="379" t="s">
        <v>256</v>
      </c>
      <c r="AU393" s="379" t="s">
        <v>158</v>
      </c>
      <c r="AY393" s="372" t="s">
        <v>148</v>
      </c>
      <c r="BE393" s="380">
        <f>IF(N393="základní",J393,0)</f>
        <v>0</v>
      </c>
      <c r="BF393" s="380">
        <f>IF(N393="snížená",J393,0)</f>
        <v>0</v>
      </c>
      <c r="BG393" s="380">
        <f>IF(N393="zákl. přenesená",J393,0)</f>
        <v>0</v>
      </c>
      <c r="BH393" s="380">
        <f>IF(N393="sníž. přenesená",J393,0)</f>
        <v>0</v>
      </c>
      <c r="BI393" s="380">
        <f>IF(N393="nulová",J393,0)</f>
        <v>0</v>
      </c>
      <c r="BJ393" s="372" t="s">
        <v>80</v>
      </c>
      <c r="BK393" s="380">
        <f>ROUND(I393*H393,2)</f>
        <v>0</v>
      </c>
      <c r="BL393" s="372" t="s">
        <v>157</v>
      </c>
      <c r="BM393" s="379" t="s">
        <v>410</v>
      </c>
    </row>
    <row r="394" spans="1:65" s="388" customFormat="1">
      <c r="A394" s="581"/>
      <c r="B394" s="582"/>
      <c r="C394" s="581"/>
      <c r="D394" s="583" t="s">
        <v>170</v>
      </c>
      <c r="E394" s="581"/>
      <c r="F394" s="585" t="s">
        <v>411</v>
      </c>
      <c r="G394" s="581"/>
      <c r="H394" s="586">
        <v>5.5</v>
      </c>
      <c r="I394" s="581"/>
      <c r="J394" s="581"/>
      <c r="K394" s="581"/>
      <c r="L394" s="582"/>
      <c r="M394" s="587"/>
      <c r="N394" s="581"/>
      <c r="O394" s="581"/>
      <c r="P394" s="581"/>
      <c r="Q394" s="581"/>
      <c r="R394" s="581"/>
      <c r="S394" s="581"/>
      <c r="T394" s="588"/>
      <c r="U394" s="581"/>
      <c r="V394" s="581"/>
      <c r="AT394" s="389" t="s">
        <v>170</v>
      </c>
      <c r="AU394" s="389" t="s">
        <v>158</v>
      </c>
      <c r="AV394" s="388" t="s">
        <v>82</v>
      </c>
      <c r="AW394" s="388" t="s">
        <v>3</v>
      </c>
      <c r="AX394" s="388" t="s">
        <v>80</v>
      </c>
      <c r="AY394" s="389" t="s">
        <v>148</v>
      </c>
    </row>
    <row r="395" spans="1:65" s="405" customFormat="1" ht="24.15" customHeight="1">
      <c r="A395" s="498"/>
      <c r="B395" s="499"/>
      <c r="C395" s="570" t="s">
        <v>412</v>
      </c>
      <c r="D395" s="570" t="s">
        <v>153</v>
      </c>
      <c r="E395" s="571" t="s">
        <v>263</v>
      </c>
      <c r="F395" s="572" t="s">
        <v>264</v>
      </c>
      <c r="G395" s="573" t="s">
        <v>244</v>
      </c>
      <c r="H395" s="386"/>
      <c r="I395" s="381"/>
      <c r="J395" s="575">
        <f>ROUND(I395*H395,2)</f>
        <v>0</v>
      </c>
      <c r="K395" s="576"/>
      <c r="L395" s="499"/>
      <c r="M395" s="577" t="s">
        <v>1</v>
      </c>
      <c r="N395" s="578" t="s">
        <v>40</v>
      </c>
      <c r="O395" s="498"/>
      <c r="P395" s="579">
        <f>O395*H395</f>
        <v>0</v>
      </c>
      <c r="Q395" s="579">
        <v>0</v>
      </c>
      <c r="R395" s="579">
        <f>Q395*H395</f>
        <v>0</v>
      </c>
      <c r="S395" s="579">
        <v>0</v>
      </c>
      <c r="T395" s="580">
        <f>S395*H395</f>
        <v>0</v>
      </c>
      <c r="U395" s="498"/>
      <c r="V395" s="498"/>
      <c r="AR395" s="379" t="s">
        <v>157</v>
      </c>
      <c r="AT395" s="379" t="s">
        <v>153</v>
      </c>
      <c r="AU395" s="379" t="s">
        <v>158</v>
      </c>
      <c r="AY395" s="372" t="s">
        <v>148</v>
      </c>
      <c r="BE395" s="380">
        <f>IF(N395="základní",J395,0)</f>
        <v>0</v>
      </c>
      <c r="BF395" s="380">
        <f>IF(N395="snížená",J395,0)</f>
        <v>0</v>
      </c>
      <c r="BG395" s="380">
        <f>IF(N395="zákl. přenesená",J395,0)</f>
        <v>0</v>
      </c>
      <c r="BH395" s="380">
        <f>IF(N395="sníž. přenesená",J395,0)</f>
        <v>0</v>
      </c>
      <c r="BI395" s="380">
        <f>IF(N395="nulová",J395,0)</f>
        <v>0</v>
      </c>
      <c r="BJ395" s="372" t="s">
        <v>80</v>
      </c>
      <c r="BK395" s="380">
        <f>ROUND(I395*H395,2)</f>
        <v>0</v>
      </c>
      <c r="BL395" s="372" t="s">
        <v>157</v>
      </c>
      <c r="BM395" s="379" t="s">
        <v>413</v>
      </c>
    </row>
    <row r="396" spans="1:65" s="382" customFormat="1" ht="26" customHeight="1">
      <c r="A396" s="560"/>
      <c r="B396" s="561"/>
      <c r="C396" s="560"/>
      <c r="D396" s="562" t="s">
        <v>74</v>
      </c>
      <c r="E396" s="563" t="s">
        <v>414</v>
      </c>
      <c r="F396" s="563" t="s">
        <v>415</v>
      </c>
      <c r="G396" s="560"/>
      <c r="H396" s="560"/>
      <c r="I396" s="560"/>
      <c r="J396" s="564">
        <f>BK396</f>
        <v>0</v>
      </c>
      <c r="K396" s="560"/>
      <c r="L396" s="561"/>
      <c r="M396" s="565"/>
      <c r="N396" s="560"/>
      <c r="O396" s="560"/>
      <c r="P396" s="566">
        <f>P397+P399</f>
        <v>0</v>
      </c>
      <c r="Q396" s="560"/>
      <c r="R396" s="566">
        <f>R397+R399</f>
        <v>3.7216240000000005E-2</v>
      </c>
      <c r="S396" s="560"/>
      <c r="T396" s="567">
        <f>T397+T399</f>
        <v>0</v>
      </c>
      <c r="U396" s="560"/>
      <c r="V396" s="560"/>
      <c r="AR396" s="384" t="s">
        <v>80</v>
      </c>
      <c r="AT396" s="385" t="s">
        <v>74</v>
      </c>
      <c r="AU396" s="385" t="s">
        <v>75</v>
      </c>
      <c r="AY396" s="384" t="s">
        <v>148</v>
      </c>
      <c r="BK396" s="383">
        <f>BK397+BK399</f>
        <v>0</v>
      </c>
    </row>
    <row r="397" spans="1:65" s="382" customFormat="1" ht="22.75" customHeight="1">
      <c r="A397" s="560"/>
      <c r="B397" s="561"/>
      <c r="C397" s="560"/>
      <c r="D397" s="562" t="s">
        <v>74</v>
      </c>
      <c r="E397" s="568" t="s">
        <v>149</v>
      </c>
      <c r="F397" s="568" t="s">
        <v>150</v>
      </c>
      <c r="G397" s="560"/>
      <c r="H397" s="560"/>
      <c r="I397" s="560"/>
      <c r="J397" s="569">
        <f>BK397</f>
        <v>0</v>
      </c>
      <c r="K397" s="560"/>
      <c r="L397" s="561"/>
      <c r="M397" s="565"/>
      <c r="N397" s="560"/>
      <c r="O397" s="560"/>
      <c r="P397" s="566">
        <f>P398</f>
        <v>0</v>
      </c>
      <c r="Q397" s="560"/>
      <c r="R397" s="566">
        <f>R398</f>
        <v>0</v>
      </c>
      <c r="S397" s="560"/>
      <c r="T397" s="567">
        <f>T398</f>
        <v>0</v>
      </c>
      <c r="U397" s="560"/>
      <c r="V397" s="560"/>
      <c r="AR397" s="384" t="s">
        <v>80</v>
      </c>
      <c r="AT397" s="385" t="s">
        <v>74</v>
      </c>
      <c r="AU397" s="385" t="s">
        <v>80</v>
      </c>
      <c r="AY397" s="384" t="s">
        <v>148</v>
      </c>
      <c r="BK397" s="383">
        <f>BK398</f>
        <v>0</v>
      </c>
    </row>
    <row r="398" spans="1:65" s="405" customFormat="1" ht="16.5" customHeight="1">
      <c r="A398" s="498"/>
      <c r="B398" s="499"/>
      <c r="C398" s="570" t="s">
        <v>416</v>
      </c>
      <c r="D398" s="570" t="s">
        <v>153</v>
      </c>
      <c r="E398" s="571" t="s">
        <v>80</v>
      </c>
      <c r="F398" s="572" t="s">
        <v>292</v>
      </c>
      <c r="G398" s="573" t="s">
        <v>293</v>
      </c>
      <c r="H398" s="574">
        <v>1</v>
      </c>
      <c r="I398" s="381"/>
      <c r="J398" s="575">
        <f>ROUND(I398*H398,2)</f>
        <v>0</v>
      </c>
      <c r="K398" s="576"/>
      <c r="L398" s="499"/>
      <c r="M398" s="577" t="s">
        <v>1</v>
      </c>
      <c r="N398" s="578" t="s">
        <v>40</v>
      </c>
      <c r="O398" s="498"/>
      <c r="P398" s="579">
        <f>O398*H398</f>
        <v>0</v>
      </c>
      <c r="Q398" s="579">
        <v>0</v>
      </c>
      <c r="R398" s="579">
        <f>Q398*H398</f>
        <v>0</v>
      </c>
      <c r="S398" s="579">
        <v>0</v>
      </c>
      <c r="T398" s="580">
        <f>S398*H398</f>
        <v>0</v>
      </c>
      <c r="U398" s="498"/>
      <c r="V398" s="498"/>
      <c r="AR398" s="379" t="s">
        <v>157</v>
      </c>
      <c r="AT398" s="379" t="s">
        <v>153</v>
      </c>
      <c r="AU398" s="379" t="s">
        <v>82</v>
      </c>
      <c r="AY398" s="372" t="s">
        <v>148</v>
      </c>
      <c r="BE398" s="380">
        <f>IF(N398="základní",J398,0)</f>
        <v>0</v>
      </c>
      <c r="BF398" s="380">
        <f>IF(N398="snížená",J398,0)</f>
        <v>0</v>
      </c>
      <c r="BG398" s="380">
        <f>IF(N398="zákl. přenesená",J398,0)</f>
        <v>0</v>
      </c>
      <c r="BH398" s="380">
        <f>IF(N398="sníž. přenesená",J398,0)</f>
        <v>0</v>
      </c>
      <c r="BI398" s="380">
        <f>IF(N398="nulová",J398,0)</f>
        <v>0</v>
      </c>
      <c r="BJ398" s="372" t="s">
        <v>80</v>
      </c>
      <c r="BK398" s="380">
        <f>ROUND(I398*H398,2)</f>
        <v>0</v>
      </c>
      <c r="BL398" s="372" t="s">
        <v>157</v>
      </c>
      <c r="BM398" s="379" t="s">
        <v>417</v>
      </c>
    </row>
    <row r="399" spans="1:65" s="382" customFormat="1" ht="22.75" customHeight="1">
      <c r="A399" s="560"/>
      <c r="B399" s="561"/>
      <c r="C399" s="560"/>
      <c r="D399" s="562" t="s">
        <v>74</v>
      </c>
      <c r="E399" s="568" t="s">
        <v>204</v>
      </c>
      <c r="F399" s="568" t="s">
        <v>205</v>
      </c>
      <c r="G399" s="560"/>
      <c r="H399" s="560"/>
      <c r="I399" s="560"/>
      <c r="J399" s="569">
        <f>BK399</f>
        <v>0</v>
      </c>
      <c r="K399" s="560"/>
      <c r="L399" s="561"/>
      <c r="M399" s="565"/>
      <c r="N399" s="560"/>
      <c r="O399" s="560"/>
      <c r="P399" s="566">
        <f>P400</f>
        <v>0</v>
      </c>
      <c r="Q399" s="560"/>
      <c r="R399" s="566">
        <f>R400</f>
        <v>3.7216240000000005E-2</v>
      </c>
      <c r="S399" s="560"/>
      <c r="T399" s="567">
        <f>T400</f>
        <v>0</v>
      </c>
      <c r="U399" s="560"/>
      <c r="V399" s="560"/>
      <c r="AR399" s="384" t="s">
        <v>80</v>
      </c>
      <c r="AT399" s="385" t="s">
        <v>74</v>
      </c>
      <c r="AU399" s="385" t="s">
        <v>80</v>
      </c>
      <c r="AY399" s="384" t="s">
        <v>148</v>
      </c>
      <c r="BK399" s="383">
        <f>BK400</f>
        <v>0</v>
      </c>
    </row>
    <row r="400" spans="1:65" s="382" customFormat="1" ht="20.9" customHeight="1">
      <c r="A400" s="560"/>
      <c r="B400" s="561"/>
      <c r="C400" s="560"/>
      <c r="D400" s="562" t="s">
        <v>74</v>
      </c>
      <c r="E400" s="568" t="s">
        <v>295</v>
      </c>
      <c r="F400" s="568" t="s">
        <v>1553</v>
      </c>
      <c r="G400" s="560"/>
      <c r="H400" s="560"/>
      <c r="I400" s="560"/>
      <c r="J400" s="569">
        <f>BK400</f>
        <v>0</v>
      </c>
      <c r="K400" s="560"/>
      <c r="L400" s="561"/>
      <c r="M400" s="565"/>
      <c r="N400" s="560"/>
      <c r="O400" s="560"/>
      <c r="P400" s="566">
        <f>SUM(P401:P409)</f>
        <v>0</v>
      </c>
      <c r="Q400" s="560"/>
      <c r="R400" s="566">
        <f>SUM(R401:R409)</f>
        <v>3.7216240000000005E-2</v>
      </c>
      <c r="S400" s="560"/>
      <c r="T400" s="567">
        <f>SUM(T401:T409)</f>
        <v>0</v>
      </c>
      <c r="U400" s="560"/>
      <c r="V400" s="560"/>
      <c r="AR400" s="384" t="s">
        <v>82</v>
      </c>
      <c r="AT400" s="385" t="s">
        <v>74</v>
      </c>
      <c r="AU400" s="385" t="s">
        <v>82</v>
      </c>
      <c r="AY400" s="384" t="s">
        <v>148</v>
      </c>
      <c r="BK400" s="383">
        <f>SUM(BK401:BK409)</f>
        <v>0</v>
      </c>
    </row>
    <row r="401" spans="1:65" s="405" customFormat="1" ht="21.75" customHeight="1">
      <c r="A401" s="498"/>
      <c r="B401" s="499"/>
      <c r="C401" s="570" t="s">
        <v>418</v>
      </c>
      <c r="D401" s="570" t="s">
        <v>153</v>
      </c>
      <c r="E401" s="571" t="s">
        <v>297</v>
      </c>
      <c r="F401" s="572" t="s">
        <v>298</v>
      </c>
      <c r="G401" s="573" t="s">
        <v>156</v>
      </c>
      <c r="H401" s="574">
        <v>9</v>
      </c>
      <c r="I401" s="381"/>
      <c r="J401" s="575">
        <f>ROUND(I401*H401,2)</f>
        <v>0</v>
      </c>
      <c r="K401" s="576"/>
      <c r="L401" s="499"/>
      <c r="M401" s="577" t="s">
        <v>1</v>
      </c>
      <c r="N401" s="578" t="s">
        <v>40</v>
      </c>
      <c r="O401" s="498"/>
      <c r="P401" s="579">
        <f>O401*H401</f>
        <v>0</v>
      </c>
      <c r="Q401" s="579">
        <v>0</v>
      </c>
      <c r="R401" s="579">
        <f>Q401*H401</f>
        <v>0</v>
      </c>
      <c r="S401" s="579">
        <v>0</v>
      </c>
      <c r="T401" s="580">
        <f>S401*H401</f>
        <v>0</v>
      </c>
      <c r="U401" s="498"/>
      <c r="V401" s="498"/>
      <c r="AR401" s="379" t="s">
        <v>157</v>
      </c>
      <c r="AT401" s="379" t="s">
        <v>153</v>
      </c>
      <c r="AU401" s="379" t="s">
        <v>158</v>
      </c>
      <c r="AY401" s="372" t="s">
        <v>148</v>
      </c>
      <c r="BE401" s="380">
        <f>IF(N401="základní",J401,0)</f>
        <v>0</v>
      </c>
      <c r="BF401" s="380">
        <f>IF(N401="snížená",J401,0)</f>
        <v>0</v>
      </c>
      <c r="BG401" s="380">
        <f>IF(N401="zákl. přenesená",J401,0)</f>
        <v>0</v>
      </c>
      <c r="BH401" s="380">
        <f>IF(N401="sníž. přenesená",J401,0)</f>
        <v>0</v>
      </c>
      <c r="BI401" s="380">
        <f>IF(N401="nulová",J401,0)</f>
        <v>0</v>
      </c>
      <c r="BJ401" s="372" t="s">
        <v>80</v>
      </c>
      <c r="BK401" s="380">
        <f>ROUND(I401*H401,2)</f>
        <v>0</v>
      </c>
      <c r="BL401" s="372" t="s">
        <v>157</v>
      </c>
      <c r="BM401" s="379" t="s">
        <v>419</v>
      </c>
    </row>
    <row r="402" spans="1:65" s="405" customFormat="1" ht="16.5" customHeight="1">
      <c r="A402" s="498"/>
      <c r="B402" s="499"/>
      <c r="C402" s="570" t="s">
        <v>420</v>
      </c>
      <c r="D402" s="570" t="s">
        <v>153</v>
      </c>
      <c r="E402" s="571" t="s">
        <v>300</v>
      </c>
      <c r="F402" s="572" t="s">
        <v>301</v>
      </c>
      <c r="G402" s="573" t="s">
        <v>156</v>
      </c>
      <c r="H402" s="574">
        <v>9</v>
      </c>
      <c r="I402" s="381"/>
      <c r="J402" s="575">
        <f>ROUND(I402*H402,2)</f>
        <v>0</v>
      </c>
      <c r="K402" s="576"/>
      <c r="L402" s="499"/>
      <c r="M402" s="577" t="s">
        <v>1</v>
      </c>
      <c r="N402" s="578" t="s">
        <v>40</v>
      </c>
      <c r="O402" s="498"/>
      <c r="P402" s="579">
        <f>O402*H402</f>
        <v>0</v>
      </c>
      <c r="Q402" s="579">
        <v>2.9999999999999997E-4</v>
      </c>
      <c r="R402" s="579">
        <f>Q402*H402</f>
        <v>2.6999999999999997E-3</v>
      </c>
      <c r="S402" s="579">
        <v>0</v>
      </c>
      <c r="T402" s="580">
        <f>S402*H402</f>
        <v>0</v>
      </c>
      <c r="U402" s="498"/>
      <c r="V402" s="498"/>
      <c r="AR402" s="379" t="s">
        <v>157</v>
      </c>
      <c r="AT402" s="379" t="s">
        <v>153</v>
      </c>
      <c r="AU402" s="379" t="s">
        <v>158</v>
      </c>
      <c r="AY402" s="372" t="s">
        <v>148</v>
      </c>
      <c r="BE402" s="380">
        <f>IF(N402="základní",J402,0)</f>
        <v>0</v>
      </c>
      <c r="BF402" s="380">
        <f>IF(N402="snížená",J402,0)</f>
        <v>0</v>
      </c>
      <c r="BG402" s="380">
        <f>IF(N402="zákl. přenesená",J402,0)</f>
        <v>0</v>
      </c>
      <c r="BH402" s="380">
        <f>IF(N402="sníž. přenesená",J402,0)</f>
        <v>0</v>
      </c>
      <c r="BI402" s="380">
        <f>IF(N402="nulová",J402,0)</f>
        <v>0</v>
      </c>
      <c r="BJ402" s="372" t="s">
        <v>80</v>
      </c>
      <c r="BK402" s="380">
        <f>ROUND(I402*H402,2)</f>
        <v>0</v>
      </c>
      <c r="BL402" s="372" t="s">
        <v>157</v>
      </c>
      <c r="BM402" s="379" t="s">
        <v>421</v>
      </c>
    </row>
    <row r="403" spans="1:65" s="405" customFormat="1" ht="16.5" customHeight="1">
      <c r="A403" s="498"/>
      <c r="B403" s="499"/>
      <c r="C403" s="595" t="s">
        <v>422</v>
      </c>
      <c r="D403" s="595" t="s">
        <v>256</v>
      </c>
      <c r="E403" s="596" t="s">
        <v>304</v>
      </c>
      <c r="F403" s="597" t="s">
        <v>305</v>
      </c>
      <c r="G403" s="598" t="s">
        <v>156</v>
      </c>
      <c r="H403" s="599">
        <v>9.9</v>
      </c>
      <c r="I403" s="387"/>
      <c r="J403" s="600">
        <f>ROUND(I403*H403,2)</f>
        <v>0</v>
      </c>
      <c r="K403" s="601"/>
      <c r="L403" s="602"/>
      <c r="M403" s="603" t="s">
        <v>1</v>
      </c>
      <c r="N403" s="604" t="s">
        <v>40</v>
      </c>
      <c r="O403" s="498"/>
      <c r="P403" s="579">
        <f>O403*H403</f>
        <v>0</v>
      </c>
      <c r="Q403" s="579">
        <v>3.2000000000000002E-3</v>
      </c>
      <c r="R403" s="579">
        <f>Q403*H403</f>
        <v>3.168E-2</v>
      </c>
      <c r="S403" s="579">
        <v>0</v>
      </c>
      <c r="T403" s="580">
        <f>S403*H403</f>
        <v>0</v>
      </c>
      <c r="U403" s="498"/>
      <c r="V403" s="498"/>
      <c r="AR403" s="379" t="s">
        <v>172</v>
      </c>
      <c r="AT403" s="379" t="s">
        <v>256</v>
      </c>
      <c r="AU403" s="379" t="s">
        <v>158</v>
      </c>
      <c r="AY403" s="372" t="s">
        <v>148</v>
      </c>
      <c r="BE403" s="380">
        <f>IF(N403="základní",J403,0)</f>
        <v>0</v>
      </c>
      <c r="BF403" s="380">
        <f>IF(N403="snížená",J403,0)</f>
        <v>0</v>
      </c>
      <c r="BG403" s="380">
        <f>IF(N403="zákl. přenesená",J403,0)</f>
        <v>0</v>
      </c>
      <c r="BH403" s="380">
        <f>IF(N403="sníž. přenesená",J403,0)</f>
        <v>0</v>
      </c>
      <c r="BI403" s="380">
        <f>IF(N403="nulová",J403,0)</f>
        <v>0</v>
      </c>
      <c r="BJ403" s="372" t="s">
        <v>80</v>
      </c>
      <c r="BK403" s="380">
        <f>ROUND(I403*H403,2)</f>
        <v>0</v>
      </c>
      <c r="BL403" s="372" t="s">
        <v>157</v>
      </c>
      <c r="BM403" s="379" t="s">
        <v>423</v>
      </c>
    </row>
    <row r="404" spans="1:65" s="388" customFormat="1">
      <c r="A404" s="581"/>
      <c r="B404" s="582"/>
      <c r="C404" s="581"/>
      <c r="D404" s="583" t="s">
        <v>170</v>
      </c>
      <c r="E404" s="581"/>
      <c r="F404" s="585" t="s">
        <v>307</v>
      </c>
      <c r="G404" s="581"/>
      <c r="H404" s="586">
        <v>9.9</v>
      </c>
      <c r="I404" s="581"/>
      <c r="J404" s="581"/>
      <c r="K404" s="581"/>
      <c r="L404" s="582"/>
      <c r="M404" s="587"/>
      <c r="N404" s="581"/>
      <c r="O404" s="581"/>
      <c r="P404" s="581"/>
      <c r="Q404" s="581"/>
      <c r="R404" s="581"/>
      <c r="S404" s="581"/>
      <c r="T404" s="588"/>
      <c r="U404" s="581"/>
      <c r="V404" s="581"/>
      <c r="AT404" s="389" t="s">
        <v>170</v>
      </c>
      <c r="AU404" s="389" t="s">
        <v>158</v>
      </c>
      <c r="AV404" s="388" t="s">
        <v>82</v>
      </c>
      <c r="AW404" s="388" t="s">
        <v>3</v>
      </c>
      <c r="AX404" s="388" t="s">
        <v>80</v>
      </c>
      <c r="AY404" s="389" t="s">
        <v>148</v>
      </c>
    </row>
    <row r="405" spans="1:65" s="405" customFormat="1" ht="16.5" customHeight="1">
      <c r="A405" s="498"/>
      <c r="B405" s="499"/>
      <c r="C405" s="570" t="s">
        <v>424</v>
      </c>
      <c r="D405" s="570" t="s">
        <v>153</v>
      </c>
      <c r="E405" s="571" t="s">
        <v>309</v>
      </c>
      <c r="F405" s="572" t="s">
        <v>310</v>
      </c>
      <c r="G405" s="573" t="s">
        <v>163</v>
      </c>
      <c r="H405" s="574">
        <v>12.1</v>
      </c>
      <c r="I405" s="381"/>
      <c r="J405" s="575">
        <f>ROUND(I405*H405,2)</f>
        <v>0</v>
      </c>
      <c r="K405" s="576"/>
      <c r="L405" s="499"/>
      <c r="M405" s="577" t="s">
        <v>1</v>
      </c>
      <c r="N405" s="578" t="s">
        <v>40</v>
      </c>
      <c r="O405" s="498"/>
      <c r="P405" s="579">
        <f>O405*H405</f>
        <v>0</v>
      </c>
      <c r="Q405" s="579">
        <v>1.0000000000000001E-5</v>
      </c>
      <c r="R405" s="579">
        <f>Q405*H405</f>
        <v>1.21E-4</v>
      </c>
      <c r="S405" s="579">
        <v>0</v>
      </c>
      <c r="T405" s="580">
        <f>S405*H405</f>
        <v>0</v>
      </c>
      <c r="U405" s="498"/>
      <c r="V405" s="498"/>
      <c r="AR405" s="379" t="s">
        <v>157</v>
      </c>
      <c r="AT405" s="379" t="s">
        <v>153</v>
      </c>
      <c r="AU405" s="379" t="s">
        <v>158</v>
      </c>
      <c r="AY405" s="372" t="s">
        <v>148</v>
      </c>
      <c r="BE405" s="380">
        <f>IF(N405="základní",J405,0)</f>
        <v>0</v>
      </c>
      <c r="BF405" s="380">
        <f>IF(N405="snížená",J405,0)</f>
        <v>0</v>
      </c>
      <c r="BG405" s="380">
        <f>IF(N405="zákl. přenesená",J405,0)</f>
        <v>0</v>
      </c>
      <c r="BH405" s="380">
        <f>IF(N405="sníž. přenesená",J405,0)</f>
        <v>0</v>
      </c>
      <c r="BI405" s="380">
        <f>IF(N405="nulová",J405,0)</f>
        <v>0</v>
      </c>
      <c r="BJ405" s="372" t="s">
        <v>80</v>
      </c>
      <c r="BK405" s="380">
        <f>ROUND(I405*H405,2)</f>
        <v>0</v>
      </c>
      <c r="BL405" s="372" t="s">
        <v>157</v>
      </c>
      <c r="BM405" s="379" t="s">
        <v>425</v>
      </c>
    </row>
    <row r="406" spans="1:65" s="388" customFormat="1">
      <c r="A406" s="581"/>
      <c r="B406" s="582"/>
      <c r="C406" s="581"/>
      <c r="D406" s="583" t="s">
        <v>170</v>
      </c>
      <c r="E406" s="584" t="s">
        <v>1</v>
      </c>
      <c r="F406" s="585" t="s">
        <v>426</v>
      </c>
      <c r="G406" s="581"/>
      <c r="H406" s="586">
        <v>12.1</v>
      </c>
      <c r="I406" s="581"/>
      <c r="J406" s="581"/>
      <c r="K406" s="581"/>
      <c r="L406" s="582"/>
      <c r="M406" s="587"/>
      <c r="N406" s="581"/>
      <c r="O406" s="581"/>
      <c r="P406" s="581"/>
      <c r="Q406" s="581"/>
      <c r="R406" s="581"/>
      <c r="S406" s="581"/>
      <c r="T406" s="588"/>
      <c r="U406" s="581"/>
      <c r="V406" s="581"/>
      <c r="AT406" s="389" t="s">
        <v>170</v>
      </c>
      <c r="AU406" s="389" t="s">
        <v>158</v>
      </c>
      <c r="AV406" s="388" t="s">
        <v>82</v>
      </c>
      <c r="AW406" s="388" t="s">
        <v>31</v>
      </c>
      <c r="AX406" s="388" t="s">
        <v>75</v>
      </c>
      <c r="AY406" s="389" t="s">
        <v>148</v>
      </c>
    </row>
    <row r="407" spans="1:65" s="405" customFormat="1" ht="16.5" customHeight="1">
      <c r="A407" s="498"/>
      <c r="B407" s="499"/>
      <c r="C407" s="595" t="s">
        <v>427</v>
      </c>
      <c r="D407" s="595" t="s">
        <v>256</v>
      </c>
      <c r="E407" s="596" t="s">
        <v>314</v>
      </c>
      <c r="F407" s="597" t="s">
        <v>315</v>
      </c>
      <c r="G407" s="598" t="s">
        <v>163</v>
      </c>
      <c r="H407" s="599">
        <v>12.342000000000001</v>
      </c>
      <c r="I407" s="387"/>
      <c r="J407" s="600">
        <f>ROUND(I407*H407,2)</f>
        <v>0</v>
      </c>
      <c r="K407" s="601"/>
      <c r="L407" s="602"/>
      <c r="M407" s="603" t="s">
        <v>1</v>
      </c>
      <c r="N407" s="604" t="s">
        <v>40</v>
      </c>
      <c r="O407" s="498"/>
      <c r="P407" s="579">
        <f>O407*H407</f>
        <v>0</v>
      </c>
      <c r="Q407" s="579">
        <v>2.2000000000000001E-4</v>
      </c>
      <c r="R407" s="579">
        <f>Q407*H407</f>
        <v>2.7152400000000003E-3</v>
      </c>
      <c r="S407" s="579">
        <v>0</v>
      </c>
      <c r="T407" s="580">
        <f>S407*H407</f>
        <v>0</v>
      </c>
      <c r="U407" s="498"/>
      <c r="V407" s="498"/>
      <c r="AR407" s="379" t="s">
        <v>172</v>
      </c>
      <c r="AT407" s="379" t="s">
        <v>256</v>
      </c>
      <c r="AU407" s="379" t="s">
        <v>158</v>
      </c>
      <c r="AY407" s="372" t="s">
        <v>148</v>
      </c>
      <c r="BE407" s="380">
        <f>IF(N407="základní",J407,0)</f>
        <v>0</v>
      </c>
      <c r="BF407" s="380">
        <f>IF(N407="snížená",J407,0)</f>
        <v>0</v>
      </c>
      <c r="BG407" s="380">
        <f>IF(N407="zákl. přenesená",J407,0)</f>
        <v>0</v>
      </c>
      <c r="BH407" s="380">
        <f>IF(N407="sníž. přenesená",J407,0)</f>
        <v>0</v>
      </c>
      <c r="BI407" s="380">
        <f>IF(N407="nulová",J407,0)</f>
        <v>0</v>
      </c>
      <c r="BJ407" s="372" t="s">
        <v>80</v>
      </c>
      <c r="BK407" s="380">
        <f>ROUND(I407*H407,2)</f>
        <v>0</v>
      </c>
      <c r="BL407" s="372" t="s">
        <v>157</v>
      </c>
      <c r="BM407" s="379" t="s">
        <v>428</v>
      </c>
    </row>
    <row r="408" spans="1:65" s="388" customFormat="1">
      <c r="A408" s="581"/>
      <c r="B408" s="582"/>
      <c r="C408" s="581"/>
      <c r="D408" s="583" t="s">
        <v>170</v>
      </c>
      <c r="E408" s="581"/>
      <c r="F408" s="585" t="s">
        <v>429</v>
      </c>
      <c r="G408" s="581"/>
      <c r="H408" s="586">
        <v>12.342000000000001</v>
      </c>
      <c r="I408" s="581"/>
      <c r="J408" s="581"/>
      <c r="K408" s="581"/>
      <c r="L408" s="582"/>
      <c r="M408" s="587"/>
      <c r="N408" s="581"/>
      <c r="O408" s="581"/>
      <c r="P408" s="581"/>
      <c r="Q408" s="581"/>
      <c r="R408" s="581"/>
      <c r="S408" s="581"/>
      <c r="T408" s="588"/>
      <c r="U408" s="581"/>
      <c r="V408" s="581"/>
      <c r="AT408" s="389" t="s">
        <v>170</v>
      </c>
      <c r="AU408" s="389" t="s">
        <v>158</v>
      </c>
      <c r="AV408" s="388" t="s">
        <v>82</v>
      </c>
      <c r="AW408" s="388" t="s">
        <v>3</v>
      </c>
      <c r="AX408" s="388" t="s">
        <v>80</v>
      </c>
      <c r="AY408" s="389" t="s">
        <v>148</v>
      </c>
    </row>
    <row r="409" spans="1:65" s="405" customFormat="1" ht="24.15" customHeight="1">
      <c r="A409" s="498"/>
      <c r="B409" s="499"/>
      <c r="C409" s="570" t="s">
        <v>430</v>
      </c>
      <c r="D409" s="570" t="s">
        <v>153</v>
      </c>
      <c r="E409" s="571" t="s">
        <v>319</v>
      </c>
      <c r="F409" s="572" t="s">
        <v>320</v>
      </c>
      <c r="G409" s="573" t="s">
        <v>244</v>
      </c>
      <c r="H409" s="386"/>
      <c r="I409" s="381"/>
      <c r="J409" s="575">
        <f>ROUND(I409*H409,2)</f>
        <v>0</v>
      </c>
      <c r="K409" s="576"/>
      <c r="L409" s="499"/>
      <c r="M409" s="577" t="s">
        <v>1</v>
      </c>
      <c r="N409" s="578" t="s">
        <v>40</v>
      </c>
      <c r="O409" s="498"/>
      <c r="P409" s="579">
        <f>O409*H409</f>
        <v>0</v>
      </c>
      <c r="Q409" s="579">
        <v>0</v>
      </c>
      <c r="R409" s="579">
        <f>Q409*H409</f>
        <v>0</v>
      </c>
      <c r="S409" s="579">
        <v>0</v>
      </c>
      <c r="T409" s="580">
        <f>S409*H409</f>
        <v>0</v>
      </c>
      <c r="U409" s="498"/>
      <c r="V409" s="498"/>
      <c r="AR409" s="379" t="s">
        <v>157</v>
      </c>
      <c r="AT409" s="379" t="s">
        <v>153</v>
      </c>
      <c r="AU409" s="379" t="s">
        <v>158</v>
      </c>
      <c r="AY409" s="372" t="s">
        <v>148</v>
      </c>
      <c r="BE409" s="380">
        <f>IF(N409="základní",J409,0)</f>
        <v>0</v>
      </c>
      <c r="BF409" s="380">
        <f>IF(N409="snížená",J409,0)</f>
        <v>0</v>
      </c>
      <c r="BG409" s="380">
        <f>IF(N409="zákl. přenesená",J409,0)</f>
        <v>0</v>
      </c>
      <c r="BH409" s="380">
        <f>IF(N409="sníž. přenesená",J409,0)</f>
        <v>0</v>
      </c>
      <c r="BI409" s="380">
        <f>IF(N409="nulová",J409,0)</f>
        <v>0</v>
      </c>
      <c r="BJ409" s="372" t="s">
        <v>80</v>
      </c>
      <c r="BK409" s="380">
        <f>ROUND(I409*H409,2)</f>
        <v>0</v>
      </c>
      <c r="BL409" s="372" t="s">
        <v>157</v>
      </c>
      <c r="BM409" s="379" t="s">
        <v>431</v>
      </c>
    </row>
    <row r="410" spans="1:65" s="382" customFormat="1" ht="26" customHeight="1">
      <c r="A410" s="560"/>
      <c r="B410" s="561"/>
      <c r="C410" s="560"/>
      <c r="D410" s="562" t="s">
        <v>74</v>
      </c>
      <c r="E410" s="563" t="s">
        <v>432</v>
      </c>
      <c r="F410" s="563" t="s">
        <v>433</v>
      </c>
      <c r="G410" s="560"/>
      <c r="H410" s="560"/>
      <c r="I410" s="560"/>
      <c r="J410" s="564">
        <f>BK410</f>
        <v>0</v>
      </c>
      <c r="K410" s="560"/>
      <c r="L410" s="561"/>
      <c r="M410" s="565"/>
      <c r="N410" s="560"/>
      <c r="O410" s="560"/>
      <c r="P410" s="566">
        <f>P411+P422</f>
        <v>0</v>
      </c>
      <c r="Q410" s="560"/>
      <c r="R410" s="566">
        <f>R411+R422</f>
        <v>8.4087300000000003</v>
      </c>
      <c r="S410" s="560"/>
      <c r="T410" s="567">
        <f>T411+T422</f>
        <v>6.12</v>
      </c>
      <c r="U410" s="560"/>
      <c r="V410" s="560"/>
      <c r="AR410" s="384" t="s">
        <v>80</v>
      </c>
      <c r="AT410" s="385" t="s">
        <v>74</v>
      </c>
      <c r="AU410" s="385" t="s">
        <v>75</v>
      </c>
      <c r="AY410" s="384" t="s">
        <v>148</v>
      </c>
      <c r="BK410" s="383">
        <f>BK411+BK422</f>
        <v>0</v>
      </c>
    </row>
    <row r="411" spans="1:65" s="382" customFormat="1" ht="22.75" customHeight="1">
      <c r="A411" s="560"/>
      <c r="B411" s="561"/>
      <c r="C411" s="560"/>
      <c r="D411" s="562" t="s">
        <v>74</v>
      </c>
      <c r="E411" s="568" t="s">
        <v>149</v>
      </c>
      <c r="F411" s="568" t="s">
        <v>150</v>
      </c>
      <c r="G411" s="560"/>
      <c r="H411" s="560"/>
      <c r="I411" s="560"/>
      <c r="J411" s="569">
        <f>BK411</f>
        <v>0</v>
      </c>
      <c r="K411" s="560"/>
      <c r="L411" s="561"/>
      <c r="M411" s="565"/>
      <c r="N411" s="560"/>
      <c r="O411" s="560"/>
      <c r="P411" s="566">
        <f>P412+P417</f>
        <v>0</v>
      </c>
      <c r="Q411" s="560"/>
      <c r="R411" s="566">
        <f>R412+R417</f>
        <v>0</v>
      </c>
      <c r="S411" s="560"/>
      <c r="T411" s="567">
        <f>T412+T417</f>
        <v>6.12</v>
      </c>
      <c r="U411" s="560"/>
      <c r="V411" s="560"/>
      <c r="AR411" s="384" t="s">
        <v>80</v>
      </c>
      <c r="AT411" s="385" t="s">
        <v>74</v>
      </c>
      <c r="AU411" s="385" t="s">
        <v>80</v>
      </c>
      <c r="AY411" s="384" t="s">
        <v>148</v>
      </c>
      <c r="BK411" s="383">
        <f>BK412+BK417</f>
        <v>0</v>
      </c>
    </row>
    <row r="412" spans="1:65" s="382" customFormat="1" ht="20.9" customHeight="1">
      <c r="A412" s="560"/>
      <c r="B412" s="561"/>
      <c r="C412" s="560"/>
      <c r="D412" s="562" t="s">
        <v>74</v>
      </c>
      <c r="E412" s="568" t="s">
        <v>151</v>
      </c>
      <c r="F412" s="568" t="s">
        <v>152</v>
      </c>
      <c r="G412" s="560"/>
      <c r="H412" s="560"/>
      <c r="I412" s="560"/>
      <c r="J412" s="569">
        <f>BK412</f>
        <v>0</v>
      </c>
      <c r="K412" s="560"/>
      <c r="L412" s="561"/>
      <c r="M412" s="565"/>
      <c r="N412" s="560"/>
      <c r="O412" s="560"/>
      <c r="P412" s="566">
        <f>SUM(P413:P416)</f>
        <v>0</v>
      </c>
      <c r="Q412" s="560"/>
      <c r="R412" s="566">
        <f>SUM(R413:R416)</f>
        <v>0</v>
      </c>
      <c r="S412" s="560"/>
      <c r="T412" s="567">
        <f>SUM(T413:T416)</f>
        <v>6.12</v>
      </c>
      <c r="U412" s="560"/>
      <c r="V412" s="560"/>
      <c r="AR412" s="384" t="s">
        <v>80</v>
      </c>
      <c r="AT412" s="385" t="s">
        <v>74</v>
      </c>
      <c r="AU412" s="385" t="s">
        <v>82</v>
      </c>
      <c r="AY412" s="384" t="s">
        <v>148</v>
      </c>
      <c r="BK412" s="383">
        <f>SUM(BK413:BK416)</f>
        <v>0</v>
      </c>
    </row>
    <row r="413" spans="1:65" s="405" customFormat="1" ht="24.15" customHeight="1">
      <c r="A413" s="498"/>
      <c r="B413" s="499"/>
      <c r="C413" s="570" t="s">
        <v>434</v>
      </c>
      <c r="D413" s="570" t="s">
        <v>153</v>
      </c>
      <c r="E413" s="571" t="s">
        <v>173</v>
      </c>
      <c r="F413" s="572" t="s">
        <v>174</v>
      </c>
      <c r="G413" s="573" t="s">
        <v>156</v>
      </c>
      <c r="H413" s="574">
        <v>16</v>
      </c>
      <c r="I413" s="381"/>
      <c r="J413" s="575">
        <f>ROUND(I413*H413,2)</f>
        <v>0</v>
      </c>
      <c r="K413" s="576"/>
      <c r="L413" s="499"/>
      <c r="M413" s="577" t="s">
        <v>1</v>
      </c>
      <c r="N413" s="578" t="s">
        <v>40</v>
      </c>
      <c r="O413" s="498"/>
      <c r="P413" s="579">
        <f>O413*H413</f>
        <v>0</v>
      </c>
      <c r="Q413" s="579">
        <v>0</v>
      </c>
      <c r="R413" s="579">
        <f>Q413*H413</f>
        <v>0</v>
      </c>
      <c r="S413" s="579">
        <v>3.5000000000000003E-2</v>
      </c>
      <c r="T413" s="580">
        <f>S413*H413</f>
        <v>0.56000000000000005</v>
      </c>
      <c r="U413" s="498"/>
      <c r="V413" s="498"/>
      <c r="AR413" s="379" t="s">
        <v>157</v>
      </c>
      <c r="AT413" s="379" t="s">
        <v>153</v>
      </c>
      <c r="AU413" s="379" t="s">
        <v>158</v>
      </c>
      <c r="AY413" s="372" t="s">
        <v>148</v>
      </c>
      <c r="BE413" s="380">
        <f>IF(N413="základní",J413,0)</f>
        <v>0</v>
      </c>
      <c r="BF413" s="380">
        <f>IF(N413="snížená",J413,0)</f>
        <v>0</v>
      </c>
      <c r="BG413" s="380">
        <f>IF(N413="zákl. přenesená",J413,0)</f>
        <v>0</v>
      </c>
      <c r="BH413" s="380">
        <f>IF(N413="sníž. přenesená",J413,0)</f>
        <v>0</v>
      </c>
      <c r="BI413" s="380">
        <f>IF(N413="nulová",J413,0)</f>
        <v>0</v>
      </c>
      <c r="BJ413" s="372" t="s">
        <v>80</v>
      </c>
      <c r="BK413" s="380">
        <f>ROUND(I413*H413,2)</f>
        <v>0</v>
      </c>
      <c r="BL413" s="372" t="s">
        <v>157</v>
      </c>
      <c r="BM413" s="379" t="s">
        <v>435</v>
      </c>
    </row>
    <row r="414" spans="1:65" s="405" customFormat="1" ht="37.75" customHeight="1">
      <c r="A414" s="498"/>
      <c r="B414" s="499"/>
      <c r="C414" s="570" t="s">
        <v>436</v>
      </c>
      <c r="D414" s="570" t="s">
        <v>153</v>
      </c>
      <c r="E414" s="571" t="s">
        <v>177</v>
      </c>
      <c r="F414" s="572" t="s">
        <v>178</v>
      </c>
      <c r="G414" s="573" t="s">
        <v>168</v>
      </c>
      <c r="H414" s="574">
        <v>1.6</v>
      </c>
      <c r="I414" s="381"/>
      <c r="J414" s="575">
        <f>ROUND(I414*H414,2)</f>
        <v>0</v>
      </c>
      <c r="K414" s="576"/>
      <c r="L414" s="499"/>
      <c r="M414" s="577" t="s">
        <v>1</v>
      </c>
      <c r="N414" s="578" t="s">
        <v>40</v>
      </c>
      <c r="O414" s="498"/>
      <c r="P414" s="579">
        <f>O414*H414</f>
        <v>0</v>
      </c>
      <c r="Q414" s="579">
        <v>0</v>
      </c>
      <c r="R414" s="579">
        <f>Q414*H414</f>
        <v>0</v>
      </c>
      <c r="S414" s="579">
        <v>2.2000000000000002</v>
      </c>
      <c r="T414" s="580">
        <f>S414*H414</f>
        <v>3.5200000000000005</v>
      </c>
      <c r="U414" s="498"/>
      <c r="V414" s="498"/>
      <c r="AR414" s="379" t="s">
        <v>157</v>
      </c>
      <c r="AT414" s="379" t="s">
        <v>153</v>
      </c>
      <c r="AU414" s="379" t="s">
        <v>158</v>
      </c>
      <c r="AY414" s="372" t="s">
        <v>148</v>
      </c>
      <c r="BE414" s="380">
        <f>IF(N414="základní",J414,0)</f>
        <v>0</v>
      </c>
      <c r="BF414" s="380">
        <f>IF(N414="snížená",J414,0)</f>
        <v>0</v>
      </c>
      <c r="BG414" s="380">
        <f>IF(N414="zákl. přenesená",J414,0)</f>
        <v>0</v>
      </c>
      <c r="BH414" s="380">
        <f>IF(N414="sníž. přenesená",J414,0)</f>
        <v>0</v>
      </c>
      <c r="BI414" s="380">
        <f>IF(N414="nulová",J414,0)</f>
        <v>0</v>
      </c>
      <c r="BJ414" s="372" t="s">
        <v>80</v>
      </c>
      <c r="BK414" s="380">
        <f>ROUND(I414*H414,2)</f>
        <v>0</v>
      </c>
      <c r="BL414" s="372" t="s">
        <v>157</v>
      </c>
      <c r="BM414" s="379" t="s">
        <v>437</v>
      </c>
    </row>
    <row r="415" spans="1:65" s="388" customFormat="1">
      <c r="A415" s="581"/>
      <c r="B415" s="582"/>
      <c r="C415" s="581"/>
      <c r="D415" s="583" t="s">
        <v>170</v>
      </c>
      <c r="E415" s="584" t="s">
        <v>1</v>
      </c>
      <c r="F415" s="585" t="s">
        <v>438</v>
      </c>
      <c r="G415" s="581"/>
      <c r="H415" s="586">
        <v>1.6</v>
      </c>
      <c r="I415" s="581"/>
      <c r="J415" s="581"/>
      <c r="K415" s="581"/>
      <c r="L415" s="582"/>
      <c r="M415" s="587"/>
      <c r="N415" s="581"/>
      <c r="O415" s="581"/>
      <c r="P415" s="581"/>
      <c r="Q415" s="581"/>
      <c r="R415" s="581"/>
      <c r="S415" s="581"/>
      <c r="T415" s="588"/>
      <c r="U415" s="581"/>
      <c r="V415" s="581"/>
      <c r="AT415" s="389" t="s">
        <v>170</v>
      </c>
      <c r="AU415" s="389" t="s">
        <v>158</v>
      </c>
      <c r="AV415" s="388" t="s">
        <v>82</v>
      </c>
      <c r="AW415" s="388" t="s">
        <v>31</v>
      </c>
      <c r="AX415" s="388" t="s">
        <v>75</v>
      </c>
      <c r="AY415" s="389" t="s">
        <v>148</v>
      </c>
    </row>
    <row r="416" spans="1:65" s="405" customFormat="1" ht="24.15" customHeight="1">
      <c r="A416" s="498"/>
      <c r="B416" s="499"/>
      <c r="C416" s="570" t="s">
        <v>439</v>
      </c>
      <c r="D416" s="570" t="s">
        <v>153</v>
      </c>
      <c r="E416" s="571" t="s">
        <v>182</v>
      </c>
      <c r="F416" s="572" t="s">
        <v>183</v>
      </c>
      <c r="G416" s="573" t="s">
        <v>156</v>
      </c>
      <c r="H416" s="574">
        <v>30</v>
      </c>
      <c r="I416" s="381"/>
      <c r="J416" s="575">
        <f>ROUND(I416*H416,2)</f>
        <v>0</v>
      </c>
      <c r="K416" s="576"/>
      <c r="L416" s="499"/>
      <c r="M416" s="577" t="s">
        <v>1</v>
      </c>
      <c r="N416" s="578" t="s">
        <v>40</v>
      </c>
      <c r="O416" s="498"/>
      <c r="P416" s="579">
        <f>O416*H416</f>
        <v>0</v>
      </c>
      <c r="Q416" s="579">
        <v>0</v>
      </c>
      <c r="R416" s="579">
        <f>Q416*H416</f>
        <v>0</v>
      </c>
      <c r="S416" s="579">
        <v>6.8000000000000005E-2</v>
      </c>
      <c r="T416" s="580">
        <f>S416*H416</f>
        <v>2.04</v>
      </c>
      <c r="U416" s="498"/>
      <c r="V416" s="498"/>
      <c r="AR416" s="379" t="s">
        <v>157</v>
      </c>
      <c r="AT416" s="379" t="s">
        <v>153</v>
      </c>
      <c r="AU416" s="379" t="s">
        <v>158</v>
      </c>
      <c r="AY416" s="372" t="s">
        <v>148</v>
      </c>
      <c r="BE416" s="380">
        <f>IF(N416="základní",J416,0)</f>
        <v>0</v>
      </c>
      <c r="BF416" s="380">
        <f>IF(N416="snížená",J416,0)</f>
        <v>0</v>
      </c>
      <c r="BG416" s="380">
        <f>IF(N416="zákl. přenesená",J416,0)</f>
        <v>0</v>
      </c>
      <c r="BH416" s="380">
        <f>IF(N416="sníž. přenesená",J416,0)</f>
        <v>0</v>
      </c>
      <c r="BI416" s="380">
        <f>IF(N416="nulová",J416,0)</f>
        <v>0</v>
      </c>
      <c r="BJ416" s="372" t="s">
        <v>80</v>
      </c>
      <c r="BK416" s="380">
        <f>ROUND(I416*H416,2)</f>
        <v>0</v>
      </c>
      <c r="BL416" s="372" t="s">
        <v>157</v>
      </c>
      <c r="BM416" s="379" t="s">
        <v>440</v>
      </c>
    </row>
    <row r="417" spans="1:65" s="382" customFormat="1" ht="20.9" customHeight="1">
      <c r="A417" s="560"/>
      <c r="B417" s="561"/>
      <c r="C417" s="560"/>
      <c r="D417" s="562" t="s">
        <v>74</v>
      </c>
      <c r="E417" s="568" t="s">
        <v>190</v>
      </c>
      <c r="F417" s="568" t="s">
        <v>191</v>
      </c>
      <c r="G417" s="560"/>
      <c r="H417" s="560"/>
      <c r="I417" s="560"/>
      <c r="J417" s="569">
        <f>BK417</f>
        <v>0</v>
      </c>
      <c r="K417" s="560"/>
      <c r="L417" s="561"/>
      <c r="M417" s="565"/>
      <c r="N417" s="560"/>
      <c r="O417" s="560"/>
      <c r="P417" s="566">
        <f>SUM(P418:P421)</f>
        <v>0</v>
      </c>
      <c r="Q417" s="560"/>
      <c r="R417" s="566">
        <f>SUM(R418:R421)</f>
        <v>0</v>
      </c>
      <c r="S417" s="560"/>
      <c r="T417" s="567">
        <f>SUM(T418:T421)</f>
        <v>0</v>
      </c>
      <c r="U417" s="560"/>
      <c r="V417" s="560"/>
      <c r="AR417" s="384" t="s">
        <v>80</v>
      </c>
      <c r="AT417" s="385" t="s">
        <v>74</v>
      </c>
      <c r="AU417" s="385" t="s">
        <v>82</v>
      </c>
      <c r="AY417" s="384" t="s">
        <v>148</v>
      </c>
      <c r="BK417" s="383">
        <f>SUM(BK418:BK421)</f>
        <v>0</v>
      </c>
    </row>
    <row r="418" spans="1:65" s="405" customFormat="1" ht="24.15" customHeight="1">
      <c r="A418" s="498"/>
      <c r="B418" s="499"/>
      <c r="C418" s="570" t="s">
        <v>441</v>
      </c>
      <c r="D418" s="570" t="s">
        <v>153</v>
      </c>
      <c r="E418" s="571" t="s">
        <v>193</v>
      </c>
      <c r="F418" s="572" t="s">
        <v>194</v>
      </c>
      <c r="G418" s="573" t="s">
        <v>195</v>
      </c>
      <c r="H418" s="574">
        <v>6.12</v>
      </c>
      <c r="I418" s="381"/>
      <c r="J418" s="575">
        <f>ROUND(I418*H418,2)</f>
        <v>0</v>
      </c>
      <c r="K418" s="576"/>
      <c r="L418" s="499"/>
      <c r="M418" s="577" t="s">
        <v>1</v>
      </c>
      <c r="N418" s="578" t="s">
        <v>40</v>
      </c>
      <c r="O418" s="498"/>
      <c r="P418" s="579">
        <f>O418*H418</f>
        <v>0</v>
      </c>
      <c r="Q418" s="579">
        <v>0</v>
      </c>
      <c r="R418" s="579">
        <f>Q418*H418</f>
        <v>0</v>
      </c>
      <c r="S418" s="579">
        <v>0</v>
      </c>
      <c r="T418" s="580">
        <f>S418*H418</f>
        <v>0</v>
      </c>
      <c r="U418" s="498"/>
      <c r="V418" s="498"/>
      <c r="AR418" s="379" t="s">
        <v>157</v>
      </c>
      <c r="AT418" s="379" t="s">
        <v>153</v>
      </c>
      <c r="AU418" s="379" t="s">
        <v>158</v>
      </c>
      <c r="AY418" s="372" t="s">
        <v>148</v>
      </c>
      <c r="BE418" s="380">
        <f>IF(N418="základní",J418,0)</f>
        <v>0</v>
      </c>
      <c r="BF418" s="380">
        <f>IF(N418="snížená",J418,0)</f>
        <v>0</v>
      </c>
      <c r="BG418" s="380">
        <f>IF(N418="zákl. přenesená",J418,0)</f>
        <v>0</v>
      </c>
      <c r="BH418" s="380">
        <f>IF(N418="sníž. přenesená",J418,0)</f>
        <v>0</v>
      </c>
      <c r="BI418" s="380">
        <f>IF(N418="nulová",J418,0)</f>
        <v>0</v>
      </c>
      <c r="BJ418" s="372" t="s">
        <v>80</v>
      </c>
      <c r="BK418" s="380">
        <f>ROUND(I418*H418,2)</f>
        <v>0</v>
      </c>
      <c r="BL418" s="372" t="s">
        <v>157</v>
      </c>
      <c r="BM418" s="379" t="s">
        <v>442</v>
      </c>
    </row>
    <row r="419" spans="1:65" s="405" customFormat="1" ht="24.15" customHeight="1">
      <c r="A419" s="498"/>
      <c r="B419" s="499"/>
      <c r="C419" s="570" t="s">
        <v>443</v>
      </c>
      <c r="D419" s="570" t="s">
        <v>153</v>
      </c>
      <c r="E419" s="571" t="s">
        <v>197</v>
      </c>
      <c r="F419" s="572" t="s">
        <v>198</v>
      </c>
      <c r="G419" s="573" t="s">
        <v>195</v>
      </c>
      <c r="H419" s="574">
        <v>116.28</v>
      </c>
      <c r="I419" s="381"/>
      <c r="J419" s="575">
        <f>ROUND(I419*H419,2)</f>
        <v>0</v>
      </c>
      <c r="K419" s="576"/>
      <c r="L419" s="499"/>
      <c r="M419" s="577" t="s">
        <v>1</v>
      </c>
      <c r="N419" s="578" t="s">
        <v>40</v>
      </c>
      <c r="O419" s="498"/>
      <c r="P419" s="579">
        <f>O419*H419</f>
        <v>0</v>
      </c>
      <c r="Q419" s="579">
        <v>0</v>
      </c>
      <c r="R419" s="579">
        <f>Q419*H419</f>
        <v>0</v>
      </c>
      <c r="S419" s="579">
        <v>0</v>
      </c>
      <c r="T419" s="580">
        <f>S419*H419</f>
        <v>0</v>
      </c>
      <c r="U419" s="498"/>
      <c r="V419" s="498"/>
      <c r="AR419" s="379" t="s">
        <v>157</v>
      </c>
      <c r="AT419" s="379" t="s">
        <v>153</v>
      </c>
      <c r="AU419" s="379" t="s">
        <v>158</v>
      </c>
      <c r="AY419" s="372" t="s">
        <v>148</v>
      </c>
      <c r="BE419" s="380">
        <f>IF(N419="základní",J419,0)</f>
        <v>0</v>
      </c>
      <c r="BF419" s="380">
        <f>IF(N419="snížená",J419,0)</f>
        <v>0</v>
      </c>
      <c r="BG419" s="380">
        <f>IF(N419="zákl. přenesená",J419,0)</f>
        <v>0</v>
      </c>
      <c r="BH419" s="380">
        <f>IF(N419="sníž. přenesená",J419,0)</f>
        <v>0</v>
      </c>
      <c r="BI419" s="380">
        <f>IF(N419="nulová",J419,0)</f>
        <v>0</v>
      </c>
      <c r="BJ419" s="372" t="s">
        <v>80</v>
      </c>
      <c r="BK419" s="380">
        <f>ROUND(I419*H419,2)</f>
        <v>0</v>
      </c>
      <c r="BL419" s="372" t="s">
        <v>157</v>
      </c>
      <c r="BM419" s="379" t="s">
        <v>444</v>
      </c>
    </row>
    <row r="420" spans="1:65" s="388" customFormat="1">
      <c r="A420" s="581"/>
      <c r="B420" s="582"/>
      <c r="C420" s="581"/>
      <c r="D420" s="583" t="s">
        <v>170</v>
      </c>
      <c r="E420" s="581"/>
      <c r="F420" s="585" t="s">
        <v>1582</v>
      </c>
      <c r="G420" s="581"/>
      <c r="H420" s="586">
        <v>116.28</v>
      </c>
      <c r="I420" s="581"/>
      <c r="J420" s="581"/>
      <c r="K420" s="581"/>
      <c r="L420" s="582"/>
      <c r="M420" s="587"/>
      <c r="N420" s="581"/>
      <c r="O420" s="581"/>
      <c r="P420" s="581"/>
      <c r="Q420" s="581"/>
      <c r="R420" s="581"/>
      <c r="S420" s="581"/>
      <c r="T420" s="588"/>
      <c r="U420" s="581"/>
      <c r="V420" s="581"/>
      <c r="AT420" s="389" t="s">
        <v>170</v>
      </c>
      <c r="AU420" s="389" t="s">
        <v>158</v>
      </c>
      <c r="AV420" s="388" t="s">
        <v>82</v>
      </c>
      <c r="AW420" s="388" t="s">
        <v>3</v>
      </c>
      <c r="AX420" s="388" t="s">
        <v>80</v>
      </c>
      <c r="AY420" s="389" t="s">
        <v>148</v>
      </c>
    </row>
    <row r="421" spans="1:65" s="405" customFormat="1" ht="44.25" customHeight="1">
      <c r="A421" s="498"/>
      <c r="B421" s="499"/>
      <c r="C421" s="570" t="s">
        <v>445</v>
      </c>
      <c r="D421" s="570" t="s">
        <v>153</v>
      </c>
      <c r="E421" s="571" t="s">
        <v>201</v>
      </c>
      <c r="F421" s="572" t="s">
        <v>202</v>
      </c>
      <c r="G421" s="573" t="s">
        <v>195</v>
      </c>
      <c r="H421" s="574">
        <v>6.12</v>
      </c>
      <c r="I421" s="381"/>
      <c r="J421" s="575">
        <f>ROUND(I421*H421,2)</f>
        <v>0</v>
      </c>
      <c r="K421" s="576"/>
      <c r="L421" s="499"/>
      <c r="M421" s="577" t="s">
        <v>1</v>
      </c>
      <c r="N421" s="578" t="s">
        <v>40</v>
      </c>
      <c r="O421" s="498"/>
      <c r="P421" s="579">
        <f>O421*H421</f>
        <v>0</v>
      </c>
      <c r="Q421" s="579">
        <v>0</v>
      </c>
      <c r="R421" s="579">
        <f>Q421*H421</f>
        <v>0</v>
      </c>
      <c r="S421" s="579">
        <v>0</v>
      </c>
      <c r="T421" s="580">
        <f>S421*H421</f>
        <v>0</v>
      </c>
      <c r="U421" s="498"/>
      <c r="V421" s="498"/>
      <c r="AR421" s="379" t="s">
        <v>157</v>
      </c>
      <c r="AT421" s="379" t="s">
        <v>153</v>
      </c>
      <c r="AU421" s="379" t="s">
        <v>158</v>
      </c>
      <c r="AY421" s="372" t="s">
        <v>148</v>
      </c>
      <c r="BE421" s="380">
        <f>IF(N421="základní",J421,0)</f>
        <v>0</v>
      </c>
      <c r="BF421" s="380">
        <f>IF(N421="snížená",J421,0)</f>
        <v>0</v>
      </c>
      <c r="BG421" s="380">
        <f>IF(N421="zákl. přenesená",J421,0)</f>
        <v>0</v>
      </c>
      <c r="BH421" s="380">
        <f>IF(N421="sníž. přenesená",J421,0)</f>
        <v>0</v>
      </c>
      <c r="BI421" s="380">
        <f>IF(N421="nulová",J421,0)</f>
        <v>0</v>
      </c>
      <c r="BJ421" s="372" t="s">
        <v>80</v>
      </c>
      <c r="BK421" s="380">
        <f>ROUND(I421*H421,2)</f>
        <v>0</v>
      </c>
      <c r="BL421" s="372" t="s">
        <v>157</v>
      </c>
      <c r="BM421" s="379" t="s">
        <v>446</v>
      </c>
    </row>
    <row r="422" spans="1:65" s="382" customFormat="1" ht="22.75" customHeight="1">
      <c r="A422" s="560"/>
      <c r="B422" s="561"/>
      <c r="C422" s="560"/>
      <c r="D422" s="562" t="s">
        <v>74</v>
      </c>
      <c r="E422" s="568" t="s">
        <v>204</v>
      </c>
      <c r="F422" s="568" t="s">
        <v>205</v>
      </c>
      <c r="G422" s="560"/>
      <c r="H422" s="560"/>
      <c r="I422" s="560"/>
      <c r="J422" s="569">
        <f>BK422</f>
        <v>0</v>
      </c>
      <c r="K422" s="560"/>
      <c r="L422" s="561"/>
      <c r="M422" s="565"/>
      <c r="N422" s="560"/>
      <c r="O422" s="560"/>
      <c r="P422" s="566">
        <f>P423+P428+P430+P434+P441</f>
        <v>0</v>
      </c>
      <c r="Q422" s="560"/>
      <c r="R422" s="566">
        <f>R423+R428+R430+R434+R441</f>
        <v>8.4087300000000003</v>
      </c>
      <c r="S422" s="560"/>
      <c r="T422" s="567">
        <f>T423+T428+T430+T434+T441</f>
        <v>0</v>
      </c>
      <c r="U422" s="560"/>
      <c r="V422" s="560"/>
      <c r="AR422" s="384" t="s">
        <v>80</v>
      </c>
      <c r="AT422" s="385" t="s">
        <v>74</v>
      </c>
      <c r="AU422" s="385" t="s">
        <v>80</v>
      </c>
      <c r="AY422" s="384" t="s">
        <v>148</v>
      </c>
      <c r="BK422" s="383">
        <f>BK423+BK428+BK430+BK434+BK441</f>
        <v>0</v>
      </c>
    </row>
    <row r="423" spans="1:65" s="382" customFormat="1" ht="20.9" customHeight="1">
      <c r="A423" s="560"/>
      <c r="B423" s="561"/>
      <c r="C423" s="560"/>
      <c r="D423" s="562" t="s">
        <v>74</v>
      </c>
      <c r="E423" s="568" t="s">
        <v>219</v>
      </c>
      <c r="F423" s="568" t="s">
        <v>220</v>
      </c>
      <c r="G423" s="560"/>
      <c r="H423" s="560"/>
      <c r="I423" s="560"/>
      <c r="J423" s="569">
        <f>BK423</f>
        <v>0</v>
      </c>
      <c r="K423" s="560"/>
      <c r="L423" s="561"/>
      <c r="M423" s="565"/>
      <c r="N423" s="560"/>
      <c r="O423" s="560"/>
      <c r="P423" s="566">
        <f>SUM(P424:P427)</f>
        <v>0</v>
      </c>
      <c r="Q423" s="560"/>
      <c r="R423" s="566">
        <f>SUM(R424:R427)</f>
        <v>6.9221099999999991</v>
      </c>
      <c r="S423" s="560"/>
      <c r="T423" s="567">
        <f>SUM(T424:T427)</f>
        <v>0</v>
      </c>
      <c r="U423" s="560"/>
      <c r="V423" s="560"/>
      <c r="AR423" s="384" t="s">
        <v>80</v>
      </c>
      <c r="AT423" s="385" t="s">
        <v>74</v>
      </c>
      <c r="AU423" s="385" t="s">
        <v>82</v>
      </c>
      <c r="AY423" s="384" t="s">
        <v>148</v>
      </c>
      <c r="BK423" s="383">
        <f>SUM(BK424:BK427)</f>
        <v>0</v>
      </c>
    </row>
    <row r="424" spans="1:65" s="405" customFormat="1" ht="33" customHeight="1">
      <c r="A424" s="498"/>
      <c r="B424" s="499"/>
      <c r="C424" s="570" t="s">
        <v>447</v>
      </c>
      <c r="D424" s="570" t="s">
        <v>153</v>
      </c>
      <c r="E424" s="571" t="s">
        <v>222</v>
      </c>
      <c r="F424" s="572" t="s">
        <v>223</v>
      </c>
      <c r="G424" s="573" t="s">
        <v>168</v>
      </c>
      <c r="H424" s="574">
        <v>2.5</v>
      </c>
      <c r="I424" s="381"/>
      <c r="J424" s="575">
        <f>ROUND(I424*H424,2)</f>
        <v>0</v>
      </c>
      <c r="K424" s="576"/>
      <c r="L424" s="499"/>
      <c r="M424" s="577" t="s">
        <v>1</v>
      </c>
      <c r="N424" s="578" t="s">
        <v>40</v>
      </c>
      <c r="O424" s="498"/>
      <c r="P424" s="579">
        <f>O424*H424</f>
        <v>0</v>
      </c>
      <c r="Q424" s="579">
        <v>2.3010199999999998</v>
      </c>
      <c r="R424" s="579">
        <f>Q424*H424</f>
        <v>5.7525499999999994</v>
      </c>
      <c r="S424" s="579">
        <v>0</v>
      </c>
      <c r="T424" s="580">
        <f>S424*H424</f>
        <v>0</v>
      </c>
      <c r="U424" s="498"/>
      <c r="V424" s="498"/>
      <c r="AR424" s="379" t="s">
        <v>157</v>
      </c>
      <c r="AT424" s="379" t="s">
        <v>153</v>
      </c>
      <c r="AU424" s="379" t="s">
        <v>158</v>
      </c>
      <c r="AY424" s="372" t="s">
        <v>148</v>
      </c>
      <c r="BE424" s="380">
        <f>IF(N424="základní",J424,0)</f>
        <v>0</v>
      </c>
      <c r="BF424" s="380">
        <f>IF(N424="snížená",J424,0)</f>
        <v>0</v>
      </c>
      <c r="BG424" s="380">
        <f>IF(N424="zákl. přenesená",J424,0)</f>
        <v>0</v>
      </c>
      <c r="BH424" s="380">
        <f>IF(N424="sníž. přenesená",J424,0)</f>
        <v>0</v>
      </c>
      <c r="BI424" s="380">
        <f>IF(N424="nulová",J424,0)</f>
        <v>0</v>
      </c>
      <c r="BJ424" s="372" t="s">
        <v>80</v>
      </c>
      <c r="BK424" s="380">
        <f>ROUND(I424*H424,2)</f>
        <v>0</v>
      </c>
      <c r="BL424" s="372" t="s">
        <v>157</v>
      </c>
      <c r="BM424" s="379" t="s">
        <v>448</v>
      </c>
    </row>
    <row r="425" spans="1:65" s="388" customFormat="1">
      <c r="A425" s="581"/>
      <c r="B425" s="582"/>
      <c r="C425" s="581"/>
      <c r="D425" s="583" t="s">
        <v>170</v>
      </c>
      <c r="E425" s="584" t="s">
        <v>1</v>
      </c>
      <c r="F425" s="585" t="s">
        <v>449</v>
      </c>
      <c r="G425" s="581"/>
      <c r="H425" s="586">
        <v>2.5</v>
      </c>
      <c r="I425" s="581"/>
      <c r="J425" s="581"/>
      <c r="K425" s="581"/>
      <c r="L425" s="582"/>
      <c r="M425" s="587"/>
      <c r="N425" s="581"/>
      <c r="O425" s="581"/>
      <c r="P425" s="581"/>
      <c r="Q425" s="581"/>
      <c r="R425" s="581"/>
      <c r="S425" s="581"/>
      <c r="T425" s="588"/>
      <c r="U425" s="581"/>
      <c r="V425" s="581"/>
      <c r="AT425" s="389" t="s">
        <v>170</v>
      </c>
      <c r="AU425" s="389" t="s">
        <v>158</v>
      </c>
      <c r="AV425" s="388" t="s">
        <v>82</v>
      </c>
      <c r="AW425" s="388" t="s">
        <v>31</v>
      </c>
      <c r="AX425" s="388" t="s">
        <v>75</v>
      </c>
      <c r="AY425" s="389" t="s">
        <v>148</v>
      </c>
    </row>
    <row r="426" spans="1:65" s="405" customFormat="1" ht="24.15" customHeight="1">
      <c r="A426" s="498"/>
      <c r="B426" s="499"/>
      <c r="C426" s="570" t="s">
        <v>450</v>
      </c>
      <c r="D426" s="570" t="s">
        <v>153</v>
      </c>
      <c r="E426" s="571" t="s">
        <v>226</v>
      </c>
      <c r="F426" s="572" t="s">
        <v>227</v>
      </c>
      <c r="G426" s="573" t="s">
        <v>168</v>
      </c>
      <c r="H426" s="574">
        <v>2.5</v>
      </c>
      <c r="I426" s="381"/>
      <c r="J426" s="575">
        <f>ROUND(I426*H426,2)</f>
        <v>0</v>
      </c>
      <c r="K426" s="576"/>
      <c r="L426" s="499"/>
      <c r="M426" s="577" t="s">
        <v>1</v>
      </c>
      <c r="N426" s="578" t="s">
        <v>40</v>
      </c>
      <c r="O426" s="498"/>
      <c r="P426" s="579">
        <f>O426*H426</f>
        <v>0</v>
      </c>
      <c r="Q426" s="579">
        <v>0</v>
      </c>
      <c r="R426" s="579">
        <f>Q426*H426</f>
        <v>0</v>
      </c>
      <c r="S426" s="579">
        <v>0</v>
      </c>
      <c r="T426" s="580">
        <f>S426*H426</f>
        <v>0</v>
      </c>
      <c r="U426" s="498"/>
      <c r="V426" s="498"/>
      <c r="AR426" s="379" t="s">
        <v>157</v>
      </c>
      <c r="AT426" s="379" t="s">
        <v>153</v>
      </c>
      <c r="AU426" s="379" t="s">
        <v>158</v>
      </c>
      <c r="AY426" s="372" t="s">
        <v>148</v>
      </c>
      <c r="BE426" s="380">
        <f>IF(N426="základní",J426,0)</f>
        <v>0</v>
      </c>
      <c r="BF426" s="380">
        <f>IF(N426="snížená",J426,0)</f>
        <v>0</v>
      </c>
      <c r="BG426" s="380">
        <f>IF(N426="zákl. přenesená",J426,0)</f>
        <v>0</v>
      </c>
      <c r="BH426" s="380">
        <f>IF(N426="sníž. přenesená",J426,0)</f>
        <v>0</v>
      </c>
      <c r="BI426" s="380">
        <f>IF(N426="nulová",J426,0)</f>
        <v>0</v>
      </c>
      <c r="BJ426" s="372" t="s">
        <v>80</v>
      </c>
      <c r="BK426" s="380">
        <f>ROUND(I426*H426,2)</f>
        <v>0</v>
      </c>
      <c r="BL426" s="372" t="s">
        <v>157</v>
      </c>
      <c r="BM426" s="379" t="s">
        <v>451</v>
      </c>
    </row>
    <row r="427" spans="1:65" s="405" customFormat="1" ht="24.15" customHeight="1">
      <c r="A427" s="498"/>
      <c r="B427" s="499"/>
      <c r="C427" s="570" t="s">
        <v>452</v>
      </c>
      <c r="D427" s="570" t="s">
        <v>153</v>
      </c>
      <c r="E427" s="571" t="s">
        <v>453</v>
      </c>
      <c r="F427" s="572" t="s">
        <v>454</v>
      </c>
      <c r="G427" s="573" t="s">
        <v>168</v>
      </c>
      <c r="H427" s="574">
        <v>0.5</v>
      </c>
      <c r="I427" s="381"/>
      <c r="J427" s="575">
        <f>ROUND(I427*H427,2)</f>
        <v>0</v>
      </c>
      <c r="K427" s="576"/>
      <c r="L427" s="499"/>
      <c r="M427" s="577" t="s">
        <v>1</v>
      </c>
      <c r="N427" s="578" t="s">
        <v>40</v>
      </c>
      <c r="O427" s="498"/>
      <c r="P427" s="579">
        <f>O427*H427</f>
        <v>0</v>
      </c>
      <c r="Q427" s="579">
        <v>2.3391199999999999</v>
      </c>
      <c r="R427" s="579">
        <f>Q427*H427</f>
        <v>1.1695599999999999</v>
      </c>
      <c r="S427" s="579">
        <v>0</v>
      </c>
      <c r="T427" s="580">
        <f>S427*H427</f>
        <v>0</v>
      </c>
      <c r="U427" s="498"/>
      <c r="V427" s="498"/>
      <c r="AR427" s="379" t="s">
        <v>157</v>
      </c>
      <c r="AT427" s="379" t="s">
        <v>153</v>
      </c>
      <c r="AU427" s="379" t="s">
        <v>158</v>
      </c>
      <c r="AY427" s="372" t="s">
        <v>148</v>
      </c>
      <c r="BE427" s="380">
        <f>IF(N427="základní",J427,0)</f>
        <v>0</v>
      </c>
      <c r="BF427" s="380">
        <f>IF(N427="snížená",J427,0)</f>
        <v>0</v>
      </c>
      <c r="BG427" s="380">
        <f>IF(N427="zákl. přenesená",J427,0)</f>
        <v>0</v>
      </c>
      <c r="BH427" s="380">
        <f>IF(N427="sníž. přenesená",J427,0)</f>
        <v>0</v>
      </c>
      <c r="BI427" s="380">
        <f>IF(N427="nulová",J427,0)</f>
        <v>0</v>
      </c>
      <c r="BJ427" s="372" t="s">
        <v>80</v>
      </c>
      <c r="BK427" s="380">
        <f>ROUND(I427*H427,2)</f>
        <v>0</v>
      </c>
      <c r="BL427" s="372" t="s">
        <v>157</v>
      </c>
      <c r="BM427" s="379" t="s">
        <v>455</v>
      </c>
    </row>
    <row r="428" spans="1:65" s="382" customFormat="1" ht="20.9" customHeight="1">
      <c r="A428" s="560"/>
      <c r="B428" s="561"/>
      <c r="C428" s="560"/>
      <c r="D428" s="562" t="s">
        <v>74</v>
      </c>
      <c r="E428" s="568" t="s">
        <v>229</v>
      </c>
      <c r="F428" s="568" t="s">
        <v>230</v>
      </c>
      <c r="G428" s="560"/>
      <c r="H428" s="560"/>
      <c r="I428" s="560"/>
      <c r="J428" s="569">
        <f>BK428</f>
        <v>0</v>
      </c>
      <c r="K428" s="560"/>
      <c r="L428" s="561"/>
      <c r="M428" s="565"/>
      <c r="N428" s="560"/>
      <c r="O428" s="560"/>
      <c r="P428" s="566">
        <f>P429</f>
        <v>0</v>
      </c>
      <c r="Q428" s="560"/>
      <c r="R428" s="566">
        <f>R429</f>
        <v>0</v>
      </c>
      <c r="S428" s="560"/>
      <c r="T428" s="567">
        <f>T429</f>
        <v>0</v>
      </c>
      <c r="U428" s="560"/>
      <c r="V428" s="560"/>
      <c r="AR428" s="384" t="s">
        <v>80</v>
      </c>
      <c r="AT428" s="385" t="s">
        <v>74</v>
      </c>
      <c r="AU428" s="385" t="s">
        <v>82</v>
      </c>
      <c r="AY428" s="384" t="s">
        <v>148</v>
      </c>
      <c r="BK428" s="383">
        <f>BK429</f>
        <v>0</v>
      </c>
    </row>
    <row r="429" spans="1:65" s="405" customFormat="1" ht="16.5" customHeight="1">
      <c r="A429" s="498"/>
      <c r="B429" s="499"/>
      <c r="C429" s="570" t="s">
        <v>456</v>
      </c>
      <c r="D429" s="570" t="s">
        <v>153</v>
      </c>
      <c r="E429" s="571" t="s">
        <v>232</v>
      </c>
      <c r="F429" s="572" t="s">
        <v>233</v>
      </c>
      <c r="G429" s="573" t="s">
        <v>195</v>
      </c>
      <c r="H429" s="574">
        <v>0.92200000000000004</v>
      </c>
      <c r="I429" s="381"/>
      <c r="J429" s="575">
        <f>ROUND(I429*H429,2)</f>
        <v>0</v>
      </c>
      <c r="K429" s="576"/>
      <c r="L429" s="499"/>
      <c r="M429" s="577" t="s">
        <v>1</v>
      </c>
      <c r="N429" s="578" t="s">
        <v>40</v>
      </c>
      <c r="O429" s="498"/>
      <c r="P429" s="579">
        <f>O429*H429</f>
        <v>0</v>
      </c>
      <c r="Q429" s="579">
        <v>0</v>
      </c>
      <c r="R429" s="579">
        <f>Q429*H429</f>
        <v>0</v>
      </c>
      <c r="S429" s="579">
        <v>0</v>
      </c>
      <c r="T429" s="580">
        <f>S429*H429</f>
        <v>0</v>
      </c>
      <c r="U429" s="498"/>
      <c r="V429" s="498"/>
      <c r="AR429" s="379" t="s">
        <v>157</v>
      </c>
      <c r="AT429" s="379" t="s">
        <v>153</v>
      </c>
      <c r="AU429" s="379" t="s">
        <v>158</v>
      </c>
      <c r="AY429" s="372" t="s">
        <v>148</v>
      </c>
      <c r="BE429" s="380">
        <f>IF(N429="základní",J429,0)</f>
        <v>0</v>
      </c>
      <c r="BF429" s="380">
        <f>IF(N429="snížená",J429,0)</f>
        <v>0</v>
      </c>
      <c r="BG429" s="380">
        <f>IF(N429="zákl. přenesená",J429,0)</f>
        <v>0</v>
      </c>
      <c r="BH429" s="380">
        <f>IF(N429="sníž. přenesená",J429,0)</f>
        <v>0</v>
      </c>
      <c r="BI429" s="380">
        <f>IF(N429="nulová",J429,0)</f>
        <v>0</v>
      </c>
      <c r="BJ429" s="372" t="s">
        <v>80</v>
      </c>
      <c r="BK429" s="380">
        <f>ROUND(I429*H429,2)</f>
        <v>0</v>
      </c>
      <c r="BL429" s="372" t="s">
        <v>157</v>
      </c>
      <c r="BM429" s="379" t="s">
        <v>457</v>
      </c>
    </row>
    <row r="430" spans="1:65" s="382" customFormat="1" ht="20.9" customHeight="1">
      <c r="A430" s="560"/>
      <c r="B430" s="561"/>
      <c r="C430" s="560"/>
      <c r="D430" s="562" t="s">
        <v>74</v>
      </c>
      <c r="E430" s="568" t="s">
        <v>235</v>
      </c>
      <c r="F430" s="568" t="s">
        <v>236</v>
      </c>
      <c r="G430" s="560"/>
      <c r="H430" s="560"/>
      <c r="I430" s="560"/>
      <c r="J430" s="569">
        <f>BK430</f>
        <v>0</v>
      </c>
      <c r="K430" s="560"/>
      <c r="L430" s="561"/>
      <c r="M430" s="565"/>
      <c r="N430" s="560"/>
      <c r="O430" s="560"/>
      <c r="P430" s="566">
        <f>SUM(P431:P433)</f>
        <v>0</v>
      </c>
      <c r="Q430" s="560"/>
      <c r="R430" s="566">
        <f>SUM(R431:R433)</f>
        <v>7.1999999999999995E-2</v>
      </c>
      <c r="S430" s="560"/>
      <c r="T430" s="567">
        <f>SUM(T431:T433)</f>
        <v>0</v>
      </c>
      <c r="U430" s="560"/>
      <c r="V430" s="560"/>
      <c r="AR430" s="384" t="s">
        <v>82</v>
      </c>
      <c r="AT430" s="385" t="s">
        <v>74</v>
      </c>
      <c r="AU430" s="385" t="s">
        <v>82</v>
      </c>
      <c r="AY430" s="384" t="s">
        <v>148</v>
      </c>
      <c r="BK430" s="383">
        <f>SUM(BK431:BK433)</f>
        <v>0</v>
      </c>
    </row>
    <row r="431" spans="1:65" s="405" customFormat="1" ht="24.15" customHeight="1">
      <c r="A431" s="498"/>
      <c r="B431" s="499"/>
      <c r="C431" s="570" t="s">
        <v>458</v>
      </c>
      <c r="D431" s="570" t="s">
        <v>153</v>
      </c>
      <c r="E431" s="571" t="s">
        <v>238</v>
      </c>
      <c r="F431" s="572" t="s">
        <v>239</v>
      </c>
      <c r="G431" s="573" t="s">
        <v>156</v>
      </c>
      <c r="H431" s="574">
        <v>16</v>
      </c>
      <c r="I431" s="381"/>
      <c r="J431" s="575">
        <f>ROUND(I431*H431,2)</f>
        <v>0</v>
      </c>
      <c r="K431" s="576"/>
      <c r="L431" s="499"/>
      <c r="M431" s="577" t="s">
        <v>1</v>
      </c>
      <c r="N431" s="578" t="s">
        <v>40</v>
      </c>
      <c r="O431" s="498"/>
      <c r="P431" s="579">
        <f>O431*H431</f>
        <v>0</v>
      </c>
      <c r="Q431" s="579">
        <v>4.4999999999999997E-3</v>
      </c>
      <c r="R431" s="579">
        <f>Q431*H431</f>
        <v>7.1999999999999995E-2</v>
      </c>
      <c r="S431" s="579">
        <v>0</v>
      </c>
      <c r="T431" s="580">
        <f>S431*H431</f>
        <v>0</v>
      </c>
      <c r="U431" s="498"/>
      <c r="V431" s="498"/>
      <c r="AR431" s="379" t="s">
        <v>157</v>
      </c>
      <c r="AT431" s="379" t="s">
        <v>153</v>
      </c>
      <c r="AU431" s="379" t="s">
        <v>158</v>
      </c>
      <c r="AY431" s="372" t="s">
        <v>148</v>
      </c>
      <c r="BE431" s="380">
        <f>IF(N431="základní",J431,0)</f>
        <v>0</v>
      </c>
      <c r="BF431" s="380">
        <f>IF(N431="snížená",J431,0)</f>
        <v>0</v>
      </c>
      <c r="BG431" s="380">
        <f>IF(N431="zákl. přenesená",J431,0)</f>
        <v>0</v>
      </c>
      <c r="BH431" s="380">
        <f>IF(N431="sníž. přenesená",J431,0)</f>
        <v>0</v>
      </c>
      <c r="BI431" s="380">
        <f>IF(N431="nulová",J431,0)</f>
        <v>0</v>
      </c>
      <c r="BJ431" s="372" t="s">
        <v>80</v>
      </c>
      <c r="BK431" s="380">
        <f>ROUND(I431*H431,2)</f>
        <v>0</v>
      </c>
      <c r="BL431" s="372" t="s">
        <v>157</v>
      </c>
      <c r="BM431" s="379" t="s">
        <v>459</v>
      </c>
    </row>
    <row r="432" spans="1:65" s="405" customFormat="1" ht="37.75" customHeight="1">
      <c r="A432" s="498"/>
      <c r="B432" s="499"/>
      <c r="C432" s="570" t="s">
        <v>460</v>
      </c>
      <c r="D432" s="570" t="s">
        <v>153</v>
      </c>
      <c r="E432" s="571" t="s">
        <v>461</v>
      </c>
      <c r="F432" s="572" t="s">
        <v>462</v>
      </c>
      <c r="G432" s="573" t="s">
        <v>156</v>
      </c>
      <c r="H432" s="574">
        <v>1</v>
      </c>
      <c r="I432" s="381"/>
      <c r="J432" s="575">
        <f>ROUND(I432*H432,2)</f>
        <v>0</v>
      </c>
      <c r="K432" s="576"/>
      <c r="L432" s="499"/>
      <c r="M432" s="577" t="s">
        <v>1</v>
      </c>
      <c r="N432" s="578" t="s">
        <v>40</v>
      </c>
      <c r="O432" s="498"/>
      <c r="P432" s="579">
        <f>O432*H432</f>
        <v>0</v>
      </c>
      <c r="Q432" s="579">
        <v>0</v>
      </c>
      <c r="R432" s="579">
        <f>Q432*H432</f>
        <v>0</v>
      </c>
      <c r="S432" s="579">
        <v>0</v>
      </c>
      <c r="T432" s="580">
        <f>S432*H432</f>
        <v>0</v>
      </c>
      <c r="U432" s="498"/>
      <c r="V432" s="498"/>
      <c r="AR432" s="379" t="s">
        <v>157</v>
      </c>
      <c r="AT432" s="379" t="s">
        <v>153</v>
      </c>
      <c r="AU432" s="379" t="s">
        <v>158</v>
      </c>
      <c r="AY432" s="372" t="s">
        <v>148</v>
      </c>
      <c r="BE432" s="380">
        <f>IF(N432="základní",J432,0)</f>
        <v>0</v>
      </c>
      <c r="BF432" s="380">
        <f>IF(N432="snížená",J432,0)</f>
        <v>0</v>
      </c>
      <c r="BG432" s="380">
        <f>IF(N432="zákl. přenesená",J432,0)</f>
        <v>0</v>
      </c>
      <c r="BH432" s="380">
        <f>IF(N432="sníž. přenesená",J432,0)</f>
        <v>0</v>
      </c>
      <c r="BI432" s="380">
        <f>IF(N432="nulová",J432,0)</f>
        <v>0</v>
      </c>
      <c r="BJ432" s="372" t="s">
        <v>80</v>
      </c>
      <c r="BK432" s="380">
        <f>ROUND(I432*H432,2)</f>
        <v>0</v>
      </c>
      <c r="BL432" s="372" t="s">
        <v>157</v>
      </c>
      <c r="BM432" s="379" t="s">
        <v>463</v>
      </c>
    </row>
    <row r="433" spans="1:65" s="405" customFormat="1" ht="24.15" customHeight="1">
      <c r="A433" s="498"/>
      <c r="B433" s="499"/>
      <c r="C433" s="570" t="s">
        <v>464</v>
      </c>
      <c r="D433" s="570" t="s">
        <v>153</v>
      </c>
      <c r="E433" s="571" t="s">
        <v>242</v>
      </c>
      <c r="F433" s="572" t="s">
        <v>243</v>
      </c>
      <c r="G433" s="573" t="s">
        <v>244</v>
      </c>
      <c r="H433" s="386"/>
      <c r="I433" s="381"/>
      <c r="J433" s="575">
        <f>ROUND(I433*H433,2)</f>
        <v>0</v>
      </c>
      <c r="K433" s="576"/>
      <c r="L433" s="499"/>
      <c r="M433" s="577" t="s">
        <v>1</v>
      </c>
      <c r="N433" s="578" t="s">
        <v>40</v>
      </c>
      <c r="O433" s="498"/>
      <c r="P433" s="579">
        <f>O433*H433</f>
        <v>0</v>
      </c>
      <c r="Q433" s="579">
        <v>0</v>
      </c>
      <c r="R433" s="579">
        <f>Q433*H433</f>
        <v>0</v>
      </c>
      <c r="S433" s="579">
        <v>0</v>
      </c>
      <c r="T433" s="580">
        <f>S433*H433</f>
        <v>0</v>
      </c>
      <c r="U433" s="498"/>
      <c r="V433" s="498"/>
      <c r="AR433" s="379" t="s">
        <v>157</v>
      </c>
      <c r="AT433" s="379" t="s">
        <v>153</v>
      </c>
      <c r="AU433" s="379" t="s">
        <v>158</v>
      </c>
      <c r="AY433" s="372" t="s">
        <v>148</v>
      </c>
      <c r="BE433" s="380">
        <f>IF(N433="základní",J433,0)</f>
        <v>0</v>
      </c>
      <c r="BF433" s="380">
        <f>IF(N433="snížená",J433,0)</f>
        <v>0</v>
      </c>
      <c r="BG433" s="380">
        <f>IF(N433="zákl. přenesená",J433,0)</f>
        <v>0</v>
      </c>
      <c r="BH433" s="380">
        <f>IF(N433="sníž. přenesená",J433,0)</f>
        <v>0</v>
      </c>
      <c r="BI433" s="380">
        <f>IF(N433="nulová",J433,0)</f>
        <v>0</v>
      </c>
      <c r="BJ433" s="372" t="s">
        <v>80</v>
      </c>
      <c r="BK433" s="380">
        <f>ROUND(I433*H433,2)</f>
        <v>0</v>
      </c>
      <c r="BL433" s="372" t="s">
        <v>157</v>
      </c>
      <c r="BM433" s="379" t="s">
        <v>465</v>
      </c>
    </row>
    <row r="434" spans="1:65" s="382" customFormat="1" ht="20.9" customHeight="1">
      <c r="A434" s="560"/>
      <c r="B434" s="561"/>
      <c r="C434" s="560"/>
      <c r="D434" s="562" t="s">
        <v>74</v>
      </c>
      <c r="E434" s="568" t="s">
        <v>246</v>
      </c>
      <c r="F434" s="568" t="s">
        <v>247</v>
      </c>
      <c r="G434" s="560"/>
      <c r="H434" s="560"/>
      <c r="I434" s="560"/>
      <c r="J434" s="569">
        <f>BK434</f>
        <v>0</v>
      </c>
      <c r="K434" s="560"/>
      <c r="L434" s="561"/>
      <c r="M434" s="565"/>
      <c r="N434" s="560"/>
      <c r="O434" s="560"/>
      <c r="P434" s="566">
        <f>SUM(P435:P440)</f>
        <v>0</v>
      </c>
      <c r="Q434" s="560"/>
      <c r="R434" s="566">
        <f>SUM(R435:R440)</f>
        <v>0.49787999999999999</v>
      </c>
      <c r="S434" s="560"/>
      <c r="T434" s="567">
        <f>SUM(T435:T440)</f>
        <v>0</v>
      </c>
      <c r="U434" s="560"/>
      <c r="V434" s="560"/>
      <c r="AR434" s="384" t="s">
        <v>82</v>
      </c>
      <c r="AT434" s="385" t="s">
        <v>74</v>
      </c>
      <c r="AU434" s="385" t="s">
        <v>82</v>
      </c>
      <c r="AY434" s="384" t="s">
        <v>148</v>
      </c>
      <c r="BK434" s="383">
        <f>SUM(BK435:BK440)</f>
        <v>0</v>
      </c>
    </row>
    <row r="435" spans="1:65" s="405" customFormat="1" ht="16.5" customHeight="1">
      <c r="A435" s="498"/>
      <c r="B435" s="499"/>
      <c r="C435" s="570" t="s">
        <v>466</v>
      </c>
      <c r="D435" s="570" t="s">
        <v>153</v>
      </c>
      <c r="E435" s="571" t="s">
        <v>249</v>
      </c>
      <c r="F435" s="572" t="s">
        <v>250</v>
      </c>
      <c r="G435" s="573" t="s">
        <v>156</v>
      </c>
      <c r="H435" s="574">
        <v>16</v>
      </c>
      <c r="I435" s="381"/>
      <c r="J435" s="575">
        <f>ROUND(I435*H435,2)</f>
        <v>0</v>
      </c>
      <c r="K435" s="576"/>
      <c r="L435" s="499"/>
      <c r="M435" s="577" t="s">
        <v>1</v>
      </c>
      <c r="N435" s="578" t="s">
        <v>40</v>
      </c>
      <c r="O435" s="498"/>
      <c r="P435" s="579">
        <f>O435*H435</f>
        <v>0</v>
      </c>
      <c r="Q435" s="579">
        <v>2.9999999999999997E-4</v>
      </c>
      <c r="R435" s="579">
        <f>Q435*H435</f>
        <v>4.7999999999999996E-3</v>
      </c>
      <c r="S435" s="579">
        <v>0</v>
      </c>
      <c r="T435" s="580">
        <f>S435*H435</f>
        <v>0</v>
      </c>
      <c r="U435" s="498"/>
      <c r="V435" s="498"/>
      <c r="AR435" s="379" t="s">
        <v>157</v>
      </c>
      <c r="AT435" s="379" t="s">
        <v>153</v>
      </c>
      <c r="AU435" s="379" t="s">
        <v>158</v>
      </c>
      <c r="AY435" s="372" t="s">
        <v>148</v>
      </c>
      <c r="BE435" s="380">
        <f>IF(N435="základní",J435,0)</f>
        <v>0</v>
      </c>
      <c r="BF435" s="380">
        <f>IF(N435="snížená",J435,0)</f>
        <v>0</v>
      </c>
      <c r="BG435" s="380">
        <f>IF(N435="zákl. přenesená",J435,0)</f>
        <v>0</v>
      </c>
      <c r="BH435" s="380">
        <f>IF(N435="sníž. přenesená",J435,0)</f>
        <v>0</v>
      </c>
      <c r="BI435" s="380">
        <f>IF(N435="nulová",J435,0)</f>
        <v>0</v>
      </c>
      <c r="BJ435" s="372" t="s">
        <v>80</v>
      </c>
      <c r="BK435" s="380">
        <f>ROUND(I435*H435,2)</f>
        <v>0</v>
      </c>
      <c r="BL435" s="372" t="s">
        <v>157</v>
      </c>
      <c r="BM435" s="379" t="s">
        <v>467</v>
      </c>
    </row>
    <row r="436" spans="1:65" s="405" customFormat="1" ht="24.15" customHeight="1">
      <c r="A436" s="498"/>
      <c r="B436" s="499"/>
      <c r="C436" s="570" t="s">
        <v>468</v>
      </c>
      <c r="D436" s="570" t="s">
        <v>153</v>
      </c>
      <c r="E436" s="571" t="s">
        <v>372</v>
      </c>
      <c r="F436" s="572" t="s">
        <v>373</v>
      </c>
      <c r="G436" s="573" t="s">
        <v>156</v>
      </c>
      <c r="H436" s="574">
        <v>16</v>
      </c>
      <c r="I436" s="381"/>
      <c r="J436" s="575">
        <f>ROUND(I436*H436,2)</f>
        <v>0</v>
      </c>
      <c r="K436" s="576"/>
      <c r="L436" s="499"/>
      <c r="M436" s="577" t="s">
        <v>1</v>
      </c>
      <c r="N436" s="578" t="s">
        <v>40</v>
      </c>
      <c r="O436" s="498"/>
      <c r="P436" s="579">
        <f>O436*H436</f>
        <v>0</v>
      </c>
      <c r="Q436" s="579">
        <v>0</v>
      </c>
      <c r="R436" s="579">
        <f>Q436*H436</f>
        <v>0</v>
      </c>
      <c r="S436" s="579">
        <v>0</v>
      </c>
      <c r="T436" s="580">
        <f>S436*H436</f>
        <v>0</v>
      </c>
      <c r="U436" s="498"/>
      <c r="V436" s="498"/>
      <c r="AR436" s="379" t="s">
        <v>157</v>
      </c>
      <c r="AT436" s="379" t="s">
        <v>153</v>
      </c>
      <c r="AU436" s="379" t="s">
        <v>158</v>
      </c>
      <c r="AY436" s="372" t="s">
        <v>148</v>
      </c>
      <c r="BE436" s="380">
        <f>IF(N436="základní",J436,0)</f>
        <v>0</v>
      </c>
      <c r="BF436" s="380">
        <f>IF(N436="snížená",J436,0)</f>
        <v>0</v>
      </c>
      <c r="BG436" s="380">
        <f>IF(N436="zákl. přenesená",J436,0)</f>
        <v>0</v>
      </c>
      <c r="BH436" s="380">
        <f>IF(N436="sníž. přenesená",J436,0)</f>
        <v>0</v>
      </c>
      <c r="BI436" s="380">
        <f>IF(N436="nulová",J436,0)</f>
        <v>0</v>
      </c>
      <c r="BJ436" s="372" t="s">
        <v>80</v>
      </c>
      <c r="BK436" s="380">
        <f>ROUND(I436*H436,2)</f>
        <v>0</v>
      </c>
      <c r="BL436" s="372" t="s">
        <v>157</v>
      </c>
      <c r="BM436" s="379" t="s">
        <v>469</v>
      </c>
    </row>
    <row r="437" spans="1:65" s="405" customFormat="1" ht="33" customHeight="1">
      <c r="A437" s="498"/>
      <c r="B437" s="499"/>
      <c r="C437" s="570" t="s">
        <v>470</v>
      </c>
      <c r="D437" s="570" t="s">
        <v>153</v>
      </c>
      <c r="E437" s="571" t="s">
        <v>252</v>
      </c>
      <c r="F437" s="572" t="s">
        <v>253</v>
      </c>
      <c r="G437" s="573" t="s">
        <v>156</v>
      </c>
      <c r="H437" s="574">
        <v>16</v>
      </c>
      <c r="I437" s="381"/>
      <c r="J437" s="575">
        <f>ROUND(I437*H437,2)</f>
        <v>0</v>
      </c>
      <c r="K437" s="576"/>
      <c r="L437" s="499"/>
      <c r="M437" s="577" t="s">
        <v>1</v>
      </c>
      <c r="N437" s="578" t="s">
        <v>40</v>
      </c>
      <c r="O437" s="498"/>
      <c r="P437" s="579">
        <f>O437*H437</f>
        <v>0</v>
      </c>
      <c r="Q437" s="579">
        <v>5.3800000000000002E-3</v>
      </c>
      <c r="R437" s="579">
        <f>Q437*H437</f>
        <v>8.6080000000000004E-2</v>
      </c>
      <c r="S437" s="579">
        <v>0</v>
      </c>
      <c r="T437" s="580">
        <f>S437*H437</f>
        <v>0</v>
      </c>
      <c r="U437" s="498"/>
      <c r="V437" s="498"/>
      <c r="AR437" s="379" t="s">
        <v>157</v>
      </c>
      <c r="AT437" s="379" t="s">
        <v>153</v>
      </c>
      <c r="AU437" s="379" t="s">
        <v>158</v>
      </c>
      <c r="AY437" s="372" t="s">
        <v>148</v>
      </c>
      <c r="BE437" s="380">
        <f>IF(N437="základní",J437,0)</f>
        <v>0</v>
      </c>
      <c r="BF437" s="380">
        <f>IF(N437="snížená",J437,0)</f>
        <v>0</v>
      </c>
      <c r="BG437" s="380">
        <f>IF(N437="zákl. přenesená",J437,0)</f>
        <v>0</v>
      </c>
      <c r="BH437" s="380">
        <f>IF(N437="sníž. přenesená",J437,0)</f>
        <v>0</v>
      </c>
      <c r="BI437" s="380">
        <f>IF(N437="nulová",J437,0)</f>
        <v>0</v>
      </c>
      <c r="BJ437" s="372" t="s">
        <v>80</v>
      </c>
      <c r="BK437" s="380">
        <f>ROUND(I437*H437,2)</f>
        <v>0</v>
      </c>
      <c r="BL437" s="372" t="s">
        <v>157</v>
      </c>
      <c r="BM437" s="379" t="s">
        <v>471</v>
      </c>
    </row>
    <row r="438" spans="1:65" s="405" customFormat="1" ht="24.15" customHeight="1">
      <c r="A438" s="498"/>
      <c r="B438" s="499"/>
      <c r="C438" s="595" t="s">
        <v>472</v>
      </c>
      <c r="D438" s="595" t="s">
        <v>256</v>
      </c>
      <c r="E438" s="596" t="s">
        <v>257</v>
      </c>
      <c r="F438" s="597" t="s">
        <v>258</v>
      </c>
      <c r="G438" s="598" t="s">
        <v>156</v>
      </c>
      <c r="H438" s="599">
        <v>18.5</v>
      </c>
      <c r="I438" s="387"/>
      <c r="J438" s="600">
        <f>ROUND(I438*H438,2)</f>
        <v>0</v>
      </c>
      <c r="K438" s="601"/>
      <c r="L438" s="602"/>
      <c r="M438" s="603" t="s">
        <v>1</v>
      </c>
      <c r="N438" s="604" t="s">
        <v>40</v>
      </c>
      <c r="O438" s="498"/>
      <c r="P438" s="579">
        <f>O438*H438</f>
        <v>0</v>
      </c>
      <c r="Q438" s="579">
        <v>2.1999999999999999E-2</v>
      </c>
      <c r="R438" s="579">
        <f>Q438*H438</f>
        <v>0.40699999999999997</v>
      </c>
      <c r="S438" s="579">
        <v>0</v>
      </c>
      <c r="T438" s="580">
        <f>S438*H438</f>
        <v>0</v>
      </c>
      <c r="U438" s="498"/>
      <c r="V438" s="498"/>
      <c r="AR438" s="379" t="s">
        <v>172</v>
      </c>
      <c r="AT438" s="379" t="s">
        <v>256</v>
      </c>
      <c r="AU438" s="379" t="s">
        <v>158</v>
      </c>
      <c r="AY438" s="372" t="s">
        <v>148</v>
      </c>
      <c r="BE438" s="380">
        <f>IF(N438="základní",J438,0)</f>
        <v>0</v>
      </c>
      <c r="BF438" s="380">
        <f>IF(N438="snížená",J438,0)</f>
        <v>0</v>
      </c>
      <c r="BG438" s="380">
        <f>IF(N438="zákl. přenesená",J438,0)</f>
        <v>0</v>
      </c>
      <c r="BH438" s="380">
        <f>IF(N438="sníž. přenesená",J438,0)</f>
        <v>0</v>
      </c>
      <c r="BI438" s="380">
        <f>IF(N438="nulová",J438,0)</f>
        <v>0</v>
      </c>
      <c r="BJ438" s="372" t="s">
        <v>80</v>
      </c>
      <c r="BK438" s="380">
        <f>ROUND(I438*H438,2)</f>
        <v>0</v>
      </c>
      <c r="BL438" s="372" t="s">
        <v>157</v>
      </c>
      <c r="BM438" s="379" t="s">
        <v>473</v>
      </c>
    </row>
    <row r="439" spans="1:65" s="388" customFormat="1">
      <c r="A439" s="581"/>
      <c r="B439" s="582"/>
      <c r="C439" s="581"/>
      <c r="D439" s="583" t="s">
        <v>170</v>
      </c>
      <c r="E439" s="581"/>
      <c r="F439" s="585" t="s">
        <v>474</v>
      </c>
      <c r="G439" s="581"/>
      <c r="H439" s="586">
        <v>18.5</v>
      </c>
      <c r="I439" s="581"/>
      <c r="J439" s="581"/>
      <c r="K439" s="581"/>
      <c r="L439" s="582"/>
      <c r="M439" s="587"/>
      <c r="N439" s="581"/>
      <c r="O439" s="581"/>
      <c r="P439" s="581"/>
      <c r="Q439" s="581"/>
      <c r="R439" s="581"/>
      <c r="S439" s="581"/>
      <c r="T439" s="588"/>
      <c r="U439" s="581"/>
      <c r="V439" s="581"/>
      <c r="AT439" s="389" t="s">
        <v>170</v>
      </c>
      <c r="AU439" s="389" t="s">
        <v>158</v>
      </c>
      <c r="AV439" s="388" t="s">
        <v>82</v>
      </c>
      <c r="AW439" s="388" t="s">
        <v>3</v>
      </c>
      <c r="AX439" s="388" t="s">
        <v>80</v>
      </c>
      <c r="AY439" s="389" t="s">
        <v>148</v>
      </c>
    </row>
    <row r="440" spans="1:65" s="405" customFormat="1" ht="24.15" customHeight="1">
      <c r="A440" s="498"/>
      <c r="B440" s="499"/>
      <c r="C440" s="570" t="s">
        <v>475</v>
      </c>
      <c r="D440" s="570" t="s">
        <v>153</v>
      </c>
      <c r="E440" s="571" t="s">
        <v>263</v>
      </c>
      <c r="F440" s="572" t="s">
        <v>264</v>
      </c>
      <c r="G440" s="573" t="s">
        <v>244</v>
      </c>
      <c r="H440" s="386"/>
      <c r="I440" s="381"/>
      <c r="J440" s="575">
        <f>ROUND(I440*H440,2)</f>
        <v>0</v>
      </c>
      <c r="K440" s="576"/>
      <c r="L440" s="499"/>
      <c r="M440" s="577" t="s">
        <v>1</v>
      </c>
      <c r="N440" s="578" t="s">
        <v>40</v>
      </c>
      <c r="O440" s="498"/>
      <c r="P440" s="579">
        <f>O440*H440</f>
        <v>0</v>
      </c>
      <c r="Q440" s="579">
        <v>0</v>
      </c>
      <c r="R440" s="579">
        <f>Q440*H440</f>
        <v>0</v>
      </c>
      <c r="S440" s="579">
        <v>0</v>
      </c>
      <c r="T440" s="580">
        <f>S440*H440</f>
        <v>0</v>
      </c>
      <c r="U440" s="498"/>
      <c r="V440" s="498"/>
      <c r="AR440" s="379" t="s">
        <v>157</v>
      </c>
      <c r="AT440" s="379" t="s">
        <v>153</v>
      </c>
      <c r="AU440" s="379" t="s">
        <v>158</v>
      </c>
      <c r="AY440" s="372" t="s">
        <v>148</v>
      </c>
      <c r="BE440" s="380">
        <f>IF(N440="základní",J440,0)</f>
        <v>0</v>
      </c>
      <c r="BF440" s="380">
        <f>IF(N440="snížená",J440,0)</f>
        <v>0</v>
      </c>
      <c r="BG440" s="380">
        <f>IF(N440="zákl. přenesená",J440,0)</f>
        <v>0</v>
      </c>
      <c r="BH440" s="380">
        <f>IF(N440="sníž. přenesená",J440,0)</f>
        <v>0</v>
      </c>
      <c r="BI440" s="380">
        <f>IF(N440="nulová",J440,0)</f>
        <v>0</v>
      </c>
      <c r="BJ440" s="372" t="s">
        <v>80</v>
      </c>
      <c r="BK440" s="380">
        <f>ROUND(I440*H440,2)</f>
        <v>0</v>
      </c>
      <c r="BL440" s="372" t="s">
        <v>157</v>
      </c>
      <c r="BM440" s="379" t="s">
        <v>476</v>
      </c>
    </row>
    <row r="441" spans="1:65" s="382" customFormat="1" ht="20.9" customHeight="1">
      <c r="A441" s="560"/>
      <c r="B441" s="561"/>
      <c r="C441" s="560"/>
      <c r="D441" s="562" t="s">
        <v>74</v>
      </c>
      <c r="E441" s="568" t="s">
        <v>266</v>
      </c>
      <c r="F441" s="568" t="s">
        <v>267</v>
      </c>
      <c r="G441" s="560"/>
      <c r="H441" s="560"/>
      <c r="I441" s="560"/>
      <c r="J441" s="569">
        <f>BK441</f>
        <v>0</v>
      </c>
      <c r="K441" s="560"/>
      <c r="L441" s="561"/>
      <c r="M441" s="565"/>
      <c r="N441" s="560"/>
      <c r="O441" s="560"/>
      <c r="P441" s="566">
        <f>SUM(P442:P447)</f>
        <v>0</v>
      </c>
      <c r="Q441" s="560"/>
      <c r="R441" s="566">
        <f>SUM(R442:R447)</f>
        <v>0.91674</v>
      </c>
      <c r="S441" s="560"/>
      <c r="T441" s="567">
        <f>SUM(T442:T447)</f>
        <v>0</v>
      </c>
      <c r="U441" s="560"/>
      <c r="V441" s="560"/>
      <c r="AR441" s="384" t="s">
        <v>82</v>
      </c>
      <c r="AT441" s="385" t="s">
        <v>74</v>
      </c>
      <c r="AU441" s="385" t="s">
        <v>82</v>
      </c>
      <c r="AY441" s="384" t="s">
        <v>148</v>
      </c>
      <c r="BK441" s="383">
        <f>SUM(BK442:BK447)</f>
        <v>0</v>
      </c>
    </row>
    <row r="442" spans="1:65" s="405" customFormat="1" ht="16.5" customHeight="1">
      <c r="A442" s="498"/>
      <c r="B442" s="499"/>
      <c r="C442" s="570" t="s">
        <v>477</v>
      </c>
      <c r="D442" s="570" t="s">
        <v>153</v>
      </c>
      <c r="E442" s="571" t="s">
        <v>269</v>
      </c>
      <c r="F442" s="572" t="s">
        <v>270</v>
      </c>
      <c r="G442" s="573" t="s">
        <v>156</v>
      </c>
      <c r="H442" s="574">
        <v>33</v>
      </c>
      <c r="I442" s="381"/>
      <c r="J442" s="575">
        <f>ROUND(I442*H442,2)</f>
        <v>0</v>
      </c>
      <c r="K442" s="576"/>
      <c r="L442" s="499"/>
      <c r="M442" s="577" t="s">
        <v>1</v>
      </c>
      <c r="N442" s="578" t="s">
        <v>40</v>
      </c>
      <c r="O442" s="498"/>
      <c r="P442" s="579">
        <f>O442*H442</f>
        <v>0</v>
      </c>
      <c r="Q442" s="579">
        <v>2.9999999999999997E-4</v>
      </c>
      <c r="R442" s="579">
        <f>Q442*H442</f>
        <v>9.8999999999999991E-3</v>
      </c>
      <c r="S442" s="579">
        <v>0</v>
      </c>
      <c r="T442" s="580">
        <f>S442*H442</f>
        <v>0</v>
      </c>
      <c r="U442" s="498"/>
      <c r="V442" s="498"/>
      <c r="AR442" s="379" t="s">
        <v>157</v>
      </c>
      <c r="AT442" s="379" t="s">
        <v>153</v>
      </c>
      <c r="AU442" s="379" t="s">
        <v>158</v>
      </c>
      <c r="AY442" s="372" t="s">
        <v>148</v>
      </c>
      <c r="BE442" s="380">
        <f>IF(N442="základní",J442,0)</f>
        <v>0</v>
      </c>
      <c r="BF442" s="380">
        <f>IF(N442="snížená",J442,0)</f>
        <v>0</v>
      </c>
      <c r="BG442" s="380">
        <f>IF(N442="zákl. přenesená",J442,0)</f>
        <v>0</v>
      </c>
      <c r="BH442" s="380">
        <f>IF(N442="sníž. přenesená",J442,0)</f>
        <v>0</v>
      </c>
      <c r="BI442" s="380">
        <f>IF(N442="nulová",J442,0)</f>
        <v>0</v>
      </c>
      <c r="BJ442" s="372" t="s">
        <v>80</v>
      </c>
      <c r="BK442" s="380">
        <f>ROUND(I442*H442,2)</f>
        <v>0</v>
      </c>
      <c r="BL442" s="372" t="s">
        <v>157</v>
      </c>
      <c r="BM442" s="379" t="s">
        <v>478</v>
      </c>
    </row>
    <row r="443" spans="1:65" s="405" customFormat="1" ht="16.5" customHeight="1">
      <c r="A443" s="498"/>
      <c r="B443" s="499"/>
      <c r="C443" s="570" t="s">
        <v>479</v>
      </c>
      <c r="D443" s="570" t="s">
        <v>153</v>
      </c>
      <c r="E443" s="571" t="s">
        <v>273</v>
      </c>
      <c r="F443" s="572" t="s">
        <v>274</v>
      </c>
      <c r="G443" s="573" t="s">
        <v>156</v>
      </c>
      <c r="H443" s="574">
        <v>33</v>
      </c>
      <c r="I443" s="381"/>
      <c r="J443" s="575">
        <f>ROUND(I443*H443,2)</f>
        <v>0</v>
      </c>
      <c r="K443" s="576"/>
      <c r="L443" s="499"/>
      <c r="M443" s="577" t="s">
        <v>1</v>
      </c>
      <c r="N443" s="578" t="s">
        <v>40</v>
      </c>
      <c r="O443" s="498"/>
      <c r="P443" s="579">
        <f>O443*H443</f>
        <v>0</v>
      </c>
      <c r="Q443" s="579">
        <v>4.4999999999999997E-3</v>
      </c>
      <c r="R443" s="579">
        <f>Q443*H443</f>
        <v>0.14849999999999999</v>
      </c>
      <c r="S443" s="579">
        <v>0</v>
      </c>
      <c r="T443" s="580">
        <f>S443*H443</f>
        <v>0</v>
      </c>
      <c r="U443" s="498"/>
      <c r="V443" s="498"/>
      <c r="AR443" s="379" t="s">
        <v>157</v>
      </c>
      <c r="AT443" s="379" t="s">
        <v>153</v>
      </c>
      <c r="AU443" s="379" t="s">
        <v>158</v>
      </c>
      <c r="AY443" s="372" t="s">
        <v>148</v>
      </c>
      <c r="BE443" s="380">
        <f>IF(N443="základní",J443,0)</f>
        <v>0</v>
      </c>
      <c r="BF443" s="380">
        <f>IF(N443="snížená",J443,0)</f>
        <v>0</v>
      </c>
      <c r="BG443" s="380">
        <f>IF(N443="zákl. přenesená",J443,0)</f>
        <v>0</v>
      </c>
      <c r="BH443" s="380">
        <f>IF(N443="sníž. přenesená",J443,0)</f>
        <v>0</v>
      </c>
      <c r="BI443" s="380">
        <f>IF(N443="nulová",J443,0)</f>
        <v>0</v>
      </c>
      <c r="BJ443" s="372" t="s">
        <v>80</v>
      </c>
      <c r="BK443" s="380">
        <f>ROUND(I443*H443,2)</f>
        <v>0</v>
      </c>
      <c r="BL443" s="372" t="s">
        <v>157</v>
      </c>
      <c r="BM443" s="379" t="s">
        <v>480</v>
      </c>
    </row>
    <row r="444" spans="1:65" s="405" customFormat="1" ht="33" customHeight="1">
      <c r="A444" s="498"/>
      <c r="B444" s="499"/>
      <c r="C444" s="570" t="s">
        <v>481</v>
      </c>
      <c r="D444" s="570" t="s">
        <v>153</v>
      </c>
      <c r="E444" s="571" t="s">
        <v>277</v>
      </c>
      <c r="F444" s="572" t="s">
        <v>278</v>
      </c>
      <c r="G444" s="573" t="s">
        <v>156</v>
      </c>
      <c r="H444" s="574">
        <v>33</v>
      </c>
      <c r="I444" s="381"/>
      <c r="J444" s="575">
        <f>ROUND(I444*H444,2)</f>
        <v>0</v>
      </c>
      <c r="K444" s="576"/>
      <c r="L444" s="499"/>
      <c r="M444" s="577" t="s">
        <v>1</v>
      </c>
      <c r="N444" s="578" t="s">
        <v>40</v>
      </c>
      <c r="O444" s="498"/>
      <c r="P444" s="579">
        <f>O444*H444</f>
        <v>0</v>
      </c>
      <c r="Q444" s="579">
        <v>5.3800000000000002E-3</v>
      </c>
      <c r="R444" s="579">
        <f>Q444*H444</f>
        <v>0.17754</v>
      </c>
      <c r="S444" s="579">
        <v>0</v>
      </c>
      <c r="T444" s="580">
        <f>S444*H444</f>
        <v>0</v>
      </c>
      <c r="U444" s="498"/>
      <c r="V444" s="498"/>
      <c r="AR444" s="379" t="s">
        <v>157</v>
      </c>
      <c r="AT444" s="379" t="s">
        <v>153</v>
      </c>
      <c r="AU444" s="379" t="s">
        <v>158</v>
      </c>
      <c r="AY444" s="372" t="s">
        <v>148</v>
      </c>
      <c r="BE444" s="380">
        <f>IF(N444="základní",J444,0)</f>
        <v>0</v>
      </c>
      <c r="BF444" s="380">
        <f>IF(N444="snížená",J444,0)</f>
        <v>0</v>
      </c>
      <c r="BG444" s="380">
        <f>IF(N444="zákl. přenesená",J444,0)</f>
        <v>0</v>
      </c>
      <c r="BH444" s="380">
        <f>IF(N444="sníž. přenesená",J444,0)</f>
        <v>0</v>
      </c>
      <c r="BI444" s="380">
        <f>IF(N444="nulová",J444,0)</f>
        <v>0</v>
      </c>
      <c r="BJ444" s="372" t="s">
        <v>80</v>
      </c>
      <c r="BK444" s="380">
        <f>ROUND(I444*H444,2)</f>
        <v>0</v>
      </c>
      <c r="BL444" s="372" t="s">
        <v>157</v>
      </c>
      <c r="BM444" s="379" t="s">
        <v>482</v>
      </c>
    </row>
    <row r="445" spans="1:65" s="405" customFormat="1" ht="24.15" customHeight="1">
      <c r="A445" s="498"/>
      <c r="B445" s="499"/>
      <c r="C445" s="595" t="s">
        <v>483</v>
      </c>
      <c r="D445" s="595" t="s">
        <v>256</v>
      </c>
      <c r="E445" s="596" t="s">
        <v>281</v>
      </c>
      <c r="F445" s="597" t="s">
        <v>282</v>
      </c>
      <c r="G445" s="598" t="s">
        <v>156</v>
      </c>
      <c r="H445" s="599">
        <v>36.299999999999997</v>
      </c>
      <c r="I445" s="387"/>
      <c r="J445" s="600">
        <f>ROUND(I445*H445,2)</f>
        <v>0</v>
      </c>
      <c r="K445" s="601"/>
      <c r="L445" s="602"/>
      <c r="M445" s="603" t="s">
        <v>1</v>
      </c>
      <c r="N445" s="604" t="s">
        <v>40</v>
      </c>
      <c r="O445" s="498"/>
      <c r="P445" s="579">
        <f>O445*H445</f>
        <v>0</v>
      </c>
      <c r="Q445" s="579">
        <v>1.6E-2</v>
      </c>
      <c r="R445" s="579">
        <f>Q445*H445</f>
        <v>0.58079999999999998</v>
      </c>
      <c r="S445" s="579">
        <v>0</v>
      </c>
      <c r="T445" s="580">
        <f>S445*H445</f>
        <v>0</v>
      </c>
      <c r="U445" s="498"/>
      <c r="V445" s="498"/>
      <c r="AR445" s="379" t="s">
        <v>172</v>
      </c>
      <c r="AT445" s="379" t="s">
        <v>256</v>
      </c>
      <c r="AU445" s="379" t="s">
        <v>158</v>
      </c>
      <c r="AY445" s="372" t="s">
        <v>148</v>
      </c>
      <c r="BE445" s="380">
        <f>IF(N445="základní",J445,0)</f>
        <v>0</v>
      </c>
      <c r="BF445" s="380">
        <f>IF(N445="snížená",J445,0)</f>
        <v>0</v>
      </c>
      <c r="BG445" s="380">
        <f>IF(N445="zákl. přenesená",J445,0)</f>
        <v>0</v>
      </c>
      <c r="BH445" s="380">
        <f>IF(N445="sníž. přenesená",J445,0)</f>
        <v>0</v>
      </c>
      <c r="BI445" s="380">
        <f>IF(N445="nulová",J445,0)</f>
        <v>0</v>
      </c>
      <c r="BJ445" s="372" t="s">
        <v>80</v>
      </c>
      <c r="BK445" s="380">
        <f>ROUND(I445*H445,2)</f>
        <v>0</v>
      </c>
      <c r="BL445" s="372" t="s">
        <v>157</v>
      </c>
      <c r="BM445" s="379" t="s">
        <v>484</v>
      </c>
    </row>
    <row r="446" spans="1:65" s="388" customFormat="1">
      <c r="A446" s="581"/>
      <c r="B446" s="582"/>
      <c r="C446" s="581"/>
      <c r="D446" s="583" t="s">
        <v>170</v>
      </c>
      <c r="E446" s="581"/>
      <c r="F446" s="585" t="s">
        <v>390</v>
      </c>
      <c r="G446" s="581"/>
      <c r="H446" s="586">
        <v>36.299999999999997</v>
      </c>
      <c r="I446" s="581"/>
      <c r="J446" s="581"/>
      <c r="K446" s="581"/>
      <c r="L446" s="582"/>
      <c r="M446" s="587"/>
      <c r="N446" s="581"/>
      <c r="O446" s="581"/>
      <c r="P446" s="581"/>
      <c r="Q446" s="581"/>
      <c r="R446" s="581"/>
      <c r="S446" s="581"/>
      <c r="T446" s="588"/>
      <c r="U446" s="581"/>
      <c r="V446" s="581"/>
      <c r="AT446" s="389" t="s">
        <v>170</v>
      </c>
      <c r="AU446" s="389" t="s">
        <v>158</v>
      </c>
      <c r="AV446" s="388" t="s">
        <v>82</v>
      </c>
      <c r="AW446" s="388" t="s">
        <v>3</v>
      </c>
      <c r="AX446" s="388" t="s">
        <v>80</v>
      </c>
      <c r="AY446" s="389" t="s">
        <v>148</v>
      </c>
    </row>
    <row r="447" spans="1:65" s="405" customFormat="1" ht="24.15" customHeight="1">
      <c r="A447" s="498"/>
      <c r="B447" s="499"/>
      <c r="C447" s="570" t="s">
        <v>485</v>
      </c>
      <c r="D447" s="570" t="s">
        <v>153</v>
      </c>
      <c r="E447" s="571" t="s">
        <v>286</v>
      </c>
      <c r="F447" s="572" t="s">
        <v>287</v>
      </c>
      <c r="G447" s="573" t="s">
        <v>244</v>
      </c>
      <c r="H447" s="386"/>
      <c r="I447" s="381"/>
      <c r="J447" s="575">
        <f>ROUND(I447*H447,2)</f>
        <v>0</v>
      </c>
      <c r="K447" s="576"/>
      <c r="L447" s="499"/>
      <c r="M447" s="577" t="s">
        <v>1</v>
      </c>
      <c r="N447" s="578" t="s">
        <v>40</v>
      </c>
      <c r="O447" s="498"/>
      <c r="P447" s="579">
        <f>O447*H447</f>
        <v>0</v>
      </c>
      <c r="Q447" s="579">
        <v>0</v>
      </c>
      <c r="R447" s="579">
        <f>Q447*H447</f>
        <v>0</v>
      </c>
      <c r="S447" s="579">
        <v>0</v>
      </c>
      <c r="T447" s="580">
        <f>S447*H447</f>
        <v>0</v>
      </c>
      <c r="U447" s="498"/>
      <c r="V447" s="498"/>
      <c r="AR447" s="379" t="s">
        <v>157</v>
      </c>
      <c r="AT447" s="379" t="s">
        <v>153</v>
      </c>
      <c r="AU447" s="379" t="s">
        <v>158</v>
      </c>
      <c r="AY447" s="372" t="s">
        <v>148</v>
      </c>
      <c r="BE447" s="380">
        <f>IF(N447="základní",J447,0)</f>
        <v>0</v>
      </c>
      <c r="BF447" s="380">
        <f>IF(N447="snížená",J447,0)</f>
        <v>0</v>
      </c>
      <c r="BG447" s="380">
        <f>IF(N447="zákl. přenesená",J447,0)</f>
        <v>0</v>
      </c>
      <c r="BH447" s="380">
        <f>IF(N447="sníž. přenesená",J447,0)</f>
        <v>0</v>
      </c>
      <c r="BI447" s="380">
        <f>IF(N447="nulová",J447,0)</f>
        <v>0</v>
      </c>
      <c r="BJ447" s="372" t="s">
        <v>80</v>
      </c>
      <c r="BK447" s="380">
        <f>ROUND(I447*H447,2)</f>
        <v>0</v>
      </c>
      <c r="BL447" s="372" t="s">
        <v>157</v>
      </c>
      <c r="BM447" s="379" t="s">
        <v>486</v>
      </c>
    </row>
    <row r="448" spans="1:65" s="382" customFormat="1" ht="26" customHeight="1">
      <c r="A448" s="560"/>
      <c r="B448" s="561"/>
      <c r="C448" s="560"/>
      <c r="D448" s="562" t="s">
        <v>74</v>
      </c>
      <c r="E448" s="563" t="s">
        <v>487</v>
      </c>
      <c r="F448" s="563" t="s">
        <v>488</v>
      </c>
      <c r="G448" s="560"/>
      <c r="H448" s="560"/>
      <c r="I448" s="560"/>
      <c r="J448" s="564">
        <f>BK448</f>
        <v>0</v>
      </c>
      <c r="K448" s="560"/>
      <c r="L448" s="561"/>
      <c r="M448" s="565"/>
      <c r="N448" s="560"/>
      <c r="O448" s="560"/>
      <c r="P448" s="566">
        <f>P449+P451</f>
        <v>0</v>
      </c>
      <c r="Q448" s="560"/>
      <c r="R448" s="566">
        <f>R449+R451</f>
        <v>0.11012644000000001</v>
      </c>
      <c r="S448" s="560"/>
      <c r="T448" s="567">
        <f>T449+T451</f>
        <v>0</v>
      </c>
      <c r="U448" s="560"/>
      <c r="V448" s="560"/>
      <c r="AR448" s="384" t="s">
        <v>80</v>
      </c>
      <c r="AT448" s="385" t="s">
        <v>74</v>
      </c>
      <c r="AU448" s="385" t="s">
        <v>75</v>
      </c>
      <c r="AY448" s="384" t="s">
        <v>148</v>
      </c>
      <c r="BK448" s="383">
        <f>BK449+BK451</f>
        <v>0</v>
      </c>
    </row>
    <row r="449" spans="1:65" s="382" customFormat="1" ht="22.75" customHeight="1">
      <c r="A449" s="560"/>
      <c r="B449" s="561"/>
      <c r="C449" s="560"/>
      <c r="D449" s="562" t="s">
        <v>74</v>
      </c>
      <c r="E449" s="568" t="s">
        <v>149</v>
      </c>
      <c r="F449" s="568" t="s">
        <v>150</v>
      </c>
      <c r="G449" s="560"/>
      <c r="H449" s="560"/>
      <c r="I449" s="560"/>
      <c r="J449" s="569">
        <f>BK449</f>
        <v>0</v>
      </c>
      <c r="K449" s="560"/>
      <c r="L449" s="561"/>
      <c r="M449" s="565"/>
      <c r="N449" s="560"/>
      <c r="O449" s="560"/>
      <c r="P449" s="566">
        <f>P450</f>
        <v>0</v>
      </c>
      <c r="Q449" s="560"/>
      <c r="R449" s="566">
        <f>R450</f>
        <v>0</v>
      </c>
      <c r="S449" s="560"/>
      <c r="T449" s="567">
        <f>T450</f>
        <v>0</v>
      </c>
      <c r="U449" s="560"/>
      <c r="V449" s="560"/>
      <c r="AR449" s="384" t="s">
        <v>80</v>
      </c>
      <c r="AT449" s="385" t="s">
        <v>74</v>
      </c>
      <c r="AU449" s="385" t="s">
        <v>80</v>
      </c>
      <c r="AY449" s="384" t="s">
        <v>148</v>
      </c>
      <c r="BK449" s="383">
        <f>BK450</f>
        <v>0</v>
      </c>
    </row>
    <row r="450" spans="1:65" s="405" customFormat="1" ht="16.5" customHeight="1">
      <c r="A450" s="498"/>
      <c r="B450" s="499"/>
      <c r="C450" s="570" t="s">
        <v>489</v>
      </c>
      <c r="D450" s="570" t="s">
        <v>153</v>
      </c>
      <c r="E450" s="571" t="s">
        <v>80</v>
      </c>
      <c r="F450" s="572" t="s">
        <v>292</v>
      </c>
      <c r="G450" s="573" t="s">
        <v>293</v>
      </c>
      <c r="H450" s="574">
        <v>1</v>
      </c>
      <c r="I450" s="381"/>
      <c r="J450" s="575">
        <f>ROUND(I450*H450,2)</f>
        <v>0</v>
      </c>
      <c r="K450" s="576"/>
      <c r="L450" s="499"/>
      <c r="M450" s="577" t="s">
        <v>1</v>
      </c>
      <c r="N450" s="578" t="s">
        <v>40</v>
      </c>
      <c r="O450" s="498"/>
      <c r="P450" s="579">
        <f>O450*H450</f>
        <v>0</v>
      </c>
      <c r="Q450" s="579">
        <v>0</v>
      </c>
      <c r="R450" s="579">
        <f>Q450*H450</f>
        <v>0</v>
      </c>
      <c r="S450" s="579">
        <v>0</v>
      </c>
      <c r="T450" s="580">
        <f>S450*H450</f>
        <v>0</v>
      </c>
      <c r="U450" s="498"/>
      <c r="V450" s="498"/>
      <c r="AR450" s="379" t="s">
        <v>157</v>
      </c>
      <c r="AT450" s="379" t="s">
        <v>153</v>
      </c>
      <c r="AU450" s="379" t="s">
        <v>82</v>
      </c>
      <c r="AY450" s="372" t="s">
        <v>148</v>
      </c>
      <c r="BE450" s="380">
        <f>IF(N450="základní",J450,0)</f>
        <v>0</v>
      </c>
      <c r="BF450" s="380">
        <f>IF(N450="snížená",J450,0)</f>
        <v>0</v>
      </c>
      <c r="BG450" s="380">
        <f>IF(N450="zákl. přenesená",J450,0)</f>
        <v>0</v>
      </c>
      <c r="BH450" s="380">
        <f>IF(N450="sníž. přenesená",J450,0)</f>
        <v>0</v>
      </c>
      <c r="BI450" s="380">
        <f>IF(N450="nulová",J450,0)</f>
        <v>0</v>
      </c>
      <c r="BJ450" s="372" t="s">
        <v>80</v>
      </c>
      <c r="BK450" s="380">
        <f>ROUND(I450*H450,2)</f>
        <v>0</v>
      </c>
      <c r="BL450" s="372" t="s">
        <v>157</v>
      </c>
      <c r="BM450" s="379" t="s">
        <v>490</v>
      </c>
    </row>
    <row r="451" spans="1:65" s="382" customFormat="1" ht="22.75" customHeight="1">
      <c r="A451" s="560"/>
      <c r="B451" s="561"/>
      <c r="C451" s="560"/>
      <c r="D451" s="562" t="s">
        <v>74</v>
      </c>
      <c r="E451" s="568" t="s">
        <v>204</v>
      </c>
      <c r="F451" s="568" t="s">
        <v>205</v>
      </c>
      <c r="G451" s="560"/>
      <c r="H451" s="560"/>
      <c r="I451" s="560"/>
      <c r="J451" s="569">
        <f>BK451</f>
        <v>0</v>
      </c>
      <c r="K451" s="560"/>
      <c r="L451" s="561"/>
      <c r="M451" s="565"/>
      <c r="N451" s="560"/>
      <c r="O451" s="560"/>
      <c r="P451" s="566">
        <f>P452+P457</f>
        <v>0</v>
      </c>
      <c r="Q451" s="560"/>
      <c r="R451" s="566">
        <f>R452+R457</f>
        <v>0.11012644000000001</v>
      </c>
      <c r="S451" s="560"/>
      <c r="T451" s="567">
        <f>T452+T457</f>
        <v>0</v>
      </c>
      <c r="U451" s="560"/>
      <c r="V451" s="560"/>
      <c r="AR451" s="384" t="s">
        <v>80</v>
      </c>
      <c r="AT451" s="385" t="s">
        <v>74</v>
      </c>
      <c r="AU451" s="385" t="s">
        <v>80</v>
      </c>
      <c r="AY451" s="384" t="s">
        <v>148</v>
      </c>
      <c r="BK451" s="383">
        <f>BK452+BK457</f>
        <v>0</v>
      </c>
    </row>
    <row r="452" spans="1:65" s="382" customFormat="1" ht="20.9" customHeight="1">
      <c r="A452" s="560"/>
      <c r="B452" s="561"/>
      <c r="C452" s="560"/>
      <c r="D452" s="562" t="s">
        <v>74</v>
      </c>
      <c r="E452" s="568" t="s">
        <v>491</v>
      </c>
      <c r="F452" s="568" t="s">
        <v>492</v>
      </c>
      <c r="G452" s="560"/>
      <c r="H452" s="560"/>
      <c r="I452" s="560"/>
      <c r="J452" s="569">
        <f>BK452</f>
        <v>0</v>
      </c>
      <c r="K452" s="560"/>
      <c r="L452" s="561"/>
      <c r="M452" s="565"/>
      <c r="N452" s="560"/>
      <c r="O452" s="560"/>
      <c r="P452" s="566">
        <f>SUM(P453:P456)</f>
        <v>0</v>
      </c>
      <c r="Q452" s="560"/>
      <c r="R452" s="566">
        <f>SUM(R453:R456)</f>
        <v>7.7200000000000005E-2</v>
      </c>
      <c r="S452" s="560"/>
      <c r="T452" s="567">
        <f>SUM(T453:T456)</f>
        <v>0</v>
      </c>
      <c r="U452" s="560"/>
      <c r="V452" s="560"/>
      <c r="AR452" s="384" t="s">
        <v>82</v>
      </c>
      <c r="AT452" s="385" t="s">
        <v>74</v>
      </c>
      <c r="AU452" s="385" t="s">
        <v>82</v>
      </c>
      <c r="AY452" s="384" t="s">
        <v>148</v>
      </c>
      <c r="BK452" s="383">
        <f>SUM(BK453:BK456)</f>
        <v>0</v>
      </c>
    </row>
    <row r="453" spans="1:65" s="405" customFormat="1" ht="33" customHeight="1">
      <c r="A453" s="498"/>
      <c r="B453" s="499"/>
      <c r="C453" s="570" t="s">
        <v>493</v>
      </c>
      <c r="D453" s="570" t="s">
        <v>153</v>
      </c>
      <c r="E453" s="571" t="s">
        <v>494</v>
      </c>
      <c r="F453" s="572" t="s">
        <v>495</v>
      </c>
      <c r="G453" s="573" t="s">
        <v>156</v>
      </c>
      <c r="H453" s="574">
        <v>8</v>
      </c>
      <c r="I453" s="381"/>
      <c r="J453" s="575">
        <f>ROUND(I453*H453,2)</f>
        <v>0</v>
      </c>
      <c r="K453" s="576"/>
      <c r="L453" s="499"/>
      <c r="M453" s="577" t="s">
        <v>1</v>
      </c>
      <c r="N453" s="578" t="s">
        <v>40</v>
      </c>
      <c r="O453" s="498"/>
      <c r="P453" s="579">
        <f>O453*H453</f>
        <v>0</v>
      </c>
      <c r="Q453" s="579">
        <v>1.25E-3</v>
      </c>
      <c r="R453" s="579">
        <f>Q453*H453</f>
        <v>0.01</v>
      </c>
      <c r="S453" s="579">
        <v>0</v>
      </c>
      <c r="T453" s="580">
        <f>S453*H453</f>
        <v>0</v>
      </c>
      <c r="U453" s="498"/>
      <c r="V453" s="498"/>
      <c r="AR453" s="379" t="s">
        <v>216</v>
      </c>
      <c r="AT453" s="379" t="s">
        <v>153</v>
      </c>
      <c r="AU453" s="379" t="s">
        <v>158</v>
      </c>
      <c r="AY453" s="372" t="s">
        <v>148</v>
      </c>
      <c r="BE453" s="380">
        <f>IF(N453="základní",J453,0)</f>
        <v>0</v>
      </c>
      <c r="BF453" s="380">
        <f>IF(N453="snížená",J453,0)</f>
        <v>0</v>
      </c>
      <c r="BG453" s="380">
        <f>IF(N453="zákl. přenesená",J453,0)</f>
        <v>0</v>
      </c>
      <c r="BH453" s="380">
        <f>IF(N453="sníž. přenesená",J453,0)</f>
        <v>0</v>
      </c>
      <c r="BI453" s="380">
        <f>IF(N453="nulová",J453,0)</f>
        <v>0</v>
      </c>
      <c r="BJ453" s="372" t="s">
        <v>80</v>
      </c>
      <c r="BK453" s="380">
        <f>ROUND(I453*H453,2)</f>
        <v>0</v>
      </c>
      <c r="BL453" s="372" t="s">
        <v>216</v>
      </c>
      <c r="BM453" s="379" t="s">
        <v>496</v>
      </c>
    </row>
    <row r="454" spans="1:65" s="405" customFormat="1" ht="24.15" customHeight="1">
      <c r="A454" s="498"/>
      <c r="B454" s="499"/>
      <c r="C454" s="595" t="s">
        <v>497</v>
      </c>
      <c r="D454" s="595" t="s">
        <v>256</v>
      </c>
      <c r="E454" s="596" t="s">
        <v>498</v>
      </c>
      <c r="F454" s="597" t="s">
        <v>499</v>
      </c>
      <c r="G454" s="598" t="s">
        <v>156</v>
      </c>
      <c r="H454" s="599">
        <v>8.4</v>
      </c>
      <c r="I454" s="387"/>
      <c r="J454" s="600">
        <f>ROUND(I454*H454,2)</f>
        <v>0</v>
      </c>
      <c r="K454" s="601"/>
      <c r="L454" s="602"/>
      <c r="M454" s="603" t="s">
        <v>1</v>
      </c>
      <c r="N454" s="604" t="s">
        <v>40</v>
      </c>
      <c r="O454" s="498"/>
      <c r="P454" s="579">
        <f>O454*H454</f>
        <v>0</v>
      </c>
      <c r="Q454" s="579">
        <v>8.0000000000000002E-3</v>
      </c>
      <c r="R454" s="579">
        <f>Q454*H454</f>
        <v>6.720000000000001E-2</v>
      </c>
      <c r="S454" s="579">
        <v>0</v>
      </c>
      <c r="T454" s="580">
        <f>S454*H454</f>
        <v>0</v>
      </c>
      <c r="U454" s="498"/>
      <c r="V454" s="498"/>
      <c r="AR454" s="379" t="s">
        <v>259</v>
      </c>
      <c r="AT454" s="379" t="s">
        <v>256</v>
      </c>
      <c r="AU454" s="379" t="s">
        <v>158</v>
      </c>
      <c r="AY454" s="372" t="s">
        <v>148</v>
      </c>
      <c r="BE454" s="380">
        <f>IF(N454="základní",J454,0)</f>
        <v>0</v>
      </c>
      <c r="BF454" s="380">
        <f>IF(N454="snížená",J454,0)</f>
        <v>0</v>
      </c>
      <c r="BG454" s="380">
        <f>IF(N454="zákl. přenesená",J454,0)</f>
        <v>0</v>
      </c>
      <c r="BH454" s="380">
        <f>IF(N454="sníž. přenesená",J454,0)</f>
        <v>0</v>
      </c>
      <c r="BI454" s="380">
        <f>IF(N454="nulová",J454,0)</f>
        <v>0</v>
      </c>
      <c r="BJ454" s="372" t="s">
        <v>80</v>
      </c>
      <c r="BK454" s="380">
        <f>ROUND(I454*H454,2)</f>
        <v>0</v>
      </c>
      <c r="BL454" s="372" t="s">
        <v>216</v>
      </c>
      <c r="BM454" s="379" t="s">
        <v>500</v>
      </c>
    </row>
    <row r="455" spans="1:65" s="388" customFormat="1">
      <c r="A455" s="581"/>
      <c r="B455" s="582"/>
      <c r="C455" s="581"/>
      <c r="D455" s="583" t="s">
        <v>170</v>
      </c>
      <c r="E455" s="581"/>
      <c r="F455" s="585" t="s">
        <v>501</v>
      </c>
      <c r="G455" s="581"/>
      <c r="H455" s="586">
        <v>8.4</v>
      </c>
      <c r="I455" s="581"/>
      <c r="J455" s="581"/>
      <c r="K455" s="581"/>
      <c r="L455" s="582"/>
      <c r="M455" s="587"/>
      <c r="N455" s="581"/>
      <c r="O455" s="581"/>
      <c r="P455" s="581"/>
      <c r="Q455" s="581"/>
      <c r="R455" s="581"/>
      <c r="S455" s="581"/>
      <c r="T455" s="588"/>
      <c r="U455" s="581"/>
      <c r="V455" s="581"/>
      <c r="AT455" s="389" t="s">
        <v>170</v>
      </c>
      <c r="AU455" s="389" t="s">
        <v>158</v>
      </c>
      <c r="AV455" s="388" t="s">
        <v>82</v>
      </c>
      <c r="AW455" s="388" t="s">
        <v>3</v>
      </c>
      <c r="AX455" s="388" t="s">
        <v>80</v>
      </c>
      <c r="AY455" s="389" t="s">
        <v>148</v>
      </c>
    </row>
    <row r="456" spans="1:65" s="405" customFormat="1" ht="33" customHeight="1">
      <c r="A456" s="498"/>
      <c r="B456" s="499"/>
      <c r="C456" s="570" t="s">
        <v>502</v>
      </c>
      <c r="D456" s="570" t="s">
        <v>153</v>
      </c>
      <c r="E456" s="571" t="s">
        <v>503</v>
      </c>
      <c r="F456" s="572" t="s">
        <v>504</v>
      </c>
      <c r="G456" s="573" t="s">
        <v>244</v>
      </c>
      <c r="H456" s="386"/>
      <c r="I456" s="381"/>
      <c r="J456" s="575">
        <f>ROUND(I456*H456,2)</f>
        <v>0</v>
      </c>
      <c r="K456" s="576"/>
      <c r="L456" s="499"/>
      <c r="M456" s="577" t="s">
        <v>1</v>
      </c>
      <c r="N456" s="578" t="s">
        <v>40</v>
      </c>
      <c r="O456" s="498"/>
      <c r="P456" s="579">
        <f>O456*H456</f>
        <v>0</v>
      </c>
      <c r="Q456" s="579">
        <v>0</v>
      </c>
      <c r="R456" s="579">
        <f>Q456*H456</f>
        <v>0</v>
      </c>
      <c r="S456" s="579">
        <v>0</v>
      </c>
      <c r="T456" s="580">
        <f>S456*H456</f>
        <v>0</v>
      </c>
      <c r="U456" s="498"/>
      <c r="V456" s="498"/>
      <c r="AR456" s="379" t="s">
        <v>216</v>
      </c>
      <c r="AT456" s="379" t="s">
        <v>153</v>
      </c>
      <c r="AU456" s="379" t="s">
        <v>158</v>
      </c>
      <c r="AY456" s="372" t="s">
        <v>148</v>
      </c>
      <c r="BE456" s="380">
        <f>IF(N456="základní",J456,0)</f>
        <v>0</v>
      </c>
      <c r="BF456" s="380">
        <f>IF(N456="snížená",J456,0)</f>
        <v>0</v>
      </c>
      <c r="BG456" s="380">
        <f>IF(N456="zákl. přenesená",J456,0)</f>
        <v>0</v>
      </c>
      <c r="BH456" s="380">
        <f>IF(N456="sníž. přenesená",J456,0)</f>
        <v>0</v>
      </c>
      <c r="BI456" s="380">
        <f>IF(N456="nulová",J456,0)</f>
        <v>0</v>
      </c>
      <c r="BJ456" s="372" t="s">
        <v>80</v>
      </c>
      <c r="BK456" s="380">
        <f>ROUND(I456*H456,2)</f>
        <v>0</v>
      </c>
      <c r="BL456" s="372" t="s">
        <v>216</v>
      </c>
      <c r="BM456" s="379" t="s">
        <v>505</v>
      </c>
    </row>
    <row r="457" spans="1:65" s="382" customFormat="1" ht="20.9" customHeight="1">
      <c r="A457" s="560"/>
      <c r="B457" s="561"/>
      <c r="C457" s="560"/>
      <c r="D457" s="562" t="s">
        <v>74</v>
      </c>
      <c r="E457" s="568" t="s">
        <v>295</v>
      </c>
      <c r="F457" s="568" t="s">
        <v>1553</v>
      </c>
      <c r="G457" s="560"/>
      <c r="H457" s="560"/>
      <c r="I457" s="560"/>
      <c r="J457" s="569">
        <f>BK457</f>
        <v>0</v>
      </c>
      <c r="K457" s="560"/>
      <c r="L457" s="561"/>
      <c r="M457" s="565"/>
      <c r="N457" s="560"/>
      <c r="O457" s="560"/>
      <c r="P457" s="566">
        <f>SUM(P458:P466)</f>
        <v>0</v>
      </c>
      <c r="Q457" s="560"/>
      <c r="R457" s="566">
        <f>SUM(R458:R466)</f>
        <v>3.2926440000000001E-2</v>
      </c>
      <c r="S457" s="560"/>
      <c r="T457" s="567">
        <f>SUM(T458:T466)</f>
        <v>0</v>
      </c>
      <c r="U457" s="560"/>
      <c r="V457" s="560"/>
      <c r="AR457" s="384" t="s">
        <v>82</v>
      </c>
      <c r="AT457" s="385" t="s">
        <v>74</v>
      </c>
      <c r="AU457" s="385" t="s">
        <v>82</v>
      </c>
      <c r="AY457" s="384" t="s">
        <v>148</v>
      </c>
      <c r="BK457" s="383">
        <f>SUM(BK458:BK466)</f>
        <v>0</v>
      </c>
    </row>
    <row r="458" spans="1:65" s="405" customFormat="1" ht="21.75" customHeight="1">
      <c r="A458" s="498"/>
      <c r="B458" s="499"/>
      <c r="C458" s="570" t="s">
        <v>506</v>
      </c>
      <c r="D458" s="570" t="s">
        <v>153</v>
      </c>
      <c r="E458" s="571" t="s">
        <v>297</v>
      </c>
      <c r="F458" s="572" t="s">
        <v>298</v>
      </c>
      <c r="G458" s="573" t="s">
        <v>156</v>
      </c>
      <c r="H458" s="574">
        <v>8</v>
      </c>
      <c r="I458" s="381"/>
      <c r="J458" s="575">
        <f>ROUND(I458*H458,2)</f>
        <v>0</v>
      </c>
      <c r="K458" s="576"/>
      <c r="L458" s="499"/>
      <c r="M458" s="577" t="s">
        <v>1</v>
      </c>
      <c r="N458" s="578" t="s">
        <v>40</v>
      </c>
      <c r="O458" s="498"/>
      <c r="P458" s="579">
        <f>O458*H458</f>
        <v>0</v>
      </c>
      <c r="Q458" s="579">
        <v>0</v>
      </c>
      <c r="R458" s="579">
        <f>Q458*H458</f>
        <v>0</v>
      </c>
      <c r="S458" s="579">
        <v>0</v>
      </c>
      <c r="T458" s="580">
        <f>S458*H458</f>
        <v>0</v>
      </c>
      <c r="U458" s="498"/>
      <c r="V458" s="498"/>
      <c r="AR458" s="379" t="s">
        <v>157</v>
      </c>
      <c r="AT458" s="379" t="s">
        <v>153</v>
      </c>
      <c r="AU458" s="379" t="s">
        <v>158</v>
      </c>
      <c r="AY458" s="372" t="s">
        <v>148</v>
      </c>
      <c r="BE458" s="380">
        <f>IF(N458="základní",J458,0)</f>
        <v>0</v>
      </c>
      <c r="BF458" s="380">
        <f>IF(N458="snížená",J458,0)</f>
        <v>0</v>
      </c>
      <c r="BG458" s="380">
        <f>IF(N458="zákl. přenesená",J458,0)</f>
        <v>0</v>
      </c>
      <c r="BH458" s="380">
        <f>IF(N458="sníž. přenesená",J458,0)</f>
        <v>0</v>
      </c>
      <c r="BI458" s="380">
        <f>IF(N458="nulová",J458,0)</f>
        <v>0</v>
      </c>
      <c r="BJ458" s="372" t="s">
        <v>80</v>
      </c>
      <c r="BK458" s="380">
        <f>ROUND(I458*H458,2)</f>
        <v>0</v>
      </c>
      <c r="BL458" s="372" t="s">
        <v>157</v>
      </c>
      <c r="BM458" s="379" t="s">
        <v>507</v>
      </c>
    </row>
    <row r="459" spans="1:65" s="405" customFormat="1" ht="16.5" customHeight="1">
      <c r="A459" s="498"/>
      <c r="B459" s="499"/>
      <c r="C459" s="570" t="s">
        <v>508</v>
      </c>
      <c r="D459" s="570" t="s">
        <v>153</v>
      </c>
      <c r="E459" s="571" t="s">
        <v>300</v>
      </c>
      <c r="F459" s="572" t="s">
        <v>301</v>
      </c>
      <c r="G459" s="573" t="s">
        <v>156</v>
      </c>
      <c r="H459" s="574">
        <v>8</v>
      </c>
      <c r="I459" s="381"/>
      <c r="J459" s="575">
        <f>ROUND(I459*H459,2)</f>
        <v>0</v>
      </c>
      <c r="K459" s="576"/>
      <c r="L459" s="499"/>
      <c r="M459" s="577" t="s">
        <v>1</v>
      </c>
      <c r="N459" s="578" t="s">
        <v>40</v>
      </c>
      <c r="O459" s="498"/>
      <c r="P459" s="579">
        <f>O459*H459</f>
        <v>0</v>
      </c>
      <c r="Q459" s="579">
        <v>2.9999999999999997E-4</v>
      </c>
      <c r="R459" s="579">
        <f>Q459*H459</f>
        <v>2.3999999999999998E-3</v>
      </c>
      <c r="S459" s="579">
        <v>0</v>
      </c>
      <c r="T459" s="580">
        <f>S459*H459</f>
        <v>0</v>
      </c>
      <c r="U459" s="498"/>
      <c r="V459" s="498"/>
      <c r="AR459" s="379" t="s">
        <v>157</v>
      </c>
      <c r="AT459" s="379" t="s">
        <v>153</v>
      </c>
      <c r="AU459" s="379" t="s">
        <v>158</v>
      </c>
      <c r="AY459" s="372" t="s">
        <v>148</v>
      </c>
      <c r="BE459" s="380">
        <f>IF(N459="základní",J459,0)</f>
        <v>0</v>
      </c>
      <c r="BF459" s="380">
        <f>IF(N459="snížená",J459,0)</f>
        <v>0</v>
      </c>
      <c r="BG459" s="380">
        <f>IF(N459="zákl. přenesená",J459,0)</f>
        <v>0</v>
      </c>
      <c r="BH459" s="380">
        <f>IF(N459="sníž. přenesená",J459,0)</f>
        <v>0</v>
      </c>
      <c r="BI459" s="380">
        <f>IF(N459="nulová",J459,0)</f>
        <v>0</v>
      </c>
      <c r="BJ459" s="372" t="s">
        <v>80</v>
      </c>
      <c r="BK459" s="380">
        <f>ROUND(I459*H459,2)</f>
        <v>0</v>
      </c>
      <c r="BL459" s="372" t="s">
        <v>157</v>
      </c>
      <c r="BM459" s="379" t="s">
        <v>509</v>
      </c>
    </row>
    <row r="460" spans="1:65" s="405" customFormat="1" ht="16.5" customHeight="1">
      <c r="A460" s="498"/>
      <c r="B460" s="499"/>
      <c r="C460" s="595" t="s">
        <v>510</v>
      </c>
      <c r="D460" s="595" t="s">
        <v>256</v>
      </c>
      <c r="E460" s="596" t="s">
        <v>304</v>
      </c>
      <c r="F460" s="597" t="s">
        <v>305</v>
      </c>
      <c r="G460" s="598" t="s">
        <v>156</v>
      </c>
      <c r="H460" s="599">
        <v>8.8000000000000007</v>
      </c>
      <c r="I460" s="387"/>
      <c r="J460" s="600">
        <f>ROUND(I460*H460,2)</f>
        <v>0</v>
      </c>
      <c r="K460" s="601"/>
      <c r="L460" s="602"/>
      <c r="M460" s="603" t="s">
        <v>1</v>
      </c>
      <c r="N460" s="604" t="s">
        <v>40</v>
      </c>
      <c r="O460" s="498"/>
      <c r="P460" s="579">
        <f>O460*H460</f>
        <v>0</v>
      </c>
      <c r="Q460" s="579">
        <v>3.2000000000000002E-3</v>
      </c>
      <c r="R460" s="579">
        <f>Q460*H460</f>
        <v>2.8160000000000004E-2</v>
      </c>
      <c r="S460" s="579">
        <v>0</v>
      </c>
      <c r="T460" s="580">
        <f>S460*H460</f>
        <v>0</v>
      </c>
      <c r="U460" s="498"/>
      <c r="V460" s="498"/>
      <c r="AR460" s="379" t="s">
        <v>172</v>
      </c>
      <c r="AT460" s="379" t="s">
        <v>256</v>
      </c>
      <c r="AU460" s="379" t="s">
        <v>158</v>
      </c>
      <c r="AY460" s="372" t="s">
        <v>148</v>
      </c>
      <c r="BE460" s="380">
        <f>IF(N460="základní",J460,0)</f>
        <v>0</v>
      </c>
      <c r="BF460" s="380">
        <f>IF(N460="snížená",J460,0)</f>
        <v>0</v>
      </c>
      <c r="BG460" s="380">
        <f>IF(N460="zákl. přenesená",J460,0)</f>
        <v>0</v>
      </c>
      <c r="BH460" s="380">
        <f>IF(N460="sníž. přenesená",J460,0)</f>
        <v>0</v>
      </c>
      <c r="BI460" s="380">
        <f>IF(N460="nulová",J460,0)</f>
        <v>0</v>
      </c>
      <c r="BJ460" s="372" t="s">
        <v>80</v>
      </c>
      <c r="BK460" s="380">
        <f>ROUND(I460*H460,2)</f>
        <v>0</v>
      </c>
      <c r="BL460" s="372" t="s">
        <v>157</v>
      </c>
      <c r="BM460" s="379" t="s">
        <v>511</v>
      </c>
    </row>
    <row r="461" spans="1:65" s="388" customFormat="1">
      <c r="A461" s="581"/>
      <c r="B461" s="582"/>
      <c r="C461" s="581"/>
      <c r="D461" s="583" t="s">
        <v>170</v>
      </c>
      <c r="E461" s="581"/>
      <c r="F461" s="585" t="s">
        <v>512</v>
      </c>
      <c r="G461" s="581"/>
      <c r="H461" s="586">
        <v>8.8000000000000007</v>
      </c>
      <c r="I461" s="581"/>
      <c r="J461" s="581"/>
      <c r="K461" s="581"/>
      <c r="L461" s="582"/>
      <c r="M461" s="587"/>
      <c r="N461" s="581"/>
      <c r="O461" s="581"/>
      <c r="P461" s="581"/>
      <c r="Q461" s="581"/>
      <c r="R461" s="581"/>
      <c r="S461" s="581"/>
      <c r="T461" s="588"/>
      <c r="U461" s="581"/>
      <c r="V461" s="581"/>
      <c r="AT461" s="389" t="s">
        <v>170</v>
      </c>
      <c r="AU461" s="389" t="s">
        <v>158</v>
      </c>
      <c r="AV461" s="388" t="s">
        <v>82</v>
      </c>
      <c r="AW461" s="388" t="s">
        <v>3</v>
      </c>
      <c r="AX461" s="388" t="s">
        <v>80</v>
      </c>
      <c r="AY461" s="389" t="s">
        <v>148</v>
      </c>
    </row>
    <row r="462" spans="1:65" s="405" customFormat="1" ht="16.5" customHeight="1">
      <c r="A462" s="498"/>
      <c r="B462" s="499"/>
      <c r="C462" s="570" t="s">
        <v>513</v>
      </c>
      <c r="D462" s="570" t="s">
        <v>153</v>
      </c>
      <c r="E462" s="571" t="s">
        <v>309</v>
      </c>
      <c r="F462" s="572" t="s">
        <v>310</v>
      </c>
      <c r="G462" s="573" t="s">
        <v>163</v>
      </c>
      <c r="H462" s="574">
        <v>10</v>
      </c>
      <c r="I462" s="381"/>
      <c r="J462" s="575">
        <f>ROUND(I462*H462,2)</f>
        <v>0</v>
      </c>
      <c r="K462" s="576"/>
      <c r="L462" s="499"/>
      <c r="M462" s="577" t="s">
        <v>1</v>
      </c>
      <c r="N462" s="578" t="s">
        <v>40</v>
      </c>
      <c r="O462" s="498"/>
      <c r="P462" s="579">
        <f>O462*H462</f>
        <v>0</v>
      </c>
      <c r="Q462" s="579">
        <v>1.0000000000000001E-5</v>
      </c>
      <c r="R462" s="579">
        <f>Q462*H462</f>
        <v>1E-4</v>
      </c>
      <c r="S462" s="579">
        <v>0</v>
      </c>
      <c r="T462" s="580">
        <f>S462*H462</f>
        <v>0</v>
      </c>
      <c r="U462" s="498"/>
      <c r="V462" s="498"/>
      <c r="AR462" s="379" t="s">
        <v>157</v>
      </c>
      <c r="AT462" s="379" t="s">
        <v>153</v>
      </c>
      <c r="AU462" s="379" t="s">
        <v>158</v>
      </c>
      <c r="AY462" s="372" t="s">
        <v>148</v>
      </c>
      <c r="BE462" s="380">
        <f>IF(N462="základní",J462,0)</f>
        <v>0</v>
      </c>
      <c r="BF462" s="380">
        <f>IF(N462="snížená",J462,0)</f>
        <v>0</v>
      </c>
      <c r="BG462" s="380">
        <f>IF(N462="zákl. přenesená",J462,0)</f>
        <v>0</v>
      </c>
      <c r="BH462" s="380">
        <f>IF(N462="sníž. přenesená",J462,0)</f>
        <v>0</v>
      </c>
      <c r="BI462" s="380">
        <f>IF(N462="nulová",J462,0)</f>
        <v>0</v>
      </c>
      <c r="BJ462" s="372" t="s">
        <v>80</v>
      </c>
      <c r="BK462" s="380">
        <f>ROUND(I462*H462,2)</f>
        <v>0</v>
      </c>
      <c r="BL462" s="372" t="s">
        <v>157</v>
      </c>
      <c r="BM462" s="379" t="s">
        <v>514</v>
      </c>
    </row>
    <row r="463" spans="1:65" s="388" customFormat="1">
      <c r="A463" s="581"/>
      <c r="B463" s="582"/>
      <c r="C463" s="581"/>
      <c r="D463" s="583" t="s">
        <v>170</v>
      </c>
      <c r="E463" s="584" t="s">
        <v>1</v>
      </c>
      <c r="F463" s="585" t="s">
        <v>515</v>
      </c>
      <c r="G463" s="581"/>
      <c r="H463" s="586">
        <v>10</v>
      </c>
      <c r="I463" s="581"/>
      <c r="J463" s="581"/>
      <c r="K463" s="581"/>
      <c r="L463" s="582"/>
      <c r="M463" s="587"/>
      <c r="N463" s="581"/>
      <c r="O463" s="581"/>
      <c r="P463" s="581"/>
      <c r="Q463" s="581"/>
      <c r="R463" s="581"/>
      <c r="S463" s="581"/>
      <c r="T463" s="588"/>
      <c r="U463" s="581"/>
      <c r="V463" s="581"/>
      <c r="AT463" s="389" t="s">
        <v>170</v>
      </c>
      <c r="AU463" s="389" t="s">
        <v>158</v>
      </c>
      <c r="AV463" s="388" t="s">
        <v>82</v>
      </c>
      <c r="AW463" s="388" t="s">
        <v>31</v>
      </c>
      <c r="AX463" s="388" t="s">
        <v>75</v>
      </c>
      <c r="AY463" s="389" t="s">
        <v>148</v>
      </c>
    </row>
    <row r="464" spans="1:65" s="405" customFormat="1" ht="16.5" customHeight="1">
      <c r="A464" s="498"/>
      <c r="B464" s="499"/>
      <c r="C464" s="595" t="s">
        <v>516</v>
      </c>
      <c r="D464" s="595" t="s">
        <v>256</v>
      </c>
      <c r="E464" s="596" t="s">
        <v>314</v>
      </c>
      <c r="F464" s="597" t="s">
        <v>315</v>
      </c>
      <c r="G464" s="598" t="s">
        <v>163</v>
      </c>
      <c r="H464" s="599">
        <v>10.302</v>
      </c>
      <c r="I464" s="387"/>
      <c r="J464" s="600">
        <f>ROUND(I464*H464,2)</f>
        <v>0</v>
      </c>
      <c r="K464" s="601"/>
      <c r="L464" s="602"/>
      <c r="M464" s="603" t="s">
        <v>1</v>
      </c>
      <c r="N464" s="604" t="s">
        <v>40</v>
      </c>
      <c r="O464" s="498"/>
      <c r="P464" s="579">
        <f>O464*H464</f>
        <v>0</v>
      </c>
      <c r="Q464" s="579">
        <v>2.2000000000000001E-4</v>
      </c>
      <c r="R464" s="579">
        <f>Q464*H464</f>
        <v>2.2664400000000002E-3</v>
      </c>
      <c r="S464" s="579">
        <v>0</v>
      </c>
      <c r="T464" s="580">
        <f>S464*H464</f>
        <v>0</v>
      </c>
      <c r="U464" s="498"/>
      <c r="V464" s="498"/>
      <c r="AR464" s="379" t="s">
        <v>172</v>
      </c>
      <c r="AT464" s="379" t="s">
        <v>256</v>
      </c>
      <c r="AU464" s="379" t="s">
        <v>158</v>
      </c>
      <c r="AY464" s="372" t="s">
        <v>148</v>
      </c>
      <c r="BE464" s="380">
        <f>IF(N464="základní",J464,0)</f>
        <v>0</v>
      </c>
      <c r="BF464" s="380">
        <f>IF(N464="snížená",J464,0)</f>
        <v>0</v>
      </c>
      <c r="BG464" s="380">
        <f>IF(N464="zákl. přenesená",J464,0)</f>
        <v>0</v>
      </c>
      <c r="BH464" s="380">
        <f>IF(N464="sníž. přenesená",J464,0)</f>
        <v>0</v>
      </c>
      <c r="BI464" s="380">
        <f>IF(N464="nulová",J464,0)</f>
        <v>0</v>
      </c>
      <c r="BJ464" s="372" t="s">
        <v>80</v>
      </c>
      <c r="BK464" s="380">
        <f>ROUND(I464*H464,2)</f>
        <v>0</v>
      </c>
      <c r="BL464" s="372" t="s">
        <v>157</v>
      </c>
      <c r="BM464" s="379" t="s">
        <v>517</v>
      </c>
    </row>
    <row r="465" spans="1:65" s="388" customFormat="1">
      <c r="A465" s="581"/>
      <c r="B465" s="582"/>
      <c r="C465" s="581"/>
      <c r="D465" s="583" t="s">
        <v>170</v>
      </c>
      <c r="E465" s="581"/>
      <c r="F465" s="585" t="s">
        <v>518</v>
      </c>
      <c r="G465" s="581"/>
      <c r="H465" s="586">
        <v>10.302</v>
      </c>
      <c r="I465" s="581"/>
      <c r="J465" s="581"/>
      <c r="K465" s="581"/>
      <c r="L465" s="582"/>
      <c r="M465" s="587"/>
      <c r="N465" s="581"/>
      <c r="O465" s="581"/>
      <c r="P465" s="581"/>
      <c r="Q465" s="581"/>
      <c r="R465" s="581"/>
      <c r="S465" s="581"/>
      <c r="T465" s="588"/>
      <c r="U465" s="581"/>
      <c r="V465" s="581"/>
      <c r="AT465" s="389" t="s">
        <v>170</v>
      </c>
      <c r="AU465" s="389" t="s">
        <v>158</v>
      </c>
      <c r="AV465" s="388" t="s">
        <v>82</v>
      </c>
      <c r="AW465" s="388" t="s">
        <v>3</v>
      </c>
      <c r="AX465" s="388" t="s">
        <v>80</v>
      </c>
      <c r="AY465" s="389" t="s">
        <v>148</v>
      </c>
    </row>
    <row r="466" spans="1:65" s="405" customFormat="1" ht="24.15" customHeight="1">
      <c r="A466" s="498"/>
      <c r="B466" s="499"/>
      <c r="C466" s="570" t="s">
        <v>519</v>
      </c>
      <c r="D466" s="570" t="s">
        <v>153</v>
      </c>
      <c r="E466" s="571" t="s">
        <v>319</v>
      </c>
      <c r="F466" s="572" t="s">
        <v>320</v>
      </c>
      <c r="G466" s="573" t="s">
        <v>244</v>
      </c>
      <c r="H466" s="386"/>
      <c r="I466" s="381"/>
      <c r="J466" s="575">
        <f>ROUND(I466*H466,2)</f>
        <v>0</v>
      </c>
      <c r="K466" s="576"/>
      <c r="L466" s="499"/>
      <c r="M466" s="577" t="s">
        <v>1</v>
      </c>
      <c r="N466" s="578" t="s">
        <v>40</v>
      </c>
      <c r="O466" s="498"/>
      <c r="P466" s="579">
        <f>O466*H466</f>
        <v>0</v>
      </c>
      <c r="Q466" s="579">
        <v>0</v>
      </c>
      <c r="R466" s="579">
        <f>Q466*H466</f>
        <v>0</v>
      </c>
      <c r="S466" s="579">
        <v>0</v>
      </c>
      <c r="T466" s="580">
        <f>S466*H466</f>
        <v>0</v>
      </c>
      <c r="U466" s="498"/>
      <c r="V466" s="498"/>
      <c r="AR466" s="379" t="s">
        <v>157</v>
      </c>
      <c r="AT466" s="379" t="s">
        <v>153</v>
      </c>
      <c r="AU466" s="379" t="s">
        <v>158</v>
      </c>
      <c r="AY466" s="372" t="s">
        <v>148</v>
      </c>
      <c r="BE466" s="380">
        <f>IF(N466="základní",J466,0)</f>
        <v>0</v>
      </c>
      <c r="BF466" s="380">
        <f>IF(N466="snížená",J466,0)</f>
        <v>0</v>
      </c>
      <c r="BG466" s="380">
        <f>IF(N466="zákl. přenesená",J466,0)</f>
        <v>0</v>
      </c>
      <c r="BH466" s="380">
        <f>IF(N466="sníž. přenesená",J466,0)</f>
        <v>0</v>
      </c>
      <c r="BI466" s="380">
        <f>IF(N466="nulová",J466,0)</f>
        <v>0</v>
      </c>
      <c r="BJ466" s="372" t="s">
        <v>80</v>
      </c>
      <c r="BK466" s="380">
        <f>ROUND(I466*H466,2)</f>
        <v>0</v>
      </c>
      <c r="BL466" s="372" t="s">
        <v>157</v>
      </c>
      <c r="BM466" s="379" t="s">
        <v>520</v>
      </c>
    </row>
    <row r="467" spans="1:65" s="382" customFormat="1" ht="26" customHeight="1">
      <c r="A467" s="560"/>
      <c r="B467" s="561"/>
      <c r="C467" s="560"/>
      <c r="D467" s="562" t="s">
        <v>74</v>
      </c>
      <c r="E467" s="563" t="s">
        <v>521</v>
      </c>
      <c r="F467" s="563" t="s">
        <v>522</v>
      </c>
      <c r="G467" s="560"/>
      <c r="H467" s="560"/>
      <c r="I467" s="560"/>
      <c r="J467" s="564">
        <f>BK467</f>
        <v>0</v>
      </c>
      <c r="K467" s="560"/>
      <c r="L467" s="561"/>
      <c r="M467" s="565"/>
      <c r="N467" s="560"/>
      <c r="O467" s="560"/>
      <c r="P467" s="566">
        <f>P468+P470</f>
        <v>0</v>
      </c>
      <c r="Q467" s="560"/>
      <c r="R467" s="566">
        <f>R468+R470</f>
        <v>7.6579200000000004E-3</v>
      </c>
      <c r="S467" s="560"/>
      <c r="T467" s="567">
        <f>T468+T470</f>
        <v>0</v>
      </c>
      <c r="U467" s="560"/>
      <c r="V467" s="560"/>
      <c r="AR467" s="384" t="s">
        <v>80</v>
      </c>
      <c r="AT467" s="385" t="s">
        <v>74</v>
      </c>
      <c r="AU467" s="385" t="s">
        <v>75</v>
      </c>
      <c r="AY467" s="384" t="s">
        <v>148</v>
      </c>
      <c r="BK467" s="383">
        <f>BK468+BK470</f>
        <v>0</v>
      </c>
    </row>
    <row r="468" spans="1:65" s="382" customFormat="1" ht="22.75" customHeight="1">
      <c r="A468" s="560"/>
      <c r="B468" s="561"/>
      <c r="C468" s="560"/>
      <c r="D468" s="562" t="s">
        <v>74</v>
      </c>
      <c r="E468" s="568" t="s">
        <v>149</v>
      </c>
      <c r="F468" s="568" t="s">
        <v>150</v>
      </c>
      <c r="G468" s="560"/>
      <c r="H468" s="560"/>
      <c r="I468" s="560"/>
      <c r="J468" s="569">
        <f>BK468</f>
        <v>0</v>
      </c>
      <c r="K468" s="560"/>
      <c r="L468" s="561"/>
      <c r="M468" s="565"/>
      <c r="N468" s="560"/>
      <c r="O468" s="560"/>
      <c r="P468" s="566">
        <f>P469</f>
        <v>0</v>
      </c>
      <c r="Q468" s="560"/>
      <c r="R468" s="566">
        <f>R469</f>
        <v>0</v>
      </c>
      <c r="S468" s="560"/>
      <c r="T468" s="567">
        <f>T469</f>
        <v>0</v>
      </c>
      <c r="U468" s="560"/>
      <c r="V468" s="560"/>
      <c r="AR468" s="384" t="s">
        <v>80</v>
      </c>
      <c r="AT468" s="385" t="s">
        <v>74</v>
      </c>
      <c r="AU468" s="385" t="s">
        <v>80</v>
      </c>
      <c r="AY468" s="384" t="s">
        <v>148</v>
      </c>
      <c r="BK468" s="383">
        <f>BK469</f>
        <v>0</v>
      </c>
    </row>
    <row r="469" spans="1:65" s="405" customFormat="1" ht="16.5" customHeight="1">
      <c r="A469" s="498"/>
      <c r="B469" s="499"/>
      <c r="C469" s="570" t="s">
        <v>523</v>
      </c>
      <c r="D469" s="570" t="s">
        <v>153</v>
      </c>
      <c r="E469" s="571" t="s">
        <v>80</v>
      </c>
      <c r="F469" s="572" t="s">
        <v>292</v>
      </c>
      <c r="G469" s="573" t="s">
        <v>293</v>
      </c>
      <c r="H469" s="574">
        <v>1</v>
      </c>
      <c r="I469" s="381"/>
      <c r="J469" s="575">
        <f>ROUND(I469*H469,2)</f>
        <v>0</v>
      </c>
      <c r="K469" s="576"/>
      <c r="L469" s="499"/>
      <c r="M469" s="577" t="s">
        <v>1</v>
      </c>
      <c r="N469" s="578" t="s">
        <v>40</v>
      </c>
      <c r="O469" s="498"/>
      <c r="P469" s="579">
        <f>O469*H469</f>
        <v>0</v>
      </c>
      <c r="Q469" s="579">
        <v>0</v>
      </c>
      <c r="R469" s="579">
        <f>Q469*H469</f>
        <v>0</v>
      </c>
      <c r="S469" s="579">
        <v>0</v>
      </c>
      <c r="T469" s="580">
        <f>S469*H469</f>
        <v>0</v>
      </c>
      <c r="U469" s="498"/>
      <c r="V469" s="498"/>
      <c r="AR469" s="379" t="s">
        <v>157</v>
      </c>
      <c r="AT469" s="379" t="s">
        <v>153</v>
      </c>
      <c r="AU469" s="379" t="s">
        <v>82</v>
      </c>
      <c r="AY469" s="372" t="s">
        <v>148</v>
      </c>
      <c r="BE469" s="380">
        <f>IF(N469="základní",J469,0)</f>
        <v>0</v>
      </c>
      <c r="BF469" s="380">
        <f>IF(N469="snížená",J469,0)</f>
        <v>0</v>
      </c>
      <c r="BG469" s="380">
        <f>IF(N469="zákl. přenesená",J469,0)</f>
        <v>0</v>
      </c>
      <c r="BH469" s="380">
        <f>IF(N469="sníž. přenesená",J469,0)</f>
        <v>0</v>
      </c>
      <c r="BI469" s="380">
        <f>IF(N469="nulová",J469,0)</f>
        <v>0</v>
      </c>
      <c r="BJ469" s="372" t="s">
        <v>80</v>
      </c>
      <c r="BK469" s="380">
        <f>ROUND(I469*H469,2)</f>
        <v>0</v>
      </c>
      <c r="BL469" s="372" t="s">
        <v>157</v>
      </c>
      <c r="BM469" s="379" t="s">
        <v>524</v>
      </c>
    </row>
    <row r="470" spans="1:65" s="382" customFormat="1" ht="22.75" customHeight="1">
      <c r="A470" s="560"/>
      <c r="B470" s="561"/>
      <c r="C470" s="560"/>
      <c r="D470" s="562" t="s">
        <v>74</v>
      </c>
      <c r="E470" s="568" t="s">
        <v>204</v>
      </c>
      <c r="F470" s="568" t="s">
        <v>205</v>
      </c>
      <c r="G470" s="560"/>
      <c r="H470" s="560"/>
      <c r="I470" s="560"/>
      <c r="J470" s="569">
        <f>BK470</f>
        <v>0</v>
      </c>
      <c r="K470" s="560"/>
      <c r="L470" s="561"/>
      <c r="M470" s="565"/>
      <c r="N470" s="560"/>
      <c r="O470" s="560"/>
      <c r="P470" s="566">
        <f>P471</f>
        <v>0</v>
      </c>
      <c r="Q470" s="560"/>
      <c r="R470" s="566">
        <f>R471</f>
        <v>7.6579200000000004E-3</v>
      </c>
      <c r="S470" s="560"/>
      <c r="T470" s="567">
        <f>T471</f>
        <v>0</v>
      </c>
      <c r="U470" s="560"/>
      <c r="V470" s="560"/>
      <c r="AR470" s="384" t="s">
        <v>80</v>
      </c>
      <c r="AT470" s="385" t="s">
        <v>74</v>
      </c>
      <c r="AU470" s="385" t="s">
        <v>80</v>
      </c>
      <c r="AY470" s="384" t="s">
        <v>148</v>
      </c>
      <c r="BK470" s="383">
        <f>BK471</f>
        <v>0</v>
      </c>
    </row>
    <row r="471" spans="1:65" s="382" customFormat="1" ht="20.9" customHeight="1">
      <c r="A471" s="560"/>
      <c r="B471" s="561"/>
      <c r="C471" s="560"/>
      <c r="D471" s="562" t="s">
        <v>74</v>
      </c>
      <c r="E471" s="568" t="s">
        <v>295</v>
      </c>
      <c r="F471" s="568" t="s">
        <v>1553</v>
      </c>
      <c r="G471" s="560"/>
      <c r="H471" s="560"/>
      <c r="I471" s="560"/>
      <c r="J471" s="569">
        <f>BK471</f>
        <v>0</v>
      </c>
      <c r="K471" s="560"/>
      <c r="L471" s="561"/>
      <c r="M471" s="565"/>
      <c r="N471" s="560"/>
      <c r="O471" s="560"/>
      <c r="P471" s="566">
        <f>SUM(P472:P480)</f>
        <v>0</v>
      </c>
      <c r="Q471" s="560"/>
      <c r="R471" s="566">
        <f>SUM(R472:R480)</f>
        <v>7.6579200000000004E-3</v>
      </c>
      <c r="S471" s="560"/>
      <c r="T471" s="567">
        <f>SUM(T472:T480)</f>
        <v>0</v>
      </c>
      <c r="U471" s="560"/>
      <c r="V471" s="560"/>
      <c r="AR471" s="384" t="s">
        <v>82</v>
      </c>
      <c r="AT471" s="385" t="s">
        <v>74</v>
      </c>
      <c r="AU471" s="385" t="s">
        <v>82</v>
      </c>
      <c r="AY471" s="384" t="s">
        <v>148</v>
      </c>
      <c r="BK471" s="383">
        <f>SUM(BK472:BK480)</f>
        <v>0</v>
      </c>
    </row>
    <row r="472" spans="1:65" s="405" customFormat="1" ht="21.75" customHeight="1">
      <c r="A472" s="498"/>
      <c r="B472" s="499"/>
      <c r="C472" s="570" t="s">
        <v>525</v>
      </c>
      <c r="D472" s="570" t="s">
        <v>153</v>
      </c>
      <c r="E472" s="571" t="s">
        <v>297</v>
      </c>
      <c r="F472" s="572" t="s">
        <v>298</v>
      </c>
      <c r="G472" s="573" t="s">
        <v>156</v>
      </c>
      <c r="H472" s="574">
        <v>1.9</v>
      </c>
      <c r="I472" s="381"/>
      <c r="J472" s="575">
        <f>ROUND(I472*H472,2)</f>
        <v>0</v>
      </c>
      <c r="K472" s="576"/>
      <c r="L472" s="499"/>
      <c r="M472" s="577" t="s">
        <v>1</v>
      </c>
      <c r="N472" s="578" t="s">
        <v>40</v>
      </c>
      <c r="O472" s="498"/>
      <c r="P472" s="579">
        <f>O472*H472</f>
        <v>0</v>
      </c>
      <c r="Q472" s="579">
        <v>0</v>
      </c>
      <c r="R472" s="579">
        <f>Q472*H472</f>
        <v>0</v>
      </c>
      <c r="S472" s="579">
        <v>0</v>
      </c>
      <c r="T472" s="580">
        <f>S472*H472</f>
        <v>0</v>
      </c>
      <c r="U472" s="498"/>
      <c r="V472" s="498"/>
      <c r="AR472" s="379" t="s">
        <v>157</v>
      </c>
      <c r="AT472" s="379" t="s">
        <v>153</v>
      </c>
      <c r="AU472" s="379" t="s">
        <v>158</v>
      </c>
      <c r="AY472" s="372" t="s">
        <v>148</v>
      </c>
      <c r="BE472" s="380">
        <f>IF(N472="základní",J472,0)</f>
        <v>0</v>
      </c>
      <c r="BF472" s="380">
        <f>IF(N472="snížená",J472,0)</f>
        <v>0</v>
      </c>
      <c r="BG472" s="380">
        <f>IF(N472="zákl. přenesená",J472,0)</f>
        <v>0</v>
      </c>
      <c r="BH472" s="380">
        <f>IF(N472="sníž. přenesená",J472,0)</f>
        <v>0</v>
      </c>
      <c r="BI472" s="380">
        <f>IF(N472="nulová",J472,0)</f>
        <v>0</v>
      </c>
      <c r="BJ472" s="372" t="s">
        <v>80</v>
      </c>
      <c r="BK472" s="380">
        <f>ROUND(I472*H472,2)</f>
        <v>0</v>
      </c>
      <c r="BL472" s="372" t="s">
        <v>157</v>
      </c>
      <c r="BM472" s="379" t="s">
        <v>526</v>
      </c>
    </row>
    <row r="473" spans="1:65" s="405" customFormat="1" ht="16.5" customHeight="1">
      <c r="A473" s="498"/>
      <c r="B473" s="499"/>
      <c r="C473" s="570" t="s">
        <v>527</v>
      </c>
      <c r="D473" s="570" t="s">
        <v>153</v>
      </c>
      <c r="E473" s="571" t="s">
        <v>300</v>
      </c>
      <c r="F473" s="572" t="s">
        <v>301</v>
      </c>
      <c r="G473" s="573" t="s">
        <v>156</v>
      </c>
      <c r="H473" s="574">
        <v>1.9</v>
      </c>
      <c r="I473" s="381"/>
      <c r="J473" s="575">
        <f>ROUND(I473*H473,2)</f>
        <v>0</v>
      </c>
      <c r="K473" s="576"/>
      <c r="L473" s="499"/>
      <c r="M473" s="577" t="s">
        <v>1</v>
      </c>
      <c r="N473" s="578" t="s">
        <v>40</v>
      </c>
      <c r="O473" s="498"/>
      <c r="P473" s="579">
        <f>O473*H473</f>
        <v>0</v>
      </c>
      <c r="Q473" s="579">
        <v>2.9999999999999997E-4</v>
      </c>
      <c r="R473" s="579">
        <f>Q473*H473</f>
        <v>5.6999999999999998E-4</v>
      </c>
      <c r="S473" s="579">
        <v>0</v>
      </c>
      <c r="T473" s="580">
        <f>S473*H473</f>
        <v>0</v>
      </c>
      <c r="U473" s="498"/>
      <c r="V473" s="498"/>
      <c r="AR473" s="379" t="s">
        <v>157</v>
      </c>
      <c r="AT473" s="379" t="s">
        <v>153</v>
      </c>
      <c r="AU473" s="379" t="s">
        <v>158</v>
      </c>
      <c r="AY473" s="372" t="s">
        <v>148</v>
      </c>
      <c r="BE473" s="380">
        <f>IF(N473="základní",J473,0)</f>
        <v>0</v>
      </c>
      <c r="BF473" s="380">
        <f>IF(N473="snížená",J473,0)</f>
        <v>0</v>
      </c>
      <c r="BG473" s="380">
        <f>IF(N473="zákl. přenesená",J473,0)</f>
        <v>0</v>
      </c>
      <c r="BH473" s="380">
        <f>IF(N473="sníž. přenesená",J473,0)</f>
        <v>0</v>
      </c>
      <c r="BI473" s="380">
        <f>IF(N473="nulová",J473,0)</f>
        <v>0</v>
      </c>
      <c r="BJ473" s="372" t="s">
        <v>80</v>
      </c>
      <c r="BK473" s="380">
        <f>ROUND(I473*H473,2)</f>
        <v>0</v>
      </c>
      <c r="BL473" s="372" t="s">
        <v>157</v>
      </c>
      <c r="BM473" s="379" t="s">
        <v>528</v>
      </c>
    </row>
    <row r="474" spans="1:65" s="405" customFormat="1" ht="16.5" customHeight="1">
      <c r="A474" s="498"/>
      <c r="B474" s="499"/>
      <c r="C474" s="595" t="s">
        <v>529</v>
      </c>
      <c r="D474" s="595" t="s">
        <v>256</v>
      </c>
      <c r="E474" s="596" t="s">
        <v>304</v>
      </c>
      <c r="F474" s="597" t="s">
        <v>305</v>
      </c>
      <c r="G474" s="598" t="s">
        <v>156</v>
      </c>
      <c r="H474" s="599">
        <v>1.9</v>
      </c>
      <c r="I474" s="387"/>
      <c r="J474" s="600">
        <f>ROUND(I474*H474,2)</f>
        <v>0</v>
      </c>
      <c r="K474" s="601"/>
      <c r="L474" s="602"/>
      <c r="M474" s="603" t="s">
        <v>1</v>
      </c>
      <c r="N474" s="604" t="s">
        <v>40</v>
      </c>
      <c r="O474" s="498"/>
      <c r="P474" s="579">
        <f>O474*H474</f>
        <v>0</v>
      </c>
      <c r="Q474" s="579">
        <v>3.2000000000000002E-3</v>
      </c>
      <c r="R474" s="579">
        <f>Q474*H474</f>
        <v>6.0800000000000003E-3</v>
      </c>
      <c r="S474" s="579">
        <v>0</v>
      </c>
      <c r="T474" s="580">
        <f>S474*H474</f>
        <v>0</v>
      </c>
      <c r="U474" s="498"/>
      <c r="V474" s="498"/>
      <c r="AR474" s="379" t="s">
        <v>172</v>
      </c>
      <c r="AT474" s="379" t="s">
        <v>256</v>
      </c>
      <c r="AU474" s="379" t="s">
        <v>158</v>
      </c>
      <c r="AY474" s="372" t="s">
        <v>148</v>
      </c>
      <c r="BE474" s="380">
        <f>IF(N474="základní",J474,0)</f>
        <v>0</v>
      </c>
      <c r="BF474" s="380">
        <f>IF(N474="snížená",J474,0)</f>
        <v>0</v>
      </c>
      <c r="BG474" s="380">
        <f>IF(N474="zákl. přenesená",J474,0)</f>
        <v>0</v>
      </c>
      <c r="BH474" s="380">
        <f>IF(N474="sníž. přenesená",J474,0)</f>
        <v>0</v>
      </c>
      <c r="BI474" s="380">
        <f>IF(N474="nulová",J474,0)</f>
        <v>0</v>
      </c>
      <c r="BJ474" s="372" t="s">
        <v>80</v>
      </c>
      <c r="BK474" s="380">
        <f>ROUND(I474*H474,2)</f>
        <v>0</v>
      </c>
      <c r="BL474" s="372" t="s">
        <v>157</v>
      </c>
      <c r="BM474" s="379" t="s">
        <v>530</v>
      </c>
    </row>
    <row r="475" spans="1:65" s="388" customFormat="1">
      <c r="A475" s="581"/>
      <c r="B475" s="582"/>
      <c r="C475" s="581"/>
      <c r="D475" s="583" t="s">
        <v>170</v>
      </c>
      <c r="E475" s="581"/>
      <c r="F475" s="585" t="s">
        <v>531</v>
      </c>
      <c r="G475" s="581"/>
      <c r="H475" s="586">
        <v>1.9</v>
      </c>
      <c r="I475" s="581"/>
      <c r="J475" s="581"/>
      <c r="K475" s="581"/>
      <c r="L475" s="582"/>
      <c r="M475" s="587"/>
      <c r="N475" s="581"/>
      <c r="O475" s="581"/>
      <c r="P475" s="581"/>
      <c r="Q475" s="581"/>
      <c r="R475" s="581"/>
      <c r="S475" s="581"/>
      <c r="T475" s="588"/>
      <c r="U475" s="581"/>
      <c r="V475" s="581"/>
      <c r="AT475" s="389" t="s">
        <v>170</v>
      </c>
      <c r="AU475" s="389" t="s">
        <v>158</v>
      </c>
      <c r="AV475" s="388" t="s">
        <v>82</v>
      </c>
      <c r="AW475" s="388" t="s">
        <v>3</v>
      </c>
      <c r="AX475" s="388" t="s">
        <v>80</v>
      </c>
      <c r="AY475" s="389" t="s">
        <v>148</v>
      </c>
    </row>
    <row r="476" spans="1:65" s="405" customFormat="1" ht="16.5" customHeight="1">
      <c r="A476" s="498"/>
      <c r="B476" s="499"/>
      <c r="C476" s="570" t="s">
        <v>532</v>
      </c>
      <c r="D476" s="570" t="s">
        <v>153</v>
      </c>
      <c r="E476" s="571" t="s">
        <v>309</v>
      </c>
      <c r="F476" s="572" t="s">
        <v>310</v>
      </c>
      <c r="G476" s="573" t="s">
        <v>163</v>
      </c>
      <c r="H476" s="574">
        <v>4.3</v>
      </c>
      <c r="I476" s="381"/>
      <c r="J476" s="575">
        <f>ROUND(I476*H476,2)</f>
        <v>0</v>
      </c>
      <c r="K476" s="576"/>
      <c r="L476" s="499"/>
      <c r="M476" s="577" t="s">
        <v>1</v>
      </c>
      <c r="N476" s="578" t="s">
        <v>40</v>
      </c>
      <c r="O476" s="498"/>
      <c r="P476" s="579">
        <f>O476*H476</f>
        <v>0</v>
      </c>
      <c r="Q476" s="579">
        <v>1.0000000000000001E-5</v>
      </c>
      <c r="R476" s="579">
        <f>Q476*H476</f>
        <v>4.3000000000000002E-5</v>
      </c>
      <c r="S476" s="579">
        <v>0</v>
      </c>
      <c r="T476" s="580">
        <f>S476*H476</f>
        <v>0</v>
      </c>
      <c r="U476" s="498"/>
      <c r="V476" s="498"/>
      <c r="AR476" s="379" t="s">
        <v>157</v>
      </c>
      <c r="AT476" s="379" t="s">
        <v>153</v>
      </c>
      <c r="AU476" s="379" t="s">
        <v>158</v>
      </c>
      <c r="AY476" s="372" t="s">
        <v>148</v>
      </c>
      <c r="BE476" s="380">
        <f>IF(N476="základní",J476,0)</f>
        <v>0</v>
      </c>
      <c r="BF476" s="380">
        <f>IF(N476="snížená",J476,0)</f>
        <v>0</v>
      </c>
      <c r="BG476" s="380">
        <f>IF(N476="zákl. přenesená",J476,0)</f>
        <v>0</v>
      </c>
      <c r="BH476" s="380">
        <f>IF(N476="sníž. přenesená",J476,0)</f>
        <v>0</v>
      </c>
      <c r="BI476" s="380">
        <f>IF(N476="nulová",J476,0)</f>
        <v>0</v>
      </c>
      <c r="BJ476" s="372" t="s">
        <v>80</v>
      </c>
      <c r="BK476" s="380">
        <f>ROUND(I476*H476,2)</f>
        <v>0</v>
      </c>
      <c r="BL476" s="372" t="s">
        <v>157</v>
      </c>
      <c r="BM476" s="379" t="s">
        <v>533</v>
      </c>
    </row>
    <row r="477" spans="1:65" s="388" customFormat="1">
      <c r="A477" s="581"/>
      <c r="B477" s="582"/>
      <c r="C477" s="581"/>
      <c r="D477" s="583" t="s">
        <v>170</v>
      </c>
      <c r="E477" s="584" t="s">
        <v>1</v>
      </c>
      <c r="F477" s="585" t="s">
        <v>534</v>
      </c>
      <c r="G477" s="581"/>
      <c r="H477" s="586">
        <v>4.3</v>
      </c>
      <c r="I477" s="581"/>
      <c r="J477" s="581"/>
      <c r="K477" s="581"/>
      <c r="L477" s="582"/>
      <c r="M477" s="587"/>
      <c r="N477" s="581"/>
      <c r="O477" s="581"/>
      <c r="P477" s="581"/>
      <c r="Q477" s="581"/>
      <c r="R477" s="581"/>
      <c r="S477" s="581"/>
      <c r="T477" s="588"/>
      <c r="U477" s="581"/>
      <c r="V477" s="581"/>
      <c r="AT477" s="389" t="s">
        <v>170</v>
      </c>
      <c r="AU477" s="389" t="s">
        <v>158</v>
      </c>
      <c r="AV477" s="388" t="s">
        <v>82</v>
      </c>
      <c r="AW477" s="388" t="s">
        <v>31</v>
      </c>
      <c r="AX477" s="388" t="s">
        <v>75</v>
      </c>
      <c r="AY477" s="389" t="s">
        <v>148</v>
      </c>
    </row>
    <row r="478" spans="1:65" s="405" customFormat="1" ht="16.5" customHeight="1">
      <c r="A478" s="498"/>
      <c r="B478" s="499"/>
      <c r="C478" s="595" t="s">
        <v>535</v>
      </c>
      <c r="D478" s="595" t="s">
        <v>256</v>
      </c>
      <c r="E478" s="596" t="s">
        <v>314</v>
      </c>
      <c r="F478" s="597" t="s">
        <v>315</v>
      </c>
      <c r="G478" s="598" t="s">
        <v>163</v>
      </c>
      <c r="H478" s="599">
        <v>4.3860000000000001</v>
      </c>
      <c r="I478" s="387"/>
      <c r="J478" s="600">
        <f>ROUND(I478*H478,2)</f>
        <v>0</v>
      </c>
      <c r="K478" s="601"/>
      <c r="L478" s="602"/>
      <c r="M478" s="603" t="s">
        <v>1</v>
      </c>
      <c r="N478" s="604" t="s">
        <v>40</v>
      </c>
      <c r="O478" s="498"/>
      <c r="P478" s="579">
        <f>O478*H478</f>
        <v>0</v>
      </c>
      <c r="Q478" s="579">
        <v>2.2000000000000001E-4</v>
      </c>
      <c r="R478" s="579">
        <f>Q478*H478</f>
        <v>9.6492000000000008E-4</v>
      </c>
      <c r="S478" s="579">
        <v>0</v>
      </c>
      <c r="T478" s="580">
        <f>S478*H478</f>
        <v>0</v>
      </c>
      <c r="U478" s="498"/>
      <c r="V478" s="498"/>
      <c r="AR478" s="379" t="s">
        <v>172</v>
      </c>
      <c r="AT478" s="379" t="s">
        <v>256</v>
      </c>
      <c r="AU478" s="379" t="s">
        <v>158</v>
      </c>
      <c r="AY478" s="372" t="s">
        <v>148</v>
      </c>
      <c r="BE478" s="380">
        <f>IF(N478="základní",J478,0)</f>
        <v>0</v>
      </c>
      <c r="BF478" s="380">
        <f>IF(N478="snížená",J478,0)</f>
        <v>0</v>
      </c>
      <c r="BG478" s="380">
        <f>IF(N478="zákl. přenesená",J478,0)</f>
        <v>0</v>
      </c>
      <c r="BH478" s="380">
        <f>IF(N478="sníž. přenesená",J478,0)</f>
        <v>0</v>
      </c>
      <c r="BI478" s="380">
        <f>IF(N478="nulová",J478,0)</f>
        <v>0</v>
      </c>
      <c r="BJ478" s="372" t="s">
        <v>80</v>
      </c>
      <c r="BK478" s="380">
        <f>ROUND(I478*H478,2)</f>
        <v>0</v>
      </c>
      <c r="BL478" s="372" t="s">
        <v>157</v>
      </c>
      <c r="BM478" s="379" t="s">
        <v>536</v>
      </c>
    </row>
    <row r="479" spans="1:65" s="388" customFormat="1">
      <c r="A479" s="581"/>
      <c r="B479" s="582"/>
      <c r="C479" s="581"/>
      <c r="D479" s="583" t="s">
        <v>170</v>
      </c>
      <c r="E479" s="581"/>
      <c r="F479" s="585" t="s">
        <v>537</v>
      </c>
      <c r="G479" s="581"/>
      <c r="H479" s="586">
        <v>4.3860000000000001</v>
      </c>
      <c r="I479" s="581"/>
      <c r="J479" s="581"/>
      <c r="K479" s="581"/>
      <c r="L479" s="582"/>
      <c r="M479" s="587"/>
      <c r="N479" s="581"/>
      <c r="O479" s="581"/>
      <c r="P479" s="581"/>
      <c r="Q479" s="581"/>
      <c r="R479" s="581"/>
      <c r="S479" s="581"/>
      <c r="T479" s="588"/>
      <c r="U479" s="581"/>
      <c r="V479" s="581"/>
      <c r="AT479" s="389" t="s">
        <v>170</v>
      </c>
      <c r="AU479" s="389" t="s">
        <v>158</v>
      </c>
      <c r="AV479" s="388" t="s">
        <v>82</v>
      </c>
      <c r="AW479" s="388" t="s">
        <v>3</v>
      </c>
      <c r="AX479" s="388" t="s">
        <v>80</v>
      </c>
      <c r="AY479" s="389" t="s">
        <v>148</v>
      </c>
    </row>
    <row r="480" spans="1:65" s="405" customFormat="1" ht="24.15" customHeight="1">
      <c r="A480" s="498"/>
      <c r="B480" s="499"/>
      <c r="C480" s="570" t="s">
        <v>538</v>
      </c>
      <c r="D480" s="570" t="s">
        <v>153</v>
      </c>
      <c r="E480" s="571" t="s">
        <v>319</v>
      </c>
      <c r="F480" s="572" t="s">
        <v>320</v>
      </c>
      <c r="G480" s="573" t="s">
        <v>244</v>
      </c>
      <c r="H480" s="386"/>
      <c r="I480" s="381"/>
      <c r="J480" s="575">
        <f>ROUND(I480*H480,2)</f>
        <v>0</v>
      </c>
      <c r="K480" s="576"/>
      <c r="L480" s="499"/>
      <c r="M480" s="577" t="s">
        <v>1</v>
      </c>
      <c r="N480" s="578" t="s">
        <v>40</v>
      </c>
      <c r="O480" s="498"/>
      <c r="P480" s="579">
        <f>O480*H480</f>
        <v>0</v>
      </c>
      <c r="Q480" s="579">
        <v>0</v>
      </c>
      <c r="R480" s="579">
        <f>Q480*H480</f>
        <v>0</v>
      </c>
      <c r="S480" s="579">
        <v>0</v>
      </c>
      <c r="T480" s="580">
        <f>S480*H480</f>
        <v>0</v>
      </c>
      <c r="U480" s="498"/>
      <c r="V480" s="498"/>
      <c r="AR480" s="379" t="s">
        <v>157</v>
      </c>
      <c r="AT480" s="379" t="s">
        <v>153</v>
      </c>
      <c r="AU480" s="379" t="s">
        <v>158</v>
      </c>
      <c r="AY480" s="372" t="s">
        <v>148</v>
      </c>
      <c r="BE480" s="380">
        <f>IF(N480="základní",J480,0)</f>
        <v>0</v>
      </c>
      <c r="BF480" s="380">
        <f>IF(N480="snížená",J480,0)</f>
        <v>0</v>
      </c>
      <c r="BG480" s="380">
        <f>IF(N480="zákl. přenesená",J480,0)</f>
        <v>0</v>
      </c>
      <c r="BH480" s="380">
        <f>IF(N480="sníž. přenesená",J480,0)</f>
        <v>0</v>
      </c>
      <c r="BI480" s="380">
        <f>IF(N480="nulová",J480,0)</f>
        <v>0</v>
      </c>
      <c r="BJ480" s="372" t="s">
        <v>80</v>
      </c>
      <c r="BK480" s="380">
        <f>ROUND(I480*H480,2)</f>
        <v>0</v>
      </c>
      <c r="BL480" s="372" t="s">
        <v>157</v>
      </c>
      <c r="BM480" s="379" t="s">
        <v>539</v>
      </c>
    </row>
    <row r="481" spans="1:65" s="382" customFormat="1" ht="26" customHeight="1">
      <c r="A481" s="560"/>
      <c r="B481" s="561"/>
      <c r="C481" s="560"/>
      <c r="D481" s="562" t="s">
        <v>74</v>
      </c>
      <c r="E481" s="563" t="s">
        <v>540</v>
      </c>
      <c r="F481" s="563" t="s">
        <v>541</v>
      </c>
      <c r="G481" s="560"/>
      <c r="H481" s="560"/>
      <c r="I481" s="560"/>
      <c r="J481" s="564">
        <f>BK481</f>
        <v>0</v>
      </c>
      <c r="K481" s="560"/>
      <c r="L481" s="561"/>
      <c r="M481" s="565"/>
      <c r="N481" s="560"/>
      <c r="O481" s="560"/>
      <c r="P481" s="566">
        <f>P482+P492</f>
        <v>0</v>
      </c>
      <c r="Q481" s="560"/>
      <c r="R481" s="566">
        <f>R482+R492</f>
        <v>0.66665999999999992</v>
      </c>
      <c r="S481" s="560"/>
      <c r="T481" s="567">
        <f>T482+T492</f>
        <v>0.21000000000000002</v>
      </c>
      <c r="U481" s="560"/>
      <c r="V481" s="560"/>
      <c r="AR481" s="384" t="s">
        <v>80</v>
      </c>
      <c r="AT481" s="385" t="s">
        <v>74</v>
      </c>
      <c r="AU481" s="385" t="s">
        <v>75</v>
      </c>
      <c r="AY481" s="384" t="s">
        <v>148</v>
      </c>
      <c r="BK481" s="383">
        <f>BK482+BK492</f>
        <v>0</v>
      </c>
    </row>
    <row r="482" spans="1:65" s="382" customFormat="1" ht="22.75" customHeight="1">
      <c r="A482" s="560"/>
      <c r="B482" s="561"/>
      <c r="C482" s="560"/>
      <c r="D482" s="562" t="s">
        <v>74</v>
      </c>
      <c r="E482" s="568" t="s">
        <v>149</v>
      </c>
      <c r="F482" s="568" t="s">
        <v>150</v>
      </c>
      <c r="G482" s="560"/>
      <c r="H482" s="560"/>
      <c r="I482" s="560"/>
      <c r="J482" s="569">
        <f>BK482</f>
        <v>0</v>
      </c>
      <c r="K482" s="560"/>
      <c r="L482" s="561"/>
      <c r="M482" s="565"/>
      <c r="N482" s="560"/>
      <c r="O482" s="560"/>
      <c r="P482" s="566">
        <f>P483+P485+P490</f>
        <v>0</v>
      </c>
      <c r="Q482" s="560"/>
      <c r="R482" s="566">
        <f>R483+R485+R490</f>
        <v>1.8000000000000001E-4</v>
      </c>
      <c r="S482" s="560"/>
      <c r="T482" s="567">
        <f>T483+T485+T490</f>
        <v>0.21000000000000002</v>
      </c>
      <c r="U482" s="560"/>
      <c r="V482" s="560"/>
      <c r="AR482" s="384" t="s">
        <v>80</v>
      </c>
      <c r="AT482" s="385" t="s">
        <v>74</v>
      </c>
      <c r="AU482" s="385" t="s">
        <v>80</v>
      </c>
      <c r="AY482" s="384" t="s">
        <v>148</v>
      </c>
      <c r="BK482" s="383">
        <f>BK483+BK485+BK490</f>
        <v>0</v>
      </c>
    </row>
    <row r="483" spans="1:65" s="382" customFormat="1" ht="20.9" customHeight="1">
      <c r="A483" s="560"/>
      <c r="B483" s="561"/>
      <c r="C483" s="560"/>
      <c r="D483" s="562" t="s">
        <v>74</v>
      </c>
      <c r="E483" s="568" t="s">
        <v>151</v>
      </c>
      <c r="F483" s="568" t="s">
        <v>152</v>
      </c>
      <c r="G483" s="560"/>
      <c r="H483" s="560"/>
      <c r="I483" s="560"/>
      <c r="J483" s="569">
        <f>BK483</f>
        <v>0</v>
      </c>
      <c r="K483" s="560"/>
      <c r="L483" s="561"/>
      <c r="M483" s="565"/>
      <c r="N483" s="560"/>
      <c r="O483" s="560"/>
      <c r="P483" s="566">
        <f>P484</f>
        <v>0</v>
      </c>
      <c r="Q483" s="560"/>
      <c r="R483" s="566">
        <f>R484</f>
        <v>0</v>
      </c>
      <c r="S483" s="560"/>
      <c r="T483" s="567">
        <f>T484</f>
        <v>0.21000000000000002</v>
      </c>
      <c r="U483" s="560"/>
      <c r="V483" s="560"/>
      <c r="AR483" s="384" t="s">
        <v>80</v>
      </c>
      <c r="AT483" s="385" t="s">
        <v>74</v>
      </c>
      <c r="AU483" s="385" t="s">
        <v>82</v>
      </c>
      <c r="AY483" s="384" t="s">
        <v>148</v>
      </c>
      <c r="BK483" s="383">
        <f>BK484</f>
        <v>0</v>
      </c>
    </row>
    <row r="484" spans="1:65" s="405" customFormat="1" ht="24.15" customHeight="1">
      <c r="A484" s="498"/>
      <c r="B484" s="499"/>
      <c r="C484" s="570" t="s">
        <v>542</v>
      </c>
      <c r="D484" s="570" t="s">
        <v>153</v>
      </c>
      <c r="E484" s="571" t="s">
        <v>173</v>
      </c>
      <c r="F484" s="572" t="s">
        <v>174</v>
      </c>
      <c r="G484" s="573" t="s">
        <v>156</v>
      </c>
      <c r="H484" s="574">
        <v>6</v>
      </c>
      <c r="I484" s="381"/>
      <c r="J484" s="575">
        <f>ROUND(I484*H484,2)</f>
        <v>0</v>
      </c>
      <c r="K484" s="576"/>
      <c r="L484" s="499"/>
      <c r="M484" s="577" t="s">
        <v>1</v>
      </c>
      <c r="N484" s="578" t="s">
        <v>40</v>
      </c>
      <c r="O484" s="498"/>
      <c r="P484" s="579">
        <f>O484*H484</f>
        <v>0</v>
      </c>
      <c r="Q484" s="579">
        <v>0</v>
      </c>
      <c r="R484" s="579">
        <f>Q484*H484</f>
        <v>0</v>
      </c>
      <c r="S484" s="579">
        <v>3.5000000000000003E-2</v>
      </c>
      <c r="T484" s="580">
        <f>S484*H484</f>
        <v>0.21000000000000002</v>
      </c>
      <c r="U484" s="498"/>
      <c r="V484" s="498"/>
      <c r="AR484" s="379" t="s">
        <v>157</v>
      </c>
      <c r="AT484" s="379" t="s">
        <v>153</v>
      </c>
      <c r="AU484" s="379" t="s">
        <v>158</v>
      </c>
      <c r="AY484" s="372" t="s">
        <v>148</v>
      </c>
      <c r="BE484" s="380">
        <f>IF(N484="základní",J484,0)</f>
        <v>0</v>
      </c>
      <c r="BF484" s="380">
        <f>IF(N484="snížená",J484,0)</f>
        <v>0</v>
      </c>
      <c r="BG484" s="380">
        <f>IF(N484="zákl. přenesená",J484,0)</f>
        <v>0</v>
      </c>
      <c r="BH484" s="380">
        <f>IF(N484="sníž. přenesená",J484,0)</f>
        <v>0</v>
      </c>
      <c r="BI484" s="380">
        <f>IF(N484="nulová",J484,0)</f>
        <v>0</v>
      </c>
      <c r="BJ484" s="372" t="s">
        <v>80</v>
      </c>
      <c r="BK484" s="380">
        <f>ROUND(I484*H484,2)</f>
        <v>0</v>
      </c>
      <c r="BL484" s="372" t="s">
        <v>157</v>
      </c>
      <c r="BM484" s="379" t="s">
        <v>543</v>
      </c>
    </row>
    <row r="485" spans="1:65" s="382" customFormat="1" ht="20.9" customHeight="1">
      <c r="A485" s="560"/>
      <c r="B485" s="561"/>
      <c r="C485" s="560"/>
      <c r="D485" s="562" t="s">
        <v>74</v>
      </c>
      <c r="E485" s="568" t="s">
        <v>190</v>
      </c>
      <c r="F485" s="568" t="s">
        <v>191</v>
      </c>
      <c r="G485" s="560"/>
      <c r="H485" s="560"/>
      <c r="I485" s="560"/>
      <c r="J485" s="569">
        <f>BK485</f>
        <v>0</v>
      </c>
      <c r="K485" s="560"/>
      <c r="L485" s="561"/>
      <c r="M485" s="565"/>
      <c r="N485" s="560"/>
      <c r="O485" s="560"/>
      <c r="P485" s="566">
        <f>SUM(P486:P489)</f>
        <v>0</v>
      </c>
      <c r="Q485" s="560"/>
      <c r="R485" s="566">
        <f>SUM(R486:R489)</f>
        <v>0</v>
      </c>
      <c r="S485" s="560"/>
      <c r="T485" s="567">
        <f>SUM(T486:T489)</f>
        <v>0</v>
      </c>
      <c r="U485" s="560"/>
      <c r="V485" s="560"/>
      <c r="AR485" s="384" t="s">
        <v>80</v>
      </c>
      <c r="AT485" s="385" t="s">
        <v>74</v>
      </c>
      <c r="AU485" s="385" t="s">
        <v>82</v>
      </c>
      <c r="AY485" s="384" t="s">
        <v>148</v>
      </c>
      <c r="BK485" s="383">
        <f>SUM(BK486:BK489)</f>
        <v>0</v>
      </c>
    </row>
    <row r="486" spans="1:65" s="405" customFormat="1" ht="24.15" customHeight="1">
      <c r="A486" s="498"/>
      <c r="B486" s="499"/>
      <c r="C486" s="570" t="s">
        <v>544</v>
      </c>
      <c r="D486" s="570" t="s">
        <v>153</v>
      </c>
      <c r="E486" s="571" t="s">
        <v>193</v>
      </c>
      <c r="F486" s="572" t="s">
        <v>194</v>
      </c>
      <c r="G486" s="573" t="s">
        <v>195</v>
      </c>
      <c r="H486" s="574">
        <v>0.21</v>
      </c>
      <c r="I486" s="381"/>
      <c r="J486" s="575">
        <f>ROUND(I486*H486,2)</f>
        <v>0</v>
      </c>
      <c r="K486" s="576"/>
      <c r="L486" s="499"/>
      <c r="M486" s="577" t="s">
        <v>1</v>
      </c>
      <c r="N486" s="578" t="s">
        <v>40</v>
      </c>
      <c r="O486" s="498"/>
      <c r="P486" s="579">
        <f>O486*H486</f>
        <v>0</v>
      </c>
      <c r="Q486" s="579">
        <v>0</v>
      </c>
      <c r="R486" s="579">
        <f>Q486*H486</f>
        <v>0</v>
      </c>
      <c r="S486" s="579">
        <v>0</v>
      </c>
      <c r="T486" s="580">
        <f>S486*H486</f>
        <v>0</v>
      </c>
      <c r="U486" s="498"/>
      <c r="V486" s="498"/>
      <c r="AR486" s="379" t="s">
        <v>157</v>
      </c>
      <c r="AT486" s="379" t="s">
        <v>153</v>
      </c>
      <c r="AU486" s="379" t="s">
        <v>158</v>
      </c>
      <c r="AY486" s="372" t="s">
        <v>148</v>
      </c>
      <c r="BE486" s="380">
        <f>IF(N486="základní",J486,0)</f>
        <v>0</v>
      </c>
      <c r="BF486" s="380">
        <f>IF(N486="snížená",J486,0)</f>
        <v>0</v>
      </c>
      <c r="BG486" s="380">
        <f>IF(N486="zákl. přenesená",J486,0)</f>
        <v>0</v>
      </c>
      <c r="BH486" s="380">
        <f>IF(N486="sníž. přenesená",J486,0)</f>
        <v>0</v>
      </c>
      <c r="BI486" s="380">
        <f>IF(N486="nulová",J486,0)</f>
        <v>0</v>
      </c>
      <c r="BJ486" s="372" t="s">
        <v>80</v>
      </c>
      <c r="BK486" s="380">
        <f>ROUND(I486*H486,2)</f>
        <v>0</v>
      </c>
      <c r="BL486" s="372" t="s">
        <v>157</v>
      </c>
      <c r="BM486" s="379" t="s">
        <v>545</v>
      </c>
    </row>
    <row r="487" spans="1:65" s="405" customFormat="1" ht="24.15" customHeight="1">
      <c r="A487" s="498"/>
      <c r="B487" s="499"/>
      <c r="C487" s="570" t="s">
        <v>546</v>
      </c>
      <c r="D487" s="570" t="s">
        <v>153</v>
      </c>
      <c r="E487" s="571" t="s">
        <v>197</v>
      </c>
      <c r="F487" s="572" t="s">
        <v>198</v>
      </c>
      <c r="G487" s="573" t="s">
        <v>195</v>
      </c>
      <c r="H487" s="574">
        <v>3.99</v>
      </c>
      <c r="I487" s="381"/>
      <c r="J487" s="575">
        <f>ROUND(I487*H487,2)</f>
        <v>0</v>
      </c>
      <c r="K487" s="576"/>
      <c r="L487" s="499"/>
      <c r="M487" s="577" t="s">
        <v>1</v>
      </c>
      <c r="N487" s="578" t="s">
        <v>40</v>
      </c>
      <c r="O487" s="498"/>
      <c r="P487" s="579">
        <f>O487*H487</f>
        <v>0</v>
      </c>
      <c r="Q487" s="579">
        <v>0</v>
      </c>
      <c r="R487" s="579">
        <f>Q487*H487</f>
        <v>0</v>
      </c>
      <c r="S487" s="579">
        <v>0</v>
      </c>
      <c r="T487" s="580">
        <f>S487*H487</f>
        <v>0</v>
      </c>
      <c r="U487" s="498"/>
      <c r="V487" s="498"/>
      <c r="AR487" s="379" t="s">
        <v>157</v>
      </c>
      <c r="AT487" s="379" t="s">
        <v>153</v>
      </c>
      <c r="AU487" s="379" t="s">
        <v>158</v>
      </c>
      <c r="AY487" s="372" t="s">
        <v>148</v>
      </c>
      <c r="BE487" s="380">
        <f>IF(N487="základní",J487,0)</f>
        <v>0</v>
      </c>
      <c r="BF487" s="380">
        <f>IF(N487="snížená",J487,0)</f>
        <v>0</v>
      </c>
      <c r="BG487" s="380">
        <f>IF(N487="zákl. přenesená",J487,0)</f>
        <v>0</v>
      </c>
      <c r="BH487" s="380">
        <f>IF(N487="sníž. přenesená",J487,0)</f>
        <v>0</v>
      </c>
      <c r="BI487" s="380">
        <f>IF(N487="nulová",J487,0)</f>
        <v>0</v>
      </c>
      <c r="BJ487" s="372" t="s">
        <v>80</v>
      </c>
      <c r="BK487" s="380">
        <f>ROUND(I487*H487,2)</f>
        <v>0</v>
      </c>
      <c r="BL487" s="372" t="s">
        <v>157</v>
      </c>
      <c r="BM487" s="379" t="s">
        <v>547</v>
      </c>
    </row>
    <row r="488" spans="1:65" s="388" customFormat="1">
      <c r="A488" s="581"/>
      <c r="B488" s="582"/>
      <c r="C488" s="581"/>
      <c r="D488" s="583" t="s">
        <v>170</v>
      </c>
      <c r="E488" s="581"/>
      <c r="F488" s="585" t="s">
        <v>1581</v>
      </c>
      <c r="G488" s="581"/>
      <c r="H488" s="586">
        <v>3.99</v>
      </c>
      <c r="I488" s="581"/>
      <c r="J488" s="581"/>
      <c r="K488" s="581"/>
      <c r="L488" s="582"/>
      <c r="M488" s="587"/>
      <c r="N488" s="581"/>
      <c r="O488" s="581"/>
      <c r="P488" s="581"/>
      <c r="Q488" s="581"/>
      <c r="R488" s="581"/>
      <c r="S488" s="581"/>
      <c r="T488" s="588"/>
      <c r="U488" s="581"/>
      <c r="V488" s="581"/>
      <c r="AT488" s="389" t="s">
        <v>170</v>
      </c>
      <c r="AU488" s="389" t="s">
        <v>158</v>
      </c>
      <c r="AV488" s="388" t="s">
        <v>82</v>
      </c>
      <c r="AW488" s="388" t="s">
        <v>3</v>
      </c>
      <c r="AX488" s="388" t="s">
        <v>80</v>
      </c>
      <c r="AY488" s="389" t="s">
        <v>148</v>
      </c>
    </row>
    <row r="489" spans="1:65" s="405" customFormat="1" ht="44.25" customHeight="1">
      <c r="A489" s="498"/>
      <c r="B489" s="499"/>
      <c r="C489" s="570" t="s">
        <v>548</v>
      </c>
      <c r="D489" s="570" t="s">
        <v>153</v>
      </c>
      <c r="E489" s="571" t="s">
        <v>201</v>
      </c>
      <c r="F489" s="572" t="s">
        <v>202</v>
      </c>
      <c r="G489" s="573" t="s">
        <v>195</v>
      </c>
      <c r="H489" s="574">
        <v>0.21</v>
      </c>
      <c r="I489" s="381"/>
      <c r="J489" s="575">
        <f>ROUND(I489*H489,2)</f>
        <v>0</v>
      </c>
      <c r="K489" s="576"/>
      <c r="L489" s="499"/>
      <c r="M489" s="577" t="s">
        <v>1</v>
      </c>
      <c r="N489" s="578" t="s">
        <v>40</v>
      </c>
      <c r="O489" s="498"/>
      <c r="P489" s="579">
        <f>O489*H489</f>
        <v>0</v>
      </c>
      <c r="Q489" s="579">
        <v>0</v>
      </c>
      <c r="R489" s="579">
        <f>Q489*H489</f>
        <v>0</v>
      </c>
      <c r="S489" s="579">
        <v>0</v>
      </c>
      <c r="T489" s="580">
        <f>S489*H489</f>
        <v>0</v>
      </c>
      <c r="U489" s="498"/>
      <c r="V489" s="498"/>
      <c r="AR489" s="379" t="s">
        <v>157</v>
      </c>
      <c r="AT489" s="379" t="s">
        <v>153</v>
      </c>
      <c r="AU489" s="379" t="s">
        <v>158</v>
      </c>
      <c r="AY489" s="372" t="s">
        <v>148</v>
      </c>
      <c r="BE489" s="380">
        <f>IF(N489="základní",J489,0)</f>
        <v>0</v>
      </c>
      <c r="BF489" s="380">
        <f>IF(N489="snížená",J489,0)</f>
        <v>0</v>
      </c>
      <c r="BG489" s="380">
        <f>IF(N489="zákl. přenesená",J489,0)</f>
        <v>0</v>
      </c>
      <c r="BH489" s="380">
        <f>IF(N489="sníž. přenesená",J489,0)</f>
        <v>0</v>
      </c>
      <c r="BI489" s="380">
        <f>IF(N489="nulová",J489,0)</f>
        <v>0</v>
      </c>
      <c r="BJ489" s="372" t="s">
        <v>80</v>
      </c>
      <c r="BK489" s="380">
        <f>ROUND(I489*H489,2)</f>
        <v>0</v>
      </c>
      <c r="BL489" s="372" t="s">
        <v>157</v>
      </c>
      <c r="BM489" s="379" t="s">
        <v>549</v>
      </c>
    </row>
    <row r="490" spans="1:65" s="382" customFormat="1" ht="20.9" customHeight="1">
      <c r="A490" s="560"/>
      <c r="B490" s="561"/>
      <c r="C490" s="560"/>
      <c r="D490" s="562" t="s">
        <v>74</v>
      </c>
      <c r="E490" s="568" t="s">
        <v>550</v>
      </c>
      <c r="F490" s="568" t="s">
        <v>551</v>
      </c>
      <c r="G490" s="560"/>
      <c r="H490" s="560"/>
      <c r="I490" s="560"/>
      <c r="J490" s="569">
        <f>BK490</f>
        <v>0</v>
      </c>
      <c r="K490" s="560"/>
      <c r="L490" s="561"/>
      <c r="M490" s="565"/>
      <c r="N490" s="560"/>
      <c r="O490" s="560"/>
      <c r="P490" s="566">
        <f>P491</f>
        <v>0</v>
      </c>
      <c r="Q490" s="560"/>
      <c r="R490" s="566">
        <f>R491</f>
        <v>1.8000000000000001E-4</v>
      </c>
      <c r="S490" s="560"/>
      <c r="T490" s="567">
        <f>T491</f>
        <v>0</v>
      </c>
      <c r="U490" s="560"/>
      <c r="V490" s="560"/>
      <c r="AR490" s="384" t="s">
        <v>82</v>
      </c>
      <c r="AT490" s="385" t="s">
        <v>74</v>
      </c>
      <c r="AU490" s="385" t="s">
        <v>82</v>
      </c>
      <c r="AY490" s="384" t="s">
        <v>148</v>
      </c>
      <c r="BK490" s="383">
        <f>BK491</f>
        <v>0</v>
      </c>
    </row>
    <row r="491" spans="1:65" s="405" customFormat="1" ht="16.5" customHeight="1">
      <c r="A491" s="498"/>
      <c r="B491" s="499"/>
      <c r="C491" s="570" t="s">
        <v>552</v>
      </c>
      <c r="D491" s="570" t="s">
        <v>153</v>
      </c>
      <c r="E491" s="571" t="s">
        <v>553</v>
      </c>
      <c r="F491" s="572" t="s">
        <v>554</v>
      </c>
      <c r="G491" s="573" t="s">
        <v>156</v>
      </c>
      <c r="H491" s="574">
        <v>18</v>
      </c>
      <c r="I491" s="381"/>
      <c r="J491" s="575">
        <f>ROUND(I491*H491,2)</f>
        <v>0</v>
      </c>
      <c r="K491" s="576"/>
      <c r="L491" s="499"/>
      <c r="M491" s="577" t="s">
        <v>1</v>
      </c>
      <c r="N491" s="578" t="s">
        <v>40</v>
      </c>
      <c r="O491" s="498"/>
      <c r="P491" s="579">
        <f>O491*H491</f>
        <v>0</v>
      </c>
      <c r="Q491" s="579">
        <v>1.0000000000000001E-5</v>
      </c>
      <c r="R491" s="579">
        <f>Q491*H491</f>
        <v>1.8000000000000001E-4</v>
      </c>
      <c r="S491" s="579">
        <v>0</v>
      </c>
      <c r="T491" s="580">
        <f>S491*H491</f>
        <v>0</v>
      </c>
      <c r="U491" s="498"/>
      <c r="V491" s="498"/>
      <c r="AR491" s="379" t="s">
        <v>216</v>
      </c>
      <c r="AT491" s="379" t="s">
        <v>153</v>
      </c>
      <c r="AU491" s="379" t="s">
        <v>158</v>
      </c>
      <c r="AY491" s="372" t="s">
        <v>148</v>
      </c>
      <c r="BE491" s="380">
        <f>IF(N491="základní",J491,0)</f>
        <v>0</v>
      </c>
      <c r="BF491" s="380">
        <f>IF(N491="snížená",J491,0)</f>
        <v>0</v>
      </c>
      <c r="BG491" s="380">
        <f>IF(N491="zákl. přenesená",J491,0)</f>
        <v>0</v>
      </c>
      <c r="BH491" s="380">
        <f>IF(N491="sníž. přenesená",J491,0)</f>
        <v>0</v>
      </c>
      <c r="BI491" s="380">
        <f>IF(N491="nulová",J491,0)</f>
        <v>0</v>
      </c>
      <c r="BJ491" s="372" t="s">
        <v>80</v>
      </c>
      <c r="BK491" s="380">
        <f>ROUND(I491*H491,2)</f>
        <v>0</v>
      </c>
      <c r="BL491" s="372" t="s">
        <v>216</v>
      </c>
      <c r="BM491" s="379" t="s">
        <v>555</v>
      </c>
    </row>
    <row r="492" spans="1:65" s="382" customFormat="1" ht="22.75" customHeight="1">
      <c r="A492" s="560"/>
      <c r="B492" s="561"/>
      <c r="C492" s="560"/>
      <c r="D492" s="562" t="s">
        <v>74</v>
      </c>
      <c r="E492" s="568" t="s">
        <v>204</v>
      </c>
      <c r="F492" s="568" t="s">
        <v>205</v>
      </c>
      <c r="G492" s="560"/>
      <c r="H492" s="560"/>
      <c r="I492" s="560"/>
      <c r="J492" s="569">
        <f>BK492</f>
        <v>0</v>
      </c>
      <c r="K492" s="560"/>
      <c r="L492" s="561"/>
      <c r="M492" s="565"/>
      <c r="N492" s="560"/>
      <c r="O492" s="560"/>
      <c r="P492" s="566">
        <f>P493+P500</f>
        <v>0</v>
      </c>
      <c r="Q492" s="560"/>
      <c r="R492" s="566">
        <f>R493+R500</f>
        <v>0.66647999999999996</v>
      </c>
      <c r="S492" s="560"/>
      <c r="T492" s="567">
        <f>T493+T500</f>
        <v>0</v>
      </c>
      <c r="U492" s="560"/>
      <c r="V492" s="560"/>
      <c r="AR492" s="384" t="s">
        <v>80</v>
      </c>
      <c r="AT492" s="385" t="s">
        <v>74</v>
      </c>
      <c r="AU492" s="385" t="s">
        <v>80</v>
      </c>
      <c r="AY492" s="384" t="s">
        <v>148</v>
      </c>
      <c r="BK492" s="383">
        <f>BK493+BK500</f>
        <v>0</v>
      </c>
    </row>
    <row r="493" spans="1:65" s="382" customFormat="1" ht="20.9" customHeight="1">
      <c r="A493" s="560"/>
      <c r="B493" s="561"/>
      <c r="C493" s="560"/>
      <c r="D493" s="562" t="s">
        <v>74</v>
      </c>
      <c r="E493" s="568" t="s">
        <v>246</v>
      </c>
      <c r="F493" s="568" t="s">
        <v>247</v>
      </c>
      <c r="G493" s="560"/>
      <c r="H493" s="560"/>
      <c r="I493" s="560"/>
      <c r="J493" s="569">
        <f>BK493</f>
        <v>0</v>
      </c>
      <c r="K493" s="560"/>
      <c r="L493" s="561"/>
      <c r="M493" s="565"/>
      <c r="N493" s="560"/>
      <c r="O493" s="560"/>
      <c r="P493" s="566">
        <f>SUM(P494:P499)</f>
        <v>0</v>
      </c>
      <c r="Q493" s="560"/>
      <c r="R493" s="566">
        <f>SUM(R494:R499)</f>
        <v>0.19422</v>
      </c>
      <c r="S493" s="560"/>
      <c r="T493" s="567">
        <f>SUM(T494:T499)</f>
        <v>0</v>
      </c>
      <c r="U493" s="560"/>
      <c r="V493" s="560"/>
      <c r="AR493" s="384" t="s">
        <v>82</v>
      </c>
      <c r="AT493" s="385" t="s">
        <v>74</v>
      </c>
      <c r="AU493" s="385" t="s">
        <v>82</v>
      </c>
      <c r="AY493" s="384" t="s">
        <v>148</v>
      </c>
      <c r="BK493" s="383">
        <f>SUM(BK494:BK499)</f>
        <v>0</v>
      </c>
    </row>
    <row r="494" spans="1:65" s="405" customFormat="1" ht="16.5" customHeight="1">
      <c r="A494" s="498"/>
      <c r="B494" s="499"/>
      <c r="C494" s="570" t="s">
        <v>556</v>
      </c>
      <c r="D494" s="570" t="s">
        <v>153</v>
      </c>
      <c r="E494" s="571" t="s">
        <v>249</v>
      </c>
      <c r="F494" s="572" t="s">
        <v>250</v>
      </c>
      <c r="G494" s="573" t="s">
        <v>156</v>
      </c>
      <c r="H494" s="574">
        <v>6.5</v>
      </c>
      <c r="I494" s="381"/>
      <c r="J494" s="575">
        <f>ROUND(I494*H494,2)</f>
        <v>0</v>
      </c>
      <c r="K494" s="576"/>
      <c r="L494" s="499"/>
      <c r="M494" s="577" t="s">
        <v>1</v>
      </c>
      <c r="N494" s="578" t="s">
        <v>40</v>
      </c>
      <c r="O494" s="498"/>
      <c r="P494" s="579">
        <f>O494*H494</f>
        <v>0</v>
      </c>
      <c r="Q494" s="579">
        <v>2.9999999999999997E-4</v>
      </c>
      <c r="R494" s="579">
        <f>Q494*H494</f>
        <v>1.9499999999999999E-3</v>
      </c>
      <c r="S494" s="579">
        <v>0</v>
      </c>
      <c r="T494" s="580">
        <f>S494*H494</f>
        <v>0</v>
      </c>
      <c r="U494" s="498"/>
      <c r="V494" s="498"/>
      <c r="AR494" s="379" t="s">
        <v>157</v>
      </c>
      <c r="AT494" s="379" t="s">
        <v>153</v>
      </c>
      <c r="AU494" s="379" t="s">
        <v>158</v>
      </c>
      <c r="AY494" s="372" t="s">
        <v>148</v>
      </c>
      <c r="BE494" s="380">
        <f>IF(N494="základní",J494,0)</f>
        <v>0</v>
      </c>
      <c r="BF494" s="380">
        <f>IF(N494="snížená",J494,0)</f>
        <v>0</v>
      </c>
      <c r="BG494" s="380">
        <f>IF(N494="zákl. přenesená",J494,0)</f>
        <v>0</v>
      </c>
      <c r="BH494" s="380">
        <f>IF(N494="sníž. přenesená",J494,0)</f>
        <v>0</v>
      </c>
      <c r="BI494" s="380">
        <f>IF(N494="nulová",J494,0)</f>
        <v>0</v>
      </c>
      <c r="BJ494" s="372" t="s">
        <v>80</v>
      </c>
      <c r="BK494" s="380">
        <f>ROUND(I494*H494,2)</f>
        <v>0</v>
      </c>
      <c r="BL494" s="372" t="s">
        <v>157</v>
      </c>
      <c r="BM494" s="379" t="s">
        <v>557</v>
      </c>
    </row>
    <row r="495" spans="1:65" s="405" customFormat="1" ht="24.15" customHeight="1">
      <c r="A495" s="498"/>
      <c r="B495" s="499"/>
      <c r="C495" s="570" t="s">
        <v>558</v>
      </c>
      <c r="D495" s="570" t="s">
        <v>153</v>
      </c>
      <c r="E495" s="571" t="s">
        <v>372</v>
      </c>
      <c r="F495" s="572" t="s">
        <v>373</v>
      </c>
      <c r="G495" s="573" t="s">
        <v>156</v>
      </c>
      <c r="H495" s="574">
        <v>6</v>
      </c>
      <c r="I495" s="381"/>
      <c r="J495" s="575">
        <f>ROUND(I495*H495,2)</f>
        <v>0</v>
      </c>
      <c r="K495" s="576"/>
      <c r="L495" s="499"/>
      <c r="M495" s="577" t="s">
        <v>1</v>
      </c>
      <c r="N495" s="578" t="s">
        <v>40</v>
      </c>
      <c r="O495" s="498"/>
      <c r="P495" s="579">
        <f>O495*H495</f>
        <v>0</v>
      </c>
      <c r="Q495" s="579">
        <v>0</v>
      </c>
      <c r="R495" s="579">
        <f>Q495*H495</f>
        <v>0</v>
      </c>
      <c r="S495" s="579">
        <v>0</v>
      </c>
      <c r="T495" s="580">
        <f>S495*H495</f>
        <v>0</v>
      </c>
      <c r="U495" s="498"/>
      <c r="V495" s="498"/>
      <c r="AR495" s="379" t="s">
        <v>157</v>
      </c>
      <c r="AT495" s="379" t="s">
        <v>153</v>
      </c>
      <c r="AU495" s="379" t="s">
        <v>158</v>
      </c>
      <c r="AY495" s="372" t="s">
        <v>148</v>
      </c>
      <c r="BE495" s="380">
        <f>IF(N495="základní",J495,0)</f>
        <v>0</v>
      </c>
      <c r="BF495" s="380">
        <f>IF(N495="snížená",J495,0)</f>
        <v>0</v>
      </c>
      <c r="BG495" s="380">
        <f>IF(N495="zákl. přenesená",J495,0)</f>
        <v>0</v>
      </c>
      <c r="BH495" s="380">
        <f>IF(N495="sníž. přenesená",J495,0)</f>
        <v>0</v>
      </c>
      <c r="BI495" s="380">
        <f>IF(N495="nulová",J495,0)</f>
        <v>0</v>
      </c>
      <c r="BJ495" s="372" t="s">
        <v>80</v>
      </c>
      <c r="BK495" s="380">
        <f>ROUND(I495*H495,2)</f>
        <v>0</v>
      </c>
      <c r="BL495" s="372" t="s">
        <v>157</v>
      </c>
      <c r="BM495" s="379" t="s">
        <v>559</v>
      </c>
    </row>
    <row r="496" spans="1:65" s="405" customFormat="1" ht="33" customHeight="1">
      <c r="A496" s="498"/>
      <c r="B496" s="499"/>
      <c r="C496" s="570" t="s">
        <v>560</v>
      </c>
      <c r="D496" s="570" t="s">
        <v>153</v>
      </c>
      <c r="E496" s="571" t="s">
        <v>252</v>
      </c>
      <c r="F496" s="572" t="s">
        <v>253</v>
      </c>
      <c r="G496" s="573" t="s">
        <v>156</v>
      </c>
      <c r="H496" s="574">
        <v>6.5</v>
      </c>
      <c r="I496" s="381"/>
      <c r="J496" s="575">
        <f>ROUND(I496*H496,2)</f>
        <v>0</v>
      </c>
      <c r="K496" s="576"/>
      <c r="L496" s="499"/>
      <c r="M496" s="577" t="s">
        <v>1</v>
      </c>
      <c r="N496" s="578" t="s">
        <v>40</v>
      </c>
      <c r="O496" s="498"/>
      <c r="P496" s="579">
        <f>O496*H496</f>
        <v>0</v>
      </c>
      <c r="Q496" s="579">
        <v>5.3800000000000002E-3</v>
      </c>
      <c r="R496" s="579">
        <f>Q496*H496</f>
        <v>3.4970000000000001E-2</v>
      </c>
      <c r="S496" s="579">
        <v>0</v>
      </c>
      <c r="T496" s="580">
        <f>S496*H496</f>
        <v>0</v>
      </c>
      <c r="U496" s="498"/>
      <c r="V496" s="498"/>
      <c r="AR496" s="379" t="s">
        <v>157</v>
      </c>
      <c r="AT496" s="379" t="s">
        <v>153</v>
      </c>
      <c r="AU496" s="379" t="s">
        <v>158</v>
      </c>
      <c r="AY496" s="372" t="s">
        <v>148</v>
      </c>
      <c r="BE496" s="380">
        <f>IF(N496="základní",J496,0)</f>
        <v>0</v>
      </c>
      <c r="BF496" s="380">
        <f>IF(N496="snížená",J496,0)</f>
        <v>0</v>
      </c>
      <c r="BG496" s="380">
        <f>IF(N496="zákl. přenesená",J496,0)</f>
        <v>0</v>
      </c>
      <c r="BH496" s="380">
        <f>IF(N496="sníž. přenesená",J496,0)</f>
        <v>0</v>
      </c>
      <c r="BI496" s="380">
        <f>IF(N496="nulová",J496,0)</f>
        <v>0</v>
      </c>
      <c r="BJ496" s="372" t="s">
        <v>80</v>
      </c>
      <c r="BK496" s="380">
        <f>ROUND(I496*H496,2)</f>
        <v>0</v>
      </c>
      <c r="BL496" s="372" t="s">
        <v>157</v>
      </c>
      <c r="BM496" s="379" t="s">
        <v>561</v>
      </c>
    </row>
    <row r="497" spans="1:65" s="405" customFormat="1" ht="24.15" customHeight="1">
      <c r="A497" s="498"/>
      <c r="B497" s="499"/>
      <c r="C497" s="595" t="s">
        <v>562</v>
      </c>
      <c r="D497" s="595" t="s">
        <v>256</v>
      </c>
      <c r="E497" s="596" t="s">
        <v>257</v>
      </c>
      <c r="F497" s="597" t="s">
        <v>258</v>
      </c>
      <c r="G497" s="598" t="s">
        <v>156</v>
      </c>
      <c r="H497" s="599">
        <v>7.15</v>
      </c>
      <c r="I497" s="387"/>
      <c r="J497" s="600">
        <f>ROUND(I497*H497,2)</f>
        <v>0</v>
      </c>
      <c r="K497" s="601"/>
      <c r="L497" s="602"/>
      <c r="M497" s="603" t="s">
        <v>1</v>
      </c>
      <c r="N497" s="604" t="s">
        <v>40</v>
      </c>
      <c r="O497" s="498"/>
      <c r="P497" s="579">
        <f>O497*H497</f>
        <v>0</v>
      </c>
      <c r="Q497" s="579">
        <v>2.1999999999999999E-2</v>
      </c>
      <c r="R497" s="579">
        <f>Q497*H497</f>
        <v>0.1573</v>
      </c>
      <c r="S497" s="579">
        <v>0</v>
      </c>
      <c r="T497" s="580">
        <f>S497*H497</f>
        <v>0</v>
      </c>
      <c r="U497" s="498"/>
      <c r="V497" s="498"/>
      <c r="AR497" s="379" t="s">
        <v>172</v>
      </c>
      <c r="AT497" s="379" t="s">
        <v>256</v>
      </c>
      <c r="AU497" s="379" t="s">
        <v>158</v>
      </c>
      <c r="AY497" s="372" t="s">
        <v>148</v>
      </c>
      <c r="BE497" s="380">
        <f>IF(N497="základní",J497,0)</f>
        <v>0</v>
      </c>
      <c r="BF497" s="380">
        <f>IF(N497="snížená",J497,0)</f>
        <v>0</v>
      </c>
      <c r="BG497" s="380">
        <f>IF(N497="zákl. přenesená",J497,0)</f>
        <v>0</v>
      </c>
      <c r="BH497" s="380">
        <f>IF(N497="sníž. přenesená",J497,0)</f>
        <v>0</v>
      </c>
      <c r="BI497" s="380">
        <f>IF(N497="nulová",J497,0)</f>
        <v>0</v>
      </c>
      <c r="BJ497" s="372" t="s">
        <v>80</v>
      </c>
      <c r="BK497" s="380">
        <f>ROUND(I497*H497,2)</f>
        <v>0</v>
      </c>
      <c r="BL497" s="372" t="s">
        <v>157</v>
      </c>
      <c r="BM497" s="379" t="s">
        <v>563</v>
      </c>
    </row>
    <row r="498" spans="1:65" s="388" customFormat="1">
      <c r="A498" s="581"/>
      <c r="B498" s="582"/>
      <c r="C498" s="581"/>
      <c r="D498" s="583" t="s">
        <v>170</v>
      </c>
      <c r="E498" s="581"/>
      <c r="F498" s="585" t="s">
        <v>564</v>
      </c>
      <c r="G498" s="581"/>
      <c r="H498" s="586">
        <v>7.15</v>
      </c>
      <c r="I498" s="581"/>
      <c r="J498" s="581"/>
      <c r="K498" s="581"/>
      <c r="L498" s="582"/>
      <c r="M498" s="587"/>
      <c r="N498" s="581"/>
      <c r="O498" s="581"/>
      <c r="P498" s="581"/>
      <c r="Q498" s="581"/>
      <c r="R498" s="581"/>
      <c r="S498" s="581"/>
      <c r="T498" s="588"/>
      <c r="U498" s="581"/>
      <c r="V498" s="581"/>
      <c r="AT498" s="389" t="s">
        <v>170</v>
      </c>
      <c r="AU498" s="389" t="s">
        <v>158</v>
      </c>
      <c r="AV498" s="388" t="s">
        <v>82</v>
      </c>
      <c r="AW498" s="388" t="s">
        <v>3</v>
      </c>
      <c r="AX498" s="388" t="s">
        <v>80</v>
      </c>
      <c r="AY498" s="389" t="s">
        <v>148</v>
      </c>
    </row>
    <row r="499" spans="1:65" s="405" customFormat="1" ht="24.15" customHeight="1">
      <c r="A499" s="498"/>
      <c r="B499" s="499"/>
      <c r="C499" s="570" t="s">
        <v>565</v>
      </c>
      <c r="D499" s="570" t="s">
        <v>153</v>
      </c>
      <c r="E499" s="571" t="s">
        <v>263</v>
      </c>
      <c r="F499" s="572" t="s">
        <v>264</v>
      </c>
      <c r="G499" s="573" t="s">
        <v>244</v>
      </c>
      <c r="H499" s="386"/>
      <c r="I499" s="381"/>
      <c r="J499" s="575">
        <f>ROUND(I499*H499,2)</f>
        <v>0</v>
      </c>
      <c r="K499" s="576"/>
      <c r="L499" s="499"/>
      <c r="M499" s="577" t="s">
        <v>1</v>
      </c>
      <c r="N499" s="578" t="s">
        <v>40</v>
      </c>
      <c r="O499" s="498"/>
      <c r="P499" s="579">
        <f>O499*H499</f>
        <v>0</v>
      </c>
      <c r="Q499" s="579">
        <v>0</v>
      </c>
      <c r="R499" s="579">
        <f>Q499*H499</f>
        <v>0</v>
      </c>
      <c r="S499" s="579">
        <v>0</v>
      </c>
      <c r="T499" s="580">
        <f>S499*H499</f>
        <v>0</v>
      </c>
      <c r="U499" s="498"/>
      <c r="V499" s="498"/>
      <c r="AR499" s="379" t="s">
        <v>157</v>
      </c>
      <c r="AT499" s="379" t="s">
        <v>153</v>
      </c>
      <c r="AU499" s="379" t="s">
        <v>158</v>
      </c>
      <c r="AY499" s="372" t="s">
        <v>148</v>
      </c>
      <c r="BE499" s="380">
        <f>IF(N499="základní",J499,0)</f>
        <v>0</v>
      </c>
      <c r="BF499" s="380">
        <f>IF(N499="snížená",J499,0)</f>
        <v>0</v>
      </c>
      <c r="BG499" s="380">
        <f>IF(N499="zákl. přenesená",J499,0)</f>
        <v>0</v>
      </c>
      <c r="BH499" s="380">
        <f>IF(N499="sníž. přenesená",J499,0)</f>
        <v>0</v>
      </c>
      <c r="BI499" s="380">
        <f>IF(N499="nulová",J499,0)</f>
        <v>0</v>
      </c>
      <c r="BJ499" s="372" t="s">
        <v>80</v>
      </c>
      <c r="BK499" s="380">
        <f>ROUND(I499*H499,2)</f>
        <v>0</v>
      </c>
      <c r="BL499" s="372" t="s">
        <v>157</v>
      </c>
      <c r="BM499" s="379" t="s">
        <v>566</v>
      </c>
    </row>
    <row r="500" spans="1:65" s="382" customFormat="1" ht="20.9" customHeight="1">
      <c r="A500" s="560"/>
      <c r="B500" s="561"/>
      <c r="C500" s="560"/>
      <c r="D500" s="562" t="s">
        <v>74</v>
      </c>
      <c r="E500" s="568" t="s">
        <v>266</v>
      </c>
      <c r="F500" s="568" t="s">
        <v>267</v>
      </c>
      <c r="G500" s="560"/>
      <c r="H500" s="560"/>
      <c r="I500" s="560"/>
      <c r="J500" s="569">
        <f>BK500</f>
        <v>0</v>
      </c>
      <c r="K500" s="560"/>
      <c r="L500" s="561"/>
      <c r="M500" s="565"/>
      <c r="N500" s="560"/>
      <c r="O500" s="560"/>
      <c r="P500" s="566">
        <f>SUM(P501:P506)</f>
        <v>0</v>
      </c>
      <c r="Q500" s="560"/>
      <c r="R500" s="566">
        <f>SUM(R501:R506)</f>
        <v>0.47226000000000001</v>
      </c>
      <c r="S500" s="560"/>
      <c r="T500" s="567">
        <f>SUM(T501:T506)</f>
        <v>0</v>
      </c>
      <c r="U500" s="560"/>
      <c r="V500" s="560"/>
      <c r="AR500" s="384" t="s">
        <v>82</v>
      </c>
      <c r="AT500" s="385" t="s">
        <v>74</v>
      </c>
      <c r="AU500" s="385" t="s">
        <v>82</v>
      </c>
      <c r="AY500" s="384" t="s">
        <v>148</v>
      </c>
      <c r="BK500" s="383">
        <f>SUM(BK501:BK506)</f>
        <v>0</v>
      </c>
    </row>
    <row r="501" spans="1:65" s="405" customFormat="1" ht="16.5" customHeight="1">
      <c r="A501" s="498"/>
      <c r="B501" s="499"/>
      <c r="C501" s="570" t="s">
        <v>567</v>
      </c>
      <c r="D501" s="570" t="s">
        <v>153</v>
      </c>
      <c r="E501" s="571" t="s">
        <v>269</v>
      </c>
      <c r="F501" s="572" t="s">
        <v>270</v>
      </c>
      <c r="G501" s="573" t="s">
        <v>156</v>
      </c>
      <c r="H501" s="574">
        <v>17</v>
      </c>
      <c r="I501" s="381"/>
      <c r="J501" s="575">
        <f>ROUND(I501*H501,2)</f>
        <v>0</v>
      </c>
      <c r="K501" s="576"/>
      <c r="L501" s="499"/>
      <c r="M501" s="577" t="s">
        <v>1</v>
      </c>
      <c r="N501" s="578" t="s">
        <v>40</v>
      </c>
      <c r="O501" s="498"/>
      <c r="P501" s="579">
        <f>O501*H501</f>
        <v>0</v>
      </c>
      <c r="Q501" s="579">
        <v>2.9999999999999997E-4</v>
      </c>
      <c r="R501" s="579">
        <f>Q501*H501</f>
        <v>5.0999999999999995E-3</v>
      </c>
      <c r="S501" s="579">
        <v>0</v>
      </c>
      <c r="T501" s="580">
        <f>S501*H501</f>
        <v>0</v>
      </c>
      <c r="U501" s="498"/>
      <c r="V501" s="498"/>
      <c r="AR501" s="379" t="s">
        <v>157</v>
      </c>
      <c r="AT501" s="379" t="s">
        <v>153</v>
      </c>
      <c r="AU501" s="379" t="s">
        <v>158</v>
      </c>
      <c r="AY501" s="372" t="s">
        <v>148</v>
      </c>
      <c r="BE501" s="380">
        <f>IF(N501="základní",J501,0)</f>
        <v>0</v>
      </c>
      <c r="BF501" s="380">
        <f>IF(N501="snížená",J501,0)</f>
        <v>0</v>
      </c>
      <c r="BG501" s="380">
        <f>IF(N501="zákl. přenesená",J501,0)</f>
        <v>0</v>
      </c>
      <c r="BH501" s="380">
        <f>IF(N501="sníž. přenesená",J501,0)</f>
        <v>0</v>
      </c>
      <c r="BI501" s="380">
        <f>IF(N501="nulová",J501,0)</f>
        <v>0</v>
      </c>
      <c r="BJ501" s="372" t="s">
        <v>80</v>
      </c>
      <c r="BK501" s="380">
        <f>ROUND(I501*H501,2)</f>
        <v>0</v>
      </c>
      <c r="BL501" s="372" t="s">
        <v>157</v>
      </c>
      <c r="BM501" s="379" t="s">
        <v>568</v>
      </c>
    </row>
    <row r="502" spans="1:65" s="405" customFormat="1" ht="16.5" customHeight="1">
      <c r="A502" s="498"/>
      <c r="B502" s="499"/>
      <c r="C502" s="570" t="s">
        <v>569</v>
      </c>
      <c r="D502" s="570" t="s">
        <v>153</v>
      </c>
      <c r="E502" s="571" t="s">
        <v>273</v>
      </c>
      <c r="F502" s="572" t="s">
        <v>274</v>
      </c>
      <c r="G502" s="573" t="s">
        <v>156</v>
      </c>
      <c r="H502" s="574">
        <v>17</v>
      </c>
      <c r="I502" s="381"/>
      <c r="J502" s="575">
        <f>ROUND(I502*H502,2)</f>
        <v>0</v>
      </c>
      <c r="K502" s="576"/>
      <c r="L502" s="499"/>
      <c r="M502" s="577" t="s">
        <v>1</v>
      </c>
      <c r="N502" s="578" t="s">
        <v>40</v>
      </c>
      <c r="O502" s="498"/>
      <c r="P502" s="579">
        <f>O502*H502</f>
        <v>0</v>
      </c>
      <c r="Q502" s="579">
        <v>4.4999999999999997E-3</v>
      </c>
      <c r="R502" s="579">
        <f>Q502*H502</f>
        <v>7.6499999999999999E-2</v>
      </c>
      <c r="S502" s="579">
        <v>0</v>
      </c>
      <c r="T502" s="580">
        <f>S502*H502</f>
        <v>0</v>
      </c>
      <c r="U502" s="498"/>
      <c r="V502" s="498"/>
      <c r="AR502" s="379" t="s">
        <v>157</v>
      </c>
      <c r="AT502" s="379" t="s">
        <v>153</v>
      </c>
      <c r="AU502" s="379" t="s">
        <v>158</v>
      </c>
      <c r="AY502" s="372" t="s">
        <v>148</v>
      </c>
      <c r="BE502" s="380">
        <f>IF(N502="základní",J502,0)</f>
        <v>0</v>
      </c>
      <c r="BF502" s="380">
        <f>IF(N502="snížená",J502,0)</f>
        <v>0</v>
      </c>
      <c r="BG502" s="380">
        <f>IF(N502="zákl. přenesená",J502,0)</f>
        <v>0</v>
      </c>
      <c r="BH502" s="380">
        <f>IF(N502="sníž. přenesená",J502,0)</f>
        <v>0</v>
      </c>
      <c r="BI502" s="380">
        <f>IF(N502="nulová",J502,0)</f>
        <v>0</v>
      </c>
      <c r="BJ502" s="372" t="s">
        <v>80</v>
      </c>
      <c r="BK502" s="380">
        <f>ROUND(I502*H502,2)</f>
        <v>0</v>
      </c>
      <c r="BL502" s="372" t="s">
        <v>157</v>
      </c>
      <c r="BM502" s="379" t="s">
        <v>570</v>
      </c>
    </row>
    <row r="503" spans="1:65" s="405" customFormat="1" ht="33" customHeight="1">
      <c r="A503" s="498"/>
      <c r="B503" s="499"/>
      <c r="C503" s="570" t="s">
        <v>571</v>
      </c>
      <c r="D503" s="570" t="s">
        <v>153</v>
      </c>
      <c r="E503" s="571" t="s">
        <v>277</v>
      </c>
      <c r="F503" s="572" t="s">
        <v>278</v>
      </c>
      <c r="G503" s="573" t="s">
        <v>156</v>
      </c>
      <c r="H503" s="574">
        <v>17</v>
      </c>
      <c r="I503" s="381"/>
      <c r="J503" s="575">
        <f>ROUND(I503*H503,2)</f>
        <v>0</v>
      </c>
      <c r="K503" s="576"/>
      <c r="L503" s="499"/>
      <c r="M503" s="577" t="s">
        <v>1</v>
      </c>
      <c r="N503" s="578" t="s">
        <v>40</v>
      </c>
      <c r="O503" s="498"/>
      <c r="P503" s="579">
        <f>O503*H503</f>
        <v>0</v>
      </c>
      <c r="Q503" s="579">
        <v>5.3800000000000002E-3</v>
      </c>
      <c r="R503" s="579">
        <f>Q503*H503</f>
        <v>9.146E-2</v>
      </c>
      <c r="S503" s="579">
        <v>0</v>
      </c>
      <c r="T503" s="580">
        <f>S503*H503</f>
        <v>0</v>
      </c>
      <c r="U503" s="498"/>
      <c r="V503" s="498"/>
      <c r="AR503" s="379" t="s">
        <v>157</v>
      </c>
      <c r="AT503" s="379" t="s">
        <v>153</v>
      </c>
      <c r="AU503" s="379" t="s">
        <v>158</v>
      </c>
      <c r="AY503" s="372" t="s">
        <v>148</v>
      </c>
      <c r="BE503" s="380">
        <f>IF(N503="základní",J503,0)</f>
        <v>0</v>
      </c>
      <c r="BF503" s="380">
        <f>IF(N503="snížená",J503,0)</f>
        <v>0</v>
      </c>
      <c r="BG503" s="380">
        <f>IF(N503="zákl. přenesená",J503,0)</f>
        <v>0</v>
      </c>
      <c r="BH503" s="380">
        <f>IF(N503="sníž. přenesená",J503,0)</f>
        <v>0</v>
      </c>
      <c r="BI503" s="380">
        <f>IF(N503="nulová",J503,0)</f>
        <v>0</v>
      </c>
      <c r="BJ503" s="372" t="s">
        <v>80</v>
      </c>
      <c r="BK503" s="380">
        <f>ROUND(I503*H503,2)</f>
        <v>0</v>
      </c>
      <c r="BL503" s="372" t="s">
        <v>157</v>
      </c>
      <c r="BM503" s="379" t="s">
        <v>572</v>
      </c>
    </row>
    <row r="504" spans="1:65" s="405" customFormat="1" ht="24.15" customHeight="1">
      <c r="A504" s="498"/>
      <c r="B504" s="499"/>
      <c r="C504" s="595" t="s">
        <v>573</v>
      </c>
      <c r="D504" s="595" t="s">
        <v>256</v>
      </c>
      <c r="E504" s="596" t="s">
        <v>281</v>
      </c>
      <c r="F504" s="597" t="s">
        <v>282</v>
      </c>
      <c r="G504" s="598" t="s">
        <v>156</v>
      </c>
      <c r="H504" s="599">
        <v>18.7</v>
      </c>
      <c r="I504" s="387"/>
      <c r="J504" s="600">
        <f>ROUND(I504*H504,2)</f>
        <v>0</v>
      </c>
      <c r="K504" s="601"/>
      <c r="L504" s="602"/>
      <c r="M504" s="603" t="s">
        <v>1</v>
      </c>
      <c r="N504" s="604" t="s">
        <v>40</v>
      </c>
      <c r="O504" s="498"/>
      <c r="P504" s="579">
        <f>O504*H504</f>
        <v>0</v>
      </c>
      <c r="Q504" s="579">
        <v>1.6E-2</v>
      </c>
      <c r="R504" s="579">
        <f>Q504*H504</f>
        <v>0.29920000000000002</v>
      </c>
      <c r="S504" s="579">
        <v>0</v>
      </c>
      <c r="T504" s="580">
        <f>S504*H504</f>
        <v>0</v>
      </c>
      <c r="U504" s="498"/>
      <c r="V504" s="498"/>
      <c r="AR504" s="379" t="s">
        <v>172</v>
      </c>
      <c r="AT504" s="379" t="s">
        <v>256</v>
      </c>
      <c r="AU504" s="379" t="s">
        <v>158</v>
      </c>
      <c r="AY504" s="372" t="s">
        <v>148</v>
      </c>
      <c r="BE504" s="380">
        <f>IF(N504="základní",J504,0)</f>
        <v>0</v>
      </c>
      <c r="BF504" s="380">
        <f>IF(N504="snížená",J504,0)</f>
        <v>0</v>
      </c>
      <c r="BG504" s="380">
        <f>IF(N504="zákl. přenesená",J504,0)</f>
        <v>0</v>
      </c>
      <c r="BH504" s="380">
        <f>IF(N504="sníž. přenesená",J504,0)</f>
        <v>0</v>
      </c>
      <c r="BI504" s="380">
        <f>IF(N504="nulová",J504,0)</f>
        <v>0</v>
      </c>
      <c r="BJ504" s="372" t="s">
        <v>80</v>
      </c>
      <c r="BK504" s="380">
        <f>ROUND(I504*H504,2)</f>
        <v>0</v>
      </c>
      <c r="BL504" s="372" t="s">
        <v>157</v>
      </c>
      <c r="BM504" s="379" t="s">
        <v>574</v>
      </c>
    </row>
    <row r="505" spans="1:65" s="388" customFormat="1">
      <c r="A505" s="581"/>
      <c r="B505" s="582"/>
      <c r="C505" s="581"/>
      <c r="D505" s="583" t="s">
        <v>170</v>
      </c>
      <c r="E505" s="581"/>
      <c r="F505" s="585" t="s">
        <v>575</v>
      </c>
      <c r="G505" s="581"/>
      <c r="H505" s="586">
        <v>18.7</v>
      </c>
      <c r="I505" s="581"/>
      <c r="J505" s="581"/>
      <c r="K505" s="581"/>
      <c r="L505" s="582"/>
      <c r="M505" s="587"/>
      <c r="N505" s="581"/>
      <c r="O505" s="581"/>
      <c r="P505" s="581"/>
      <c r="Q505" s="581"/>
      <c r="R505" s="581"/>
      <c r="S505" s="581"/>
      <c r="T505" s="588"/>
      <c r="U505" s="581"/>
      <c r="V505" s="581"/>
      <c r="AT505" s="389" t="s">
        <v>170</v>
      </c>
      <c r="AU505" s="389" t="s">
        <v>158</v>
      </c>
      <c r="AV505" s="388" t="s">
        <v>82</v>
      </c>
      <c r="AW505" s="388" t="s">
        <v>3</v>
      </c>
      <c r="AX505" s="388" t="s">
        <v>80</v>
      </c>
      <c r="AY505" s="389" t="s">
        <v>148</v>
      </c>
    </row>
    <row r="506" spans="1:65" s="405" customFormat="1" ht="24.15" customHeight="1">
      <c r="A506" s="498"/>
      <c r="B506" s="499"/>
      <c r="C506" s="570" t="s">
        <v>576</v>
      </c>
      <c r="D506" s="570" t="s">
        <v>153</v>
      </c>
      <c r="E506" s="571" t="s">
        <v>286</v>
      </c>
      <c r="F506" s="572" t="s">
        <v>287</v>
      </c>
      <c r="G506" s="573" t="s">
        <v>244</v>
      </c>
      <c r="H506" s="386"/>
      <c r="I506" s="381"/>
      <c r="J506" s="575">
        <f>ROUND(I506*H506,2)</f>
        <v>0</v>
      </c>
      <c r="K506" s="576"/>
      <c r="L506" s="499"/>
      <c r="M506" s="577" t="s">
        <v>1</v>
      </c>
      <c r="N506" s="578" t="s">
        <v>40</v>
      </c>
      <c r="O506" s="498"/>
      <c r="P506" s="579">
        <f>O506*H506</f>
        <v>0</v>
      </c>
      <c r="Q506" s="579">
        <v>0</v>
      </c>
      <c r="R506" s="579">
        <f>Q506*H506</f>
        <v>0</v>
      </c>
      <c r="S506" s="579">
        <v>0</v>
      </c>
      <c r="T506" s="580">
        <f>S506*H506</f>
        <v>0</v>
      </c>
      <c r="U506" s="498"/>
      <c r="V506" s="498"/>
      <c r="AR506" s="379" t="s">
        <v>157</v>
      </c>
      <c r="AT506" s="379" t="s">
        <v>153</v>
      </c>
      <c r="AU506" s="379" t="s">
        <v>158</v>
      </c>
      <c r="AY506" s="372" t="s">
        <v>148</v>
      </c>
      <c r="BE506" s="380">
        <f>IF(N506="základní",J506,0)</f>
        <v>0</v>
      </c>
      <c r="BF506" s="380">
        <f>IF(N506="snížená",J506,0)</f>
        <v>0</v>
      </c>
      <c r="BG506" s="380">
        <f>IF(N506="zákl. přenesená",J506,0)</f>
        <v>0</v>
      </c>
      <c r="BH506" s="380">
        <f>IF(N506="sníž. přenesená",J506,0)</f>
        <v>0</v>
      </c>
      <c r="BI506" s="380">
        <f>IF(N506="nulová",J506,0)</f>
        <v>0</v>
      </c>
      <c r="BJ506" s="372" t="s">
        <v>80</v>
      </c>
      <c r="BK506" s="380">
        <f>ROUND(I506*H506,2)</f>
        <v>0</v>
      </c>
      <c r="BL506" s="372" t="s">
        <v>157</v>
      </c>
      <c r="BM506" s="379" t="s">
        <v>577</v>
      </c>
    </row>
    <row r="507" spans="1:65" s="382" customFormat="1" ht="26" customHeight="1">
      <c r="A507" s="560"/>
      <c r="B507" s="561"/>
      <c r="C507" s="560"/>
      <c r="D507" s="562" t="s">
        <v>74</v>
      </c>
      <c r="E507" s="563" t="s">
        <v>578</v>
      </c>
      <c r="F507" s="563" t="s">
        <v>579</v>
      </c>
      <c r="G507" s="560"/>
      <c r="H507" s="560"/>
      <c r="I507" s="560"/>
      <c r="J507" s="564">
        <f>BK507</f>
        <v>0</v>
      </c>
      <c r="K507" s="560"/>
      <c r="L507" s="561"/>
      <c r="M507" s="565"/>
      <c r="N507" s="560"/>
      <c r="O507" s="560"/>
      <c r="P507" s="566">
        <f>P508+P516</f>
        <v>0</v>
      </c>
      <c r="Q507" s="560"/>
      <c r="R507" s="566">
        <f>R508+R516</f>
        <v>0.77123999999999993</v>
      </c>
      <c r="S507" s="560"/>
      <c r="T507" s="567">
        <f>T508+T516</f>
        <v>0.05</v>
      </c>
      <c r="U507" s="560"/>
      <c r="V507" s="560"/>
      <c r="AR507" s="384" t="s">
        <v>80</v>
      </c>
      <c r="AT507" s="385" t="s">
        <v>74</v>
      </c>
      <c r="AU507" s="385" t="s">
        <v>75</v>
      </c>
      <c r="AY507" s="384" t="s">
        <v>148</v>
      </c>
      <c r="BK507" s="383">
        <f>BK508+BK516</f>
        <v>0</v>
      </c>
    </row>
    <row r="508" spans="1:65" s="382" customFormat="1" ht="22.75" customHeight="1">
      <c r="A508" s="560"/>
      <c r="B508" s="561"/>
      <c r="C508" s="560"/>
      <c r="D508" s="562" t="s">
        <v>74</v>
      </c>
      <c r="E508" s="568" t="s">
        <v>149</v>
      </c>
      <c r="F508" s="568" t="s">
        <v>150</v>
      </c>
      <c r="G508" s="560"/>
      <c r="H508" s="560"/>
      <c r="I508" s="560"/>
      <c r="J508" s="569">
        <f>BK508</f>
        <v>0</v>
      </c>
      <c r="K508" s="560"/>
      <c r="L508" s="561"/>
      <c r="M508" s="565"/>
      <c r="N508" s="560"/>
      <c r="O508" s="560"/>
      <c r="P508" s="566">
        <f>P509+P511</f>
        <v>0</v>
      </c>
      <c r="Q508" s="560"/>
      <c r="R508" s="566">
        <f>R509+R511</f>
        <v>0</v>
      </c>
      <c r="S508" s="560"/>
      <c r="T508" s="567">
        <f>T509+T511</f>
        <v>0.05</v>
      </c>
      <c r="U508" s="560"/>
      <c r="V508" s="560"/>
      <c r="AR508" s="384" t="s">
        <v>80</v>
      </c>
      <c r="AT508" s="385" t="s">
        <v>74</v>
      </c>
      <c r="AU508" s="385" t="s">
        <v>80</v>
      </c>
      <c r="AY508" s="384" t="s">
        <v>148</v>
      </c>
      <c r="BK508" s="383">
        <f>BK509+BK511</f>
        <v>0</v>
      </c>
    </row>
    <row r="509" spans="1:65" s="382" customFormat="1" ht="20.9" customHeight="1">
      <c r="A509" s="560"/>
      <c r="B509" s="561"/>
      <c r="C509" s="560"/>
      <c r="D509" s="562" t="s">
        <v>74</v>
      </c>
      <c r="E509" s="568" t="s">
        <v>295</v>
      </c>
      <c r="F509" s="568" t="s">
        <v>1553</v>
      </c>
      <c r="G509" s="560"/>
      <c r="H509" s="560"/>
      <c r="I509" s="560"/>
      <c r="J509" s="569">
        <f>BK509</f>
        <v>0</v>
      </c>
      <c r="K509" s="560"/>
      <c r="L509" s="561"/>
      <c r="M509" s="565"/>
      <c r="N509" s="560"/>
      <c r="O509" s="560"/>
      <c r="P509" s="566">
        <f>P510</f>
        <v>0</v>
      </c>
      <c r="Q509" s="560"/>
      <c r="R509" s="566">
        <f>R510</f>
        <v>0</v>
      </c>
      <c r="S509" s="560"/>
      <c r="T509" s="567">
        <f>T510</f>
        <v>0.05</v>
      </c>
      <c r="U509" s="560"/>
      <c r="V509" s="560"/>
      <c r="AR509" s="384" t="s">
        <v>82</v>
      </c>
      <c r="AT509" s="385" t="s">
        <v>74</v>
      </c>
      <c r="AU509" s="385" t="s">
        <v>82</v>
      </c>
      <c r="AY509" s="384" t="s">
        <v>148</v>
      </c>
      <c r="BK509" s="383">
        <f>BK510</f>
        <v>0</v>
      </c>
    </row>
    <row r="510" spans="1:65" s="405" customFormat="1" ht="24.15" customHeight="1">
      <c r="A510" s="498"/>
      <c r="B510" s="499"/>
      <c r="C510" s="570" t="s">
        <v>580</v>
      </c>
      <c r="D510" s="570" t="s">
        <v>153</v>
      </c>
      <c r="E510" s="571" t="s">
        <v>581</v>
      </c>
      <c r="F510" s="572" t="s">
        <v>582</v>
      </c>
      <c r="G510" s="573" t="s">
        <v>156</v>
      </c>
      <c r="H510" s="574">
        <v>20</v>
      </c>
      <c r="I510" s="381"/>
      <c r="J510" s="575">
        <f>ROUND(I510*H510,2)</f>
        <v>0</v>
      </c>
      <c r="K510" s="576"/>
      <c r="L510" s="499"/>
      <c r="M510" s="577" t="s">
        <v>1</v>
      </c>
      <c r="N510" s="578" t="s">
        <v>40</v>
      </c>
      <c r="O510" s="498"/>
      <c r="P510" s="579">
        <f>O510*H510</f>
        <v>0</v>
      </c>
      <c r="Q510" s="579">
        <v>0</v>
      </c>
      <c r="R510" s="579">
        <f>Q510*H510</f>
        <v>0</v>
      </c>
      <c r="S510" s="579">
        <v>2.5000000000000001E-3</v>
      </c>
      <c r="T510" s="580">
        <f>S510*H510</f>
        <v>0.05</v>
      </c>
      <c r="U510" s="498"/>
      <c r="V510" s="498"/>
      <c r="AR510" s="379" t="s">
        <v>216</v>
      </c>
      <c r="AT510" s="379" t="s">
        <v>153</v>
      </c>
      <c r="AU510" s="379" t="s">
        <v>158</v>
      </c>
      <c r="AY510" s="372" t="s">
        <v>148</v>
      </c>
      <c r="BE510" s="380">
        <f>IF(N510="základní",J510,0)</f>
        <v>0</v>
      </c>
      <c r="BF510" s="380">
        <f>IF(N510="snížená",J510,0)</f>
        <v>0</v>
      </c>
      <c r="BG510" s="380">
        <f>IF(N510="zákl. přenesená",J510,0)</f>
        <v>0</v>
      </c>
      <c r="BH510" s="380">
        <f>IF(N510="sníž. přenesená",J510,0)</f>
        <v>0</v>
      </c>
      <c r="BI510" s="380">
        <f>IF(N510="nulová",J510,0)</f>
        <v>0</v>
      </c>
      <c r="BJ510" s="372" t="s">
        <v>80</v>
      </c>
      <c r="BK510" s="380">
        <f>ROUND(I510*H510,2)</f>
        <v>0</v>
      </c>
      <c r="BL510" s="372" t="s">
        <v>216</v>
      </c>
      <c r="BM510" s="379" t="s">
        <v>583</v>
      </c>
    </row>
    <row r="511" spans="1:65" s="382" customFormat="1" ht="20.9" customHeight="1">
      <c r="A511" s="560"/>
      <c r="B511" s="561"/>
      <c r="C511" s="560"/>
      <c r="D511" s="562" t="s">
        <v>74</v>
      </c>
      <c r="E511" s="568" t="s">
        <v>190</v>
      </c>
      <c r="F511" s="568" t="s">
        <v>191</v>
      </c>
      <c r="G511" s="560"/>
      <c r="H511" s="560"/>
      <c r="I511" s="560"/>
      <c r="J511" s="569">
        <f>BK511</f>
        <v>0</v>
      </c>
      <c r="K511" s="560"/>
      <c r="L511" s="561"/>
      <c r="M511" s="565"/>
      <c r="N511" s="560"/>
      <c r="O511" s="560"/>
      <c r="P511" s="566">
        <f>SUM(P512:P515)</f>
        <v>0</v>
      </c>
      <c r="Q511" s="560"/>
      <c r="R511" s="566">
        <f>SUM(R512:R515)</f>
        <v>0</v>
      </c>
      <c r="S511" s="560"/>
      <c r="T511" s="567">
        <f>SUM(T512:T515)</f>
        <v>0</v>
      </c>
      <c r="U511" s="560"/>
      <c r="V511" s="560"/>
      <c r="AR511" s="384" t="s">
        <v>80</v>
      </c>
      <c r="AT511" s="385" t="s">
        <v>74</v>
      </c>
      <c r="AU511" s="385" t="s">
        <v>82</v>
      </c>
      <c r="AY511" s="384" t="s">
        <v>148</v>
      </c>
      <c r="BK511" s="383">
        <f>SUM(BK512:BK515)</f>
        <v>0</v>
      </c>
    </row>
    <row r="512" spans="1:65" s="405" customFormat="1" ht="24.15" customHeight="1">
      <c r="A512" s="498"/>
      <c r="B512" s="499"/>
      <c r="C512" s="570" t="s">
        <v>584</v>
      </c>
      <c r="D512" s="570" t="s">
        <v>153</v>
      </c>
      <c r="E512" s="571" t="s">
        <v>193</v>
      </c>
      <c r="F512" s="572" t="s">
        <v>194</v>
      </c>
      <c r="G512" s="573" t="s">
        <v>195</v>
      </c>
      <c r="H512" s="574">
        <v>0.05</v>
      </c>
      <c r="I512" s="381"/>
      <c r="J512" s="575">
        <f>ROUND(I512*H512,2)</f>
        <v>0</v>
      </c>
      <c r="K512" s="576"/>
      <c r="L512" s="499"/>
      <c r="M512" s="577" t="s">
        <v>1</v>
      </c>
      <c r="N512" s="578" t="s">
        <v>40</v>
      </c>
      <c r="O512" s="498"/>
      <c r="P512" s="579">
        <f>O512*H512</f>
        <v>0</v>
      </c>
      <c r="Q512" s="579">
        <v>0</v>
      </c>
      <c r="R512" s="579">
        <f>Q512*H512</f>
        <v>0</v>
      </c>
      <c r="S512" s="579">
        <v>0</v>
      </c>
      <c r="T512" s="580">
        <f>S512*H512</f>
        <v>0</v>
      </c>
      <c r="U512" s="498"/>
      <c r="V512" s="498"/>
      <c r="AR512" s="379" t="s">
        <v>157</v>
      </c>
      <c r="AT512" s="379" t="s">
        <v>153</v>
      </c>
      <c r="AU512" s="379" t="s">
        <v>158</v>
      </c>
      <c r="AY512" s="372" t="s">
        <v>148</v>
      </c>
      <c r="BE512" s="380">
        <f>IF(N512="základní",J512,0)</f>
        <v>0</v>
      </c>
      <c r="BF512" s="380">
        <f>IF(N512="snížená",J512,0)</f>
        <v>0</v>
      </c>
      <c r="BG512" s="380">
        <f>IF(N512="zákl. přenesená",J512,0)</f>
        <v>0</v>
      </c>
      <c r="BH512" s="380">
        <f>IF(N512="sníž. přenesená",J512,0)</f>
        <v>0</v>
      </c>
      <c r="BI512" s="380">
        <f>IF(N512="nulová",J512,0)</f>
        <v>0</v>
      </c>
      <c r="BJ512" s="372" t="s">
        <v>80</v>
      </c>
      <c r="BK512" s="380">
        <f>ROUND(I512*H512,2)</f>
        <v>0</v>
      </c>
      <c r="BL512" s="372" t="s">
        <v>157</v>
      </c>
      <c r="BM512" s="379" t="s">
        <v>585</v>
      </c>
    </row>
    <row r="513" spans="1:65" s="405" customFormat="1" ht="24.15" customHeight="1">
      <c r="A513" s="498"/>
      <c r="B513" s="499"/>
      <c r="C513" s="570" t="s">
        <v>586</v>
      </c>
      <c r="D513" s="570" t="s">
        <v>153</v>
      </c>
      <c r="E513" s="571" t="s">
        <v>197</v>
      </c>
      <c r="F513" s="572" t="s">
        <v>198</v>
      </c>
      <c r="G513" s="573" t="s">
        <v>195</v>
      </c>
      <c r="H513" s="574">
        <v>0.95</v>
      </c>
      <c r="I513" s="381"/>
      <c r="J513" s="575">
        <f>ROUND(I513*H513,2)</f>
        <v>0</v>
      </c>
      <c r="K513" s="576"/>
      <c r="L513" s="499"/>
      <c r="M513" s="577" t="s">
        <v>1</v>
      </c>
      <c r="N513" s="578" t="s">
        <v>40</v>
      </c>
      <c r="O513" s="498"/>
      <c r="P513" s="579">
        <f>O513*H513</f>
        <v>0</v>
      </c>
      <c r="Q513" s="579">
        <v>0</v>
      </c>
      <c r="R513" s="579">
        <f>Q513*H513</f>
        <v>0</v>
      </c>
      <c r="S513" s="579">
        <v>0</v>
      </c>
      <c r="T513" s="580">
        <f>S513*H513</f>
        <v>0</v>
      </c>
      <c r="U513" s="498"/>
      <c r="V513" s="498"/>
      <c r="AR513" s="379" t="s">
        <v>157</v>
      </c>
      <c r="AT513" s="379" t="s">
        <v>153</v>
      </c>
      <c r="AU513" s="379" t="s">
        <v>158</v>
      </c>
      <c r="AY513" s="372" t="s">
        <v>148</v>
      </c>
      <c r="BE513" s="380">
        <f>IF(N513="základní",J513,0)</f>
        <v>0</v>
      </c>
      <c r="BF513" s="380">
        <f>IF(N513="snížená",J513,0)</f>
        <v>0</v>
      </c>
      <c r="BG513" s="380">
        <f>IF(N513="zákl. přenesená",J513,0)</f>
        <v>0</v>
      </c>
      <c r="BH513" s="380">
        <f>IF(N513="sníž. přenesená",J513,0)</f>
        <v>0</v>
      </c>
      <c r="BI513" s="380">
        <f>IF(N513="nulová",J513,0)</f>
        <v>0</v>
      </c>
      <c r="BJ513" s="372" t="s">
        <v>80</v>
      </c>
      <c r="BK513" s="380">
        <f>ROUND(I513*H513,2)</f>
        <v>0</v>
      </c>
      <c r="BL513" s="372" t="s">
        <v>157</v>
      </c>
      <c r="BM513" s="379" t="s">
        <v>587</v>
      </c>
    </row>
    <row r="514" spans="1:65" s="388" customFormat="1">
      <c r="A514" s="581"/>
      <c r="B514" s="582"/>
      <c r="C514" s="581"/>
      <c r="D514" s="583" t="s">
        <v>170</v>
      </c>
      <c r="E514" s="581"/>
      <c r="F514" s="585" t="s">
        <v>1580</v>
      </c>
      <c r="G514" s="581"/>
      <c r="H514" s="586">
        <v>0.95</v>
      </c>
      <c r="I514" s="581"/>
      <c r="J514" s="581"/>
      <c r="K514" s="581"/>
      <c r="L514" s="582"/>
      <c r="M514" s="587"/>
      <c r="N514" s="581"/>
      <c r="O514" s="581"/>
      <c r="P514" s="581"/>
      <c r="Q514" s="581"/>
      <c r="R514" s="581"/>
      <c r="S514" s="581"/>
      <c r="T514" s="588"/>
      <c r="U514" s="581"/>
      <c r="V514" s="581"/>
      <c r="AT514" s="389" t="s">
        <v>170</v>
      </c>
      <c r="AU514" s="389" t="s">
        <v>158</v>
      </c>
      <c r="AV514" s="388" t="s">
        <v>82</v>
      </c>
      <c r="AW514" s="388" t="s">
        <v>3</v>
      </c>
      <c r="AX514" s="388" t="s">
        <v>80</v>
      </c>
      <c r="AY514" s="389" t="s">
        <v>148</v>
      </c>
    </row>
    <row r="515" spans="1:65" s="405" customFormat="1" ht="44.25" customHeight="1">
      <c r="A515" s="498"/>
      <c r="B515" s="499"/>
      <c r="C515" s="570" t="s">
        <v>588</v>
      </c>
      <c r="D515" s="570" t="s">
        <v>153</v>
      </c>
      <c r="E515" s="571" t="s">
        <v>589</v>
      </c>
      <c r="F515" s="572" t="s">
        <v>590</v>
      </c>
      <c r="G515" s="573" t="s">
        <v>195</v>
      </c>
      <c r="H515" s="574">
        <v>0.05</v>
      </c>
      <c r="I515" s="381"/>
      <c r="J515" s="575">
        <f>ROUND(I515*H515,2)</f>
        <v>0</v>
      </c>
      <c r="K515" s="576"/>
      <c r="L515" s="499"/>
      <c r="M515" s="577" t="s">
        <v>1</v>
      </c>
      <c r="N515" s="578" t="s">
        <v>40</v>
      </c>
      <c r="O515" s="498"/>
      <c r="P515" s="579">
        <f>O515*H515</f>
        <v>0</v>
      </c>
      <c r="Q515" s="579">
        <v>0</v>
      </c>
      <c r="R515" s="579">
        <f>Q515*H515</f>
        <v>0</v>
      </c>
      <c r="S515" s="579">
        <v>0</v>
      </c>
      <c r="T515" s="580">
        <f>S515*H515</f>
        <v>0</v>
      </c>
      <c r="U515" s="498"/>
      <c r="V515" s="498"/>
      <c r="AR515" s="379" t="s">
        <v>157</v>
      </c>
      <c r="AT515" s="379" t="s">
        <v>153</v>
      </c>
      <c r="AU515" s="379" t="s">
        <v>158</v>
      </c>
      <c r="AY515" s="372" t="s">
        <v>148</v>
      </c>
      <c r="BE515" s="380">
        <f>IF(N515="základní",J515,0)</f>
        <v>0</v>
      </c>
      <c r="BF515" s="380">
        <f>IF(N515="snížená",J515,0)</f>
        <v>0</v>
      </c>
      <c r="BG515" s="380">
        <f>IF(N515="zákl. přenesená",J515,0)</f>
        <v>0</v>
      </c>
      <c r="BH515" s="380">
        <f>IF(N515="sníž. přenesená",J515,0)</f>
        <v>0</v>
      </c>
      <c r="BI515" s="380">
        <f>IF(N515="nulová",J515,0)</f>
        <v>0</v>
      </c>
      <c r="BJ515" s="372" t="s">
        <v>80</v>
      </c>
      <c r="BK515" s="380">
        <f>ROUND(I515*H515,2)</f>
        <v>0</v>
      </c>
      <c r="BL515" s="372" t="s">
        <v>157</v>
      </c>
      <c r="BM515" s="379" t="s">
        <v>591</v>
      </c>
    </row>
    <row r="516" spans="1:65" s="382" customFormat="1" ht="22.75" customHeight="1">
      <c r="A516" s="560"/>
      <c r="B516" s="561"/>
      <c r="C516" s="560"/>
      <c r="D516" s="562" t="s">
        <v>74</v>
      </c>
      <c r="E516" s="568" t="s">
        <v>204</v>
      </c>
      <c r="F516" s="568" t="s">
        <v>205</v>
      </c>
      <c r="G516" s="560"/>
      <c r="H516" s="560"/>
      <c r="I516" s="560"/>
      <c r="J516" s="569">
        <f>BK516</f>
        <v>0</v>
      </c>
      <c r="K516" s="560"/>
      <c r="L516" s="561"/>
      <c r="M516" s="565"/>
      <c r="N516" s="560"/>
      <c r="O516" s="560"/>
      <c r="P516" s="566">
        <f>P517+P523</f>
        <v>0</v>
      </c>
      <c r="Q516" s="560"/>
      <c r="R516" s="566">
        <f>R517+R523</f>
        <v>0.77123999999999993</v>
      </c>
      <c r="S516" s="560"/>
      <c r="T516" s="567">
        <f>T517+T523</f>
        <v>0</v>
      </c>
      <c r="U516" s="560"/>
      <c r="V516" s="560"/>
      <c r="AR516" s="384" t="s">
        <v>80</v>
      </c>
      <c r="AT516" s="385" t="s">
        <v>74</v>
      </c>
      <c r="AU516" s="385" t="s">
        <v>80</v>
      </c>
      <c r="AY516" s="384" t="s">
        <v>148</v>
      </c>
      <c r="BK516" s="383">
        <f>BK517+BK523</f>
        <v>0</v>
      </c>
    </row>
    <row r="517" spans="1:65" s="382" customFormat="1" ht="20.9" customHeight="1">
      <c r="A517" s="560"/>
      <c r="B517" s="561"/>
      <c r="C517" s="560"/>
      <c r="D517" s="562" t="s">
        <v>74</v>
      </c>
      <c r="E517" s="568" t="s">
        <v>364</v>
      </c>
      <c r="F517" s="568" t="s">
        <v>1551</v>
      </c>
      <c r="G517" s="560"/>
      <c r="H517" s="560"/>
      <c r="I517" s="560"/>
      <c r="J517" s="569">
        <f>BK517</f>
        <v>0</v>
      </c>
      <c r="K517" s="560"/>
      <c r="L517" s="561"/>
      <c r="M517" s="565"/>
      <c r="N517" s="560"/>
      <c r="O517" s="560"/>
      <c r="P517" s="566">
        <f>SUM(P518:P522)</f>
        <v>0</v>
      </c>
      <c r="Q517" s="560"/>
      <c r="R517" s="566">
        <f>SUM(R518:R522)</f>
        <v>0.74219999999999997</v>
      </c>
      <c r="S517" s="560"/>
      <c r="T517" s="567">
        <f>SUM(T518:T522)</f>
        <v>0</v>
      </c>
      <c r="U517" s="560"/>
      <c r="V517" s="560"/>
      <c r="AR517" s="384" t="s">
        <v>80</v>
      </c>
      <c r="AT517" s="385" t="s">
        <v>74</v>
      </c>
      <c r="AU517" s="385" t="s">
        <v>82</v>
      </c>
      <c r="AY517" s="384" t="s">
        <v>148</v>
      </c>
      <c r="BK517" s="383">
        <f>SUM(BK518:BK522)</f>
        <v>0</v>
      </c>
    </row>
    <row r="518" spans="1:65" s="405" customFormat="1" ht="24.15" customHeight="1">
      <c r="A518" s="498"/>
      <c r="B518" s="499"/>
      <c r="C518" s="570" t="s">
        <v>1579</v>
      </c>
      <c r="D518" s="570" t="s">
        <v>153</v>
      </c>
      <c r="E518" s="571" t="s">
        <v>1578</v>
      </c>
      <c r="F518" s="572" t="s">
        <v>1577</v>
      </c>
      <c r="G518" s="573" t="s">
        <v>156</v>
      </c>
      <c r="H518" s="574">
        <v>30</v>
      </c>
      <c r="I518" s="381"/>
      <c r="J518" s="575">
        <f>ROUND(I518*H518,2)</f>
        <v>0</v>
      </c>
      <c r="K518" s="576"/>
      <c r="L518" s="499"/>
      <c r="M518" s="577" t="s">
        <v>1</v>
      </c>
      <c r="N518" s="578" t="s">
        <v>40</v>
      </c>
      <c r="O518" s="498"/>
      <c r="P518" s="579">
        <f>O518*H518</f>
        <v>0</v>
      </c>
      <c r="Q518" s="579">
        <v>8.0000000000000002E-3</v>
      </c>
      <c r="R518" s="579">
        <f>Q518*H518</f>
        <v>0.24</v>
      </c>
      <c r="S518" s="579">
        <v>0</v>
      </c>
      <c r="T518" s="580">
        <f>S518*H518</f>
        <v>0</v>
      </c>
      <c r="U518" s="498"/>
      <c r="V518" s="498"/>
      <c r="AR518" s="379" t="s">
        <v>157</v>
      </c>
      <c r="AT518" s="379" t="s">
        <v>153</v>
      </c>
      <c r="AU518" s="379" t="s">
        <v>158</v>
      </c>
      <c r="AY518" s="372" t="s">
        <v>148</v>
      </c>
      <c r="BE518" s="380">
        <f>IF(N518="základní",J518,0)</f>
        <v>0</v>
      </c>
      <c r="BF518" s="380">
        <f>IF(N518="snížená",J518,0)</f>
        <v>0</v>
      </c>
      <c r="BG518" s="380">
        <f>IF(N518="zákl. přenesená",J518,0)</f>
        <v>0</v>
      </c>
      <c r="BH518" s="380">
        <f>IF(N518="sníž. přenesená",J518,0)</f>
        <v>0</v>
      </c>
      <c r="BI518" s="380">
        <f>IF(N518="nulová",J518,0)</f>
        <v>0</v>
      </c>
      <c r="BJ518" s="372" t="s">
        <v>80</v>
      </c>
      <c r="BK518" s="380">
        <f>ROUND(I518*H518,2)</f>
        <v>0</v>
      </c>
      <c r="BL518" s="372" t="s">
        <v>157</v>
      </c>
      <c r="BM518" s="379" t="s">
        <v>1576</v>
      </c>
    </row>
    <row r="519" spans="1:65" s="405" customFormat="1" ht="16.5" customHeight="1">
      <c r="A519" s="498"/>
      <c r="B519" s="499"/>
      <c r="C519" s="595" t="s">
        <v>1575</v>
      </c>
      <c r="D519" s="595" t="s">
        <v>256</v>
      </c>
      <c r="E519" s="596" t="s">
        <v>1574</v>
      </c>
      <c r="F519" s="597" t="s">
        <v>1573</v>
      </c>
      <c r="G519" s="598" t="s">
        <v>156</v>
      </c>
      <c r="H519" s="599">
        <v>30</v>
      </c>
      <c r="I519" s="387"/>
      <c r="J519" s="600">
        <f>ROUND(I519*H519,2)</f>
        <v>0</v>
      </c>
      <c r="K519" s="601"/>
      <c r="L519" s="602"/>
      <c r="M519" s="603" t="s">
        <v>1</v>
      </c>
      <c r="N519" s="604" t="s">
        <v>40</v>
      </c>
      <c r="O519" s="498"/>
      <c r="P519" s="579">
        <f>O519*H519</f>
        <v>0</v>
      </c>
      <c r="Q519" s="579">
        <v>0</v>
      </c>
      <c r="R519" s="579">
        <f>Q519*H519</f>
        <v>0</v>
      </c>
      <c r="S519" s="579">
        <v>0</v>
      </c>
      <c r="T519" s="580">
        <f>S519*H519</f>
        <v>0</v>
      </c>
      <c r="U519" s="498"/>
      <c r="V519" s="498"/>
      <c r="AR519" s="379" t="s">
        <v>172</v>
      </c>
      <c r="AT519" s="379" t="s">
        <v>256</v>
      </c>
      <c r="AU519" s="379" t="s">
        <v>158</v>
      </c>
      <c r="AY519" s="372" t="s">
        <v>148</v>
      </c>
      <c r="BE519" s="380">
        <f>IF(N519="základní",J519,0)</f>
        <v>0</v>
      </c>
      <c r="BF519" s="380">
        <f>IF(N519="snížená",J519,0)</f>
        <v>0</v>
      </c>
      <c r="BG519" s="380">
        <f>IF(N519="zákl. přenesená",J519,0)</f>
        <v>0</v>
      </c>
      <c r="BH519" s="380">
        <f>IF(N519="sníž. přenesená",J519,0)</f>
        <v>0</v>
      </c>
      <c r="BI519" s="380">
        <f>IF(N519="nulová",J519,0)</f>
        <v>0</v>
      </c>
      <c r="BJ519" s="372" t="s">
        <v>80</v>
      </c>
      <c r="BK519" s="380">
        <f>ROUND(I519*H519,2)</f>
        <v>0</v>
      </c>
      <c r="BL519" s="372" t="s">
        <v>157</v>
      </c>
      <c r="BM519" s="379" t="s">
        <v>1572</v>
      </c>
    </row>
    <row r="520" spans="1:65" s="405" customFormat="1" ht="21.75" customHeight="1">
      <c r="A520" s="498"/>
      <c r="B520" s="499"/>
      <c r="C520" s="570" t="s">
        <v>1571</v>
      </c>
      <c r="D520" s="570" t="s">
        <v>153</v>
      </c>
      <c r="E520" s="571" t="s">
        <v>1570</v>
      </c>
      <c r="F520" s="572" t="s">
        <v>1569</v>
      </c>
      <c r="G520" s="573" t="s">
        <v>156</v>
      </c>
      <c r="H520" s="574">
        <v>30</v>
      </c>
      <c r="I520" s="381"/>
      <c r="J520" s="575">
        <f>ROUND(I520*H520,2)</f>
        <v>0</v>
      </c>
      <c r="K520" s="576"/>
      <c r="L520" s="499"/>
      <c r="M520" s="577" t="s">
        <v>1</v>
      </c>
      <c r="N520" s="578" t="s">
        <v>40</v>
      </c>
      <c r="O520" s="498"/>
      <c r="P520" s="579">
        <f>O520*H520</f>
        <v>0</v>
      </c>
      <c r="Q520" s="579">
        <v>4.3800000000000002E-3</v>
      </c>
      <c r="R520" s="579">
        <f>Q520*H520</f>
        <v>0.13140000000000002</v>
      </c>
      <c r="S520" s="579">
        <v>0</v>
      </c>
      <c r="T520" s="580">
        <f>S520*H520</f>
        <v>0</v>
      </c>
      <c r="U520" s="498"/>
      <c r="V520" s="498"/>
      <c r="AR520" s="379" t="s">
        <v>157</v>
      </c>
      <c r="AT520" s="379" t="s">
        <v>153</v>
      </c>
      <c r="AU520" s="379" t="s">
        <v>158</v>
      </c>
      <c r="AY520" s="372" t="s">
        <v>148</v>
      </c>
      <c r="BE520" s="380">
        <f>IF(N520="základní",J520,0)</f>
        <v>0</v>
      </c>
      <c r="BF520" s="380">
        <f>IF(N520="snížená",J520,0)</f>
        <v>0</v>
      </c>
      <c r="BG520" s="380">
        <f>IF(N520="zákl. přenesená",J520,0)</f>
        <v>0</v>
      </c>
      <c r="BH520" s="380">
        <f>IF(N520="sníž. přenesená",J520,0)</f>
        <v>0</v>
      </c>
      <c r="BI520" s="380">
        <f>IF(N520="nulová",J520,0)</f>
        <v>0</v>
      </c>
      <c r="BJ520" s="372" t="s">
        <v>80</v>
      </c>
      <c r="BK520" s="380">
        <f>ROUND(I520*H520,2)</f>
        <v>0</v>
      </c>
      <c r="BL520" s="372" t="s">
        <v>157</v>
      </c>
      <c r="BM520" s="379" t="s">
        <v>1568</v>
      </c>
    </row>
    <row r="521" spans="1:65" s="405" customFormat="1" ht="24.15" customHeight="1">
      <c r="A521" s="498"/>
      <c r="B521" s="499"/>
      <c r="C521" s="570" t="s">
        <v>1567</v>
      </c>
      <c r="D521" s="570" t="s">
        <v>153</v>
      </c>
      <c r="E521" s="571" t="s">
        <v>1566</v>
      </c>
      <c r="F521" s="572" t="s">
        <v>1565</v>
      </c>
      <c r="G521" s="573" t="s">
        <v>156</v>
      </c>
      <c r="H521" s="574">
        <v>30</v>
      </c>
      <c r="I521" s="381"/>
      <c r="J521" s="575">
        <f>ROUND(I521*H521,2)</f>
        <v>0</v>
      </c>
      <c r="K521" s="576"/>
      <c r="L521" s="499"/>
      <c r="M521" s="577" t="s">
        <v>1</v>
      </c>
      <c r="N521" s="578" t="s">
        <v>40</v>
      </c>
      <c r="O521" s="498"/>
      <c r="P521" s="579">
        <f>O521*H521</f>
        <v>0</v>
      </c>
      <c r="Q521" s="579">
        <v>1.21E-2</v>
      </c>
      <c r="R521" s="579">
        <f>Q521*H521</f>
        <v>0.36299999999999999</v>
      </c>
      <c r="S521" s="579">
        <v>0</v>
      </c>
      <c r="T521" s="580">
        <f>S521*H521</f>
        <v>0</v>
      </c>
      <c r="U521" s="498"/>
      <c r="V521" s="498"/>
      <c r="AR521" s="379" t="s">
        <v>157</v>
      </c>
      <c r="AT521" s="379" t="s">
        <v>153</v>
      </c>
      <c r="AU521" s="379" t="s">
        <v>158</v>
      </c>
      <c r="AY521" s="372" t="s">
        <v>148</v>
      </c>
      <c r="BE521" s="380">
        <f>IF(N521="základní",J521,0)</f>
        <v>0</v>
      </c>
      <c r="BF521" s="380">
        <f>IF(N521="snížená",J521,0)</f>
        <v>0</v>
      </c>
      <c r="BG521" s="380">
        <f>IF(N521="zákl. přenesená",J521,0)</f>
        <v>0</v>
      </c>
      <c r="BH521" s="380">
        <f>IF(N521="sníž. přenesená",J521,0)</f>
        <v>0</v>
      </c>
      <c r="BI521" s="380">
        <f>IF(N521="nulová",J521,0)</f>
        <v>0</v>
      </c>
      <c r="BJ521" s="372" t="s">
        <v>80</v>
      </c>
      <c r="BK521" s="380">
        <f>ROUND(I521*H521,2)</f>
        <v>0</v>
      </c>
      <c r="BL521" s="372" t="s">
        <v>157</v>
      </c>
      <c r="BM521" s="379" t="s">
        <v>1564</v>
      </c>
    </row>
    <row r="522" spans="1:65" s="405" customFormat="1" ht="24.15" customHeight="1">
      <c r="A522" s="498"/>
      <c r="B522" s="499"/>
      <c r="C522" s="570" t="s">
        <v>1563</v>
      </c>
      <c r="D522" s="570" t="s">
        <v>153</v>
      </c>
      <c r="E522" s="571" t="s">
        <v>1562</v>
      </c>
      <c r="F522" s="572" t="s">
        <v>1561</v>
      </c>
      <c r="G522" s="573" t="s">
        <v>156</v>
      </c>
      <c r="H522" s="574">
        <v>30</v>
      </c>
      <c r="I522" s="381"/>
      <c r="J522" s="575">
        <f>ROUND(I522*H522,2)</f>
        <v>0</v>
      </c>
      <c r="K522" s="576"/>
      <c r="L522" s="499"/>
      <c r="M522" s="577" t="s">
        <v>1</v>
      </c>
      <c r="N522" s="578" t="s">
        <v>40</v>
      </c>
      <c r="O522" s="498"/>
      <c r="P522" s="579">
        <f>O522*H522</f>
        <v>0</v>
      </c>
      <c r="Q522" s="579">
        <v>2.5999999999999998E-4</v>
      </c>
      <c r="R522" s="579">
        <f>Q522*H522</f>
        <v>7.7999999999999996E-3</v>
      </c>
      <c r="S522" s="579">
        <v>0</v>
      </c>
      <c r="T522" s="580">
        <f>S522*H522</f>
        <v>0</v>
      </c>
      <c r="U522" s="498"/>
      <c r="V522" s="498"/>
      <c r="AR522" s="379" t="s">
        <v>157</v>
      </c>
      <c r="AT522" s="379" t="s">
        <v>153</v>
      </c>
      <c r="AU522" s="379" t="s">
        <v>158</v>
      </c>
      <c r="AY522" s="372" t="s">
        <v>148</v>
      </c>
      <c r="BE522" s="380">
        <f>IF(N522="základní",J522,0)</f>
        <v>0</v>
      </c>
      <c r="BF522" s="380">
        <f>IF(N522="snížená",J522,0)</f>
        <v>0</v>
      </c>
      <c r="BG522" s="380">
        <f>IF(N522="zákl. přenesená",J522,0)</f>
        <v>0</v>
      </c>
      <c r="BH522" s="380">
        <f>IF(N522="sníž. přenesená",J522,0)</f>
        <v>0</v>
      </c>
      <c r="BI522" s="380">
        <f>IF(N522="nulová",J522,0)</f>
        <v>0</v>
      </c>
      <c r="BJ522" s="372" t="s">
        <v>80</v>
      </c>
      <c r="BK522" s="380">
        <f>ROUND(I522*H522,2)</f>
        <v>0</v>
      </c>
      <c r="BL522" s="372" t="s">
        <v>157</v>
      </c>
      <c r="BM522" s="379" t="s">
        <v>1560</v>
      </c>
    </row>
    <row r="523" spans="1:65" s="382" customFormat="1" ht="20.9" customHeight="1">
      <c r="A523" s="560"/>
      <c r="B523" s="561"/>
      <c r="C523" s="560"/>
      <c r="D523" s="562" t="s">
        <v>74</v>
      </c>
      <c r="E523" s="568" t="s">
        <v>295</v>
      </c>
      <c r="F523" s="568" t="s">
        <v>1553</v>
      </c>
      <c r="G523" s="560"/>
      <c r="H523" s="560"/>
      <c r="I523" s="560"/>
      <c r="J523" s="569">
        <f>BK523</f>
        <v>0</v>
      </c>
      <c r="K523" s="560"/>
      <c r="L523" s="561"/>
      <c r="M523" s="565"/>
      <c r="N523" s="560"/>
      <c r="O523" s="560"/>
      <c r="P523" s="566">
        <f>SUM(P524:P527)</f>
        <v>0</v>
      </c>
      <c r="Q523" s="560"/>
      <c r="R523" s="566">
        <f>SUM(R524:R527)</f>
        <v>2.904E-2</v>
      </c>
      <c r="S523" s="560"/>
      <c r="T523" s="567">
        <f>SUM(T524:T527)</f>
        <v>0</v>
      </c>
      <c r="U523" s="560"/>
      <c r="V523" s="560"/>
      <c r="AR523" s="384" t="s">
        <v>82</v>
      </c>
      <c r="AT523" s="385" t="s">
        <v>74</v>
      </c>
      <c r="AU523" s="385" t="s">
        <v>82</v>
      </c>
      <c r="AY523" s="384" t="s">
        <v>148</v>
      </c>
      <c r="BK523" s="383">
        <f>SUM(BK524:BK527)</f>
        <v>0</v>
      </c>
    </row>
    <row r="524" spans="1:65" s="405" customFormat="1" ht="24.15" customHeight="1">
      <c r="A524" s="498"/>
      <c r="B524" s="499"/>
      <c r="C524" s="570" t="s">
        <v>592</v>
      </c>
      <c r="D524" s="570" t="s">
        <v>153</v>
      </c>
      <c r="E524" s="571" t="s">
        <v>593</v>
      </c>
      <c r="F524" s="572" t="s">
        <v>594</v>
      </c>
      <c r="G524" s="573" t="s">
        <v>156</v>
      </c>
      <c r="H524" s="574">
        <v>20</v>
      </c>
      <c r="I524" s="381"/>
      <c r="J524" s="575">
        <f>ROUND(I524*H524,2)</f>
        <v>0</v>
      </c>
      <c r="K524" s="576"/>
      <c r="L524" s="499"/>
      <c r="M524" s="577" t="s">
        <v>1</v>
      </c>
      <c r="N524" s="578" t="s">
        <v>40</v>
      </c>
      <c r="O524" s="498"/>
      <c r="P524" s="579">
        <f>O524*H524</f>
        <v>0</v>
      </c>
      <c r="Q524" s="579">
        <v>0</v>
      </c>
      <c r="R524" s="579">
        <f>Q524*H524</f>
        <v>0</v>
      </c>
      <c r="S524" s="579">
        <v>0</v>
      </c>
      <c r="T524" s="580">
        <f>S524*H524</f>
        <v>0</v>
      </c>
      <c r="U524" s="498"/>
      <c r="V524" s="498"/>
      <c r="AR524" s="379" t="s">
        <v>216</v>
      </c>
      <c r="AT524" s="379" t="s">
        <v>153</v>
      </c>
      <c r="AU524" s="379" t="s">
        <v>158</v>
      </c>
      <c r="AY524" s="372" t="s">
        <v>148</v>
      </c>
      <c r="BE524" s="380">
        <f>IF(N524="základní",J524,0)</f>
        <v>0</v>
      </c>
      <c r="BF524" s="380">
        <f>IF(N524="snížená",J524,0)</f>
        <v>0</v>
      </c>
      <c r="BG524" s="380">
        <f>IF(N524="zákl. přenesená",J524,0)</f>
        <v>0</v>
      </c>
      <c r="BH524" s="380">
        <f>IF(N524="sníž. přenesená",J524,0)</f>
        <v>0</v>
      </c>
      <c r="BI524" s="380">
        <f>IF(N524="nulová",J524,0)</f>
        <v>0</v>
      </c>
      <c r="BJ524" s="372" t="s">
        <v>80</v>
      </c>
      <c r="BK524" s="380">
        <f>ROUND(I524*H524,2)</f>
        <v>0</v>
      </c>
      <c r="BL524" s="372" t="s">
        <v>216</v>
      </c>
      <c r="BM524" s="379" t="s">
        <v>595</v>
      </c>
    </row>
    <row r="525" spans="1:65" s="405" customFormat="1" ht="37.75" customHeight="1">
      <c r="A525" s="498"/>
      <c r="B525" s="499"/>
      <c r="C525" s="595" t="s">
        <v>596</v>
      </c>
      <c r="D525" s="595" t="s">
        <v>256</v>
      </c>
      <c r="E525" s="596" t="s">
        <v>597</v>
      </c>
      <c r="F525" s="597" t="s">
        <v>598</v>
      </c>
      <c r="G525" s="598" t="s">
        <v>156</v>
      </c>
      <c r="H525" s="599">
        <v>22</v>
      </c>
      <c r="I525" s="387"/>
      <c r="J525" s="600">
        <f>ROUND(I525*H525,2)</f>
        <v>0</v>
      </c>
      <c r="K525" s="601"/>
      <c r="L525" s="602"/>
      <c r="M525" s="603" t="s">
        <v>1</v>
      </c>
      <c r="N525" s="604" t="s">
        <v>40</v>
      </c>
      <c r="O525" s="498"/>
      <c r="P525" s="579">
        <f>O525*H525</f>
        <v>0</v>
      </c>
      <c r="Q525" s="579">
        <v>1.32E-3</v>
      </c>
      <c r="R525" s="579">
        <f>Q525*H525</f>
        <v>2.904E-2</v>
      </c>
      <c r="S525" s="579">
        <v>0</v>
      </c>
      <c r="T525" s="580">
        <f>S525*H525</f>
        <v>0</v>
      </c>
      <c r="U525" s="498"/>
      <c r="V525" s="498"/>
      <c r="AR525" s="379" t="s">
        <v>259</v>
      </c>
      <c r="AT525" s="379" t="s">
        <v>256</v>
      </c>
      <c r="AU525" s="379" t="s">
        <v>158</v>
      </c>
      <c r="AY525" s="372" t="s">
        <v>148</v>
      </c>
      <c r="BE525" s="380">
        <f>IF(N525="základní",J525,0)</f>
        <v>0</v>
      </c>
      <c r="BF525" s="380">
        <f>IF(N525="snížená",J525,0)</f>
        <v>0</v>
      </c>
      <c r="BG525" s="380">
        <f>IF(N525="zákl. přenesená",J525,0)</f>
        <v>0</v>
      </c>
      <c r="BH525" s="380">
        <f>IF(N525="sníž. přenesená",J525,0)</f>
        <v>0</v>
      </c>
      <c r="BI525" s="380">
        <f>IF(N525="nulová",J525,0)</f>
        <v>0</v>
      </c>
      <c r="BJ525" s="372" t="s">
        <v>80</v>
      </c>
      <c r="BK525" s="380">
        <f>ROUND(I525*H525,2)</f>
        <v>0</v>
      </c>
      <c r="BL525" s="372" t="s">
        <v>216</v>
      </c>
      <c r="BM525" s="379" t="s">
        <v>599</v>
      </c>
    </row>
    <row r="526" spans="1:65" s="388" customFormat="1">
      <c r="A526" s="581"/>
      <c r="B526" s="582"/>
      <c r="C526" s="581"/>
      <c r="D526" s="583" t="s">
        <v>170</v>
      </c>
      <c r="E526" s="581"/>
      <c r="F526" s="585" t="s">
        <v>600</v>
      </c>
      <c r="G526" s="581"/>
      <c r="H526" s="586">
        <v>22</v>
      </c>
      <c r="I526" s="581"/>
      <c r="J526" s="581"/>
      <c r="K526" s="581"/>
      <c r="L526" s="582"/>
      <c r="M526" s="587"/>
      <c r="N526" s="581"/>
      <c r="O526" s="581"/>
      <c r="P526" s="581"/>
      <c r="Q526" s="581"/>
      <c r="R526" s="581"/>
      <c r="S526" s="581"/>
      <c r="T526" s="588"/>
      <c r="U526" s="581"/>
      <c r="V526" s="581"/>
      <c r="AT526" s="389" t="s">
        <v>170</v>
      </c>
      <c r="AU526" s="389" t="s">
        <v>158</v>
      </c>
      <c r="AV526" s="388" t="s">
        <v>82</v>
      </c>
      <c r="AW526" s="388" t="s">
        <v>3</v>
      </c>
      <c r="AX526" s="388" t="s">
        <v>80</v>
      </c>
      <c r="AY526" s="389" t="s">
        <v>148</v>
      </c>
    </row>
    <row r="527" spans="1:65" s="405" customFormat="1" ht="24.15" customHeight="1">
      <c r="A527" s="498"/>
      <c r="B527" s="499"/>
      <c r="C527" s="570" t="s">
        <v>601</v>
      </c>
      <c r="D527" s="570" t="s">
        <v>153</v>
      </c>
      <c r="E527" s="571" t="s">
        <v>319</v>
      </c>
      <c r="F527" s="572" t="s">
        <v>320</v>
      </c>
      <c r="G527" s="573" t="s">
        <v>244</v>
      </c>
      <c r="H527" s="386"/>
      <c r="I527" s="381"/>
      <c r="J527" s="575">
        <f>ROUND(I527*H527,2)</f>
        <v>0</v>
      </c>
      <c r="K527" s="576"/>
      <c r="L527" s="499"/>
      <c r="M527" s="577" t="s">
        <v>1</v>
      </c>
      <c r="N527" s="578" t="s">
        <v>40</v>
      </c>
      <c r="O527" s="498"/>
      <c r="P527" s="579">
        <f>O527*H527</f>
        <v>0</v>
      </c>
      <c r="Q527" s="579">
        <v>0</v>
      </c>
      <c r="R527" s="579">
        <f>Q527*H527</f>
        <v>0</v>
      </c>
      <c r="S527" s="579">
        <v>0</v>
      </c>
      <c r="T527" s="580">
        <f>S527*H527</f>
        <v>0</v>
      </c>
      <c r="U527" s="498"/>
      <c r="V527" s="498"/>
      <c r="AR527" s="379" t="s">
        <v>216</v>
      </c>
      <c r="AT527" s="379" t="s">
        <v>153</v>
      </c>
      <c r="AU527" s="379" t="s">
        <v>158</v>
      </c>
      <c r="AY527" s="372" t="s">
        <v>148</v>
      </c>
      <c r="BE527" s="380">
        <f>IF(N527="základní",J527,0)</f>
        <v>0</v>
      </c>
      <c r="BF527" s="380">
        <f>IF(N527="snížená",J527,0)</f>
        <v>0</v>
      </c>
      <c r="BG527" s="380">
        <f>IF(N527="zákl. přenesená",J527,0)</f>
        <v>0</v>
      </c>
      <c r="BH527" s="380">
        <f>IF(N527="sníž. přenesená",J527,0)</f>
        <v>0</v>
      </c>
      <c r="BI527" s="380">
        <f>IF(N527="nulová",J527,0)</f>
        <v>0</v>
      </c>
      <c r="BJ527" s="372" t="s">
        <v>80</v>
      </c>
      <c r="BK527" s="380">
        <f>ROUND(I527*H527,2)</f>
        <v>0</v>
      </c>
      <c r="BL527" s="372" t="s">
        <v>216</v>
      </c>
      <c r="BM527" s="379" t="s">
        <v>602</v>
      </c>
    </row>
    <row r="528" spans="1:65" s="382" customFormat="1" ht="26" customHeight="1">
      <c r="A528" s="560"/>
      <c r="B528" s="561"/>
      <c r="C528" s="560"/>
      <c r="D528" s="562" t="s">
        <v>74</v>
      </c>
      <c r="E528" s="563" t="s">
        <v>603</v>
      </c>
      <c r="F528" s="563" t="s">
        <v>604</v>
      </c>
      <c r="G528" s="560"/>
      <c r="H528" s="560"/>
      <c r="I528" s="560"/>
      <c r="J528" s="564">
        <f>BK528</f>
        <v>0</v>
      </c>
      <c r="K528" s="560"/>
      <c r="L528" s="561"/>
      <c r="M528" s="565"/>
      <c r="N528" s="560"/>
      <c r="O528" s="560"/>
      <c r="P528" s="566">
        <f>P529+P539</f>
        <v>0</v>
      </c>
      <c r="Q528" s="560"/>
      <c r="R528" s="566">
        <f>R529+R539</f>
        <v>0.28312000000000004</v>
      </c>
      <c r="S528" s="560"/>
      <c r="T528" s="567">
        <f>T529+T539</f>
        <v>7.0000000000000007E-2</v>
      </c>
      <c r="U528" s="560"/>
      <c r="V528" s="560"/>
      <c r="AR528" s="384" t="s">
        <v>80</v>
      </c>
      <c r="AT528" s="385" t="s">
        <v>74</v>
      </c>
      <c r="AU528" s="385" t="s">
        <v>75</v>
      </c>
      <c r="AY528" s="384" t="s">
        <v>148</v>
      </c>
      <c r="BK528" s="383">
        <f>BK529+BK539</f>
        <v>0</v>
      </c>
    </row>
    <row r="529" spans="1:65" s="382" customFormat="1" ht="22.75" customHeight="1">
      <c r="A529" s="560"/>
      <c r="B529" s="561"/>
      <c r="C529" s="560"/>
      <c r="D529" s="562" t="s">
        <v>74</v>
      </c>
      <c r="E529" s="568" t="s">
        <v>149</v>
      </c>
      <c r="F529" s="568" t="s">
        <v>150</v>
      </c>
      <c r="G529" s="560"/>
      <c r="H529" s="560"/>
      <c r="I529" s="560"/>
      <c r="J529" s="569">
        <f>BK529</f>
        <v>0</v>
      </c>
      <c r="K529" s="560"/>
      <c r="L529" s="561"/>
      <c r="M529" s="565"/>
      <c r="N529" s="560"/>
      <c r="O529" s="560"/>
      <c r="P529" s="566">
        <f>P530+P532+P537</f>
        <v>0</v>
      </c>
      <c r="Q529" s="560"/>
      <c r="R529" s="566">
        <f>R530+R532+R537</f>
        <v>7.0000000000000007E-5</v>
      </c>
      <c r="S529" s="560"/>
      <c r="T529" s="567">
        <f>T530+T532+T537</f>
        <v>7.0000000000000007E-2</v>
      </c>
      <c r="U529" s="560"/>
      <c r="V529" s="560"/>
      <c r="AR529" s="384" t="s">
        <v>80</v>
      </c>
      <c r="AT529" s="385" t="s">
        <v>74</v>
      </c>
      <c r="AU529" s="385" t="s">
        <v>80</v>
      </c>
      <c r="AY529" s="384" t="s">
        <v>148</v>
      </c>
      <c r="BK529" s="383">
        <f>BK530+BK532+BK537</f>
        <v>0</v>
      </c>
    </row>
    <row r="530" spans="1:65" s="382" customFormat="1" ht="20.9" customHeight="1">
      <c r="A530" s="560"/>
      <c r="B530" s="561"/>
      <c r="C530" s="560"/>
      <c r="D530" s="562" t="s">
        <v>74</v>
      </c>
      <c r="E530" s="568" t="s">
        <v>151</v>
      </c>
      <c r="F530" s="568" t="s">
        <v>152</v>
      </c>
      <c r="G530" s="560"/>
      <c r="H530" s="560"/>
      <c r="I530" s="560"/>
      <c r="J530" s="569">
        <f>BK530</f>
        <v>0</v>
      </c>
      <c r="K530" s="560"/>
      <c r="L530" s="561"/>
      <c r="M530" s="565"/>
      <c r="N530" s="560"/>
      <c r="O530" s="560"/>
      <c r="P530" s="566">
        <f>P531</f>
        <v>0</v>
      </c>
      <c r="Q530" s="560"/>
      <c r="R530" s="566">
        <f>R531</f>
        <v>0</v>
      </c>
      <c r="S530" s="560"/>
      <c r="T530" s="567">
        <f>T531</f>
        <v>7.0000000000000007E-2</v>
      </c>
      <c r="U530" s="560"/>
      <c r="V530" s="560"/>
      <c r="AR530" s="384" t="s">
        <v>80</v>
      </c>
      <c r="AT530" s="385" t="s">
        <v>74</v>
      </c>
      <c r="AU530" s="385" t="s">
        <v>82</v>
      </c>
      <c r="AY530" s="384" t="s">
        <v>148</v>
      </c>
      <c r="BK530" s="383">
        <f>BK531</f>
        <v>0</v>
      </c>
    </row>
    <row r="531" spans="1:65" s="405" customFormat="1" ht="24.15" customHeight="1">
      <c r="A531" s="498"/>
      <c r="B531" s="499"/>
      <c r="C531" s="570" t="s">
        <v>605</v>
      </c>
      <c r="D531" s="570" t="s">
        <v>153</v>
      </c>
      <c r="E531" s="571" t="s">
        <v>173</v>
      </c>
      <c r="F531" s="572" t="s">
        <v>174</v>
      </c>
      <c r="G531" s="573" t="s">
        <v>156</v>
      </c>
      <c r="H531" s="574">
        <v>2</v>
      </c>
      <c r="I531" s="381"/>
      <c r="J531" s="575">
        <f>ROUND(I531*H531,2)</f>
        <v>0</v>
      </c>
      <c r="K531" s="576"/>
      <c r="L531" s="499"/>
      <c r="M531" s="577" t="s">
        <v>1</v>
      </c>
      <c r="N531" s="578" t="s">
        <v>40</v>
      </c>
      <c r="O531" s="498"/>
      <c r="P531" s="579">
        <f>O531*H531</f>
        <v>0</v>
      </c>
      <c r="Q531" s="579">
        <v>0</v>
      </c>
      <c r="R531" s="579">
        <f>Q531*H531</f>
        <v>0</v>
      </c>
      <c r="S531" s="579">
        <v>3.5000000000000003E-2</v>
      </c>
      <c r="T531" s="580">
        <f>S531*H531</f>
        <v>7.0000000000000007E-2</v>
      </c>
      <c r="U531" s="498"/>
      <c r="V531" s="498"/>
      <c r="AR531" s="379" t="s">
        <v>157</v>
      </c>
      <c r="AT531" s="379" t="s">
        <v>153</v>
      </c>
      <c r="AU531" s="379" t="s">
        <v>158</v>
      </c>
      <c r="AY531" s="372" t="s">
        <v>148</v>
      </c>
      <c r="BE531" s="380">
        <f>IF(N531="základní",J531,0)</f>
        <v>0</v>
      </c>
      <c r="BF531" s="380">
        <f>IF(N531="snížená",J531,0)</f>
        <v>0</v>
      </c>
      <c r="BG531" s="380">
        <f>IF(N531="zákl. přenesená",J531,0)</f>
        <v>0</v>
      </c>
      <c r="BH531" s="380">
        <f>IF(N531="sníž. přenesená",J531,0)</f>
        <v>0</v>
      </c>
      <c r="BI531" s="380">
        <f>IF(N531="nulová",J531,0)</f>
        <v>0</v>
      </c>
      <c r="BJ531" s="372" t="s">
        <v>80</v>
      </c>
      <c r="BK531" s="380">
        <f>ROUND(I531*H531,2)</f>
        <v>0</v>
      </c>
      <c r="BL531" s="372" t="s">
        <v>157</v>
      </c>
      <c r="BM531" s="379" t="s">
        <v>606</v>
      </c>
    </row>
    <row r="532" spans="1:65" s="382" customFormat="1" ht="20.9" customHeight="1">
      <c r="A532" s="560"/>
      <c r="B532" s="561"/>
      <c r="C532" s="560"/>
      <c r="D532" s="562" t="s">
        <v>74</v>
      </c>
      <c r="E532" s="568" t="s">
        <v>190</v>
      </c>
      <c r="F532" s="568" t="s">
        <v>191</v>
      </c>
      <c r="G532" s="560"/>
      <c r="H532" s="560"/>
      <c r="I532" s="560"/>
      <c r="J532" s="569">
        <f>BK532</f>
        <v>0</v>
      </c>
      <c r="K532" s="560"/>
      <c r="L532" s="561"/>
      <c r="M532" s="565"/>
      <c r="N532" s="560"/>
      <c r="O532" s="560"/>
      <c r="P532" s="566">
        <f>SUM(P533:P536)</f>
        <v>0</v>
      </c>
      <c r="Q532" s="560"/>
      <c r="R532" s="566">
        <f>SUM(R533:R536)</f>
        <v>0</v>
      </c>
      <c r="S532" s="560"/>
      <c r="T532" s="567">
        <f>SUM(T533:T536)</f>
        <v>0</v>
      </c>
      <c r="U532" s="560"/>
      <c r="V532" s="560"/>
      <c r="AR532" s="384" t="s">
        <v>80</v>
      </c>
      <c r="AT532" s="385" t="s">
        <v>74</v>
      </c>
      <c r="AU532" s="385" t="s">
        <v>82</v>
      </c>
      <c r="AY532" s="384" t="s">
        <v>148</v>
      </c>
      <c r="BK532" s="383">
        <f>SUM(BK533:BK536)</f>
        <v>0</v>
      </c>
    </row>
    <row r="533" spans="1:65" s="405" customFormat="1" ht="24.15" customHeight="1">
      <c r="A533" s="498"/>
      <c r="B533" s="499"/>
      <c r="C533" s="570" t="s">
        <v>607</v>
      </c>
      <c r="D533" s="570" t="s">
        <v>153</v>
      </c>
      <c r="E533" s="571" t="s">
        <v>193</v>
      </c>
      <c r="F533" s="572" t="s">
        <v>194</v>
      </c>
      <c r="G533" s="573" t="s">
        <v>195</v>
      </c>
      <c r="H533" s="574">
        <v>7.0000000000000007E-2</v>
      </c>
      <c r="I533" s="381"/>
      <c r="J533" s="575">
        <f>ROUND(I533*H533,2)</f>
        <v>0</v>
      </c>
      <c r="K533" s="576"/>
      <c r="L533" s="499"/>
      <c r="M533" s="577" t="s">
        <v>1</v>
      </c>
      <c r="N533" s="578" t="s">
        <v>40</v>
      </c>
      <c r="O533" s="498"/>
      <c r="P533" s="579">
        <f>O533*H533</f>
        <v>0</v>
      </c>
      <c r="Q533" s="579">
        <v>0</v>
      </c>
      <c r="R533" s="579">
        <f>Q533*H533</f>
        <v>0</v>
      </c>
      <c r="S533" s="579">
        <v>0</v>
      </c>
      <c r="T533" s="580">
        <f>S533*H533</f>
        <v>0</v>
      </c>
      <c r="U533" s="498"/>
      <c r="V533" s="498"/>
      <c r="AR533" s="379" t="s">
        <v>157</v>
      </c>
      <c r="AT533" s="379" t="s">
        <v>153</v>
      </c>
      <c r="AU533" s="379" t="s">
        <v>158</v>
      </c>
      <c r="AY533" s="372" t="s">
        <v>148</v>
      </c>
      <c r="BE533" s="380">
        <f>IF(N533="základní",J533,0)</f>
        <v>0</v>
      </c>
      <c r="BF533" s="380">
        <f>IF(N533="snížená",J533,0)</f>
        <v>0</v>
      </c>
      <c r="BG533" s="380">
        <f>IF(N533="zákl. přenesená",J533,0)</f>
        <v>0</v>
      </c>
      <c r="BH533" s="380">
        <f>IF(N533="sníž. přenesená",J533,0)</f>
        <v>0</v>
      </c>
      <c r="BI533" s="380">
        <f>IF(N533="nulová",J533,0)</f>
        <v>0</v>
      </c>
      <c r="BJ533" s="372" t="s">
        <v>80</v>
      </c>
      <c r="BK533" s="380">
        <f>ROUND(I533*H533,2)</f>
        <v>0</v>
      </c>
      <c r="BL533" s="372" t="s">
        <v>157</v>
      </c>
      <c r="BM533" s="379" t="s">
        <v>608</v>
      </c>
    </row>
    <row r="534" spans="1:65" s="405" customFormat="1" ht="24.15" customHeight="1">
      <c r="A534" s="498"/>
      <c r="B534" s="499"/>
      <c r="C534" s="570" t="s">
        <v>609</v>
      </c>
      <c r="D534" s="570" t="s">
        <v>153</v>
      </c>
      <c r="E534" s="571" t="s">
        <v>197</v>
      </c>
      <c r="F534" s="572" t="s">
        <v>198</v>
      </c>
      <c r="G534" s="573" t="s">
        <v>195</v>
      </c>
      <c r="H534" s="574">
        <v>1.33</v>
      </c>
      <c r="I534" s="381"/>
      <c r="J534" s="575">
        <f>ROUND(I534*H534,2)</f>
        <v>0</v>
      </c>
      <c r="K534" s="576"/>
      <c r="L534" s="499"/>
      <c r="M534" s="577" t="s">
        <v>1</v>
      </c>
      <c r="N534" s="578" t="s">
        <v>40</v>
      </c>
      <c r="O534" s="498"/>
      <c r="P534" s="579">
        <f>O534*H534</f>
        <v>0</v>
      </c>
      <c r="Q534" s="579">
        <v>0</v>
      </c>
      <c r="R534" s="579">
        <f>Q534*H534</f>
        <v>0</v>
      </c>
      <c r="S534" s="579">
        <v>0</v>
      </c>
      <c r="T534" s="580">
        <f>S534*H534</f>
        <v>0</v>
      </c>
      <c r="U534" s="498"/>
      <c r="V534" s="498"/>
      <c r="AR534" s="379" t="s">
        <v>157</v>
      </c>
      <c r="AT534" s="379" t="s">
        <v>153</v>
      </c>
      <c r="AU534" s="379" t="s">
        <v>158</v>
      </c>
      <c r="AY534" s="372" t="s">
        <v>148</v>
      </c>
      <c r="BE534" s="380">
        <f>IF(N534="základní",J534,0)</f>
        <v>0</v>
      </c>
      <c r="BF534" s="380">
        <f>IF(N534="snížená",J534,0)</f>
        <v>0</v>
      </c>
      <c r="BG534" s="380">
        <f>IF(N534="zákl. přenesená",J534,0)</f>
        <v>0</v>
      </c>
      <c r="BH534" s="380">
        <f>IF(N534="sníž. přenesená",J534,0)</f>
        <v>0</v>
      </c>
      <c r="BI534" s="380">
        <f>IF(N534="nulová",J534,0)</f>
        <v>0</v>
      </c>
      <c r="BJ534" s="372" t="s">
        <v>80</v>
      </c>
      <c r="BK534" s="380">
        <f>ROUND(I534*H534,2)</f>
        <v>0</v>
      </c>
      <c r="BL534" s="372" t="s">
        <v>157</v>
      </c>
      <c r="BM534" s="379" t="s">
        <v>610</v>
      </c>
    </row>
    <row r="535" spans="1:65" s="388" customFormat="1">
      <c r="A535" s="581"/>
      <c r="B535" s="582"/>
      <c r="C535" s="581"/>
      <c r="D535" s="583" t="s">
        <v>170</v>
      </c>
      <c r="E535" s="581"/>
      <c r="F535" s="585" t="s">
        <v>1559</v>
      </c>
      <c r="G535" s="581"/>
      <c r="H535" s="586">
        <v>1.33</v>
      </c>
      <c r="I535" s="581"/>
      <c r="J535" s="581"/>
      <c r="K535" s="581"/>
      <c r="L535" s="582"/>
      <c r="M535" s="587"/>
      <c r="N535" s="581"/>
      <c r="O535" s="581"/>
      <c r="P535" s="581"/>
      <c r="Q535" s="581"/>
      <c r="R535" s="581"/>
      <c r="S535" s="581"/>
      <c r="T535" s="588"/>
      <c r="U535" s="581"/>
      <c r="V535" s="581"/>
      <c r="AT535" s="389" t="s">
        <v>170</v>
      </c>
      <c r="AU535" s="389" t="s">
        <v>158</v>
      </c>
      <c r="AV535" s="388" t="s">
        <v>82</v>
      </c>
      <c r="AW535" s="388" t="s">
        <v>3</v>
      </c>
      <c r="AX535" s="388" t="s">
        <v>80</v>
      </c>
      <c r="AY535" s="389" t="s">
        <v>148</v>
      </c>
    </row>
    <row r="536" spans="1:65" s="405" customFormat="1" ht="44.25" customHeight="1">
      <c r="A536" s="498"/>
      <c r="B536" s="499"/>
      <c r="C536" s="570" t="s">
        <v>611</v>
      </c>
      <c r="D536" s="570" t="s">
        <v>153</v>
      </c>
      <c r="E536" s="571" t="s">
        <v>201</v>
      </c>
      <c r="F536" s="572" t="s">
        <v>202</v>
      </c>
      <c r="G536" s="573" t="s">
        <v>195</v>
      </c>
      <c r="H536" s="574">
        <v>7.0000000000000007E-2</v>
      </c>
      <c r="I536" s="381"/>
      <c r="J536" s="575">
        <f>ROUND(I536*H536,2)</f>
        <v>0</v>
      </c>
      <c r="K536" s="576"/>
      <c r="L536" s="499"/>
      <c r="M536" s="577" t="s">
        <v>1</v>
      </c>
      <c r="N536" s="578" t="s">
        <v>40</v>
      </c>
      <c r="O536" s="498"/>
      <c r="P536" s="579">
        <f>O536*H536</f>
        <v>0</v>
      </c>
      <c r="Q536" s="579">
        <v>0</v>
      </c>
      <c r="R536" s="579">
        <f>Q536*H536</f>
        <v>0</v>
      </c>
      <c r="S536" s="579">
        <v>0</v>
      </c>
      <c r="T536" s="580">
        <f>S536*H536</f>
        <v>0</v>
      </c>
      <c r="U536" s="498"/>
      <c r="V536" s="498"/>
      <c r="AR536" s="379" t="s">
        <v>157</v>
      </c>
      <c r="AT536" s="379" t="s">
        <v>153</v>
      </c>
      <c r="AU536" s="379" t="s">
        <v>158</v>
      </c>
      <c r="AY536" s="372" t="s">
        <v>148</v>
      </c>
      <c r="BE536" s="380">
        <f>IF(N536="základní",J536,0)</f>
        <v>0</v>
      </c>
      <c r="BF536" s="380">
        <f>IF(N536="snížená",J536,0)</f>
        <v>0</v>
      </c>
      <c r="BG536" s="380">
        <f>IF(N536="zákl. přenesená",J536,0)</f>
        <v>0</v>
      </c>
      <c r="BH536" s="380">
        <f>IF(N536="sníž. přenesená",J536,0)</f>
        <v>0</v>
      </c>
      <c r="BI536" s="380">
        <f>IF(N536="nulová",J536,0)</f>
        <v>0</v>
      </c>
      <c r="BJ536" s="372" t="s">
        <v>80</v>
      </c>
      <c r="BK536" s="380">
        <f>ROUND(I536*H536,2)</f>
        <v>0</v>
      </c>
      <c r="BL536" s="372" t="s">
        <v>157</v>
      </c>
      <c r="BM536" s="379" t="s">
        <v>612</v>
      </c>
    </row>
    <row r="537" spans="1:65" s="382" customFormat="1" ht="20.9" customHeight="1">
      <c r="A537" s="560"/>
      <c r="B537" s="561"/>
      <c r="C537" s="560"/>
      <c r="D537" s="562" t="s">
        <v>74</v>
      </c>
      <c r="E537" s="568" t="s">
        <v>550</v>
      </c>
      <c r="F537" s="568" t="s">
        <v>551</v>
      </c>
      <c r="G537" s="560"/>
      <c r="H537" s="560"/>
      <c r="I537" s="560"/>
      <c r="J537" s="569">
        <f>BK537</f>
        <v>0</v>
      </c>
      <c r="K537" s="560"/>
      <c r="L537" s="561"/>
      <c r="M537" s="565"/>
      <c r="N537" s="560"/>
      <c r="O537" s="560"/>
      <c r="P537" s="566">
        <f>P538</f>
        <v>0</v>
      </c>
      <c r="Q537" s="560"/>
      <c r="R537" s="566">
        <f>R538</f>
        <v>7.0000000000000007E-5</v>
      </c>
      <c r="S537" s="560"/>
      <c r="T537" s="567">
        <f>T538</f>
        <v>0</v>
      </c>
      <c r="U537" s="560"/>
      <c r="V537" s="560"/>
      <c r="AR537" s="384" t="s">
        <v>82</v>
      </c>
      <c r="AT537" s="385" t="s">
        <v>74</v>
      </c>
      <c r="AU537" s="385" t="s">
        <v>82</v>
      </c>
      <c r="AY537" s="384" t="s">
        <v>148</v>
      </c>
      <c r="BK537" s="383">
        <f>BK538</f>
        <v>0</v>
      </c>
    </row>
    <row r="538" spans="1:65" s="405" customFormat="1" ht="16.5" customHeight="1">
      <c r="A538" s="498"/>
      <c r="B538" s="499"/>
      <c r="C538" s="570" t="s">
        <v>613</v>
      </c>
      <c r="D538" s="570" t="s">
        <v>153</v>
      </c>
      <c r="E538" s="571" t="s">
        <v>553</v>
      </c>
      <c r="F538" s="572" t="s">
        <v>554</v>
      </c>
      <c r="G538" s="573" t="s">
        <v>156</v>
      </c>
      <c r="H538" s="574">
        <v>7</v>
      </c>
      <c r="I538" s="381"/>
      <c r="J538" s="575">
        <f>ROUND(I538*H538,2)</f>
        <v>0</v>
      </c>
      <c r="K538" s="576"/>
      <c r="L538" s="499"/>
      <c r="M538" s="577" t="s">
        <v>1</v>
      </c>
      <c r="N538" s="578" t="s">
        <v>40</v>
      </c>
      <c r="O538" s="498"/>
      <c r="P538" s="579">
        <f>O538*H538</f>
        <v>0</v>
      </c>
      <c r="Q538" s="579">
        <v>1.0000000000000001E-5</v>
      </c>
      <c r="R538" s="579">
        <f>Q538*H538</f>
        <v>7.0000000000000007E-5</v>
      </c>
      <c r="S538" s="579">
        <v>0</v>
      </c>
      <c r="T538" s="580">
        <f>S538*H538</f>
        <v>0</v>
      </c>
      <c r="U538" s="498"/>
      <c r="V538" s="498"/>
      <c r="AR538" s="379" t="s">
        <v>157</v>
      </c>
      <c r="AT538" s="379" t="s">
        <v>153</v>
      </c>
      <c r="AU538" s="379" t="s">
        <v>158</v>
      </c>
      <c r="AY538" s="372" t="s">
        <v>148</v>
      </c>
      <c r="BE538" s="380">
        <f>IF(N538="základní",J538,0)</f>
        <v>0</v>
      </c>
      <c r="BF538" s="380">
        <f>IF(N538="snížená",J538,0)</f>
        <v>0</v>
      </c>
      <c r="BG538" s="380">
        <f>IF(N538="zákl. přenesená",J538,0)</f>
        <v>0</v>
      </c>
      <c r="BH538" s="380">
        <f>IF(N538="sníž. přenesená",J538,0)</f>
        <v>0</v>
      </c>
      <c r="BI538" s="380">
        <f>IF(N538="nulová",J538,0)</f>
        <v>0</v>
      </c>
      <c r="BJ538" s="372" t="s">
        <v>80</v>
      </c>
      <c r="BK538" s="380">
        <f>ROUND(I538*H538,2)</f>
        <v>0</v>
      </c>
      <c r="BL538" s="372" t="s">
        <v>157</v>
      </c>
      <c r="BM538" s="379" t="s">
        <v>614</v>
      </c>
    </row>
    <row r="539" spans="1:65" s="382" customFormat="1" ht="22.75" customHeight="1">
      <c r="A539" s="560"/>
      <c r="B539" s="561"/>
      <c r="C539" s="560"/>
      <c r="D539" s="562" t="s">
        <v>74</v>
      </c>
      <c r="E539" s="568" t="s">
        <v>204</v>
      </c>
      <c r="F539" s="568" t="s">
        <v>205</v>
      </c>
      <c r="G539" s="560"/>
      <c r="H539" s="560"/>
      <c r="I539" s="560"/>
      <c r="J539" s="569">
        <f>BK539</f>
        <v>0</v>
      </c>
      <c r="K539" s="560"/>
      <c r="L539" s="561"/>
      <c r="M539" s="565"/>
      <c r="N539" s="560"/>
      <c r="O539" s="560"/>
      <c r="P539" s="566">
        <f>P540+P547</f>
        <v>0</v>
      </c>
      <c r="Q539" s="560"/>
      <c r="R539" s="566">
        <f>R540+R547</f>
        <v>0.28305000000000002</v>
      </c>
      <c r="S539" s="560"/>
      <c r="T539" s="567">
        <f>T540+T547</f>
        <v>0</v>
      </c>
      <c r="U539" s="560"/>
      <c r="V539" s="560"/>
      <c r="AR539" s="384" t="s">
        <v>80</v>
      </c>
      <c r="AT539" s="385" t="s">
        <v>74</v>
      </c>
      <c r="AU539" s="385" t="s">
        <v>80</v>
      </c>
      <c r="AY539" s="384" t="s">
        <v>148</v>
      </c>
      <c r="BK539" s="383">
        <f>BK540+BK547</f>
        <v>0</v>
      </c>
    </row>
    <row r="540" spans="1:65" s="382" customFormat="1" ht="20.9" customHeight="1">
      <c r="A540" s="560"/>
      <c r="B540" s="561"/>
      <c r="C540" s="560"/>
      <c r="D540" s="562" t="s">
        <v>74</v>
      </c>
      <c r="E540" s="568" t="s">
        <v>246</v>
      </c>
      <c r="F540" s="568" t="s">
        <v>247</v>
      </c>
      <c r="G540" s="560"/>
      <c r="H540" s="560"/>
      <c r="I540" s="560"/>
      <c r="J540" s="569">
        <f>BK540</f>
        <v>0</v>
      </c>
      <c r="K540" s="560"/>
      <c r="L540" s="561"/>
      <c r="M540" s="565"/>
      <c r="N540" s="560"/>
      <c r="O540" s="560"/>
      <c r="P540" s="566">
        <f>SUM(P541:P546)</f>
        <v>0</v>
      </c>
      <c r="Q540" s="560"/>
      <c r="R540" s="566">
        <f>SUM(R541:R546)</f>
        <v>7.4700000000000003E-2</v>
      </c>
      <c r="S540" s="560"/>
      <c r="T540" s="567">
        <f>SUM(T541:T546)</f>
        <v>0</v>
      </c>
      <c r="U540" s="560"/>
      <c r="V540" s="560"/>
      <c r="AR540" s="384" t="s">
        <v>82</v>
      </c>
      <c r="AT540" s="385" t="s">
        <v>74</v>
      </c>
      <c r="AU540" s="385" t="s">
        <v>82</v>
      </c>
      <c r="AY540" s="384" t="s">
        <v>148</v>
      </c>
      <c r="BK540" s="383">
        <f>SUM(BK541:BK546)</f>
        <v>0</v>
      </c>
    </row>
    <row r="541" spans="1:65" s="405" customFormat="1" ht="16.5" customHeight="1">
      <c r="A541" s="498"/>
      <c r="B541" s="499"/>
      <c r="C541" s="570" t="s">
        <v>615</v>
      </c>
      <c r="D541" s="570" t="s">
        <v>153</v>
      </c>
      <c r="E541" s="571" t="s">
        <v>249</v>
      </c>
      <c r="F541" s="572" t="s">
        <v>250</v>
      </c>
      <c r="G541" s="573" t="s">
        <v>156</v>
      </c>
      <c r="H541" s="574">
        <v>2.5</v>
      </c>
      <c r="I541" s="381"/>
      <c r="J541" s="575">
        <f>ROUND(I541*H541,2)</f>
        <v>0</v>
      </c>
      <c r="K541" s="576"/>
      <c r="L541" s="499"/>
      <c r="M541" s="577" t="s">
        <v>1</v>
      </c>
      <c r="N541" s="578" t="s">
        <v>40</v>
      </c>
      <c r="O541" s="498"/>
      <c r="P541" s="579">
        <f>O541*H541</f>
        <v>0</v>
      </c>
      <c r="Q541" s="579">
        <v>2.9999999999999997E-4</v>
      </c>
      <c r="R541" s="579">
        <f>Q541*H541</f>
        <v>7.4999999999999991E-4</v>
      </c>
      <c r="S541" s="579">
        <v>0</v>
      </c>
      <c r="T541" s="580">
        <f>S541*H541</f>
        <v>0</v>
      </c>
      <c r="U541" s="498"/>
      <c r="V541" s="498"/>
      <c r="AR541" s="379" t="s">
        <v>157</v>
      </c>
      <c r="AT541" s="379" t="s">
        <v>153</v>
      </c>
      <c r="AU541" s="379" t="s">
        <v>158</v>
      </c>
      <c r="AY541" s="372" t="s">
        <v>148</v>
      </c>
      <c r="BE541" s="380">
        <f>IF(N541="základní",J541,0)</f>
        <v>0</v>
      </c>
      <c r="BF541" s="380">
        <f>IF(N541="snížená",J541,0)</f>
        <v>0</v>
      </c>
      <c r="BG541" s="380">
        <f>IF(N541="zákl. přenesená",J541,0)</f>
        <v>0</v>
      </c>
      <c r="BH541" s="380">
        <f>IF(N541="sníž. přenesená",J541,0)</f>
        <v>0</v>
      </c>
      <c r="BI541" s="380">
        <f>IF(N541="nulová",J541,0)</f>
        <v>0</v>
      </c>
      <c r="BJ541" s="372" t="s">
        <v>80</v>
      </c>
      <c r="BK541" s="380">
        <f>ROUND(I541*H541,2)</f>
        <v>0</v>
      </c>
      <c r="BL541" s="372" t="s">
        <v>157</v>
      </c>
      <c r="BM541" s="379" t="s">
        <v>616</v>
      </c>
    </row>
    <row r="542" spans="1:65" s="405" customFormat="1" ht="24.15" customHeight="1">
      <c r="A542" s="498"/>
      <c r="B542" s="499"/>
      <c r="C542" s="570" t="s">
        <v>617</v>
      </c>
      <c r="D542" s="570" t="s">
        <v>153</v>
      </c>
      <c r="E542" s="571" t="s">
        <v>372</v>
      </c>
      <c r="F542" s="572" t="s">
        <v>373</v>
      </c>
      <c r="G542" s="573" t="s">
        <v>156</v>
      </c>
      <c r="H542" s="574">
        <v>2</v>
      </c>
      <c r="I542" s="381"/>
      <c r="J542" s="575">
        <f>ROUND(I542*H542,2)</f>
        <v>0</v>
      </c>
      <c r="K542" s="576"/>
      <c r="L542" s="499"/>
      <c r="M542" s="577" t="s">
        <v>1</v>
      </c>
      <c r="N542" s="578" t="s">
        <v>40</v>
      </c>
      <c r="O542" s="498"/>
      <c r="P542" s="579">
        <f>O542*H542</f>
        <v>0</v>
      </c>
      <c r="Q542" s="579">
        <v>0</v>
      </c>
      <c r="R542" s="579">
        <f>Q542*H542</f>
        <v>0</v>
      </c>
      <c r="S542" s="579">
        <v>0</v>
      </c>
      <c r="T542" s="580">
        <f>S542*H542</f>
        <v>0</v>
      </c>
      <c r="U542" s="498"/>
      <c r="V542" s="498"/>
      <c r="AR542" s="379" t="s">
        <v>157</v>
      </c>
      <c r="AT542" s="379" t="s">
        <v>153</v>
      </c>
      <c r="AU542" s="379" t="s">
        <v>158</v>
      </c>
      <c r="AY542" s="372" t="s">
        <v>148</v>
      </c>
      <c r="BE542" s="380">
        <f>IF(N542="základní",J542,0)</f>
        <v>0</v>
      </c>
      <c r="BF542" s="380">
        <f>IF(N542="snížená",J542,0)</f>
        <v>0</v>
      </c>
      <c r="BG542" s="380">
        <f>IF(N542="zákl. přenesená",J542,0)</f>
        <v>0</v>
      </c>
      <c r="BH542" s="380">
        <f>IF(N542="sníž. přenesená",J542,0)</f>
        <v>0</v>
      </c>
      <c r="BI542" s="380">
        <f>IF(N542="nulová",J542,0)</f>
        <v>0</v>
      </c>
      <c r="BJ542" s="372" t="s">
        <v>80</v>
      </c>
      <c r="BK542" s="380">
        <f>ROUND(I542*H542,2)</f>
        <v>0</v>
      </c>
      <c r="BL542" s="372" t="s">
        <v>157</v>
      </c>
      <c r="BM542" s="379" t="s">
        <v>618</v>
      </c>
    </row>
    <row r="543" spans="1:65" s="405" customFormat="1" ht="33" customHeight="1">
      <c r="A543" s="498"/>
      <c r="B543" s="499"/>
      <c r="C543" s="570" t="s">
        <v>619</v>
      </c>
      <c r="D543" s="570" t="s">
        <v>153</v>
      </c>
      <c r="E543" s="571" t="s">
        <v>252</v>
      </c>
      <c r="F543" s="572" t="s">
        <v>253</v>
      </c>
      <c r="G543" s="573" t="s">
        <v>156</v>
      </c>
      <c r="H543" s="574">
        <v>2.5</v>
      </c>
      <c r="I543" s="381"/>
      <c r="J543" s="575">
        <f>ROUND(I543*H543,2)</f>
        <v>0</v>
      </c>
      <c r="K543" s="576"/>
      <c r="L543" s="499"/>
      <c r="M543" s="577" t="s">
        <v>1</v>
      </c>
      <c r="N543" s="578" t="s">
        <v>40</v>
      </c>
      <c r="O543" s="498"/>
      <c r="P543" s="579">
        <f>O543*H543</f>
        <v>0</v>
      </c>
      <c r="Q543" s="579">
        <v>5.3800000000000002E-3</v>
      </c>
      <c r="R543" s="579">
        <f>Q543*H543</f>
        <v>1.345E-2</v>
      </c>
      <c r="S543" s="579">
        <v>0</v>
      </c>
      <c r="T543" s="580">
        <f>S543*H543</f>
        <v>0</v>
      </c>
      <c r="U543" s="498"/>
      <c r="V543" s="498"/>
      <c r="AR543" s="379" t="s">
        <v>157</v>
      </c>
      <c r="AT543" s="379" t="s">
        <v>153</v>
      </c>
      <c r="AU543" s="379" t="s">
        <v>158</v>
      </c>
      <c r="AY543" s="372" t="s">
        <v>148</v>
      </c>
      <c r="BE543" s="380">
        <f>IF(N543="základní",J543,0)</f>
        <v>0</v>
      </c>
      <c r="BF543" s="380">
        <f>IF(N543="snížená",J543,0)</f>
        <v>0</v>
      </c>
      <c r="BG543" s="380">
        <f>IF(N543="zákl. přenesená",J543,0)</f>
        <v>0</v>
      </c>
      <c r="BH543" s="380">
        <f>IF(N543="sníž. přenesená",J543,0)</f>
        <v>0</v>
      </c>
      <c r="BI543" s="380">
        <f>IF(N543="nulová",J543,0)</f>
        <v>0</v>
      </c>
      <c r="BJ543" s="372" t="s">
        <v>80</v>
      </c>
      <c r="BK543" s="380">
        <f>ROUND(I543*H543,2)</f>
        <v>0</v>
      </c>
      <c r="BL543" s="372" t="s">
        <v>157</v>
      </c>
      <c r="BM543" s="379" t="s">
        <v>620</v>
      </c>
    </row>
    <row r="544" spans="1:65" s="405" customFormat="1" ht="24.15" customHeight="1">
      <c r="A544" s="498"/>
      <c r="B544" s="499"/>
      <c r="C544" s="595" t="s">
        <v>621</v>
      </c>
      <c r="D544" s="595" t="s">
        <v>256</v>
      </c>
      <c r="E544" s="596" t="s">
        <v>257</v>
      </c>
      <c r="F544" s="597" t="s">
        <v>258</v>
      </c>
      <c r="G544" s="598" t="s">
        <v>156</v>
      </c>
      <c r="H544" s="599">
        <v>2.75</v>
      </c>
      <c r="I544" s="387"/>
      <c r="J544" s="600">
        <f>ROUND(I544*H544,2)</f>
        <v>0</v>
      </c>
      <c r="K544" s="601"/>
      <c r="L544" s="602"/>
      <c r="M544" s="603" t="s">
        <v>1</v>
      </c>
      <c r="N544" s="604" t="s">
        <v>40</v>
      </c>
      <c r="O544" s="498"/>
      <c r="P544" s="579">
        <f>O544*H544</f>
        <v>0</v>
      </c>
      <c r="Q544" s="579">
        <v>2.1999999999999999E-2</v>
      </c>
      <c r="R544" s="579">
        <f>Q544*H544</f>
        <v>6.0499999999999998E-2</v>
      </c>
      <c r="S544" s="579">
        <v>0</v>
      </c>
      <c r="T544" s="580">
        <f>S544*H544</f>
        <v>0</v>
      </c>
      <c r="U544" s="498"/>
      <c r="V544" s="498"/>
      <c r="AR544" s="379" t="s">
        <v>172</v>
      </c>
      <c r="AT544" s="379" t="s">
        <v>256</v>
      </c>
      <c r="AU544" s="379" t="s">
        <v>158</v>
      </c>
      <c r="AY544" s="372" t="s">
        <v>148</v>
      </c>
      <c r="BE544" s="380">
        <f>IF(N544="základní",J544,0)</f>
        <v>0</v>
      </c>
      <c r="BF544" s="380">
        <f>IF(N544="snížená",J544,0)</f>
        <v>0</v>
      </c>
      <c r="BG544" s="380">
        <f>IF(N544="zákl. přenesená",J544,0)</f>
        <v>0</v>
      </c>
      <c r="BH544" s="380">
        <f>IF(N544="sníž. přenesená",J544,0)</f>
        <v>0</v>
      </c>
      <c r="BI544" s="380">
        <f>IF(N544="nulová",J544,0)</f>
        <v>0</v>
      </c>
      <c r="BJ544" s="372" t="s">
        <v>80</v>
      </c>
      <c r="BK544" s="380">
        <f>ROUND(I544*H544,2)</f>
        <v>0</v>
      </c>
      <c r="BL544" s="372" t="s">
        <v>157</v>
      </c>
      <c r="BM544" s="379" t="s">
        <v>622</v>
      </c>
    </row>
    <row r="545" spans="1:65" s="388" customFormat="1">
      <c r="A545" s="581"/>
      <c r="B545" s="582"/>
      <c r="C545" s="581"/>
      <c r="D545" s="583" t="s">
        <v>170</v>
      </c>
      <c r="E545" s="581"/>
      <c r="F545" s="585" t="s">
        <v>623</v>
      </c>
      <c r="G545" s="581"/>
      <c r="H545" s="586">
        <v>2.75</v>
      </c>
      <c r="I545" s="581"/>
      <c r="J545" s="581"/>
      <c r="K545" s="581"/>
      <c r="L545" s="582"/>
      <c r="M545" s="587"/>
      <c r="N545" s="581"/>
      <c r="O545" s="581"/>
      <c r="P545" s="581"/>
      <c r="Q545" s="581"/>
      <c r="R545" s="581"/>
      <c r="S545" s="581"/>
      <c r="T545" s="588"/>
      <c r="U545" s="581"/>
      <c r="V545" s="581"/>
      <c r="AT545" s="389" t="s">
        <v>170</v>
      </c>
      <c r="AU545" s="389" t="s">
        <v>158</v>
      </c>
      <c r="AV545" s="388" t="s">
        <v>82</v>
      </c>
      <c r="AW545" s="388" t="s">
        <v>3</v>
      </c>
      <c r="AX545" s="388" t="s">
        <v>80</v>
      </c>
      <c r="AY545" s="389" t="s">
        <v>148</v>
      </c>
    </row>
    <row r="546" spans="1:65" s="405" customFormat="1" ht="24.15" customHeight="1">
      <c r="A546" s="498"/>
      <c r="B546" s="499"/>
      <c r="C546" s="570" t="s">
        <v>624</v>
      </c>
      <c r="D546" s="570" t="s">
        <v>153</v>
      </c>
      <c r="E546" s="571" t="s">
        <v>263</v>
      </c>
      <c r="F546" s="572" t="s">
        <v>264</v>
      </c>
      <c r="G546" s="573" t="s">
        <v>244</v>
      </c>
      <c r="H546" s="386"/>
      <c r="I546" s="381"/>
      <c r="J546" s="575">
        <f>ROUND(I546*H546,2)</f>
        <v>0</v>
      </c>
      <c r="K546" s="576"/>
      <c r="L546" s="499"/>
      <c r="M546" s="577" t="s">
        <v>1</v>
      </c>
      <c r="N546" s="578" t="s">
        <v>40</v>
      </c>
      <c r="O546" s="498"/>
      <c r="P546" s="579">
        <f>O546*H546</f>
        <v>0</v>
      </c>
      <c r="Q546" s="579">
        <v>0</v>
      </c>
      <c r="R546" s="579">
        <f>Q546*H546</f>
        <v>0</v>
      </c>
      <c r="S546" s="579">
        <v>0</v>
      </c>
      <c r="T546" s="580">
        <f>S546*H546</f>
        <v>0</v>
      </c>
      <c r="U546" s="498"/>
      <c r="V546" s="498"/>
      <c r="AR546" s="379" t="s">
        <v>157</v>
      </c>
      <c r="AT546" s="379" t="s">
        <v>153</v>
      </c>
      <c r="AU546" s="379" t="s">
        <v>158</v>
      </c>
      <c r="AY546" s="372" t="s">
        <v>148</v>
      </c>
      <c r="BE546" s="380">
        <f>IF(N546="základní",J546,0)</f>
        <v>0</v>
      </c>
      <c r="BF546" s="380">
        <f>IF(N546="snížená",J546,0)</f>
        <v>0</v>
      </c>
      <c r="BG546" s="380">
        <f>IF(N546="zákl. přenesená",J546,0)</f>
        <v>0</v>
      </c>
      <c r="BH546" s="380">
        <f>IF(N546="sníž. přenesená",J546,0)</f>
        <v>0</v>
      </c>
      <c r="BI546" s="380">
        <f>IF(N546="nulová",J546,0)</f>
        <v>0</v>
      </c>
      <c r="BJ546" s="372" t="s">
        <v>80</v>
      </c>
      <c r="BK546" s="380">
        <f>ROUND(I546*H546,2)</f>
        <v>0</v>
      </c>
      <c r="BL546" s="372" t="s">
        <v>157</v>
      </c>
      <c r="BM546" s="379" t="s">
        <v>625</v>
      </c>
    </row>
    <row r="547" spans="1:65" s="382" customFormat="1" ht="20.9" customHeight="1">
      <c r="A547" s="560"/>
      <c r="B547" s="561"/>
      <c r="C547" s="560"/>
      <c r="D547" s="562" t="s">
        <v>74</v>
      </c>
      <c r="E547" s="568" t="s">
        <v>266</v>
      </c>
      <c r="F547" s="568" t="s">
        <v>267</v>
      </c>
      <c r="G547" s="560"/>
      <c r="H547" s="560"/>
      <c r="I547" s="560"/>
      <c r="J547" s="569">
        <f>BK547</f>
        <v>0</v>
      </c>
      <c r="K547" s="560"/>
      <c r="L547" s="561"/>
      <c r="M547" s="565"/>
      <c r="N547" s="560"/>
      <c r="O547" s="560"/>
      <c r="P547" s="566">
        <f>SUM(P548:P553)</f>
        <v>0</v>
      </c>
      <c r="Q547" s="560"/>
      <c r="R547" s="566">
        <f>SUM(R548:R553)</f>
        <v>0.20835000000000001</v>
      </c>
      <c r="S547" s="560"/>
      <c r="T547" s="567">
        <f>SUM(T548:T553)</f>
        <v>0</v>
      </c>
      <c r="U547" s="560"/>
      <c r="V547" s="560"/>
      <c r="AR547" s="384" t="s">
        <v>82</v>
      </c>
      <c r="AT547" s="385" t="s">
        <v>74</v>
      </c>
      <c r="AU547" s="385" t="s">
        <v>82</v>
      </c>
      <c r="AY547" s="384" t="s">
        <v>148</v>
      </c>
      <c r="BK547" s="383">
        <f>SUM(BK548:BK553)</f>
        <v>0</v>
      </c>
    </row>
    <row r="548" spans="1:65" s="405" customFormat="1" ht="16.5" customHeight="1">
      <c r="A548" s="498"/>
      <c r="B548" s="499"/>
      <c r="C548" s="570" t="s">
        <v>626</v>
      </c>
      <c r="D548" s="570" t="s">
        <v>153</v>
      </c>
      <c r="E548" s="571" t="s">
        <v>269</v>
      </c>
      <c r="F548" s="572" t="s">
        <v>270</v>
      </c>
      <c r="G548" s="573" t="s">
        <v>156</v>
      </c>
      <c r="H548" s="574">
        <v>7.5</v>
      </c>
      <c r="I548" s="381"/>
      <c r="J548" s="575">
        <f>ROUND(I548*H548,2)</f>
        <v>0</v>
      </c>
      <c r="K548" s="576"/>
      <c r="L548" s="499"/>
      <c r="M548" s="577" t="s">
        <v>1</v>
      </c>
      <c r="N548" s="578" t="s">
        <v>40</v>
      </c>
      <c r="O548" s="498"/>
      <c r="P548" s="579">
        <f>O548*H548</f>
        <v>0</v>
      </c>
      <c r="Q548" s="579">
        <v>2.9999999999999997E-4</v>
      </c>
      <c r="R548" s="579">
        <f>Q548*H548</f>
        <v>2.2499999999999998E-3</v>
      </c>
      <c r="S548" s="579">
        <v>0</v>
      </c>
      <c r="T548" s="580">
        <f>S548*H548</f>
        <v>0</v>
      </c>
      <c r="U548" s="498"/>
      <c r="V548" s="498"/>
      <c r="AR548" s="379" t="s">
        <v>157</v>
      </c>
      <c r="AT548" s="379" t="s">
        <v>153</v>
      </c>
      <c r="AU548" s="379" t="s">
        <v>158</v>
      </c>
      <c r="AY548" s="372" t="s">
        <v>148</v>
      </c>
      <c r="BE548" s="380">
        <f>IF(N548="základní",J548,0)</f>
        <v>0</v>
      </c>
      <c r="BF548" s="380">
        <f>IF(N548="snížená",J548,0)</f>
        <v>0</v>
      </c>
      <c r="BG548" s="380">
        <f>IF(N548="zákl. přenesená",J548,0)</f>
        <v>0</v>
      </c>
      <c r="BH548" s="380">
        <f>IF(N548="sníž. přenesená",J548,0)</f>
        <v>0</v>
      </c>
      <c r="BI548" s="380">
        <f>IF(N548="nulová",J548,0)</f>
        <v>0</v>
      </c>
      <c r="BJ548" s="372" t="s">
        <v>80</v>
      </c>
      <c r="BK548" s="380">
        <f>ROUND(I548*H548,2)</f>
        <v>0</v>
      </c>
      <c r="BL548" s="372" t="s">
        <v>157</v>
      </c>
      <c r="BM548" s="379" t="s">
        <v>627</v>
      </c>
    </row>
    <row r="549" spans="1:65" s="405" customFormat="1" ht="16.5" customHeight="1">
      <c r="A549" s="498"/>
      <c r="B549" s="499"/>
      <c r="C549" s="570" t="s">
        <v>628</v>
      </c>
      <c r="D549" s="570" t="s">
        <v>153</v>
      </c>
      <c r="E549" s="571" t="s">
        <v>273</v>
      </c>
      <c r="F549" s="572" t="s">
        <v>274</v>
      </c>
      <c r="G549" s="573" t="s">
        <v>156</v>
      </c>
      <c r="H549" s="574">
        <v>7.5</v>
      </c>
      <c r="I549" s="381"/>
      <c r="J549" s="575">
        <f>ROUND(I549*H549,2)</f>
        <v>0</v>
      </c>
      <c r="K549" s="576"/>
      <c r="L549" s="499"/>
      <c r="M549" s="577" t="s">
        <v>1</v>
      </c>
      <c r="N549" s="578" t="s">
        <v>40</v>
      </c>
      <c r="O549" s="498"/>
      <c r="P549" s="579">
        <f>O549*H549</f>
        <v>0</v>
      </c>
      <c r="Q549" s="579">
        <v>4.4999999999999997E-3</v>
      </c>
      <c r="R549" s="579">
        <f>Q549*H549</f>
        <v>3.3749999999999995E-2</v>
      </c>
      <c r="S549" s="579">
        <v>0</v>
      </c>
      <c r="T549" s="580">
        <f>S549*H549</f>
        <v>0</v>
      </c>
      <c r="U549" s="498"/>
      <c r="V549" s="498"/>
      <c r="AR549" s="379" t="s">
        <v>157</v>
      </c>
      <c r="AT549" s="379" t="s">
        <v>153</v>
      </c>
      <c r="AU549" s="379" t="s">
        <v>158</v>
      </c>
      <c r="AY549" s="372" t="s">
        <v>148</v>
      </c>
      <c r="BE549" s="380">
        <f>IF(N549="základní",J549,0)</f>
        <v>0</v>
      </c>
      <c r="BF549" s="380">
        <f>IF(N549="snížená",J549,0)</f>
        <v>0</v>
      </c>
      <c r="BG549" s="380">
        <f>IF(N549="zákl. přenesená",J549,0)</f>
        <v>0</v>
      </c>
      <c r="BH549" s="380">
        <f>IF(N549="sníž. přenesená",J549,0)</f>
        <v>0</v>
      </c>
      <c r="BI549" s="380">
        <f>IF(N549="nulová",J549,0)</f>
        <v>0</v>
      </c>
      <c r="BJ549" s="372" t="s">
        <v>80</v>
      </c>
      <c r="BK549" s="380">
        <f>ROUND(I549*H549,2)</f>
        <v>0</v>
      </c>
      <c r="BL549" s="372" t="s">
        <v>157</v>
      </c>
      <c r="BM549" s="379" t="s">
        <v>629</v>
      </c>
    </row>
    <row r="550" spans="1:65" s="405" customFormat="1" ht="33" customHeight="1">
      <c r="A550" s="498"/>
      <c r="B550" s="499"/>
      <c r="C550" s="570" t="s">
        <v>630</v>
      </c>
      <c r="D550" s="570" t="s">
        <v>153</v>
      </c>
      <c r="E550" s="571" t="s">
        <v>277</v>
      </c>
      <c r="F550" s="572" t="s">
        <v>278</v>
      </c>
      <c r="G550" s="573" t="s">
        <v>156</v>
      </c>
      <c r="H550" s="574">
        <v>7.5</v>
      </c>
      <c r="I550" s="381"/>
      <c r="J550" s="575">
        <f>ROUND(I550*H550,2)</f>
        <v>0</v>
      </c>
      <c r="K550" s="576"/>
      <c r="L550" s="499"/>
      <c r="M550" s="577" t="s">
        <v>1</v>
      </c>
      <c r="N550" s="578" t="s">
        <v>40</v>
      </c>
      <c r="O550" s="498"/>
      <c r="P550" s="579">
        <f>O550*H550</f>
        <v>0</v>
      </c>
      <c r="Q550" s="579">
        <v>5.3800000000000002E-3</v>
      </c>
      <c r="R550" s="579">
        <f>Q550*H550</f>
        <v>4.0350000000000004E-2</v>
      </c>
      <c r="S550" s="579">
        <v>0</v>
      </c>
      <c r="T550" s="580">
        <f>S550*H550</f>
        <v>0</v>
      </c>
      <c r="U550" s="498"/>
      <c r="V550" s="498"/>
      <c r="AR550" s="379" t="s">
        <v>157</v>
      </c>
      <c r="AT550" s="379" t="s">
        <v>153</v>
      </c>
      <c r="AU550" s="379" t="s">
        <v>158</v>
      </c>
      <c r="AY550" s="372" t="s">
        <v>148</v>
      </c>
      <c r="BE550" s="380">
        <f>IF(N550="základní",J550,0)</f>
        <v>0</v>
      </c>
      <c r="BF550" s="380">
        <f>IF(N550="snížená",J550,0)</f>
        <v>0</v>
      </c>
      <c r="BG550" s="380">
        <f>IF(N550="zákl. přenesená",J550,0)</f>
        <v>0</v>
      </c>
      <c r="BH550" s="380">
        <f>IF(N550="sníž. přenesená",J550,0)</f>
        <v>0</v>
      </c>
      <c r="BI550" s="380">
        <f>IF(N550="nulová",J550,0)</f>
        <v>0</v>
      </c>
      <c r="BJ550" s="372" t="s">
        <v>80</v>
      </c>
      <c r="BK550" s="380">
        <f>ROUND(I550*H550,2)</f>
        <v>0</v>
      </c>
      <c r="BL550" s="372" t="s">
        <v>157</v>
      </c>
      <c r="BM550" s="379" t="s">
        <v>631</v>
      </c>
    </row>
    <row r="551" spans="1:65" s="405" customFormat="1" ht="24.15" customHeight="1">
      <c r="A551" s="498"/>
      <c r="B551" s="499"/>
      <c r="C551" s="595" t="s">
        <v>632</v>
      </c>
      <c r="D551" s="595" t="s">
        <v>256</v>
      </c>
      <c r="E551" s="596" t="s">
        <v>281</v>
      </c>
      <c r="F551" s="597" t="s">
        <v>282</v>
      </c>
      <c r="G551" s="598" t="s">
        <v>156</v>
      </c>
      <c r="H551" s="599">
        <v>8.25</v>
      </c>
      <c r="I551" s="387"/>
      <c r="J551" s="600">
        <f>ROUND(I551*H551,2)</f>
        <v>0</v>
      </c>
      <c r="K551" s="601"/>
      <c r="L551" s="602"/>
      <c r="M551" s="603" t="s">
        <v>1</v>
      </c>
      <c r="N551" s="604" t="s">
        <v>40</v>
      </c>
      <c r="O551" s="498"/>
      <c r="P551" s="579">
        <f>O551*H551</f>
        <v>0</v>
      </c>
      <c r="Q551" s="579">
        <v>1.6E-2</v>
      </c>
      <c r="R551" s="579">
        <f>Q551*H551</f>
        <v>0.13200000000000001</v>
      </c>
      <c r="S551" s="579">
        <v>0</v>
      </c>
      <c r="T551" s="580">
        <f>S551*H551</f>
        <v>0</v>
      </c>
      <c r="U551" s="498"/>
      <c r="V551" s="498"/>
      <c r="AR551" s="379" t="s">
        <v>172</v>
      </c>
      <c r="AT551" s="379" t="s">
        <v>256</v>
      </c>
      <c r="AU551" s="379" t="s">
        <v>158</v>
      </c>
      <c r="AY551" s="372" t="s">
        <v>148</v>
      </c>
      <c r="BE551" s="380">
        <f>IF(N551="základní",J551,0)</f>
        <v>0</v>
      </c>
      <c r="BF551" s="380">
        <f>IF(N551="snížená",J551,0)</f>
        <v>0</v>
      </c>
      <c r="BG551" s="380">
        <f>IF(N551="zákl. přenesená",J551,0)</f>
        <v>0</v>
      </c>
      <c r="BH551" s="380">
        <f>IF(N551="sníž. přenesená",J551,0)</f>
        <v>0</v>
      </c>
      <c r="BI551" s="380">
        <f>IF(N551="nulová",J551,0)</f>
        <v>0</v>
      </c>
      <c r="BJ551" s="372" t="s">
        <v>80</v>
      </c>
      <c r="BK551" s="380">
        <f>ROUND(I551*H551,2)</f>
        <v>0</v>
      </c>
      <c r="BL551" s="372" t="s">
        <v>157</v>
      </c>
      <c r="BM551" s="379" t="s">
        <v>633</v>
      </c>
    </row>
    <row r="552" spans="1:65" s="388" customFormat="1">
      <c r="A552" s="581"/>
      <c r="B552" s="582"/>
      <c r="C552" s="581"/>
      <c r="D552" s="583" t="s">
        <v>170</v>
      </c>
      <c r="E552" s="581"/>
      <c r="F552" s="585" t="s">
        <v>634</v>
      </c>
      <c r="G552" s="581"/>
      <c r="H552" s="586">
        <v>8.25</v>
      </c>
      <c r="I552" s="581"/>
      <c r="J552" s="581"/>
      <c r="K552" s="581"/>
      <c r="L552" s="582"/>
      <c r="M552" s="587"/>
      <c r="N552" s="581"/>
      <c r="O552" s="581"/>
      <c r="P552" s="581"/>
      <c r="Q552" s="581"/>
      <c r="R552" s="581"/>
      <c r="S552" s="581"/>
      <c r="T552" s="588"/>
      <c r="U552" s="581"/>
      <c r="V552" s="581"/>
      <c r="AT552" s="389" t="s">
        <v>170</v>
      </c>
      <c r="AU552" s="389" t="s">
        <v>158</v>
      </c>
      <c r="AV552" s="388" t="s">
        <v>82</v>
      </c>
      <c r="AW552" s="388" t="s">
        <v>3</v>
      </c>
      <c r="AX552" s="388" t="s">
        <v>80</v>
      </c>
      <c r="AY552" s="389" t="s">
        <v>148</v>
      </c>
    </row>
    <row r="553" spans="1:65" s="405" customFormat="1" ht="24.15" customHeight="1">
      <c r="A553" s="498"/>
      <c r="B553" s="499"/>
      <c r="C553" s="570" t="s">
        <v>635</v>
      </c>
      <c r="D553" s="570" t="s">
        <v>153</v>
      </c>
      <c r="E553" s="571" t="s">
        <v>286</v>
      </c>
      <c r="F553" s="572" t="s">
        <v>287</v>
      </c>
      <c r="G553" s="573" t="s">
        <v>244</v>
      </c>
      <c r="H553" s="386"/>
      <c r="I553" s="381"/>
      <c r="J553" s="575">
        <f>ROUND(I553*H553,2)</f>
        <v>0</v>
      </c>
      <c r="K553" s="576"/>
      <c r="L553" s="499"/>
      <c r="M553" s="577" t="s">
        <v>1</v>
      </c>
      <c r="N553" s="578" t="s">
        <v>40</v>
      </c>
      <c r="O553" s="498"/>
      <c r="P553" s="579">
        <f>O553*H553</f>
        <v>0</v>
      </c>
      <c r="Q553" s="579">
        <v>0</v>
      </c>
      <c r="R553" s="579">
        <f>Q553*H553</f>
        <v>0</v>
      </c>
      <c r="S553" s="579">
        <v>0</v>
      </c>
      <c r="T553" s="580">
        <f>S553*H553</f>
        <v>0</v>
      </c>
      <c r="U553" s="498"/>
      <c r="V553" s="498"/>
      <c r="AR553" s="379" t="s">
        <v>157</v>
      </c>
      <c r="AT553" s="379" t="s">
        <v>153</v>
      </c>
      <c r="AU553" s="379" t="s">
        <v>158</v>
      </c>
      <c r="AY553" s="372" t="s">
        <v>148</v>
      </c>
      <c r="BE553" s="380">
        <f>IF(N553="základní",J553,0)</f>
        <v>0</v>
      </c>
      <c r="BF553" s="380">
        <f>IF(N553="snížená",J553,0)</f>
        <v>0</v>
      </c>
      <c r="BG553" s="380">
        <f>IF(N553="zákl. přenesená",J553,0)</f>
        <v>0</v>
      </c>
      <c r="BH553" s="380">
        <f>IF(N553="sníž. přenesená",J553,0)</f>
        <v>0</v>
      </c>
      <c r="BI553" s="380">
        <f>IF(N553="nulová",J553,0)</f>
        <v>0</v>
      </c>
      <c r="BJ553" s="372" t="s">
        <v>80</v>
      </c>
      <c r="BK553" s="380">
        <f>ROUND(I553*H553,2)</f>
        <v>0</v>
      </c>
      <c r="BL553" s="372" t="s">
        <v>157</v>
      </c>
      <c r="BM553" s="379" t="s">
        <v>636</v>
      </c>
    </row>
    <row r="554" spans="1:65" s="382" customFormat="1" ht="26" customHeight="1">
      <c r="A554" s="560"/>
      <c r="B554" s="561"/>
      <c r="C554" s="560"/>
      <c r="D554" s="562" t="s">
        <v>74</v>
      </c>
      <c r="E554" s="563" t="s">
        <v>637</v>
      </c>
      <c r="F554" s="563" t="s">
        <v>638</v>
      </c>
      <c r="G554" s="560"/>
      <c r="H554" s="560"/>
      <c r="I554" s="560"/>
      <c r="J554" s="564">
        <f>BK554</f>
        <v>0</v>
      </c>
      <c r="K554" s="560"/>
      <c r="L554" s="561"/>
      <c r="M554" s="565"/>
      <c r="N554" s="560"/>
      <c r="O554" s="560"/>
      <c r="P554" s="566">
        <f>P555+P567</f>
        <v>0</v>
      </c>
      <c r="Q554" s="560"/>
      <c r="R554" s="566">
        <f>R555+R567</f>
        <v>0.60684400000000005</v>
      </c>
      <c r="S554" s="560"/>
      <c r="T554" s="567">
        <f>T555+T567</f>
        <v>9.5000000000000001E-2</v>
      </c>
      <c r="U554" s="560"/>
      <c r="V554" s="560"/>
      <c r="AR554" s="384" t="s">
        <v>80</v>
      </c>
      <c r="AT554" s="385" t="s">
        <v>74</v>
      </c>
      <c r="AU554" s="385" t="s">
        <v>75</v>
      </c>
      <c r="AY554" s="384" t="s">
        <v>148</v>
      </c>
      <c r="BK554" s="383">
        <f>BK555+BK567</f>
        <v>0</v>
      </c>
    </row>
    <row r="555" spans="1:65" s="382" customFormat="1" ht="22.75" customHeight="1">
      <c r="A555" s="560"/>
      <c r="B555" s="561"/>
      <c r="C555" s="560"/>
      <c r="D555" s="562" t="s">
        <v>74</v>
      </c>
      <c r="E555" s="568" t="s">
        <v>149</v>
      </c>
      <c r="F555" s="568" t="s">
        <v>150</v>
      </c>
      <c r="G555" s="560"/>
      <c r="H555" s="560"/>
      <c r="I555" s="560"/>
      <c r="J555" s="569">
        <f>BK555</f>
        <v>0</v>
      </c>
      <c r="K555" s="560"/>
      <c r="L555" s="561"/>
      <c r="M555" s="565"/>
      <c r="N555" s="560"/>
      <c r="O555" s="560"/>
      <c r="P555" s="566">
        <f>P556+P558+P563+P565</f>
        <v>0</v>
      </c>
      <c r="Q555" s="560"/>
      <c r="R555" s="566">
        <f>R556+R558+R563+R565</f>
        <v>2.2200000000000002E-3</v>
      </c>
      <c r="S555" s="560"/>
      <c r="T555" s="567">
        <f>T556+T558+T563+T565</f>
        <v>9.5000000000000001E-2</v>
      </c>
      <c r="U555" s="560"/>
      <c r="V555" s="560"/>
      <c r="AR555" s="384" t="s">
        <v>80</v>
      </c>
      <c r="AT555" s="385" t="s">
        <v>74</v>
      </c>
      <c r="AU555" s="385" t="s">
        <v>80</v>
      </c>
      <c r="AY555" s="384" t="s">
        <v>148</v>
      </c>
      <c r="BK555" s="383">
        <f>BK556+BK558+BK563+BK565</f>
        <v>0</v>
      </c>
    </row>
    <row r="556" spans="1:65" s="382" customFormat="1" ht="20.9" customHeight="1">
      <c r="A556" s="560"/>
      <c r="B556" s="561"/>
      <c r="C556" s="560"/>
      <c r="D556" s="562" t="s">
        <v>74</v>
      </c>
      <c r="E556" s="568" t="s">
        <v>295</v>
      </c>
      <c r="F556" s="568" t="s">
        <v>1553</v>
      </c>
      <c r="G556" s="560"/>
      <c r="H556" s="560"/>
      <c r="I556" s="560"/>
      <c r="J556" s="569">
        <f>BK556</f>
        <v>0</v>
      </c>
      <c r="K556" s="560"/>
      <c r="L556" s="561"/>
      <c r="M556" s="565"/>
      <c r="N556" s="560"/>
      <c r="O556" s="560"/>
      <c r="P556" s="566">
        <f>P557</f>
        <v>0</v>
      </c>
      <c r="Q556" s="560"/>
      <c r="R556" s="566">
        <f>R557</f>
        <v>0</v>
      </c>
      <c r="S556" s="560"/>
      <c r="T556" s="567">
        <f>T557</f>
        <v>9.5000000000000001E-2</v>
      </c>
      <c r="U556" s="560"/>
      <c r="V556" s="560"/>
      <c r="AR556" s="384" t="s">
        <v>82</v>
      </c>
      <c r="AT556" s="385" t="s">
        <v>74</v>
      </c>
      <c r="AU556" s="385" t="s">
        <v>82</v>
      </c>
      <c r="AY556" s="384" t="s">
        <v>148</v>
      </c>
      <c r="BK556" s="383">
        <f>BK557</f>
        <v>0</v>
      </c>
    </row>
    <row r="557" spans="1:65" s="405" customFormat="1" ht="24.15" customHeight="1">
      <c r="A557" s="498"/>
      <c r="B557" s="499"/>
      <c r="C557" s="570" t="s">
        <v>639</v>
      </c>
      <c r="D557" s="570" t="s">
        <v>153</v>
      </c>
      <c r="E557" s="571" t="s">
        <v>581</v>
      </c>
      <c r="F557" s="572" t="s">
        <v>582</v>
      </c>
      <c r="G557" s="573" t="s">
        <v>156</v>
      </c>
      <c r="H557" s="574">
        <v>38</v>
      </c>
      <c r="I557" s="381"/>
      <c r="J557" s="575">
        <f>ROUND(I557*H557,2)</f>
        <v>0</v>
      </c>
      <c r="K557" s="576"/>
      <c r="L557" s="499"/>
      <c r="M557" s="577" t="s">
        <v>1</v>
      </c>
      <c r="N557" s="578" t="s">
        <v>40</v>
      </c>
      <c r="O557" s="498"/>
      <c r="P557" s="579">
        <f>O557*H557</f>
        <v>0</v>
      </c>
      <c r="Q557" s="579">
        <v>0</v>
      </c>
      <c r="R557" s="579">
        <f>Q557*H557</f>
        <v>0</v>
      </c>
      <c r="S557" s="579">
        <v>2.5000000000000001E-3</v>
      </c>
      <c r="T557" s="580">
        <f>S557*H557</f>
        <v>9.5000000000000001E-2</v>
      </c>
      <c r="U557" s="498"/>
      <c r="V557" s="498"/>
      <c r="AR557" s="379" t="s">
        <v>157</v>
      </c>
      <c r="AT557" s="379" t="s">
        <v>153</v>
      </c>
      <c r="AU557" s="379" t="s">
        <v>158</v>
      </c>
      <c r="AY557" s="372" t="s">
        <v>148</v>
      </c>
      <c r="BE557" s="380">
        <f>IF(N557="základní",J557,0)</f>
        <v>0</v>
      </c>
      <c r="BF557" s="380">
        <f>IF(N557="snížená",J557,0)</f>
        <v>0</v>
      </c>
      <c r="BG557" s="380">
        <f>IF(N557="zákl. přenesená",J557,0)</f>
        <v>0</v>
      </c>
      <c r="BH557" s="380">
        <f>IF(N557="sníž. přenesená",J557,0)</f>
        <v>0</v>
      </c>
      <c r="BI557" s="380">
        <f>IF(N557="nulová",J557,0)</f>
        <v>0</v>
      </c>
      <c r="BJ557" s="372" t="s">
        <v>80</v>
      </c>
      <c r="BK557" s="380">
        <f>ROUND(I557*H557,2)</f>
        <v>0</v>
      </c>
      <c r="BL557" s="372" t="s">
        <v>157</v>
      </c>
      <c r="BM557" s="379" t="s">
        <v>640</v>
      </c>
    </row>
    <row r="558" spans="1:65" s="382" customFormat="1" ht="20.9" customHeight="1">
      <c r="A558" s="560"/>
      <c r="B558" s="561"/>
      <c r="C558" s="560"/>
      <c r="D558" s="562" t="s">
        <v>74</v>
      </c>
      <c r="E558" s="568" t="s">
        <v>190</v>
      </c>
      <c r="F558" s="568" t="s">
        <v>191</v>
      </c>
      <c r="G558" s="560"/>
      <c r="H558" s="560"/>
      <c r="I558" s="560"/>
      <c r="J558" s="569">
        <f>BK558</f>
        <v>0</v>
      </c>
      <c r="K558" s="560"/>
      <c r="L558" s="561"/>
      <c r="M558" s="565"/>
      <c r="N558" s="560"/>
      <c r="O558" s="560"/>
      <c r="P558" s="566">
        <f>SUM(P559:P562)</f>
        <v>0</v>
      </c>
      <c r="Q558" s="560"/>
      <c r="R558" s="566">
        <f>SUM(R559:R562)</f>
        <v>0</v>
      </c>
      <c r="S558" s="560"/>
      <c r="T558" s="567">
        <f>SUM(T559:T562)</f>
        <v>0</v>
      </c>
      <c r="U558" s="560"/>
      <c r="V558" s="560"/>
      <c r="AR558" s="384" t="s">
        <v>80</v>
      </c>
      <c r="AT558" s="385" t="s">
        <v>74</v>
      </c>
      <c r="AU558" s="385" t="s">
        <v>82</v>
      </c>
      <c r="AY558" s="384" t="s">
        <v>148</v>
      </c>
      <c r="BK558" s="383">
        <f>SUM(BK559:BK562)</f>
        <v>0</v>
      </c>
    </row>
    <row r="559" spans="1:65" s="405" customFormat="1" ht="24.15" customHeight="1">
      <c r="A559" s="498"/>
      <c r="B559" s="499"/>
      <c r="C559" s="570" t="s">
        <v>641</v>
      </c>
      <c r="D559" s="570" t="s">
        <v>153</v>
      </c>
      <c r="E559" s="571" t="s">
        <v>193</v>
      </c>
      <c r="F559" s="572" t="s">
        <v>194</v>
      </c>
      <c r="G559" s="573" t="s">
        <v>195</v>
      </c>
      <c r="H559" s="574">
        <v>9.5000000000000001E-2</v>
      </c>
      <c r="I559" s="381"/>
      <c r="J559" s="575">
        <f>ROUND(I559*H559,2)</f>
        <v>0</v>
      </c>
      <c r="K559" s="576"/>
      <c r="L559" s="499"/>
      <c r="M559" s="577" t="s">
        <v>1</v>
      </c>
      <c r="N559" s="578" t="s">
        <v>40</v>
      </c>
      <c r="O559" s="498"/>
      <c r="P559" s="579">
        <f>O559*H559</f>
        <v>0</v>
      </c>
      <c r="Q559" s="579">
        <v>0</v>
      </c>
      <c r="R559" s="579">
        <f>Q559*H559</f>
        <v>0</v>
      </c>
      <c r="S559" s="579">
        <v>0</v>
      </c>
      <c r="T559" s="580">
        <f>S559*H559</f>
        <v>0</v>
      </c>
      <c r="U559" s="498"/>
      <c r="V559" s="498"/>
      <c r="AR559" s="379" t="s">
        <v>157</v>
      </c>
      <c r="AT559" s="379" t="s">
        <v>153</v>
      </c>
      <c r="AU559" s="379" t="s">
        <v>158</v>
      </c>
      <c r="AY559" s="372" t="s">
        <v>148</v>
      </c>
      <c r="BE559" s="380">
        <f>IF(N559="základní",J559,0)</f>
        <v>0</v>
      </c>
      <c r="BF559" s="380">
        <f>IF(N559="snížená",J559,0)</f>
        <v>0</v>
      </c>
      <c r="BG559" s="380">
        <f>IF(N559="zákl. přenesená",J559,0)</f>
        <v>0</v>
      </c>
      <c r="BH559" s="380">
        <f>IF(N559="sníž. přenesená",J559,0)</f>
        <v>0</v>
      </c>
      <c r="BI559" s="380">
        <f>IF(N559="nulová",J559,0)</f>
        <v>0</v>
      </c>
      <c r="BJ559" s="372" t="s">
        <v>80</v>
      </c>
      <c r="BK559" s="380">
        <f>ROUND(I559*H559,2)</f>
        <v>0</v>
      </c>
      <c r="BL559" s="372" t="s">
        <v>157</v>
      </c>
      <c r="BM559" s="379" t="s">
        <v>642</v>
      </c>
    </row>
    <row r="560" spans="1:65" s="405" customFormat="1" ht="24.15" customHeight="1">
      <c r="A560" s="498"/>
      <c r="B560" s="499"/>
      <c r="C560" s="570" t="s">
        <v>643</v>
      </c>
      <c r="D560" s="570" t="s">
        <v>153</v>
      </c>
      <c r="E560" s="571" t="s">
        <v>197</v>
      </c>
      <c r="F560" s="572" t="s">
        <v>198</v>
      </c>
      <c r="G560" s="573" t="s">
        <v>195</v>
      </c>
      <c r="H560" s="574">
        <v>1.8049999999999999</v>
      </c>
      <c r="I560" s="381"/>
      <c r="J560" s="575">
        <f>ROUND(I560*H560,2)</f>
        <v>0</v>
      </c>
      <c r="K560" s="576"/>
      <c r="L560" s="499"/>
      <c r="M560" s="577" t="s">
        <v>1</v>
      </c>
      <c r="N560" s="578" t="s">
        <v>40</v>
      </c>
      <c r="O560" s="498"/>
      <c r="P560" s="579">
        <f>O560*H560</f>
        <v>0</v>
      </c>
      <c r="Q560" s="579">
        <v>0</v>
      </c>
      <c r="R560" s="579">
        <f>Q560*H560</f>
        <v>0</v>
      </c>
      <c r="S560" s="579">
        <v>0</v>
      </c>
      <c r="T560" s="580">
        <f>S560*H560</f>
        <v>0</v>
      </c>
      <c r="U560" s="498"/>
      <c r="V560" s="498"/>
      <c r="AR560" s="379" t="s">
        <v>157</v>
      </c>
      <c r="AT560" s="379" t="s">
        <v>153</v>
      </c>
      <c r="AU560" s="379" t="s">
        <v>158</v>
      </c>
      <c r="AY560" s="372" t="s">
        <v>148</v>
      </c>
      <c r="BE560" s="380">
        <f>IF(N560="základní",J560,0)</f>
        <v>0</v>
      </c>
      <c r="BF560" s="380">
        <f>IF(N560="snížená",J560,0)</f>
        <v>0</v>
      </c>
      <c r="BG560" s="380">
        <f>IF(N560="zákl. přenesená",J560,0)</f>
        <v>0</v>
      </c>
      <c r="BH560" s="380">
        <f>IF(N560="sníž. přenesená",J560,0)</f>
        <v>0</v>
      </c>
      <c r="BI560" s="380">
        <f>IF(N560="nulová",J560,0)</f>
        <v>0</v>
      </c>
      <c r="BJ560" s="372" t="s">
        <v>80</v>
      </c>
      <c r="BK560" s="380">
        <f>ROUND(I560*H560,2)</f>
        <v>0</v>
      </c>
      <c r="BL560" s="372" t="s">
        <v>157</v>
      </c>
      <c r="BM560" s="379" t="s">
        <v>644</v>
      </c>
    </row>
    <row r="561" spans="1:65" s="388" customFormat="1">
      <c r="A561" s="581"/>
      <c r="B561" s="582"/>
      <c r="C561" s="581"/>
      <c r="D561" s="583" t="s">
        <v>170</v>
      </c>
      <c r="E561" s="581"/>
      <c r="F561" s="585" t="s">
        <v>1558</v>
      </c>
      <c r="G561" s="581"/>
      <c r="H561" s="586">
        <v>1.8049999999999999</v>
      </c>
      <c r="I561" s="581"/>
      <c r="J561" s="581"/>
      <c r="K561" s="581"/>
      <c r="L561" s="582"/>
      <c r="M561" s="587"/>
      <c r="N561" s="581"/>
      <c r="O561" s="581"/>
      <c r="P561" s="581"/>
      <c r="Q561" s="581"/>
      <c r="R561" s="581"/>
      <c r="S561" s="581"/>
      <c r="T561" s="588"/>
      <c r="U561" s="581"/>
      <c r="V561" s="581"/>
      <c r="AT561" s="389" t="s">
        <v>170</v>
      </c>
      <c r="AU561" s="389" t="s">
        <v>158</v>
      </c>
      <c r="AV561" s="388" t="s">
        <v>82</v>
      </c>
      <c r="AW561" s="388" t="s">
        <v>3</v>
      </c>
      <c r="AX561" s="388" t="s">
        <v>80</v>
      </c>
      <c r="AY561" s="389" t="s">
        <v>148</v>
      </c>
    </row>
    <row r="562" spans="1:65" s="405" customFormat="1" ht="44.25" customHeight="1">
      <c r="A562" s="498"/>
      <c r="B562" s="499"/>
      <c r="C562" s="570" t="s">
        <v>645</v>
      </c>
      <c r="D562" s="570" t="s">
        <v>153</v>
      </c>
      <c r="E562" s="571" t="s">
        <v>589</v>
      </c>
      <c r="F562" s="572" t="s">
        <v>590</v>
      </c>
      <c r="G562" s="573" t="s">
        <v>195</v>
      </c>
      <c r="H562" s="574">
        <v>9.5000000000000001E-2</v>
      </c>
      <c r="I562" s="381"/>
      <c r="J562" s="575">
        <f>ROUND(I562*H562,2)</f>
        <v>0</v>
      </c>
      <c r="K562" s="576"/>
      <c r="L562" s="499"/>
      <c r="M562" s="577" t="s">
        <v>1</v>
      </c>
      <c r="N562" s="578" t="s">
        <v>40</v>
      </c>
      <c r="O562" s="498"/>
      <c r="P562" s="579">
        <f>O562*H562</f>
        <v>0</v>
      </c>
      <c r="Q562" s="579">
        <v>0</v>
      </c>
      <c r="R562" s="579">
        <f>Q562*H562</f>
        <v>0</v>
      </c>
      <c r="S562" s="579">
        <v>0</v>
      </c>
      <c r="T562" s="580">
        <f>S562*H562</f>
        <v>0</v>
      </c>
      <c r="U562" s="498"/>
      <c r="V562" s="498"/>
      <c r="AR562" s="379" t="s">
        <v>157</v>
      </c>
      <c r="AT562" s="379" t="s">
        <v>153</v>
      </c>
      <c r="AU562" s="379" t="s">
        <v>158</v>
      </c>
      <c r="AY562" s="372" t="s">
        <v>148</v>
      </c>
      <c r="BE562" s="380">
        <f>IF(N562="základní",J562,0)</f>
        <v>0</v>
      </c>
      <c r="BF562" s="380">
        <f>IF(N562="snížená",J562,0)</f>
        <v>0</v>
      </c>
      <c r="BG562" s="380">
        <f>IF(N562="zákl. přenesená",J562,0)</f>
        <v>0</v>
      </c>
      <c r="BH562" s="380">
        <f>IF(N562="sníž. přenesená",J562,0)</f>
        <v>0</v>
      </c>
      <c r="BI562" s="380">
        <f>IF(N562="nulová",J562,0)</f>
        <v>0</v>
      </c>
      <c r="BJ562" s="372" t="s">
        <v>80</v>
      </c>
      <c r="BK562" s="380">
        <f>ROUND(I562*H562,2)</f>
        <v>0</v>
      </c>
      <c r="BL562" s="372" t="s">
        <v>157</v>
      </c>
      <c r="BM562" s="379" t="s">
        <v>646</v>
      </c>
    </row>
    <row r="563" spans="1:65" s="382" customFormat="1" ht="20.9" customHeight="1">
      <c r="A563" s="560"/>
      <c r="B563" s="561"/>
      <c r="C563" s="560"/>
      <c r="D563" s="562" t="s">
        <v>74</v>
      </c>
      <c r="E563" s="568" t="s">
        <v>647</v>
      </c>
      <c r="F563" s="568" t="s">
        <v>648</v>
      </c>
      <c r="G563" s="560"/>
      <c r="H563" s="560"/>
      <c r="I563" s="560"/>
      <c r="J563" s="569">
        <f>BK563</f>
        <v>0</v>
      </c>
      <c r="K563" s="560"/>
      <c r="L563" s="561"/>
      <c r="M563" s="565"/>
      <c r="N563" s="560"/>
      <c r="O563" s="560"/>
      <c r="P563" s="566">
        <f>P564</f>
        <v>0</v>
      </c>
      <c r="Q563" s="560"/>
      <c r="R563" s="566">
        <f>R564</f>
        <v>1.5200000000000001E-3</v>
      </c>
      <c r="S563" s="560"/>
      <c r="T563" s="567">
        <f>T564</f>
        <v>0</v>
      </c>
      <c r="U563" s="560"/>
      <c r="V563" s="560"/>
      <c r="AR563" s="384" t="s">
        <v>82</v>
      </c>
      <c r="AT563" s="385" t="s">
        <v>74</v>
      </c>
      <c r="AU563" s="385" t="s">
        <v>82</v>
      </c>
      <c r="AY563" s="384" t="s">
        <v>148</v>
      </c>
      <c r="BK563" s="383">
        <f>BK564</f>
        <v>0</v>
      </c>
    </row>
    <row r="564" spans="1:65" s="405" customFormat="1" ht="16.5" customHeight="1">
      <c r="A564" s="498"/>
      <c r="B564" s="499"/>
      <c r="C564" s="570" t="s">
        <v>649</v>
      </c>
      <c r="D564" s="570" t="s">
        <v>153</v>
      </c>
      <c r="E564" s="571" t="s">
        <v>650</v>
      </c>
      <c r="F564" s="572" t="s">
        <v>651</v>
      </c>
      <c r="G564" s="573" t="s">
        <v>156</v>
      </c>
      <c r="H564" s="574">
        <v>38</v>
      </c>
      <c r="I564" s="381"/>
      <c r="J564" s="575">
        <f>ROUND(I564*H564,2)</f>
        <v>0</v>
      </c>
      <c r="K564" s="576"/>
      <c r="L564" s="499"/>
      <c r="M564" s="577" t="s">
        <v>1</v>
      </c>
      <c r="N564" s="578" t="s">
        <v>40</v>
      </c>
      <c r="O564" s="498"/>
      <c r="P564" s="579">
        <f>O564*H564</f>
        <v>0</v>
      </c>
      <c r="Q564" s="579">
        <v>4.0000000000000003E-5</v>
      </c>
      <c r="R564" s="579">
        <f>Q564*H564</f>
        <v>1.5200000000000001E-3</v>
      </c>
      <c r="S564" s="579">
        <v>0</v>
      </c>
      <c r="T564" s="580">
        <f>S564*H564</f>
        <v>0</v>
      </c>
      <c r="U564" s="498"/>
      <c r="V564" s="498"/>
      <c r="AR564" s="379" t="s">
        <v>216</v>
      </c>
      <c r="AT564" s="379" t="s">
        <v>153</v>
      </c>
      <c r="AU564" s="379" t="s">
        <v>158</v>
      </c>
      <c r="AY564" s="372" t="s">
        <v>148</v>
      </c>
      <c r="BE564" s="380">
        <f>IF(N564="základní",J564,0)</f>
        <v>0</v>
      </c>
      <c r="BF564" s="380">
        <f>IF(N564="snížená",J564,0)</f>
        <v>0</v>
      </c>
      <c r="BG564" s="380">
        <f>IF(N564="zákl. přenesená",J564,0)</f>
        <v>0</v>
      </c>
      <c r="BH564" s="380">
        <f>IF(N564="sníž. přenesená",J564,0)</f>
        <v>0</v>
      </c>
      <c r="BI564" s="380">
        <f>IF(N564="nulová",J564,0)</f>
        <v>0</v>
      </c>
      <c r="BJ564" s="372" t="s">
        <v>80</v>
      </c>
      <c r="BK564" s="380">
        <f>ROUND(I564*H564,2)</f>
        <v>0</v>
      </c>
      <c r="BL564" s="372" t="s">
        <v>216</v>
      </c>
      <c r="BM564" s="379" t="s">
        <v>652</v>
      </c>
    </row>
    <row r="565" spans="1:65" s="382" customFormat="1" ht="20.9" customHeight="1">
      <c r="A565" s="560"/>
      <c r="B565" s="561"/>
      <c r="C565" s="560"/>
      <c r="D565" s="562" t="s">
        <v>74</v>
      </c>
      <c r="E565" s="568" t="s">
        <v>550</v>
      </c>
      <c r="F565" s="568" t="s">
        <v>551</v>
      </c>
      <c r="G565" s="560"/>
      <c r="H565" s="560"/>
      <c r="I565" s="560"/>
      <c r="J565" s="569">
        <f>BK565</f>
        <v>0</v>
      </c>
      <c r="K565" s="560"/>
      <c r="L565" s="561"/>
      <c r="M565" s="565"/>
      <c r="N565" s="560"/>
      <c r="O565" s="560"/>
      <c r="P565" s="566">
        <f>P566</f>
        <v>0</v>
      </c>
      <c r="Q565" s="560"/>
      <c r="R565" s="566">
        <f>R566</f>
        <v>7.000000000000001E-4</v>
      </c>
      <c r="S565" s="560"/>
      <c r="T565" s="567">
        <f>T566</f>
        <v>0</v>
      </c>
      <c r="U565" s="560"/>
      <c r="V565" s="560"/>
      <c r="AR565" s="384" t="s">
        <v>82</v>
      </c>
      <c r="AT565" s="385" t="s">
        <v>74</v>
      </c>
      <c r="AU565" s="385" t="s">
        <v>82</v>
      </c>
      <c r="AY565" s="384" t="s">
        <v>148</v>
      </c>
      <c r="BK565" s="383">
        <f>BK566</f>
        <v>0</v>
      </c>
    </row>
    <row r="566" spans="1:65" s="405" customFormat="1" ht="16.5" customHeight="1">
      <c r="A566" s="498"/>
      <c r="B566" s="499"/>
      <c r="C566" s="570" t="s">
        <v>653</v>
      </c>
      <c r="D566" s="570" t="s">
        <v>153</v>
      </c>
      <c r="E566" s="571" t="s">
        <v>553</v>
      </c>
      <c r="F566" s="572" t="s">
        <v>554</v>
      </c>
      <c r="G566" s="573" t="s">
        <v>156</v>
      </c>
      <c r="H566" s="574">
        <v>70</v>
      </c>
      <c r="I566" s="381"/>
      <c r="J566" s="575">
        <f>ROUND(I566*H566,2)</f>
        <v>0</v>
      </c>
      <c r="K566" s="576"/>
      <c r="L566" s="499"/>
      <c r="M566" s="577" t="s">
        <v>1</v>
      </c>
      <c r="N566" s="578" t="s">
        <v>40</v>
      </c>
      <c r="O566" s="498"/>
      <c r="P566" s="579">
        <f>O566*H566</f>
        <v>0</v>
      </c>
      <c r="Q566" s="579">
        <v>1.0000000000000001E-5</v>
      </c>
      <c r="R566" s="579">
        <f>Q566*H566</f>
        <v>7.000000000000001E-4</v>
      </c>
      <c r="S566" s="579">
        <v>0</v>
      </c>
      <c r="T566" s="580">
        <f>S566*H566</f>
        <v>0</v>
      </c>
      <c r="U566" s="498"/>
      <c r="V566" s="498"/>
      <c r="AR566" s="379" t="s">
        <v>216</v>
      </c>
      <c r="AT566" s="379" t="s">
        <v>153</v>
      </c>
      <c r="AU566" s="379" t="s">
        <v>158</v>
      </c>
      <c r="AY566" s="372" t="s">
        <v>148</v>
      </c>
      <c r="BE566" s="380">
        <f>IF(N566="základní",J566,0)</f>
        <v>0</v>
      </c>
      <c r="BF566" s="380">
        <f>IF(N566="snížená",J566,0)</f>
        <v>0</v>
      </c>
      <c r="BG566" s="380">
        <f>IF(N566="zákl. přenesená",J566,0)</f>
        <v>0</v>
      </c>
      <c r="BH566" s="380">
        <f>IF(N566="sníž. přenesená",J566,0)</f>
        <v>0</v>
      </c>
      <c r="BI566" s="380">
        <f>IF(N566="nulová",J566,0)</f>
        <v>0</v>
      </c>
      <c r="BJ566" s="372" t="s">
        <v>80</v>
      </c>
      <c r="BK566" s="380">
        <f>ROUND(I566*H566,2)</f>
        <v>0</v>
      </c>
      <c r="BL566" s="372" t="s">
        <v>216</v>
      </c>
      <c r="BM566" s="379" t="s">
        <v>654</v>
      </c>
    </row>
    <row r="567" spans="1:65" s="382" customFormat="1" ht="22.75" customHeight="1">
      <c r="A567" s="560"/>
      <c r="B567" s="561"/>
      <c r="C567" s="560"/>
      <c r="D567" s="562" t="s">
        <v>74</v>
      </c>
      <c r="E567" s="568" t="s">
        <v>204</v>
      </c>
      <c r="F567" s="568" t="s">
        <v>205</v>
      </c>
      <c r="G567" s="560"/>
      <c r="H567" s="560"/>
      <c r="I567" s="560"/>
      <c r="J567" s="569">
        <f>BK567</f>
        <v>0</v>
      </c>
      <c r="K567" s="560"/>
      <c r="L567" s="561"/>
      <c r="M567" s="565"/>
      <c r="N567" s="560"/>
      <c r="O567" s="560"/>
      <c r="P567" s="566">
        <f>P568+P573+P582</f>
        <v>0</v>
      </c>
      <c r="Q567" s="560"/>
      <c r="R567" s="566">
        <f>R568+R573+R582</f>
        <v>0.60462400000000005</v>
      </c>
      <c r="S567" s="560"/>
      <c r="T567" s="567">
        <f>T568+T573+T582</f>
        <v>0</v>
      </c>
      <c r="U567" s="560"/>
      <c r="V567" s="560"/>
      <c r="AR567" s="384" t="s">
        <v>80</v>
      </c>
      <c r="AT567" s="385" t="s">
        <v>74</v>
      </c>
      <c r="AU567" s="385" t="s">
        <v>80</v>
      </c>
      <c r="AY567" s="384" t="s">
        <v>148</v>
      </c>
      <c r="BK567" s="383">
        <f>BK568+BK573+BK582</f>
        <v>0</v>
      </c>
    </row>
    <row r="568" spans="1:65" s="382" customFormat="1" ht="20.9" customHeight="1">
      <c r="A568" s="560"/>
      <c r="B568" s="561"/>
      <c r="C568" s="560"/>
      <c r="D568" s="562" t="s">
        <v>74</v>
      </c>
      <c r="E568" s="568" t="s">
        <v>491</v>
      </c>
      <c r="F568" s="568" t="s">
        <v>492</v>
      </c>
      <c r="G568" s="560"/>
      <c r="H568" s="560"/>
      <c r="I568" s="560"/>
      <c r="J568" s="569">
        <f>BK568</f>
        <v>0</v>
      </c>
      <c r="K568" s="560"/>
      <c r="L568" s="561"/>
      <c r="M568" s="565"/>
      <c r="N568" s="560"/>
      <c r="O568" s="560"/>
      <c r="P568" s="566">
        <f>SUM(P569:P572)</f>
        <v>0</v>
      </c>
      <c r="Q568" s="560"/>
      <c r="R568" s="566">
        <f>SUM(R569:R572)</f>
        <v>0.38600000000000001</v>
      </c>
      <c r="S568" s="560"/>
      <c r="T568" s="567">
        <f>SUM(T569:T572)</f>
        <v>0</v>
      </c>
      <c r="U568" s="560"/>
      <c r="V568" s="560"/>
      <c r="AR568" s="384" t="s">
        <v>82</v>
      </c>
      <c r="AT568" s="385" t="s">
        <v>74</v>
      </c>
      <c r="AU568" s="385" t="s">
        <v>82</v>
      </c>
      <c r="AY568" s="384" t="s">
        <v>148</v>
      </c>
      <c r="BK568" s="383">
        <f>SUM(BK569:BK572)</f>
        <v>0</v>
      </c>
    </row>
    <row r="569" spans="1:65" s="405" customFormat="1" ht="33" customHeight="1">
      <c r="A569" s="498"/>
      <c r="B569" s="499"/>
      <c r="C569" s="570" t="s">
        <v>655</v>
      </c>
      <c r="D569" s="570" t="s">
        <v>153</v>
      </c>
      <c r="E569" s="571" t="s">
        <v>494</v>
      </c>
      <c r="F569" s="572" t="s">
        <v>495</v>
      </c>
      <c r="G569" s="573" t="s">
        <v>156</v>
      </c>
      <c r="H569" s="574">
        <v>40</v>
      </c>
      <c r="I569" s="381"/>
      <c r="J569" s="575">
        <f>ROUND(I569*H569,2)</f>
        <v>0</v>
      </c>
      <c r="K569" s="576"/>
      <c r="L569" s="499"/>
      <c r="M569" s="577" t="s">
        <v>1</v>
      </c>
      <c r="N569" s="578" t="s">
        <v>40</v>
      </c>
      <c r="O569" s="498"/>
      <c r="P569" s="579">
        <f>O569*H569</f>
        <v>0</v>
      </c>
      <c r="Q569" s="579">
        <v>1.25E-3</v>
      </c>
      <c r="R569" s="579">
        <f>Q569*H569</f>
        <v>0.05</v>
      </c>
      <c r="S569" s="579">
        <v>0</v>
      </c>
      <c r="T569" s="580">
        <f>S569*H569</f>
        <v>0</v>
      </c>
      <c r="U569" s="498"/>
      <c r="V569" s="498"/>
      <c r="AR569" s="379" t="s">
        <v>216</v>
      </c>
      <c r="AT569" s="379" t="s">
        <v>153</v>
      </c>
      <c r="AU569" s="379" t="s">
        <v>158</v>
      </c>
      <c r="AY569" s="372" t="s">
        <v>148</v>
      </c>
      <c r="BE569" s="380">
        <f>IF(N569="základní",J569,0)</f>
        <v>0</v>
      </c>
      <c r="BF569" s="380">
        <f>IF(N569="snížená",J569,0)</f>
        <v>0</v>
      </c>
      <c r="BG569" s="380">
        <f>IF(N569="zákl. přenesená",J569,0)</f>
        <v>0</v>
      </c>
      <c r="BH569" s="380">
        <f>IF(N569="sníž. přenesená",J569,0)</f>
        <v>0</v>
      </c>
      <c r="BI569" s="380">
        <f>IF(N569="nulová",J569,0)</f>
        <v>0</v>
      </c>
      <c r="BJ569" s="372" t="s">
        <v>80</v>
      </c>
      <c r="BK569" s="380">
        <f>ROUND(I569*H569,2)</f>
        <v>0</v>
      </c>
      <c r="BL569" s="372" t="s">
        <v>216</v>
      </c>
      <c r="BM569" s="379" t="s">
        <v>656</v>
      </c>
    </row>
    <row r="570" spans="1:65" s="405" customFormat="1" ht="24.15" customHeight="1">
      <c r="A570" s="498"/>
      <c r="B570" s="499"/>
      <c r="C570" s="595" t="s">
        <v>657</v>
      </c>
      <c r="D570" s="595" t="s">
        <v>256</v>
      </c>
      <c r="E570" s="596" t="s">
        <v>498</v>
      </c>
      <c r="F570" s="597" t="s">
        <v>499</v>
      </c>
      <c r="G570" s="598" t="s">
        <v>156</v>
      </c>
      <c r="H570" s="599">
        <v>42</v>
      </c>
      <c r="I570" s="387"/>
      <c r="J570" s="600">
        <f>ROUND(I570*H570,2)</f>
        <v>0</v>
      </c>
      <c r="K570" s="601"/>
      <c r="L570" s="602"/>
      <c r="M570" s="603" t="s">
        <v>1</v>
      </c>
      <c r="N570" s="604" t="s">
        <v>40</v>
      </c>
      <c r="O570" s="498"/>
      <c r="P570" s="579">
        <f>O570*H570</f>
        <v>0</v>
      </c>
      <c r="Q570" s="579">
        <v>8.0000000000000002E-3</v>
      </c>
      <c r="R570" s="579">
        <f>Q570*H570</f>
        <v>0.33600000000000002</v>
      </c>
      <c r="S570" s="579">
        <v>0</v>
      </c>
      <c r="T570" s="580">
        <f>S570*H570</f>
        <v>0</v>
      </c>
      <c r="U570" s="498"/>
      <c r="V570" s="498"/>
      <c r="AR570" s="379" t="s">
        <v>259</v>
      </c>
      <c r="AT570" s="379" t="s">
        <v>256</v>
      </c>
      <c r="AU570" s="379" t="s">
        <v>158</v>
      </c>
      <c r="AY570" s="372" t="s">
        <v>148</v>
      </c>
      <c r="BE570" s="380">
        <f>IF(N570="základní",J570,0)</f>
        <v>0</v>
      </c>
      <c r="BF570" s="380">
        <f>IF(N570="snížená",J570,0)</f>
        <v>0</v>
      </c>
      <c r="BG570" s="380">
        <f>IF(N570="zákl. přenesená",J570,0)</f>
        <v>0</v>
      </c>
      <c r="BH570" s="380">
        <f>IF(N570="sníž. přenesená",J570,0)</f>
        <v>0</v>
      </c>
      <c r="BI570" s="380">
        <f>IF(N570="nulová",J570,0)</f>
        <v>0</v>
      </c>
      <c r="BJ570" s="372" t="s">
        <v>80</v>
      </c>
      <c r="BK570" s="380">
        <f>ROUND(I570*H570,2)</f>
        <v>0</v>
      </c>
      <c r="BL570" s="372" t="s">
        <v>216</v>
      </c>
      <c r="BM570" s="379" t="s">
        <v>658</v>
      </c>
    </row>
    <row r="571" spans="1:65" s="388" customFormat="1">
      <c r="A571" s="581"/>
      <c r="B571" s="582"/>
      <c r="C571" s="581"/>
      <c r="D571" s="583" t="s">
        <v>170</v>
      </c>
      <c r="E571" s="581"/>
      <c r="F571" s="585" t="s">
        <v>659</v>
      </c>
      <c r="G571" s="581"/>
      <c r="H571" s="586">
        <v>42</v>
      </c>
      <c r="I571" s="581"/>
      <c r="J571" s="581"/>
      <c r="K571" s="581"/>
      <c r="L571" s="582"/>
      <c r="M571" s="587"/>
      <c r="N571" s="581"/>
      <c r="O571" s="581"/>
      <c r="P571" s="581"/>
      <c r="Q571" s="581"/>
      <c r="R571" s="581"/>
      <c r="S571" s="581"/>
      <c r="T571" s="588"/>
      <c r="U571" s="581"/>
      <c r="V571" s="581"/>
      <c r="AT571" s="389" t="s">
        <v>170</v>
      </c>
      <c r="AU571" s="389" t="s">
        <v>158</v>
      </c>
      <c r="AV571" s="388" t="s">
        <v>82</v>
      </c>
      <c r="AW571" s="388" t="s">
        <v>3</v>
      </c>
      <c r="AX571" s="388" t="s">
        <v>80</v>
      </c>
      <c r="AY571" s="389" t="s">
        <v>148</v>
      </c>
    </row>
    <row r="572" spans="1:65" s="405" customFormat="1" ht="33" customHeight="1">
      <c r="A572" s="498"/>
      <c r="B572" s="499"/>
      <c r="C572" s="570" t="s">
        <v>660</v>
      </c>
      <c r="D572" s="570" t="s">
        <v>153</v>
      </c>
      <c r="E572" s="571" t="s">
        <v>503</v>
      </c>
      <c r="F572" s="572" t="s">
        <v>504</v>
      </c>
      <c r="G572" s="573" t="s">
        <v>244</v>
      </c>
      <c r="H572" s="386"/>
      <c r="I572" s="381"/>
      <c r="J572" s="575">
        <f>ROUND(I572*H572,2)</f>
        <v>0</v>
      </c>
      <c r="K572" s="576"/>
      <c r="L572" s="499"/>
      <c r="M572" s="577" t="s">
        <v>1</v>
      </c>
      <c r="N572" s="578" t="s">
        <v>40</v>
      </c>
      <c r="O572" s="498"/>
      <c r="P572" s="579">
        <f>O572*H572</f>
        <v>0</v>
      </c>
      <c r="Q572" s="579">
        <v>0</v>
      </c>
      <c r="R572" s="579">
        <f>Q572*H572</f>
        <v>0</v>
      </c>
      <c r="S572" s="579">
        <v>0</v>
      </c>
      <c r="T572" s="580">
        <f>S572*H572</f>
        <v>0</v>
      </c>
      <c r="U572" s="498"/>
      <c r="V572" s="498"/>
      <c r="AR572" s="379" t="s">
        <v>216</v>
      </c>
      <c r="AT572" s="379" t="s">
        <v>153</v>
      </c>
      <c r="AU572" s="379" t="s">
        <v>158</v>
      </c>
      <c r="AY572" s="372" t="s">
        <v>148</v>
      </c>
      <c r="BE572" s="380">
        <f>IF(N572="základní",J572,0)</f>
        <v>0</v>
      </c>
      <c r="BF572" s="380">
        <f>IF(N572="snížená",J572,0)</f>
        <v>0</v>
      </c>
      <c r="BG572" s="380">
        <f>IF(N572="zákl. přenesená",J572,0)</f>
        <v>0</v>
      </c>
      <c r="BH572" s="380">
        <f>IF(N572="sníž. přenesená",J572,0)</f>
        <v>0</v>
      </c>
      <c r="BI572" s="380">
        <f>IF(N572="nulová",J572,0)</f>
        <v>0</v>
      </c>
      <c r="BJ572" s="372" t="s">
        <v>80</v>
      </c>
      <c r="BK572" s="380">
        <f>ROUND(I572*H572,2)</f>
        <v>0</v>
      </c>
      <c r="BL572" s="372" t="s">
        <v>216</v>
      </c>
      <c r="BM572" s="379" t="s">
        <v>661</v>
      </c>
    </row>
    <row r="573" spans="1:65" s="382" customFormat="1" ht="20.9" customHeight="1">
      <c r="A573" s="560"/>
      <c r="B573" s="561"/>
      <c r="C573" s="560"/>
      <c r="D573" s="562" t="s">
        <v>74</v>
      </c>
      <c r="E573" s="568" t="s">
        <v>295</v>
      </c>
      <c r="F573" s="568" t="s">
        <v>1553</v>
      </c>
      <c r="G573" s="560"/>
      <c r="H573" s="560"/>
      <c r="I573" s="560"/>
      <c r="J573" s="569">
        <f>BK573</f>
        <v>0</v>
      </c>
      <c r="K573" s="560"/>
      <c r="L573" s="561"/>
      <c r="M573" s="565"/>
      <c r="N573" s="560"/>
      <c r="O573" s="560"/>
      <c r="P573" s="566">
        <f>SUM(P574:P581)</f>
        <v>0</v>
      </c>
      <c r="Q573" s="560"/>
      <c r="R573" s="566">
        <f>SUM(R574:R581)</f>
        <v>0.17272400000000002</v>
      </c>
      <c r="S573" s="560"/>
      <c r="T573" s="567">
        <f>SUM(T574:T581)</f>
        <v>0</v>
      </c>
      <c r="U573" s="560"/>
      <c r="V573" s="560"/>
      <c r="AR573" s="384" t="s">
        <v>82</v>
      </c>
      <c r="AT573" s="385" t="s">
        <v>74</v>
      </c>
      <c r="AU573" s="385" t="s">
        <v>82</v>
      </c>
      <c r="AY573" s="384" t="s">
        <v>148</v>
      </c>
      <c r="BK573" s="383">
        <f>SUM(BK574:BK581)</f>
        <v>0</v>
      </c>
    </row>
    <row r="574" spans="1:65" s="405" customFormat="1" ht="21.75" customHeight="1">
      <c r="A574" s="498"/>
      <c r="B574" s="499"/>
      <c r="C574" s="570" t="s">
        <v>662</v>
      </c>
      <c r="D574" s="570" t="s">
        <v>153</v>
      </c>
      <c r="E574" s="571" t="s">
        <v>297</v>
      </c>
      <c r="F574" s="572" t="s">
        <v>298</v>
      </c>
      <c r="G574" s="573" t="s">
        <v>156</v>
      </c>
      <c r="H574" s="574">
        <v>40</v>
      </c>
      <c r="I574" s="381"/>
      <c r="J574" s="575">
        <f>ROUND(I574*H574,2)</f>
        <v>0</v>
      </c>
      <c r="K574" s="576"/>
      <c r="L574" s="499"/>
      <c r="M574" s="577" t="s">
        <v>1</v>
      </c>
      <c r="N574" s="578" t="s">
        <v>40</v>
      </c>
      <c r="O574" s="498"/>
      <c r="P574" s="579">
        <f>O574*H574</f>
        <v>0</v>
      </c>
      <c r="Q574" s="579">
        <v>0</v>
      </c>
      <c r="R574" s="579">
        <f>Q574*H574</f>
        <v>0</v>
      </c>
      <c r="S574" s="579">
        <v>0</v>
      </c>
      <c r="T574" s="580">
        <f>S574*H574</f>
        <v>0</v>
      </c>
      <c r="U574" s="498"/>
      <c r="V574" s="498"/>
      <c r="AR574" s="379" t="s">
        <v>216</v>
      </c>
      <c r="AT574" s="379" t="s">
        <v>153</v>
      </c>
      <c r="AU574" s="379" t="s">
        <v>158</v>
      </c>
      <c r="AY574" s="372" t="s">
        <v>148</v>
      </c>
      <c r="BE574" s="380">
        <f>IF(N574="základní",J574,0)</f>
        <v>0</v>
      </c>
      <c r="BF574" s="380">
        <f>IF(N574="snížená",J574,0)</f>
        <v>0</v>
      </c>
      <c r="BG574" s="380">
        <f>IF(N574="zákl. přenesená",J574,0)</f>
        <v>0</v>
      </c>
      <c r="BH574" s="380">
        <f>IF(N574="sníž. přenesená",J574,0)</f>
        <v>0</v>
      </c>
      <c r="BI574" s="380">
        <f>IF(N574="nulová",J574,0)</f>
        <v>0</v>
      </c>
      <c r="BJ574" s="372" t="s">
        <v>80</v>
      </c>
      <c r="BK574" s="380">
        <f>ROUND(I574*H574,2)</f>
        <v>0</v>
      </c>
      <c r="BL574" s="372" t="s">
        <v>216</v>
      </c>
      <c r="BM574" s="379" t="s">
        <v>663</v>
      </c>
    </row>
    <row r="575" spans="1:65" s="405" customFormat="1" ht="16.5" customHeight="1">
      <c r="A575" s="498"/>
      <c r="B575" s="499"/>
      <c r="C575" s="570" t="s">
        <v>664</v>
      </c>
      <c r="D575" s="570" t="s">
        <v>153</v>
      </c>
      <c r="E575" s="571" t="s">
        <v>300</v>
      </c>
      <c r="F575" s="572" t="s">
        <v>301</v>
      </c>
      <c r="G575" s="573" t="s">
        <v>156</v>
      </c>
      <c r="H575" s="574">
        <v>40</v>
      </c>
      <c r="I575" s="381"/>
      <c r="J575" s="575">
        <f>ROUND(I575*H575,2)</f>
        <v>0</v>
      </c>
      <c r="K575" s="576"/>
      <c r="L575" s="499"/>
      <c r="M575" s="577" t="s">
        <v>1</v>
      </c>
      <c r="N575" s="578" t="s">
        <v>40</v>
      </c>
      <c r="O575" s="498"/>
      <c r="P575" s="579">
        <f>O575*H575</f>
        <v>0</v>
      </c>
      <c r="Q575" s="579">
        <v>2.9999999999999997E-4</v>
      </c>
      <c r="R575" s="579">
        <f>Q575*H575</f>
        <v>1.1999999999999999E-2</v>
      </c>
      <c r="S575" s="579">
        <v>0</v>
      </c>
      <c r="T575" s="580">
        <f>S575*H575</f>
        <v>0</v>
      </c>
      <c r="U575" s="498"/>
      <c r="V575" s="498"/>
      <c r="AR575" s="379" t="s">
        <v>216</v>
      </c>
      <c r="AT575" s="379" t="s">
        <v>153</v>
      </c>
      <c r="AU575" s="379" t="s">
        <v>158</v>
      </c>
      <c r="AY575" s="372" t="s">
        <v>148</v>
      </c>
      <c r="BE575" s="380">
        <f>IF(N575="základní",J575,0)</f>
        <v>0</v>
      </c>
      <c r="BF575" s="380">
        <f>IF(N575="snížená",J575,0)</f>
        <v>0</v>
      </c>
      <c r="BG575" s="380">
        <f>IF(N575="zákl. přenesená",J575,0)</f>
        <v>0</v>
      </c>
      <c r="BH575" s="380">
        <f>IF(N575="sníž. přenesená",J575,0)</f>
        <v>0</v>
      </c>
      <c r="BI575" s="380">
        <f>IF(N575="nulová",J575,0)</f>
        <v>0</v>
      </c>
      <c r="BJ575" s="372" t="s">
        <v>80</v>
      </c>
      <c r="BK575" s="380">
        <f>ROUND(I575*H575,2)</f>
        <v>0</v>
      </c>
      <c r="BL575" s="372" t="s">
        <v>216</v>
      </c>
      <c r="BM575" s="379" t="s">
        <v>665</v>
      </c>
    </row>
    <row r="576" spans="1:65" s="405" customFormat="1" ht="16.5" customHeight="1">
      <c r="A576" s="498"/>
      <c r="B576" s="499"/>
      <c r="C576" s="595" t="s">
        <v>666</v>
      </c>
      <c r="D576" s="595" t="s">
        <v>256</v>
      </c>
      <c r="E576" s="596" t="s">
        <v>304</v>
      </c>
      <c r="F576" s="597" t="s">
        <v>305</v>
      </c>
      <c r="G576" s="598" t="s">
        <v>156</v>
      </c>
      <c r="H576" s="599">
        <v>44</v>
      </c>
      <c r="I576" s="387"/>
      <c r="J576" s="600">
        <f>ROUND(I576*H576,2)</f>
        <v>0</v>
      </c>
      <c r="K576" s="601"/>
      <c r="L576" s="602"/>
      <c r="M576" s="603" t="s">
        <v>1</v>
      </c>
      <c r="N576" s="604" t="s">
        <v>40</v>
      </c>
      <c r="O576" s="498"/>
      <c r="P576" s="579">
        <f>O576*H576</f>
        <v>0</v>
      </c>
      <c r="Q576" s="579">
        <v>3.2000000000000002E-3</v>
      </c>
      <c r="R576" s="579">
        <f>Q576*H576</f>
        <v>0.14080000000000001</v>
      </c>
      <c r="S576" s="579">
        <v>0</v>
      </c>
      <c r="T576" s="580">
        <f>S576*H576</f>
        <v>0</v>
      </c>
      <c r="U576" s="498"/>
      <c r="V576" s="498"/>
      <c r="AR576" s="379" t="s">
        <v>259</v>
      </c>
      <c r="AT576" s="379" t="s">
        <v>256</v>
      </c>
      <c r="AU576" s="379" t="s">
        <v>158</v>
      </c>
      <c r="AY576" s="372" t="s">
        <v>148</v>
      </c>
      <c r="BE576" s="380">
        <f>IF(N576="základní",J576,0)</f>
        <v>0</v>
      </c>
      <c r="BF576" s="380">
        <f>IF(N576="snížená",J576,0)</f>
        <v>0</v>
      </c>
      <c r="BG576" s="380">
        <f>IF(N576="zákl. přenesená",J576,0)</f>
        <v>0</v>
      </c>
      <c r="BH576" s="380">
        <f>IF(N576="sníž. přenesená",J576,0)</f>
        <v>0</v>
      </c>
      <c r="BI576" s="380">
        <f>IF(N576="nulová",J576,0)</f>
        <v>0</v>
      </c>
      <c r="BJ576" s="372" t="s">
        <v>80</v>
      </c>
      <c r="BK576" s="380">
        <f>ROUND(I576*H576,2)</f>
        <v>0</v>
      </c>
      <c r="BL576" s="372" t="s">
        <v>216</v>
      </c>
      <c r="BM576" s="379" t="s">
        <v>667</v>
      </c>
    </row>
    <row r="577" spans="1:65" s="388" customFormat="1">
      <c r="A577" s="581"/>
      <c r="B577" s="582"/>
      <c r="C577" s="581"/>
      <c r="D577" s="583" t="s">
        <v>170</v>
      </c>
      <c r="E577" s="581"/>
      <c r="F577" s="585" t="s">
        <v>668</v>
      </c>
      <c r="G577" s="581"/>
      <c r="H577" s="586">
        <v>44</v>
      </c>
      <c r="I577" s="581"/>
      <c r="J577" s="581"/>
      <c r="K577" s="581"/>
      <c r="L577" s="582"/>
      <c r="M577" s="587"/>
      <c r="N577" s="581"/>
      <c r="O577" s="581"/>
      <c r="P577" s="581"/>
      <c r="Q577" s="581"/>
      <c r="R577" s="581"/>
      <c r="S577" s="581"/>
      <c r="T577" s="588"/>
      <c r="U577" s="581"/>
      <c r="V577" s="581"/>
      <c r="AT577" s="389" t="s">
        <v>170</v>
      </c>
      <c r="AU577" s="389" t="s">
        <v>158</v>
      </c>
      <c r="AV577" s="388" t="s">
        <v>82</v>
      </c>
      <c r="AW577" s="388" t="s">
        <v>3</v>
      </c>
      <c r="AX577" s="388" t="s">
        <v>80</v>
      </c>
      <c r="AY577" s="389" t="s">
        <v>148</v>
      </c>
    </row>
    <row r="578" spans="1:65" s="405" customFormat="1" ht="16.5" customHeight="1">
      <c r="A578" s="498"/>
      <c r="B578" s="499"/>
      <c r="C578" s="570" t="s">
        <v>669</v>
      </c>
      <c r="D578" s="570" t="s">
        <v>153</v>
      </c>
      <c r="E578" s="571" t="s">
        <v>309</v>
      </c>
      <c r="F578" s="572" t="s">
        <v>310</v>
      </c>
      <c r="G578" s="573" t="s">
        <v>163</v>
      </c>
      <c r="H578" s="574">
        <v>85</v>
      </c>
      <c r="I578" s="381"/>
      <c r="J578" s="575">
        <f>ROUND(I578*H578,2)</f>
        <v>0</v>
      </c>
      <c r="K578" s="576"/>
      <c r="L578" s="499"/>
      <c r="M578" s="577" t="s">
        <v>1</v>
      </c>
      <c r="N578" s="578" t="s">
        <v>40</v>
      </c>
      <c r="O578" s="498"/>
      <c r="P578" s="579">
        <f>O578*H578</f>
        <v>0</v>
      </c>
      <c r="Q578" s="579">
        <v>1.0000000000000001E-5</v>
      </c>
      <c r="R578" s="579">
        <f>Q578*H578</f>
        <v>8.5000000000000006E-4</v>
      </c>
      <c r="S578" s="579">
        <v>0</v>
      </c>
      <c r="T578" s="580">
        <f>S578*H578</f>
        <v>0</v>
      </c>
      <c r="U578" s="498"/>
      <c r="V578" s="498"/>
      <c r="AR578" s="379" t="s">
        <v>216</v>
      </c>
      <c r="AT578" s="379" t="s">
        <v>153</v>
      </c>
      <c r="AU578" s="379" t="s">
        <v>158</v>
      </c>
      <c r="AY578" s="372" t="s">
        <v>148</v>
      </c>
      <c r="BE578" s="380">
        <f>IF(N578="základní",J578,0)</f>
        <v>0</v>
      </c>
      <c r="BF578" s="380">
        <f>IF(N578="snížená",J578,0)</f>
        <v>0</v>
      </c>
      <c r="BG578" s="380">
        <f>IF(N578="zákl. přenesená",J578,0)</f>
        <v>0</v>
      </c>
      <c r="BH578" s="380">
        <f>IF(N578="sníž. přenesená",J578,0)</f>
        <v>0</v>
      </c>
      <c r="BI578" s="380">
        <f>IF(N578="nulová",J578,0)</f>
        <v>0</v>
      </c>
      <c r="BJ578" s="372" t="s">
        <v>80</v>
      </c>
      <c r="BK578" s="380">
        <f>ROUND(I578*H578,2)</f>
        <v>0</v>
      </c>
      <c r="BL578" s="372" t="s">
        <v>216</v>
      </c>
      <c r="BM578" s="379" t="s">
        <v>670</v>
      </c>
    </row>
    <row r="579" spans="1:65" s="405" customFormat="1" ht="16.5" customHeight="1">
      <c r="A579" s="498"/>
      <c r="B579" s="499"/>
      <c r="C579" s="595" t="s">
        <v>671</v>
      </c>
      <c r="D579" s="595" t="s">
        <v>256</v>
      </c>
      <c r="E579" s="596" t="s">
        <v>314</v>
      </c>
      <c r="F579" s="597" t="s">
        <v>315</v>
      </c>
      <c r="G579" s="598" t="s">
        <v>163</v>
      </c>
      <c r="H579" s="599">
        <v>86.7</v>
      </c>
      <c r="I579" s="387"/>
      <c r="J579" s="600">
        <f>ROUND(I579*H579,2)</f>
        <v>0</v>
      </c>
      <c r="K579" s="601"/>
      <c r="L579" s="602"/>
      <c r="M579" s="603" t="s">
        <v>1</v>
      </c>
      <c r="N579" s="604" t="s">
        <v>40</v>
      </c>
      <c r="O579" s="498"/>
      <c r="P579" s="579">
        <f>O579*H579</f>
        <v>0</v>
      </c>
      <c r="Q579" s="579">
        <v>2.2000000000000001E-4</v>
      </c>
      <c r="R579" s="579">
        <f>Q579*H579</f>
        <v>1.9074000000000001E-2</v>
      </c>
      <c r="S579" s="579">
        <v>0</v>
      </c>
      <c r="T579" s="580">
        <f>S579*H579</f>
        <v>0</v>
      </c>
      <c r="U579" s="498"/>
      <c r="V579" s="498"/>
      <c r="AR579" s="379" t="s">
        <v>259</v>
      </c>
      <c r="AT579" s="379" t="s">
        <v>256</v>
      </c>
      <c r="AU579" s="379" t="s">
        <v>158</v>
      </c>
      <c r="AY579" s="372" t="s">
        <v>148</v>
      </c>
      <c r="BE579" s="380">
        <f>IF(N579="základní",J579,0)</f>
        <v>0</v>
      </c>
      <c r="BF579" s="380">
        <f>IF(N579="snížená",J579,0)</f>
        <v>0</v>
      </c>
      <c r="BG579" s="380">
        <f>IF(N579="zákl. přenesená",J579,0)</f>
        <v>0</v>
      </c>
      <c r="BH579" s="380">
        <f>IF(N579="sníž. přenesená",J579,0)</f>
        <v>0</v>
      </c>
      <c r="BI579" s="380">
        <f>IF(N579="nulová",J579,0)</f>
        <v>0</v>
      </c>
      <c r="BJ579" s="372" t="s">
        <v>80</v>
      </c>
      <c r="BK579" s="380">
        <f>ROUND(I579*H579,2)</f>
        <v>0</v>
      </c>
      <c r="BL579" s="372" t="s">
        <v>216</v>
      </c>
      <c r="BM579" s="379" t="s">
        <v>672</v>
      </c>
    </row>
    <row r="580" spans="1:65" s="388" customFormat="1">
      <c r="A580" s="581"/>
      <c r="B580" s="582"/>
      <c r="C580" s="581"/>
      <c r="D580" s="583" t="s">
        <v>170</v>
      </c>
      <c r="E580" s="581"/>
      <c r="F580" s="585" t="s">
        <v>673</v>
      </c>
      <c r="G580" s="581"/>
      <c r="H580" s="586">
        <v>86.7</v>
      </c>
      <c r="I580" s="581"/>
      <c r="J580" s="581"/>
      <c r="K580" s="581"/>
      <c r="L580" s="582"/>
      <c r="M580" s="587"/>
      <c r="N580" s="581"/>
      <c r="O580" s="581"/>
      <c r="P580" s="581"/>
      <c r="Q580" s="581"/>
      <c r="R580" s="581"/>
      <c r="S580" s="581"/>
      <c r="T580" s="588"/>
      <c r="U580" s="581"/>
      <c r="V580" s="581"/>
      <c r="AT580" s="389" t="s">
        <v>170</v>
      </c>
      <c r="AU580" s="389" t="s">
        <v>158</v>
      </c>
      <c r="AV580" s="388" t="s">
        <v>82</v>
      </c>
      <c r="AW580" s="388" t="s">
        <v>3</v>
      </c>
      <c r="AX580" s="388" t="s">
        <v>80</v>
      </c>
      <c r="AY580" s="389" t="s">
        <v>148</v>
      </c>
    </row>
    <row r="581" spans="1:65" s="405" customFormat="1" ht="24.15" customHeight="1">
      <c r="A581" s="498"/>
      <c r="B581" s="499"/>
      <c r="C581" s="570" t="s">
        <v>674</v>
      </c>
      <c r="D581" s="570" t="s">
        <v>153</v>
      </c>
      <c r="E581" s="571" t="s">
        <v>319</v>
      </c>
      <c r="F581" s="572" t="s">
        <v>320</v>
      </c>
      <c r="G581" s="573" t="s">
        <v>244</v>
      </c>
      <c r="H581" s="386"/>
      <c r="I581" s="381"/>
      <c r="J581" s="575">
        <f>ROUND(I581*H581,2)</f>
        <v>0</v>
      </c>
      <c r="K581" s="576"/>
      <c r="L581" s="499"/>
      <c r="M581" s="577" t="s">
        <v>1</v>
      </c>
      <c r="N581" s="578" t="s">
        <v>40</v>
      </c>
      <c r="O581" s="498"/>
      <c r="P581" s="579">
        <f>O581*H581</f>
        <v>0</v>
      </c>
      <c r="Q581" s="579">
        <v>0</v>
      </c>
      <c r="R581" s="579">
        <f>Q581*H581</f>
        <v>0</v>
      </c>
      <c r="S581" s="579">
        <v>0</v>
      </c>
      <c r="T581" s="580">
        <f>S581*H581</f>
        <v>0</v>
      </c>
      <c r="U581" s="498"/>
      <c r="V581" s="498"/>
      <c r="AR581" s="379" t="s">
        <v>216</v>
      </c>
      <c r="AT581" s="379" t="s">
        <v>153</v>
      </c>
      <c r="AU581" s="379" t="s">
        <v>158</v>
      </c>
      <c r="AY581" s="372" t="s">
        <v>148</v>
      </c>
      <c r="BE581" s="380">
        <f>IF(N581="základní",J581,0)</f>
        <v>0</v>
      </c>
      <c r="BF581" s="380">
        <f>IF(N581="snížená",J581,0)</f>
        <v>0</v>
      </c>
      <c r="BG581" s="380">
        <f>IF(N581="zákl. přenesená",J581,0)</f>
        <v>0</v>
      </c>
      <c r="BH581" s="380">
        <f>IF(N581="sníž. přenesená",J581,0)</f>
        <v>0</v>
      </c>
      <c r="BI581" s="380">
        <f>IF(N581="nulová",J581,0)</f>
        <v>0</v>
      </c>
      <c r="BJ581" s="372" t="s">
        <v>80</v>
      </c>
      <c r="BK581" s="380">
        <f>ROUND(I581*H581,2)</f>
        <v>0</v>
      </c>
      <c r="BL581" s="372" t="s">
        <v>216</v>
      </c>
      <c r="BM581" s="379" t="s">
        <v>675</v>
      </c>
    </row>
    <row r="582" spans="1:65" s="382" customFormat="1" ht="20.9" customHeight="1">
      <c r="A582" s="560"/>
      <c r="B582" s="561"/>
      <c r="C582" s="560"/>
      <c r="D582" s="562" t="s">
        <v>74</v>
      </c>
      <c r="E582" s="568" t="s">
        <v>550</v>
      </c>
      <c r="F582" s="568" t="s">
        <v>551</v>
      </c>
      <c r="G582" s="560"/>
      <c r="H582" s="560"/>
      <c r="I582" s="560"/>
      <c r="J582" s="569">
        <f>BK582</f>
        <v>0</v>
      </c>
      <c r="K582" s="560"/>
      <c r="L582" s="561"/>
      <c r="M582" s="565"/>
      <c r="N582" s="560"/>
      <c r="O582" s="560"/>
      <c r="P582" s="566">
        <f>SUM(P583:P585)</f>
        <v>0</v>
      </c>
      <c r="Q582" s="560"/>
      <c r="R582" s="566">
        <f>SUM(R583:R585)</f>
        <v>4.5900000000000003E-2</v>
      </c>
      <c r="S582" s="560"/>
      <c r="T582" s="567">
        <f>SUM(T583:T585)</f>
        <v>0</v>
      </c>
      <c r="U582" s="560"/>
      <c r="V582" s="560"/>
      <c r="AR582" s="384" t="s">
        <v>82</v>
      </c>
      <c r="AT582" s="385" t="s">
        <v>74</v>
      </c>
      <c r="AU582" s="385" t="s">
        <v>82</v>
      </c>
      <c r="AY582" s="384" t="s">
        <v>148</v>
      </c>
      <c r="BK582" s="383">
        <f>SUM(BK583:BK585)</f>
        <v>0</v>
      </c>
    </row>
    <row r="583" spans="1:65" s="405" customFormat="1" ht="16.5" customHeight="1">
      <c r="A583" s="498"/>
      <c r="B583" s="499"/>
      <c r="C583" s="570" t="s">
        <v>676</v>
      </c>
      <c r="D583" s="570" t="s">
        <v>153</v>
      </c>
      <c r="E583" s="571" t="s">
        <v>677</v>
      </c>
      <c r="F583" s="572" t="s">
        <v>678</v>
      </c>
      <c r="G583" s="573" t="s">
        <v>156</v>
      </c>
      <c r="H583" s="574">
        <v>90</v>
      </c>
      <c r="I583" s="381"/>
      <c r="J583" s="575">
        <f>ROUND(I583*H583,2)</f>
        <v>0</v>
      </c>
      <c r="K583" s="576"/>
      <c r="L583" s="499"/>
      <c r="M583" s="577" t="s">
        <v>1</v>
      </c>
      <c r="N583" s="578" t="s">
        <v>40</v>
      </c>
      <c r="O583" s="498"/>
      <c r="P583" s="579">
        <f>O583*H583</f>
        <v>0</v>
      </c>
      <c r="Q583" s="579">
        <v>0</v>
      </c>
      <c r="R583" s="579">
        <f>Q583*H583</f>
        <v>0</v>
      </c>
      <c r="S583" s="579">
        <v>0</v>
      </c>
      <c r="T583" s="580">
        <f>S583*H583</f>
        <v>0</v>
      </c>
      <c r="U583" s="498"/>
      <c r="V583" s="498"/>
      <c r="AR583" s="379" t="s">
        <v>216</v>
      </c>
      <c r="AT583" s="379" t="s">
        <v>153</v>
      </c>
      <c r="AU583" s="379" t="s">
        <v>158</v>
      </c>
      <c r="AY583" s="372" t="s">
        <v>148</v>
      </c>
      <c r="BE583" s="380">
        <f>IF(N583="základní",J583,0)</f>
        <v>0</v>
      </c>
      <c r="BF583" s="380">
        <f>IF(N583="snížená",J583,0)</f>
        <v>0</v>
      </c>
      <c r="BG583" s="380">
        <f>IF(N583="zákl. přenesená",J583,0)</f>
        <v>0</v>
      </c>
      <c r="BH583" s="380">
        <f>IF(N583="sníž. přenesená",J583,0)</f>
        <v>0</v>
      </c>
      <c r="BI583" s="380">
        <f>IF(N583="nulová",J583,0)</f>
        <v>0</v>
      </c>
      <c r="BJ583" s="372" t="s">
        <v>80</v>
      </c>
      <c r="BK583" s="380">
        <f>ROUND(I583*H583,2)</f>
        <v>0</v>
      </c>
      <c r="BL583" s="372" t="s">
        <v>216</v>
      </c>
      <c r="BM583" s="379" t="s">
        <v>679</v>
      </c>
    </row>
    <row r="584" spans="1:65" s="405" customFormat="1" ht="24.15" customHeight="1">
      <c r="A584" s="498"/>
      <c r="B584" s="499"/>
      <c r="C584" s="570" t="s">
        <v>680</v>
      </c>
      <c r="D584" s="570" t="s">
        <v>153</v>
      </c>
      <c r="E584" s="571" t="s">
        <v>681</v>
      </c>
      <c r="F584" s="572" t="s">
        <v>682</v>
      </c>
      <c r="G584" s="573" t="s">
        <v>683</v>
      </c>
      <c r="H584" s="574">
        <v>20</v>
      </c>
      <c r="I584" s="381"/>
      <c r="J584" s="575">
        <f>ROUND(I584*H584,2)</f>
        <v>0</v>
      </c>
      <c r="K584" s="576"/>
      <c r="L584" s="499"/>
      <c r="M584" s="577" t="s">
        <v>1</v>
      </c>
      <c r="N584" s="578" t="s">
        <v>40</v>
      </c>
      <c r="O584" s="498"/>
      <c r="P584" s="579">
        <f>O584*H584</f>
        <v>0</v>
      </c>
      <c r="Q584" s="579">
        <v>4.4999999999999999E-4</v>
      </c>
      <c r="R584" s="579">
        <f>Q584*H584</f>
        <v>8.9999999999999993E-3</v>
      </c>
      <c r="S584" s="579">
        <v>0</v>
      </c>
      <c r="T584" s="580">
        <f>S584*H584</f>
        <v>0</v>
      </c>
      <c r="U584" s="498"/>
      <c r="V584" s="498"/>
      <c r="AR584" s="379" t="s">
        <v>216</v>
      </c>
      <c r="AT584" s="379" t="s">
        <v>153</v>
      </c>
      <c r="AU584" s="379" t="s">
        <v>158</v>
      </c>
      <c r="AY584" s="372" t="s">
        <v>148</v>
      </c>
      <c r="BE584" s="380">
        <f>IF(N584="základní",J584,0)</f>
        <v>0</v>
      </c>
      <c r="BF584" s="380">
        <f>IF(N584="snížená",J584,0)</f>
        <v>0</v>
      </c>
      <c r="BG584" s="380">
        <f>IF(N584="zákl. přenesená",J584,0)</f>
        <v>0</v>
      </c>
      <c r="BH584" s="380">
        <f>IF(N584="sníž. přenesená",J584,0)</f>
        <v>0</v>
      </c>
      <c r="BI584" s="380">
        <f>IF(N584="nulová",J584,0)</f>
        <v>0</v>
      </c>
      <c r="BJ584" s="372" t="s">
        <v>80</v>
      </c>
      <c r="BK584" s="380">
        <f>ROUND(I584*H584,2)</f>
        <v>0</v>
      </c>
      <c r="BL584" s="372" t="s">
        <v>216</v>
      </c>
      <c r="BM584" s="379" t="s">
        <v>684</v>
      </c>
    </row>
    <row r="585" spans="1:65" s="405" customFormat="1" ht="24.15" customHeight="1">
      <c r="A585" s="498"/>
      <c r="B585" s="499"/>
      <c r="C585" s="570" t="s">
        <v>685</v>
      </c>
      <c r="D585" s="570" t="s">
        <v>153</v>
      </c>
      <c r="E585" s="571" t="s">
        <v>686</v>
      </c>
      <c r="F585" s="572" t="s">
        <v>687</v>
      </c>
      <c r="G585" s="573" t="s">
        <v>156</v>
      </c>
      <c r="H585" s="574">
        <v>90</v>
      </c>
      <c r="I585" s="381"/>
      <c r="J585" s="575">
        <f>ROUND(I585*H585,2)</f>
        <v>0</v>
      </c>
      <c r="K585" s="576"/>
      <c r="L585" s="499"/>
      <c r="M585" s="577" t="s">
        <v>1</v>
      </c>
      <c r="N585" s="578" t="s">
        <v>40</v>
      </c>
      <c r="O585" s="498"/>
      <c r="P585" s="579">
        <f>O585*H585</f>
        <v>0</v>
      </c>
      <c r="Q585" s="579">
        <v>4.0999999999999999E-4</v>
      </c>
      <c r="R585" s="579">
        <f>Q585*H585</f>
        <v>3.6900000000000002E-2</v>
      </c>
      <c r="S585" s="579">
        <v>0</v>
      </c>
      <c r="T585" s="580">
        <f>S585*H585</f>
        <v>0</v>
      </c>
      <c r="U585" s="498"/>
      <c r="V585" s="498"/>
      <c r="AR585" s="379" t="s">
        <v>216</v>
      </c>
      <c r="AT585" s="379" t="s">
        <v>153</v>
      </c>
      <c r="AU585" s="379" t="s">
        <v>158</v>
      </c>
      <c r="AY585" s="372" t="s">
        <v>148</v>
      </c>
      <c r="BE585" s="380">
        <f>IF(N585="základní",J585,0)</f>
        <v>0</v>
      </c>
      <c r="BF585" s="380">
        <f>IF(N585="snížená",J585,0)</f>
        <v>0</v>
      </c>
      <c r="BG585" s="380">
        <f>IF(N585="zákl. přenesená",J585,0)</f>
        <v>0</v>
      </c>
      <c r="BH585" s="380">
        <f>IF(N585="sníž. přenesená",J585,0)</f>
        <v>0</v>
      </c>
      <c r="BI585" s="380">
        <f>IF(N585="nulová",J585,0)</f>
        <v>0</v>
      </c>
      <c r="BJ585" s="372" t="s">
        <v>80</v>
      </c>
      <c r="BK585" s="380">
        <f>ROUND(I585*H585,2)</f>
        <v>0</v>
      </c>
      <c r="BL585" s="372" t="s">
        <v>216</v>
      </c>
      <c r="BM585" s="379" t="s">
        <v>688</v>
      </c>
    </row>
    <row r="586" spans="1:65" s="382" customFormat="1" ht="26" customHeight="1">
      <c r="A586" s="560"/>
      <c r="B586" s="561"/>
      <c r="C586" s="560"/>
      <c r="D586" s="562" t="s">
        <v>74</v>
      </c>
      <c r="E586" s="563" t="s">
        <v>689</v>
      </c>
      <c r="F586" s="563" t="s">
        <v>690</v>
      </c>
      <c r="G586" s="560"/>
      <c r="H586" s="560"/>
      <c r="I586" s="560"/>
      <c r="J586" s="564">
        <f>BK586</f>
        <v>0</v>
      </c>
      <c r="K586" s="560"/>
      <c r="L586" s="561"/>
      <c r="M586" s="565"/>
      <c r="N586" s="560"/>
      <c r="O586" s="560"/>
      <c r="P586" s="566">
        <f>P587+P590</f>
        <v>0</v>
      </c>
      <c r="Q586" s="560"/>
      <c r="R586" s="566">
        <f>R587+R590</f>
        <v>0.29128519999999997</v>
      </c>
      <c r="S586" s="560"/>
      <c r="T586" s="567">
        <f>T587+T590</f>
        <v>0</v>
      </c>
      <c r="U586" s="560"/>
      <c r="V586" s="560"/>
      <c r="AR586" s="384" t="s">
        <v>80</v>
      </c>
      <c r="AT586" s="385" t="s">
        <v>74</v>
      </c>
      <c r="AU586" s="385" t="s">
        <v>75</v>
      </c>
      <c r="AY586" s="384" t="s">
        <v>148</v>
      </c>
      <c r="BK586" s="383">
        <f>BK587+BK590</f>
        <v>0</v>
      </c>
    </row>
    <row r="587" spans="1:65" s="382" customFormat="1" ht="22.75" customHeight="1">
      <c r="A587" s="560"/>
      <c r="B587" s="561"/>
      <c r="C587" s="560"/>
      <c r="D587" s="562" t="s">
        <v>74</v>
      </c>
      <c r="E587" s="568" t="s">
        <v>149</v>
      </c>
      <c r="F587" s="568" t="s">
        <v>150</v>
      </c>
      <c r="G587" s="560"/>
      <c r="H587" s="560"/>
      <c r="I587" s="560"/>
      <c r="J587" s="569">
        <f>BK587</f>
        <v>0</v>
      </c>
      <c r="K587" s="560"/>
      <c r="L587" s="561"/>
      <c r="M587" s="565"/>
      <c r="N587" s="560"/>
      <c r="O587" s="560"/>
      <c r="P587" s="566">
        <f>P588</f>
        <v>0</v>
      </c>
      <c r="Q587" s="560"/>
      <c r="R587" s="566">
        <f>R588</f>
        <v>1.5000000000000001E-4</v>
      </c>
      <c r="S587" s="560"/>
      <c r="T587" s="567">
        <f>T588</f>
        <v>0</v>
      </c>
      <c r="U587" s="560"/>
      <c r="V587" s="560"/>
      <c r="AR587" s="384" t="s">
        <v>80</v>
      </c>
      <c r="AT587" s="385" t="s">
        <v>74</v>
      </c>
      <c r="AU587" s="385" t="s">
        <v>80</v>
      </c>
      <c r="AY587" s="384" t="s">
        <v>148</v>
      </c>
      <c r="BK587" s="383">
        <f>BK588</f>
        <v>0</v>
      </c>
    </row>
    <row r="588" spans="1:65" s="382" customFormat="1" ht="20.9" customHeight="1">
      <c r="A588" s="560"/>
      <c r="B588" s="561"/>
      <c r="C588" s="560"/>
      <c r="D588" s="562" t="s">
        <v>74</v>
      </c>
      <c r="E588" s="568" t="s">
        <v>550</v>
      </c>
      <c r="F588" s="568" t="s">
        <v>551</v>
      </c>
      <c r="G588" s="560"/>
      <c r="H588" s="560"/>
      <c r="I588" s="560"/>
      <c r="J588" s="569">
        <f>BK588</f>
        <v>0</v>
      </c>
      <c r="K588" s="560"/>
      <c r="L588" s="561"/>
      <c r="M588" s="565"/>
      <c r="N588" s="560"/>
      <c r="O588" s="560"/>
      <c r="P588" s="566">
        <f>P589</f>
        <v>0</v>
      </c>
      <c r="Q588" s="560"/>
      <c r="R588" s="566">
        <f>R589</f>
        <v>1.5000000000000001E-4</v>
      </c>
      <c r="S588" s="560"/>
      <c r="T588" s="567">
        <f>T589</f>
        <v>0</v>
      </c>
      <c r="U588" s="560"/>
      <c r="V588" s="560"/>
      <c r="AR588" s="384" t="s">
        <v>82</v>
      </c>
      <c r="AT588" s="385" t="s">
        <v>74</v>
      </c>
      <c r="AU588" s="385" t="s">
        <v>82</v>
      </c>
      <c r="AY588" s="384" t="s">
        <v>148</v>
      </c>
      <c r="BK588" s="383">
        <f>BK589</f>
        <v>0</v>
      </c>
    </row>
    <row r="589" spans="1:65" s="405" customFormat="1" ht="16.5" customHeight="1">
      <c r="A589" s="498"/>
      <c r="B589" s="499"/>
      <c r="C589" s="570" t="s">
        <v>691</v>
      </c>
      <c r="D589" s="570" t="s">
        <v>153</v>
      </c>
      <c r="E589" s="571" t="s">
        <v>553</v>
      </c>
      <c r="F589" s="572" t="s">
        <v>554</v>
      </c>
      <c r="G589" s="573" t="s">
        <v>156</v>
      </c>
      <c r="H589" s="574">
        <v>15</v>
      </c>
      <c r="I589" s="381"/>
      <c r="J589" s="575">
        <f>ROUND(I589*H589,2)</f>
        <v>0</v>
      </c>
      <c r="K589" s="576"/>
      <c r="L589" s="499"/>
      <c r="M589" s="577" t="s">
        <v>1</v>
      </c>
      <c r="N589" s="578" t="s">
        <v>40</v>
      </c>
      <c r="O589" s="498"/>
      <c r="P589" s="579">
        <f>O589*H589</f>
        <v>0</v>
      </c>
      <c r="Q589" s="579">
        <v>1.0000000000000001E-5</v>
      </c>
      <c r="R589" s="579">
        <f>Q589*H589</f>
        <v>1.5000000000000001E-4</v>
      </c>
      <c r="S589" s="579">
        <v>0</v>
      </c>
      <c r="T589" s="580">
        <f>S589*H589</f>
        <v>0</v>
      </c>
      <c r="U589" s="498"/>
      <c r="V589" s="498"/>
      <c r="AR589" s="379" t="s">
        <v>216</v>
      </c>
      <c r="AT589" s="379" t="s">
        <v>153</v>
      </c>
      <c r="AU589" s="379" t="s">
        <v>158</v>
      </c>
      <c r="AY589" s="372" t="s">
        <v>148</v>
      </c>
      <c r="BE589" s="380">
        <f>IF(N589="základní",J589,0)</f>
        <v>0</v>
      </c>
      <c r="BF589" s="380">
        <f>IF(N589="snížená",J589,0)</f>
        <v>0</v>
      </c>
      <c r="BG589" s="380">
        <f>IF(N589="zákl. přenesená",J589,0)</f>
        <v>0</v>
      </c>
      <c r="BH589" s="380">
        <f>IF(N589="sníž. přenesená",J589,0)</f>
        <v>0</v>
      </c>
      <c r="BI589" s="380">
        <f>IF(N589="nulová",J589,0)</f>
        <v>0</v>
      </c>
      <c r="BJ589" s="372" t="s">
        <v>80</v>
      </c>
      <c r="BK589" s="380">
        <f>ROUND(I589*H589,2)</f>
        <v>0</v>
      </c>
      <c r="BL589" s="372" t="s">
        <v>216</v>
      </c>
      <c r="BM589" s="379" t="s">
        <v>692</v>
      </c>
    </row>
    <row r="590" spans="1:65" s="382" customFormat="1" ht="22.75" customHeight="1">
      <c r="A590" s="560"/>
      <c r="B590" s="561"/>
      <c r="C590" s="560"/>
      <c r="D590" s="562" t="s">
        <v>74</v>
      </c>
      <c r="E590" s="568" t="s">
        <v>204</v>
      </c>
      <c r="F590" s="568" t="s">
        <v>205</v>
      </c>
      <c r="G590" s="560"/>
      <c r="H590" s="560"/>
      <c r="I590" s="560"/>
      <c r="J590" s="569">
        <f>BK590</f>
        <v>0</v>
      </c>
      <c r="K590" s="560"/>
      <c r="L590" s="561"/>
      <c r="M590" s="565"/>
      <c r="N590" s="560"/>
      <c r="O590" s="560"/>
      <c r="P590" s="566">
        <f>P591+P600</f>
        <v>0</v>
      </c>
      <c r="Q590" s="560"/>
      <c r="R590" s="566">
        <f>R591+R600</f>
        <v>0.29113519999999998</v>
      </c>
      <c r="S590" s="560"/>
      <c r="T590" s="567">
        <f>T591+T600</f>
        <v>0</v>
      </c>
      <c r="U590" s="560"/>
      <c r="V590" s="560"/>
      <c r="AR590" s="384" t="s">
        <v>80</v>
      </c>
      <c r="AT590" s="385" t="s">
        <v>74</v>
      </c>
      <c r="AU590" s="385" t="s">
        <v>80</v>
      </c>
      <c r="AY590" s="384" t="s">
        <v>148</v>
      </c>
      <c r="BK590" s="383">
        <f>BK591+BK600</f>
        <v>0</v>
      </c>
    </row>
    <row r="591" spans="1:65" s="382" customFormat="1" ht="20.9" customHeight="1">
      <c r="A591" s="560"/>
      <c r="B591" s="561"/>
      <c r="C591" s="560"/>
      <c r="D591" s="562" t="s">
        <v>74</v>
      </c>
      <c r="E591" s="568" t="s">
        <v>295</v>
      </c>
      <c r="F591" s="568" t="s">
        <v>1553</v>
      </c>
      <c r="G591" s="560"/>
      <c r="H591" s="560"/>
      <c r="I591" s="560"/>
      <c r="J591" s="569">
        <f>BK591</f>
        <v>0</v>
      </c>
      <c r="K591" s="560"/>
      <c r="L591" s="561"/>
      <c r="M591" s="565"/>
      <c r="N591" s="560"/>
      <c r="O591" s="560"/>
      <c r="P591" s="566">
        <f>SUM(P592:P599)</f>
        <v>0</v>
      </c>
      <c r="Q591" s="560"/>
      <c r="R591" s="566">
        <f>SUM(R592:R599)</f>
        <v>1.33352E-2</v>
      </c>
      <c r="S591" s="560"/>
      <c r="T591" s="567">
        <f>SUM(T592:T599)</f>
        <v>0</v>
      </c>
      <c r="U591" s="560"/>
      <c r="V591" s="560"/>
      <c r="AR591" s="384" t="s">
        <v>82</v>
      </c>
      <c r="AT591" s="385" t="s">
        <v>74</v>
      </c>
      <c r="AU591" s="385" t="s">
        <v>82</v>
      </c>
      <c r="AY591" s="384" t="s">
        <v>148</v>
      </c>
      <c r="BK591" s="383">
        <f>SUM(BK592:BK599)</f>
        <v>0</v>
      </c>
    </row>
    <row r="592" spans="1:65" s="405" customFormat="1" ht="21.75" customHeight="1">
      <c r="A592" s="498"/>
      <c r="B592" s="499"/>
      <c r="C592" s="570" t="s">
        <v>693</v>
      </c>
      <c r="D592" s="570" t="s">
        <v>153</v>
      </c>
      <c r="E592" s="571" t="s">
        <v>297</v>
      </c>
      <c r="F592" s="572" t="s">
        <v>298</v>
      </c>
      <c r="G592" s="573" t="s">
        <v>156</v>
      </c>
      <c r="H592" s="574">
        <v>3</v>
      </c>
      <c r="I592" s="381"/>
      <c r="J592" s="575">
        <f>ROUND(I592*H592,2)</f>
        <v>0</v>
      </c>
      <c r="K592" s="576"/>
      <c r="L592" s="499"/>
      <c r="M592" s="577" t="s">
        <v>1</v>
      </c>
      <c r="N592" s="578" t="s">
        <v>40</v>
      </c>
      <c r="O592" s="498"/>
      <c r="P592" s="579">
        <f>O592*H592</f>
        <v>0</v>
      </c>
      <c r="Q592" s="579">
        <v>0</v>
      </c>
      <c r="R592" s="579">
        <f>Q592*H592</f>
        <v>0</v>
      </c>
      <c r="S592" s="579">
        <v>0</v>
      </c>
      <c r="T592" s="580">
        <f>S592*H592</f>
        <v>0</v>
      </c>
      <c r="U592" s="498"/>
      <c r="V592" s="498"/>
      <c r="AR592" s="379" t="s">
        <v>216</v>
      </c>
      <c r="AT592" s="379" t="s">
        <v>153</v>
      </c>
      <c r="AU592" s="379" t="s">
        <v>158</v>
      </c>
      <c r="AY592" s="372" t="s">
        <v>148</v>
      </c>
      <c r="BE592" s="380">
        <f>IF(N592="základní",J592,0)</f>
        <v>0</v>
      </c>
      <c r="BF592" s="380">
        <f>IF(N592="snížená",J592,0)</f>
        <v>0</v>
      </c>
      <c r="BG592" s="380">
        <f>IF(N592="zákl. přenesená",J592,0)</f>
        <v>0</v>
      </c>
      <c r="BH592" s="380">
        <f>IF(N592="sníž. přenesená",J592,0)</f>
        <v>0</v>
      </c>
      <c r="BI592" s="380">
        <f>IF(N592="nulová",J592,0)</f>
        <v>0</v>
      </c>
      <c r="BJ592" s="372" t="s">
        <v>80</v>
      </c>
      <c r="BK592" s="380">
        <f>ROUND(I592*H592,2)</f>
        <v>0</v>
      </c>
      <c r="BL592" s="372" t="s">
        <v>216</v>
      </c>
      <c r="BM592" s="379" t="s">
        <v>694</v>
      </c>
    </row>
    <row r="593" spans="1:65" s="405" customFormat="1" ht="16.5" customHeight="1">
      <c r="A593" s="498"/>
      <c r="B593" s="499"/>
      <c r="C593" s="570" t="s">
        <v>695</v>
      </c>
      <c r="D593" s="570" t="s">
        <v>153</v>
      </c>
      <c r="E593" s="571" t="s">
        <v>300</v>
      </c>
      <c r="F593" s="572" t="s">
        <v>301</v>
      </c>
      <c r="G593" s="573" t="s">
        <v>156</v>
      </c>
      <c r="H593" s="574">
        <v>3</v>
      </c>
      <c r="I593" s="381"/>
      <c r="J593" s="575">
        <f>ROUND(I593*H593,2)</f>
        <v>0</v>
      </c>
      <c r="K593" s="576"/>
      <c r="L593" s="499"/>
      <c r="M593" s="577" t="s">
        <v>1</v>
      </c>
      <c r="N593" s="578" t="s">
        <v>40</v>
      </c>
      <c r="O593" s="498"/>
      <c r="P593" s="579">
        <f>O593*H593</f>
        <v>0</v>
      </c>
      <c r="Q593" s="579">
        <v>2.9999999999999997E-4</v>
      </c>
      <c r="R593" s="579">
        <f>Q593*H593</f>
        <v>8.9999999999999998E-4</v>
      </c>
      <c r="S593" s="579">
        <v>0</v>
      </c>
      <c r="T593" s="580">
        <f>S593*H593</f>
        <v>0</v>
      </c>
      <c r="U593" s="498"/>
      <c r="V593" s="498"/>
      <c r="AR593" s="379" t="s">
        <v>216</v>
      </c>
      <c r="AT593" s="379" t="s">
        <v>153</v>
      </c>
      <c r="AU593" s="379" t="s">
        <v>158</v>
      </c>
      <c r="AY593" s="372" t="s">
        <v>148</v>
      </c>
      <c r="BE593" s="380">
        <f>IF(N593="základní",J593,0)</f>
        <v>0</v>
      </c>
      <c r="BF593" s="380">
        <f>IF(N593="snížená",J593,0)</f>
        <v>0</v>
      </c>
      <c r="BG593" s="380">
        <f>IF(N593="zákl. přenesená",J593,0)</f>
        <v>0</v>
      </c>
      <c r="BH593" s="380">
        <f>IF(N593="sníž. přenesená",J593,0)</f>
        <v>0</v>
      </c>
      <c r="BI593" s="380">
        <f>IF(N593="nulová",J593,0)</f>
        <v>0</v>
      </c>
      <c r="BJ593" s="372" t="s">
        <v>80</v>
      </c>
      <c r="BK593" s="380">
        <f>ROUND(I593*H593,2)</f>
        <v>0</v>
      </c>
      <c r="BL593" s="372" t="s">
        <v>216</v>
      </c>
      <c r="BM593" s="379" t="s">
        <v>696</v>
      </c>
    </row>
    <row r="594" spans="1:65" s="405" customFormat="1" ht="16.5" customHeight="1">
      <c r="A594" s="498"/>
      <c r="B594" s="499"/>
      <c r="C594" s="595" t="s">
        <v>697</v>
      </c>
      <c r="D594" s="595" t="s">
        <v>256</v>
      </c>
      <c r="E594" s="596" t="s">
        <v>304</v>
      </c>
      <c r="F594" s="597" t="s">
        <v>305</v>
      </c>
      <c r="G594" s="598" t="s">
        <v>156</v>
      </c>
      <c r="H594" s="599">
        <v>3.3</v>
      </c>
      <c r="I594" s="387"/>
      <c r="J594" s="600">
        <f>ROUND(I594*H594,2)</f>
        <v>0</v>
      </c>
      <c r="K594" s="601"/>
      <c r="L594" s="602"/>
      <c r="M594" s="603" t="s">
        <v>1</v>
      </c>
      <c r="N594" s="604" t="s">
        <v>40</v>
      </c>
      <c r="O594" s="498"/>
      <c r="P594" s="579">
        <f>O594*H594</f>
        <v>0</v>
      </c>
      <c r="Q594" s="579">
        <v>3.2000000000000002E-3</v>
      </c>
      <c r="R594" s="579">
        <f>Q594*H594</f>
        <v>1.056E-2</v>
      </c>
      <c r="S594" s="579">
        <v>0</v>
      </c>
      <c r="T594" s="580">
        <f>S594*H594</f>
        <v>0</v>
      </c>
      <c r="U594" s="498"/>
      <c r="V594" s="498"/>
      <c r="AR594" s="379" t="s">
        <v>259</v>
      </c>
      <c r="AT594" s="379" t="s">
        <v>256</v>
      </c>
      <c r="AU594" s="379" t="s">
        <v>158</v>
      </c>
      <c r="AY594" s="372" t="s">
        <v>148</v>
      </c>
      <c r="BE594" s="380">
        <f>IF(N594="základní",J594,0)</f>
        <v>0</v>
      </c>
      <c r="BF594" s="380">
        <f>IF(N594="snížená",J594,0)</f>
        <v>0</v>
      </c>
      <c r="BG594" s="380">
        <f>IF(N594="zákl. přenesená",J594,0)</f>
        <v>0</v>
      </c>
      <c r="BH594" s="380">
        <f>IF(N594="sníž. přenesená",J594,0)</f>
        <v>0</v>
      </c>
      <c r="BI594" s="380">
        <f>IF(N594="nulová",J594,0)</f>
        <v>0</v>
      </c>
      <c r="BJ594" s="372" t="s">
        <v>80</v>
      </c>
      <c r="BK594" s="380">
        <f>ROUND(I594*H594,2)</f>
        <v>0</v>
      </c>
      <c r="BL594" s="372" t="s">
        <v>216</v>
      </c>
      <c r="BM594" s="379" t="s">
        <v>698</v>
      </c>
    </row>
    <row r="595" spans="1:65" s="388" customFormat="1">
      <c r="A595" s="581"/>
      <c r="B595" s="582"/>
      <c r="C595" s="581"/>
      <c r="D595" s="583" t="s">
        <v>170</v>
      </c>
      <c r="E595" s="581"/>
      <c r="F595" s="585" t="s">
        <v>699</v>
      </c>
      <c r="G595" s="581"/>
      <c r="H595" s="586">
        <v>3.3</v>
      </c>
      <c r="I595" s="581"/>
      <c r="J595" s="581"/>
      <c r="K595" s="581"/>
      <c r="L595" s="582"/>
      <c r="M595" s="587"/>
      <c r="N595" s="581"/>
      <c r="O595" s="581"/>
      <c r="P595" s="581"/>
      <c r="Q595" s="581"/>
      <c r="R595" s="581"/>
      <c r="S595" s="581"/>
      <c r="T595" s="588"/>
      <c r="U595" s="581"/>
      <c r="V595" s="581"/>
      <c r="AT595" s="389" t="s">
        <v>170</v>
      </c>
      <c r="AU595" s="389" t="s">
        <v>158</v>
      </c>
      <c r="AV595" s="388" t="s">
        <v>82</v>
      </c>
      <c r="AW595" s="388" t="s">
        <v>3</v>
      </c>
      <c r="AX595" s="388" t="s">
        <v>80</v>
      </c>
      <c r="AY595" s="389" t="s">
        <v>148</v>
      </c>
    </row>
    <row r="596" spans="1:65" s="405" customFormat="1" ht="16.5" customHeight="1">
      <c r="A596" s="498"/>
      <c r="B596" s="499"/>
      <c r="C596" s="570" t="s">
        <v>700</v>
      </c>
      <c r="D596" s="570" t="s">
        <v>153</v>
      </c>
      <c r="E596" s="571" t="s">
        <v>309</v>
      </c>
      <c r="F596" s="572" t="s">
        <v>310</v>
      </c>
      <c r="G596" s="573" t="s">
        <v>163</v>
      </c>
      <c r="H596" s="574">
        <v>8</v>
      </c>
      <c r="I596" s="381"/>
      <c r="J596" s="575">
        <f>ROUND(I596*H596,2)</f>
        <v>0</v>
      </c>
      <c r="K596" s="576"/>
      <c r="L596" s="499"/>
      <c r="M596" s="577" t="s">
        <v>1</v>
      </c>
      <c r="N596" s="578" t="s">
        <v>40</v>
      </c>
      <c r="O596" s="498"/>
      <c r="P596" s="579">
        <f>O596*H596</f>
        <v>0</v>
      </c>
      <c r="Q596" s="579">
        <v>1.0000000000000001E-5</v>
      </c>
      <c r="R596" s="579">
        <f>Q596*H596</f>
        <v>8.0000000000000007E-5</v>
      </c>
      <c r="S596" s="579">
        <v>0</v>
      </c>
      <c r="T596" s="580">
        <f>S596*H596</f>
        <v>0</v>
      </c>
      <c r="U596" s="498"/>
      <c r="V596" s="498"/>
      <c r="AR596" s="379" t="s">
        <v>216</v>
      </c>
      <c r="AT596" s="379" t="s">
        <v>153</v>
      </c>
      <c r="AU596" s="379" t="s">
        <v>158</v>
      </c>
      <c r="AY596" s="372" t="s">
        <v>148</v>
      </c>
      <c r="BE596" s="380">
        <f>IF(N596="základní",J596,0)</f>
        <v>0</v>
      </c>
      <c r="BF596" s="380">
        <f>IF(N596="snížená",J596,0)</f>
        <v>0</v>
      </c>
      <c r="BG596" s="380">
        <f>IF(N596="zákl. přenesená",J596,0)</f>
        <v>0</v>
      </c>
      <c r="BH596" s="380">
        <f>IF(N596="sníž. přenesená",J596,0)</f>
        <v>0</v>
      </c>
      <c r="BI596" s="380">
        <f>IF(N596="nulová",J596,0)</f>
        <v>0</v>
      </c>
      <c r="BJ596" s="372" t="s">
        <v>80</v>
      </c>
      <c r="BK596" s="380">
        <f>ROUND(I596*H596,2)</f>
        <v>0</v>
      </c>
      <c r="BL596" s="372" t="s">
        <v>216</v>
      </c>
      <c r="BM596" s="379" t="s">
        <v>701</v>
      </c>
    </row>
    <row r="597" spans="1:65" s="405" customFormat="1" ht="16.5" customHeight="1">
      <c r="A597" s="498"/>
      <c r="B597" s="499"/>
      <c r="C597" s="595" t="s">
        <v>702</v>
      </c>
      <c r="D597" s="595" t="s">
        <v>256</v>
      </c>
      <c r="E597" s="596" t="s">
        <v>314</v>
      </c>
      <c r="F597" s="597" t="s">
        <v>315</v>
      </c>
      <c r="G597" s="598" t="s">
        <v>163</v>
      </c>
      <c r="H597" s="599">
        <v>8.16</v>
      </c>
      <c r="I597" s="387"/>
      <c r="J597" s="600">
        <f>ROUND(I597*H597,2)</f>
        <v>0</v>
      </c>
      <c r="K597" s="601"/>
      <c r="L597" s="602"/>
      <c r="M597" s="603" t="s">
        <v>1</v>
      </c>
      <c r="N597" s="604" t="s">
        <v>40</v>
      </c>
      <c r="O597" s="498"/>
      <c r="P597" s="579">
        <f>O597*H597</f>
        <v>0</v>
      </c>
      <c r="Q597" s="579">
        <v>2.2000000000000001E-4</v>
      </c>
      <c r="R597" s="579">
        <f>Q597*H597</f>
        <v>1.7952000000000001E-3</v>
      </c>
      <c r="S597" s="579">
        <v>0</v>
      </c>
      <c r="T597" s="580">
        <f>S597*H597</f>
        <v>0</v>
      </c>
      <c r="U597" s="498"/>
      <c r="V597" s="498"/>
      <c r="AR597" s="379" t="s">
        <v>259</v>
      </c>
      <c r="AT597" s="379" t="s">
        <v>256</v>
      </c>
      <c r="AU597" s="379" t="s">
        <v>158</v>
      </c>
      <c r="AY597" s="372" t="s">
        <v>148</v>
      </c>
      <c r="BE597" s="380">
        <f>IF(N597="základní",J597,0)</f>
        <v>0</v>
      </c>
      <c r="BF597" s="380">
        <f>IF(N597="snížená",J597,0)</f>
        <v>0</v>
      </c>
      <c r="BG597" s="380">
        <f>IF(N597="zákl. přenesená",J597,0)</f>
        <v>0</v>
      </c>
      <c r="BH597" s="380">
        <f>IF(N597="sníž. přenesená",J597,0)</f>
        <v>0</v>
      </c>
      <c r="BI597" s="380">
        <f>IF(N597="nulová",J597,0)</f>
        <v>0</v>
      </c>
      <c r="BJ597" s="372" t="s">
        <v>80</v>
      </c>
      <c r="BK597" s="380">
        <f>ROUND(I597*H597,2)</f>
        <v>0</v>
      </c>
      <c r="BL597" s="372" t="s">
        <v>216</v>
      </c>
      <c r="BM597" s="379" t="s">
        <v>703</v>
      </c>
    </row>
    <row r="598" spans="1:65" s="388" customFormat="1">
      <c r="A598" s="581"/>
      <c r="B598" s="582"/>
      <c r="C598" s="581"/>
      <c r="D598" s="583" t="s">
        <v>170</v>
      </c>
      <c r="E598" s="581"/>
      <c r="F598" s="585" t="s">
        <v>704</v>
      </c>
      <c r="G598" s="581"/>
      <c r="H598" s="586">
        <v>8.16</v>
      </c>
      <c r="I598" s="581"/>
      <c r="J598" s="581"/>
      <c r="K598" s="581"/>
      <c r="L598" s="582"/>
      <c r="M598" s="587"/>
      <c r="N598" s="581"/>
      <c r="O598" s="581"/>
      <c r="P598" s="581"/>
      <c r="Q598" s="581"/>
      <c r="R598" s="581"/>
      <c r="S598" s="581"/>
      <c r="T598" s="588"/>
      <c r="U598" s="581"/>
      <c r="V598" s="581"/>
      <c r="AT598" s="389" t="s">
        <v>170</v>
      </c>
      <c r="AU598" s="389" t="s">
        <v>158</v>
      </c>
      <c r="AV598" s="388" t="s">
        <v>82</v>
      </c>
      <c r="AW598" s="388" t="s">
        <v>3</v>
      </c>
      <c r="AX598" s="388" t="s">
        <v>80</v>
      </c>
      <c r="AY598" s="389" t="s">
        <v>148</v>
      </c>
    </row>
    <row r="599" spans="1:65" s="405" customFormat="1" ht="24.15" customHeight="1">
      <c r="A599" s="498"/>
      <c r="B599" s="499"/>
      <c r="C599" s="570" t="s">
        <v>705</v>
      </c>
      <c r="D599" s="570" t="s">
        <v>153</v>
      </c>
      <c r="E599" s="571" t="s">
        <v>319</v>
      </c>
      <c r="F599" s="572" t="s">
        <v>320</v>
      </c>
      <c r="G599" s="573" t="s">
        <v>244</v>
      </c>
      <c r="H599" s="386"/>
      <c r="I599" s="381"/>
      <c r="J599" s="575">
        <f>ROUND(I599*H599,2)</f>
        <v>0</v>
      </c>
      <c r="K599" s="576"/>
      <c r="L599" s="499"/>
      <c r="M599" s="577" t="s">
        <v>1</v>
      </c>
      <c r="N599" s="578" t="s">
        <v>40</v>
      </c>
      <c r="O599" s="498"/>
      <c r="P599" s="579">
        <f>O599*H599</f>
        <v>0</v>
      </c>
      <c r="Q599" s="579">
        <v>0</v>
      </c>
      <c r="R599" s="579">
        <f>Q599*H599</f>
        <v>0</v>
      </c>
      <c r="S599" s="579">
        <v>0</v>
      </c>
      <c r="T599" s="580">
        <f>S599*H599</f>
        <v>0</v>
      </c>
      <c r="U599" s="498"/>
      <c r="V599" s="498"/>
      <c r="AR599" s="379" t="s">
        <v>216</v>
      </c>
      <c r="AT599" s="379" t="s">
        <v>153</v>
      </c>
      <c r="AU599" s="379" t="s">
        <v>158</v>
      </c>
      <c r="AY599" s="372" t="s">
        <v>148</v>
      </c>
      <c r="BE599" s="380">
        <f>IF(N599="základní",J599,0)</f>
        <v>0</v>
      </c>
      <c r="BF599" s="380">
        <f>IF(N599="snížená",J599,0)</f>
        <v>0</v>
      </c>
      <c r="BG599" s="380">
        <f>IF(N599="zákl. přenesená",J599,0)</f>
        <v>0</v>
      </c>
      <c r="BH599" s="380">
        <f>IF(N599="sníž. přenesená",J599,0)</f>
        <v>0</v>
      </c>
      <c r="BI599" s="380">
        <f>IF(N599="nulová",J599,0)</f>
        <v>0</v>
      </c>
      <c r="BJ599" s="372" t="s">
        <v>80</v>
      </c>
      <c r="BK599" s="380">
        <f>ROUND(I599*H599,2)</f>
        <v>0</v>
      </c>
      <c r="BL599" s="372" t="s">
        <v>216</v>
      </c>
      <c r="BM599" s="379" t="s">
        <v>706</v>
      </c>
    </row>
    <row r="600" spans="1:65" s="382" customFormat="1" ht="20.9" customHeight="1">
      <c r="A600" s="560"/>
      <c r="B600" s="561"/>
      <c r="C600" s="560"/>
      <c r="D600" s="562" t="s">
        <v>74</v>
      </c>
      <c r="E600" s="568" t="s">
        <v>266</v>
      </c>
      <c r="F600" s="568" t="s">
        <v>267</v>
      </c>
      <c r="G600" s="560"/>
      <c r="H600" s="560"/>
      <c r="I600" s="560"/>
      <c r="J600" s="569">
        <f>BK600</f>
        <v>0</v>
      </c>
      <c r="K600" s="560"/>
      <c r="L600" s="561"/>
      <c r="M600" s="565"/>
      <c r="N600" s="560"/>
      <c r="O600" s="560"/>
      <c r="P600" s="566">
        <f>SUM(P601:P606)</f>
        <v>0</v>
      </c>
      <c r="Q600" s="560"/>
      <c r="R600" s="566">
        <f>SUM(R601:R606)</f>
        <v>0.27779999999999999</v>
      </c>
      <c r="S600" s="560"/>
      <c r="T600" s="567">
        <f>SUM(T601:T606)</f>
        <v>0</v>
      </c>
      <c r="U600" s="560"/>
      <c r="V600" s="560"/>
      <c r="AR600" s="384" t="s">
        <v>82</v>
      </c>
      <c r="AT600" s="385" t="s">
        <v>74</v>
      </c>
      <c r="AU600" s="385" t="s">
        <v>82</v>
      </c>
      <c r="AY600" s="384" t="s">
        <v>148</v>
      </c>
      <c r="BK600" s="383">
        <f>SUM(BK601:BK606)</f>
        <v>0</v>
      </c>
    </row>
    <row r="601" spans="1:65" s="405" customFormat="1" ht="16.5" customHeight="1">
      <c r="A601" s="498"/>
      <c r="B601" s="499"/>
      <c r="C601" s="570" t="s">
        <v>707</v>
      </c>
      <c r="D601" s="570" t="s">
        <v>153</v>
      </c>
      <c r="E601" s="571" t="s">
        <v>269</v>
      </c>
      <c r="F601" s="572" t="s">
        <v>270</v>
      </c>
      <c r="G601" s="573" t="s">
        <v>156</v>
      </c>
      <c r="H601" s="574">
        <v>10</v>
      </c>
      <c r="I601" s="381"/>
      <c r="J601" s="575">
        <f>ROUND(I601*H601,2)</f>
        <v>0</v>
      </c>
      <c r="K601" s="576"/>
      <c r="L601" s="499"/>
      <c r="M601" s="577" t="s">
        <v>1</v>
      </c>
      <c r="N601" s="578" t="s">
        <v>40</v>
      </c>
      <c r="O601" s="498"/>
      <c r="P601" s="579">
        <f>O601*H601</f>
        <v>0</v>
      </c>
      <c r="Q601" s="579">
        <v>2.9999999999999997E-4</v>
      </c>
      <c r="R601" s="579">
        <f>Q601*H601</f>
        <v>2.9999999999999996E-3</v>
      </c>
      <c r="S601" s="579">
        <v>0</v>
      </c>
      <c r="T601" s="580">
        <f>S601*H601</f>
        <v>0</v>
      </c>
      <c r="U601" s="498"/>
      <c r="V601" s="498"/>
      <c r="AR601" s="379" t="s">
        <v>216</v>
      </c>
      <c r="AT601" s="379" t="s">
        <v>153</v>
      </c>
      <c r="AU601" s="379" t="s">
        <v>158</v>
      </c>
      <c r="AY601" s="372" t="s">
        <v>148</v>
      </c>
      <c r="BE601" s="380">
        <f>IF(N601="základní",J601,0)</f>
        <v>0</v>
      </c>
      <c r="BF601" s="380">
        <f>IF(N601="snížená",J601,0)</f>
        <v>0</v>
      </c>
      <c r="BG601" s="380">
        <f>IF(N601="zákl. přenesená",J601,0)</f>
        <v>0</v>
      </c>
      <c r="BH601" s="380">
        <f>IF(N601="sníž. přenesená",J601,0)</f>
        <v>0</v>
      </c>
      <c r="BI601" s="380">
        <f>IF(N601="nulová",J601,0)</f>
        <v>0</v>
      </c>
      <c r="BJ601" s="372" t="s">
        <v>80</v>
      </c>
      <c r="BK601" s="380">
        <f>ROUND(I601*H601,2)</f>
        <v>0</v>
      </c>
      <c r="BL601" s="372" t="s">
        <v>216</v>
      </c>
      <c r="BM601" s="379" t="s">
        <v>708</v>
      </c>
    </row>
    <row r="602" spans="1:65" s="405" customFormat="1" ht="16.5" customHeight="1">
      <c r="A602" s="498"/>
      <c r="B602" s="499"/>
      <c r="C602" s="570" t="s">
        <v>709</v>
      </c>
      <c r="D602" s="570" t="s">
        <v>153</v>
      </c>
      <c r="E602" s="571" t="s">
        <v>273</v>
      </c>
      <c r="F602" s="572" t="s">
        <v>274</v>
      </c>
      <c r="G602" s="573" t="s">
        <v>156</v>
      </c>
      <c r="H602" s="574">
        <v>10</v>
      </c>
      <c r="I602" s="381"/>
      <c r="J602" s="575">
        <f>ROUND(I602*H602,2)</f>
        <v>0</v>
      </c>
      <c r="K602" s="576"/>
      <c r="L602" s="499"/>
      <c r="M602" s="577" t="s">
        <v>1</v>
      </c>
      <c r="N602" s="578" t="s">
        <v>40</v>
      </c>
      <c r="O602" s="498"/>
      <c r="P602" s="579">
        <f>O602*H602</f>
        <v>0</v>
      </c>
      <c r="Q602" s="579">
        <v>4.4999999999999997E-3</v>
      </c>
      <c r="R602" s="579">
        <f>Q602*H602</f>
        <v>4.4999999999999998E-2</v>
      </c>
      <c r="S602" s="579">
        <v>0</v>
      </c>
      <c r="T602" s="580">
        <f>S602*H602</f>
        <v>0</v>
      </c>
      <c r="U602" s="498"/>
      <c r="V602" s="498"/>
      <c r="AR602" s="379" t="s">
        <v>216</v>
      </c>
      <c r="AT602" s="379" t="s">
        <v>153</v>
      </c>
      <c r="AU602" s="379" t="s">
        <v>158</v>
      </c>
      <c r="AY602" s="372" t="s">
        <v>148</v>
      </c>
      <c r="BE602" s="380">
        <f>IF(N602="základní",J602,0)</f>
        <v>0</v>
      </c>
      <c r="BF602" s="380">
        <f>IF(N602="snížená",J602,0)</f>
        <v>0</v>
      </c>
      <c r="BG602" s="380">
        <f>IF(N602="zákl. přenesená",J602,0)</f>
        <v>0</v>
      </c>
      <c r="BH602" s="380">
        <f>IF(N602="sníž. přenesená",J602,0)</f>
        <v>0</v>
      </c>
      <c r="BI602" s="380">
        <f>IF(N602="nulová",J602,0)</f>
        <v>0</v>
      </c>
      <c r="BJ602" s="372" t="s">
        <v>80</v>
      </c>
      <c r="BK602" s="380">
        <f>ROUND(I602*H602,2)</f>
        <v>0</v>
      </c>
      <c r="BL602" s="372" t="s">
        <v>216</v>
      </c>
      <c r="BM602" s="379" t="s">
        <v>710</v>
      </c>
    </row>
    <row r="603" spans="1:65" s="405" customFormat="1" ht="33" customHeight="1">
      <c r="A603" s="498"/>
      <c r="B603" s="499"/>
      <c r="C603" s="570" t="s">
        <v>711</v>
      </c>
      <c r="D603" s="570" t="s">
        <v>153</v>
      </c>
      <c r="E603" s="571" t="s">
        <v>277</v>
      </c>
      <c r="F603" s="572" t="s">
        <v>278</v>
      </c>
      <c r="G603" s="573" t="s">
        <v>156</v>
      </c>
      <c r="H603" s="574">
        <v>10</v>
      </c>
      <c r="I603" s="381"/>
      <c r="J603" s="575">
        <f>ROUND(I603*H603,2)</f>
        <v>0</v>
      </c>
      <c r="K603" s="576"/>
      <c r="L603" s="499"/>
      <c r="M603" s="577" t="s">
        <v>1</v>
      </c>
      <c r="N603" s="578" t="s">
        <v>40</v>
      </c>
      <c r="O603" s="498"/>
      <c r="P603" s="579">
        <f>O603*H603</f>
        <v>0</v>
      </c>
      <c r="Q603" s="579">
        <v>5.3800000000000002E-3</v>
      </c>
      <c r="R603" s="579">
        <f>Q603*H603</f>
        <v>5.3800000000000001E-2</v>
      </c>
      <c r="S603" s="579">
        <v>0</v>
      </c>
      <c r="T603" s="580">
        <f>S603*H603</f>
        <v>0</v>
      </c>
      <c r="U603" s="498"/>
      <c r="V603" s="498"/>
      <c r="AR603" s="379" t="s">
        <v>216</v>
      </c>
      <c r="AT603" s="379" t="s">
        <v>153</v>
      </c>
      <c r="AU603" s="379" t="s">
        <v>158</v>
      </c>
      <c r="AY603" s="372" t="s">
        <v>148</v>
      </c>
      <c r="BE603" s="380">
        <f>IF(N603="základní",J603,0)</f>
        <v>0</v>
      </c>
      <c r="BF603" s="380">
        <f>IF(N603="snížená",J603,0)</f>
        <v>0</v>
      </c>
      <c r="BG603" s="380">
        <f>IF(N603="zákl. přenesená",J603,0)</f>
        <v>0</v>
      </c>
      <c r="BH603" s="380">
        <f>IF(N603="sníž. přenesená",J603,0)</f>
        <v>0</v>
      </c>
      <c r="BI603" s="380">
        <f>IF(N603="nulová",J603,0)</f>
        <v>0</v>
      </c>
      <c r="BJ603" s="372" t="s">
        <v>80</v>
      </c>
      <c r="BK603" s="380">
        <f>ROUND(I603*H603,2)</f>
        <v>0</v>
      </c>
      <c r="BL603" s="372" t="s">
        <v>216</v>
      </c>
      <c r="BM603" s="379" t="s">
        <v>712</v>
      </c>
    </row>
    <row r="604" spans="1:65" s="405" customFormat="1" ht="24.15" customHeight="1">
      <c r="A604" s="498"/>
      <c r="B604" s="499"/>
      <c r="C604" s="595" t="s">
        <v>713</v>
      </c>
      <c r="D604" s="595" t="s">
        <v>256</v>
      </c>
      <c r="E604" s="596" t="s">
        <v>281</v>
      </c>
      <c r="F604" s="597" t="s">
        <v>282</v>
      </c>
      <c r="G604" s="598" t="s">
        <v>156</v>
      </c>
      <c r="H604" s="599">
        <v>11</v>
      </c>
      <c r="I604" s="387"/>
      <c r="J604" s="600">
        <f>ROUND(I604*H604,2)</f>
        <v>0</v>
      </c>
      <c r="K604" s="601"/>
      <c r="L604" s="602"/>
      <c r="M604" s="603" t="s">
        <v>1</v>
      </c>
      <c r="N604" s="604" t="s">
        <v>40</v>
      </c>
      <c r="O604" s="498"/>
      <c r="P604" s="579">
        <f>O604*H604</f>
        <v>0</v>
      </c>
      <c r="Q604" s="579">
        <v>1.6E-2</v>
      </c>
      <c r="R604" s="579">
        <f>Q604*H604</f>
        <v>0.17599999999999999</v>
      </c>
      <c r="S604" s="579">
        <v>0</v>
      </c>
      <c r="T604" s="580">
        <f>S604*H604</f>
        <v>0</v>
      </c>
      <c r="U604" s="498"/>
      <c r="V604" s="498"/>
      <c r="AR604" s="379" t="s">
        <v>259</v>
      </c>
      <c r="AT604" s="379" t="s">
        <v>256</v>
      </c>
      <c r="AU604" s="379" t="s">
        <v>158</v>
      </c>
      <c r="AY604" s="372" t="s">
        <v>148</v>
      </c>
      <c r="BE604" s="380">
        <f>IF(N604="základní",J604,0)</f>
        <v>0</v>
      </c>
      <c r="BF604" s="380">
        <f>IF(N604="snížená",J604,0)</f>
        <v>0</v>
      </c>
      <c r="BG604" s="380">
        <f>IF(N604="zákl. přenesená",J604,0)</f>
        <v>0</v>
      </c>
      <c r="BH604" s="380">
        <f>IF(N604="sníž. přenesená",J604,0)</f>
        <v>0</v>
      </c>
      <c r="BI604" s="380">
        <f>IF(N604="nulová",J604,0)</f>
        <v>0</v>
      </c>
      <c r="BJ604" s="372" t="s">
        <v>80</v>
      </c>
      <c r="BK604" s="380">
        <f>ROUND(I604*H604,2)</f>
        <v>0</v>
      </c>
      <c r="BL604" s="372" t="s">
        <v>216</v>
      </c>
      <c r="BM604" s="379" t="s">
        <v>714</v>
      </c>
    </row>
    <row r="605" spans="1:65" s="388" customFormat="1">
      <c r="A605" s="581"/>
      <c r="B605" s="582"/>
      <c r="C605" s="581"/>
      <c r="D605" s="583" t="s">
        <v>170</v>
      </c>
      <c r="E605" s="581"/>
      <c r="F605" s="585" t="s">
        <v>715</v>
      </c>
      <c r="G605" s="581"/>
      <c r="H605" s="586">
        <v>11</v>
      </c>
      <c r="I605" s="581"/>
      <c r="J605" s="581"/>
      <c r="K605" s="581"/>
      <c r="L605" s="582"/>
      <c r="M605" s="587"/>
      <c r="N605" s="581"/>
      <c r="O605" s="581"/>
      <c r="P605" s="581"/>
      <c r="Q605" s="581"/>
      <c r="R605" s="581"/>
      <c r="S605" s="581"/>
      <c r="T605" s="588"/>
      <c r="U605" s="581"/>
      <c r="V605" s="581"/>
      <c r="AT605" s="389" t="s">
        <v>170</v>
      </c>
      <c r="AU605" s="389" t="s">
        <v>158</v>
      </c>
      <c r="AV605" s="388" t="s">
        <v>82</v>
      </c>
      <c r="AW605" s="388" t="s">
        <v>3</v>
      </c>
      <c r="AX605" s="388" t="s">
        <v>80</v>
      </c>
      <c r="AY605" s="389" t="s">
        <v>148</v>
      </c>
    </row>
    <row r="606" spans="1:65" s="405" customFormat="1" ht="24.15" customHeight="1">
      <c r="A606" s="498"/>
      <c r="B606" s="499"/>
      <c r="C606" s="570" t="s">
        <v>716</v>
      </c>
      <c r="D606" s="570" t="s">
        <v>153</v>
      </c>
      <c r="E606" s="571" t="s">
        <v>286</v>
      </c>
      <c r="F606" s="572" t="s">
        <v>287</v>
      </c>
      <c r="G606" s="573" t="s">
        <v>244</v>
      </c>
      <c r="H606" s="386"/>
      <c r="I606" s="381"/>
      <c r="J606" s="575">
        <f>ROUND(I606*H606,2)</f>
        <v>0</v>
      </c>
      <c r="K606" s="576"/>
      <c r="L606" s="499"/>
      <c r="M606" s="577" t="s">
        <v>1</v>
      </c>
      <c r="N606" s="578" t="s">
        <v>40</v>
      </c>
      <c r="O606" s="498"/>
      <c r="P606" s="579">
        <f>O606*H606</f>
        <v>0</v>
      </c>
      <c r="Q606" s="579">
        <v>0</v>
      </c>
      <c r="R606" s="579">
        <f>Q606*H606</f>
        <v>0</v>
      </c>
      <c r="S606" s="579">
        <v>0</v>
      </c>
      <c r="T606" s="580">
        <f>S606*H606</f>
        <v>0</v>
      </c>
      <c r="U606" s="498"/>
      <c r="V606" s="498"/>
      <c r="AR606" s="379" t="s">
        <v>216</v>
      </c>
      <c r="AT606" s="379" t="s">
        <v>153</v>
      </c>
      <c r="AU606" s="379" t="s">
        <v>158</v>
      </c>
      <c r="AY606" s="372" t="s">
        <v>148</v>
      </c>
      <c r="BE606" s="380">
        <f>IF(N606="základní",J606,0)</f>
        <v>0</v>
      </c>
      <c r="BF606" s="380">
        <f>IF(N606="snížená",J606,0)</f>
        <v>0</v>
      </c>
      <c r="BG606" s="380">
        <f>IF(N606="zákl. přenesená",J606,0)</f>
        <v>0</v>
      </c>
      <c r="BH606" s="380">
        <f>IF(N606="sníž. přenesená",J606,0)</f>
        <v>0</v>
      </c>
      <c r="BI606" s="380">
        <f>IF(N606="nulová",J606,0)</f>
        <v>0</v>
      </c>
      <c r="BJ606" s="372" t="s">
        <v>80</v>
      </c>
      <c r="BK606" s="380">
        <f>ROUND(I606*H606,2)</f>
        <v>0</v>
      </c>
      <c r="BL606" s="372" t="s">
        <v>216</v>
      </c>
      <c r="BM606" s="379" t="s">
        <v>717</v>
      </c>
    </row>
    <row r="607" spans="1:65" s="382" customFormat="1" ht="26" customHeight="1">
      <c r="A607" s="560"/>
      <c r="B607" s="561"/>
      <c r="C607" s="560"/>
      <c r="D607" s="562" t="s">
        <v>74</v>
      </c>
      <c r="E607" s="563" t="s">
        <v>718</v>
      </c>
      <c r="F607" s="563" t="s">
        <v>719</v>
      </c>
      <c r="G607" s="560"/>
      <c r="H607" s="560"/>
      <c r="I607" s="560"/>
      <c r="J607" s="564">
        <f>BK607</f>
        <v>0</v>
      </c>
      <c r="K607" s="560"/>
      <c r="L607" s="561"/>
      <c r="M607" s="565"/>
      <c r="N607" s="560"/>
      <c r="O607" s="560"/>
      <c r="P607" s="566">
        <f>P608+P616</f>
        <v>0</v>
      </c>
      <c r="Q607" s="560"/>
      <c r="R607" s="566">
        <f>R608+R616</f>
        <v>0.29113519999999998</v>
      </c>
      <c r="S607" s="560"/>
      <c r="T607" s="567">
        <f>T608+T616</f>
        <v>0.34</v>
      </c>
      <c r="U607" s="560"/>
      <c r="V607" s="560"/>
      <c r="AR607" s="384" t="s">
        <v>80</v>
      </c>
      <c r="AT607" s="385" t="s">
        <v>74</v>
      </c>
      <c r="AU607" s="385" t="s">
        <v>75</v>
      </c>
      <c r="AY607" s="384" t="s">
        <v>148</v>
      </c>
      <c r="BK607" s="383">
        <f>BK608+BK616</f>
        <v>0</v>
      </c>
    </row>
    <row r="608" spans="1:65" s="382" customFormat="1" ht="22.75" customHeight="1">
      <c r="A608" s="560"/>
      <c r="B608" s="561"/>
      <c r="C608" s="560"/>
      <c r="D608" s="562" t="s">
        <v>74</v>
      </c>
      <c r="E608" s="568" t="s">
        <v>149</v>
      </c>
      <c r="F608" s="568" t="s">
        <v>150</v>
      </c>
      <c r="G608" s="560"/>
      <c r="H608" s="560"/>
      <c r="I608" s="560"/>
      <c r="J608" s="569">
        <f>BK608</f>
        <v>0</v>
      </c>
      <c r="K608" s="560"/>
      <c r="L608" s="561"/>
      <c r="M608" s="565"/>
      <c r="N608" s="560"/>
      <c r="O608" s="560"/>
      <c r="P608" s="566">
        <f>P609+P611</f>
        <v>0</v>
      </c>
      <c r="Q608" s="560"/>
      <c r="R608" s="566">
        <f>R609+R611</f>
        <v>0</v>
      </c>
      <c r="S608" s="560"/>
      <c r="T608" s="567">
        <f>T609+T611</f>
        <v>0.34</v>
      </c>
      <c r="U608" s="560"/>
      <c r="V608" s="560"/>
      <c r="AR608" s="384" t="s">
        <v>80</v>
      </c>
      <c r="AT608" s="385" t="s">
        <v>74</v>
      </c>
      <c r="AU608" s="385" t="s">
        <v>80</v>
      </c>
      <c r="AY608" s="384" t="s">
        <v>148</v>
      </c>
      <c r="BK608" s="383">
        <f>BK609+BK611</f>
        <v>0</v>
      </c>
    </row>
    <row r="609" spans="1:65" s="382" customFormat="1" ht="20.9" customHeight="1">
      <c r="A609" s="560"/>
      <c r="B609" s="561"/>
      <c r="C609" s="560"/>
      <c r="D609" s="562" t="s">
        <v>74</v>
      </c>
      <c r="E609" s="568" t="s">
        <v>151</v>
      </c>
      <c r="F609" s="568" t="s">
        <v>152</v>
      </c>
      <c r="G609" s="560"/>
      <c r="H609" s="560"/>
      <c r="I609" s="560"/>
      <c r="J609" s="569">
        <f>BK609</f>
        <v>0</v>
      </c>
      <c r="K609" s="560"/>
      <c r="L609" s="561"/>
      <c r="M609" s="565"/>
      <c r="N609" s="560"/>
      <c r="O609" s="560"/>
      <c r="P609" s="566">
        <f>P610</f>
        <v>0</v>
      </c>
      <c r="Q609" s="560"/>
      <c r="R609" s="566">
        <f>R610</f>
        <v>0</v>
      </c>
      <c r="S609" s="560"/>
      <c r="T609" s="567">
        <f>T610</f>
        <v>0.34</v>
      </c>
      <c r="U609" s="560"/>
      <c r="V609" s="560"/>
      <c r="AR609" s="384" t="s">
        <v>80</v>
      </c>
      <c r="AT609" s="385" t="s">
        <v>74</v>
      </c>
      <c r="AU609" s="385" t="s">
        <v>82</v>
      </c>
      <c r="AY609" s="384" t="s">
        <v>148</v>
      </c>
      <c r="BK609" s="383">
        <f>BK610</f>
        <v>0</v>
      </c>
    </row>
    <row r="610" spans="1:65" s="405" customFormat="1" ht="24.15" customHeight="1">
      <c r="A610" s="498"/>
      <c r="B610" s="499"/>
      <c r="C610" s="570" t="s">
        <v>720</v>
      </c>
      <c r="D610" s="570" t="s">
        <v>153</v>
      </c>
      <c r="E610" s="571" t="s">
        <v>182</v>
      </c>
      <c r="F610" s="572" t="s">
        <v>183</v>
      </c>
      <c r="G610" s="573" t="s">
        <v>156</v>
      </c>
      <c r="H610" s="574">
        <v>5</v>
      </c>
      <c r="I610" s="381"/>
      <c r="J610" s="575">
        <f>ROUND(I610*H610,2)</f>
        <v>0</v>
      </c>
      <c r="K610" s="576"/>
      <c r="L610" s="499"/>
      <c r="M610" s="577" t="s">
        <v>1</v>
      </c>
      <c r="N610" s="578" t="s">
        <v>40</v>
      </c>
      <c r="O610" s="498"/>
      <c r="P610" s="579">
        <f>O610*H610</f>
        <v>0</v>
      </c>
      <c r="Q610" s="579">
        <v>0</v>
      </c>
      <c r="R610" s="579">
        <f>Q610*H610</f>
        <v>0</v>
      </c>
      <c r="S610" s="579">
        <v>6.8000000000000005E-2</v>
      </c>
      <c r="T610" s="580">
        <f>S610*H610</f>
        <v>0.34</v>
      </c>
      <c r="U610" s="498"/>
      <c r="V610" s="498"/>
      <c r="AR610" s="379" t="s">
        <v>157</v>
      </c>
      <c r="AT610" s="379" t="s">
        <v>153</v>
      </c>
      <c r="AU610" s="379" t="s">
        <v>158</v>
      </c>
      <c r="AY610" s="372" t="s">
        <v>148</v>
      </c>
      <c r="BE610" s="380">
        <f>IF(N610="základní",J610,0)</f>
        <v>0</v>
      </c>
      <c r="BF610" s="380">
        <f>IF(N610="snížená",J610,0)</f>
        <v>0</v>
      </c>
      <c r="BG610" s="380">
        <f>IF(N610="zákl. přenesená",J610,0)</f>
        <v>0</v>
      </c>
      <c r="BH610" s="380">
        <f>IF(N610="sníž. přenesená",J610,0)</f>
        <v>0</v>
      </c>
      <c r="BI610" s="380">
        <f>IF(N610="nulová",J610,0)</f>
        <v>0</v>
      </c>
      <c r="BJ610" s="372" t="s">
        <v>80</v>
      </c>
      <c r="BK610" s="380">
        <f>ROUND(I610*H610,2)</f>
        <v>0</v>
      </c>
      <c r="BL610" s="372" t="s">
        <v>157</v>
      </c>
      <c r="BM610" s="379" t="s">
        <v>721</v>
      </c>
    </row>
    <row r="611" spans="1:65" s="382" customFormat="1" ht="20.9" customHeight="1">
      <c r="A611" s="560"/>
      <c r="B611" s="561"/>
      <c r="C611" s="560"/>
      <c r="D611" s="562" t="s">
        <v>74</v>
      </c>
      <c r="E611" s="568" t="s">
        <v>190</v>
      </c>
      <c r="F611" s="568" t="s">
        <v>191</v>
      </c>
      <c r="G611" s="560"/>
      <c r="H611" s="560"/>
      <c r="I611" s="560"/>
      <c r="J611" s="569">
        <f>BK611</f>
        <v>0</v>
      </c>
      <c r="K611" s="560"/>
      <c r="L611" s="561"/>
      <c r="M611" s="565"/>
      <c r="N611" s="560"/>
      <c r="O611" s="560"/>
      <c r="P611" s="566">
        <f>SUM(P612:P615)</f>
        <v>0</v>
      </c>
      <c r="Q611" s="560"/>
      <c r="R611" s="566">
        <f>SUM(R612:R615)</f>
        <v>0</v>
      </c>
      <c r="S611" s="560"/>
      <c r="T611" s="567">
        <f>SUM(T612:T615)</f>
        <v>0</v>
      </c>
      <c r="U611" s="560"/>
      <c r="V611" s="560"/>
      <c r="AR611" s="384" t="s">
        <v>80</v>
      </c>
      <c r="AT611" s="385" t="s">
        <v>74</v>
      </c>
      <c r="AU611" s="385" t="s">
        <v>82</v>
      </c>
      <c r="AY611" s="384" t="s">
        <v>148</v>
      </c>
      <c r="BK611" s="383">
        <f>SUM(BK612:BK615)</f>
        <v>0</v>
      </c>
    </row>
    <row r="612" spans="1:65" s="405" customFormat="1" ht="24.15" customHeight="1">
      <c r="A612" s="498"/>
      <c r="B612" s="499"/>
      <c r="C612" s="570" t="s">
        <v>722</v>
      </c>
      <c r="D612" s="570" t="s">
        <v>153</v>
      </c>
      <c r="E612" s="571" t="s">
        <v>193</v>
      </c>
      <c r="F612" s="572" t="s">
        <v>194</v>
      </c>
      <c r="G612" s="573" t="s">
        <v>195</v>
      </c>
      <c r="H612" s="574">
        <v>0.34</v>
      </c>
      <c r="I612" s="381"/>
      <c r="J612" s="575">
        <f>ROUND(I612*H612,2)</f>
        <v>0</v>
      </c>
      <c r="K612" s="576"/>
      <c r="L612" s="499"/>
      <c r="M612" s="577" t="s">
        <v>1</v>
      </c>
      <c r="N612" s="578" t="s">
        <v>40</v>
      </c>
      <c r="O612" s="498"/>
      <c r="P612" s="579">
        <f>O612*H612</f>
        <v>0</v>
      </c>
      <c r="Q612" s="579">
        <v>0</v>
      </c>
      <c r="R612" s="579">
        <f>Q612*H612</f>
        <v>0</v>
      </c>
      <c r="S612" s="579">
        <v>0</v>
      </c>
      <c r="T612" s="580">
        <f>S612*H612</f>
        <v>0</v>
      </c>
      <c r="U612" s="498"/>
      <c r="V612" s="498"/>
      <c r="AR612" s="379" t="s">
        <v>157</v>
      </c>
      <c r="AT612" s="379" t="s">
        <v>153</v>
      </c>
      <c r="AU612" s="379" t="s">
        <v>158</v>
      </c>
      <c r="AY612" s="372" t="s">
        <v>148</v>
      </c>
      <c r="BE612" s="380">
        <f>IF(N612="základní",J612,0)</f>
        <v>0</v>
      </c>
      <c r="BF612" s="380">
        <f>IF(N612="snížená",J612,0)</f>
        <v>0</v>
      </c>
      <c r="BG612" s="380">
        <f>IF(N612="zákl. přenesená",J612,0)</f>
        <v>0</v>
      </c>
      <c r="BH612" s="380">
        <f>IF(N612="sníž. přenesená",J612,0)</f>
        <v>0</v>
      </c>
      <c r="BI612" s="380">
        <f>IF(N612="nulová",J612,0)</f>
        <v>0</v>
      </c>
      <c r="BJ612" s="372" t="s">
        <v>80</v>
      </c>
      <c r="BK612" s="380">
        <f>ROUND(I612*H612,2)</f>
        <v>0</v>
      </c>
      <c r="BL612" s="372" t="s">
        <v>157</v>
      </c>
      <c r="BM612" s="379" t="s">
        <v>723</v>
      </c>
    </row>
    <row r="613" spans="1:65" s="405" customFormat="1" ht="24.15" customHeight="1">
      <c r="A613" s="498"/>
      <c r="B613" s="499"/>
      <c r="C613" s="570" t="s">
        <v>724</v>
      </c>
      <c r="D613" s="570" t="s">
        <v>153</v>
      </c>
      <c r="E613" s="571" t="s">
        <v>197</v>
      </c>
      <c r="F613" s="572" t="s">
        <v>198</v>
      </c>
      <c r="G613" s="573" t="s">
        <v>195</v>
      </c>
      <c r="H613" s="574">
        <v>6.46</v>
      </c>
      <c r="I613" s="381"/>
      <c r="J613" s="575">
        <f>ROUND(I613*H613,2)</f>
        <v>0</v>
      </c>
      <c r="K613" s="576"/>
      <c r="L613" s="499"/>
      <c r="M613" s="577" t="s">
        <v>1</v>
      </c>
      <c r="N613" s="578" t="s">
        <v>40</v>
      </c>
      <c r="O613" s="498"/>
      <c r="P613" s="579">
        <f>O613*H613</f>
        <v>0</v>
      </c>
      <c r="Q613" s="579">
        <v>0</v>
      </c>
      <c r="R613" s="579">
        <f>Q613*H613</f>
        <v>0</v>
      </c>
      <c r="S613" s="579">
        <v>0</v>
      </c>
      <c r="T613" s="580">
        <f>S613*H613</f>
        <v>0</v>
      </c>
      <c r="U613" s="498"/>
      <c r="V613" s="498"/>
      <c r="AR613" s="379" t="s">
        <v>157</v>
      </c>
      <c r="AT613" s="379" t="s">
        <v>153</v>
      </c>
      <c r="AU613" s="379" t="s">
        <v>158</v>
      </c>
      <c r="AY613" s="372" t="s">
        <v>148</v>
      </c>
      <c r="BE613" s="380">
        <f>IF(N613="základní",J613,0)</f>
        <v>0</v>
      </c>
      <c r="BF613" s="380">
        <f>IF(N613="snížená",J613,0)</f>
        <v>0</v>
      </c>
      <c r="BG613" s="380">
        <f>IF(N613="zákl. přenesená",J613,0)</f>
        <v>0</v>
      </c>
      <c r="BH613" s="380">
        <f>IF(N613="sníž. přenesená",J613,0)</f>
        <v>0</v>
      </c>
      <c r="BI613" s="380">
        <f>IF(N613="nulová",J613,0)</f>
        <v>0</v>
      </c>
      <c r="BJ613" s="372" t="s">
        <v>80</v>
      </c>
      <c r="BK613" s="380">
        <f>ROUND(I613*H613,2)</f>
        <v>0</v>
      </c>
      <c r="BL613" s="372" t="s">
        <v>157</v>
      </c>
      <c r="BM613" s="379" t="s">
        <v>725</v>
      </c>
    </row>
    <row r="614" spans="1:65" s="388" customFormat="1">
      <c r="A614" s="581"/>
      <c r="B614" s="582"/>
      <c r="C614" s="581"/>
      <c r="D614" s="583" t="s">
        <v>170</v>
      </c>
      <c r="E614" s="581"/>
      <c r="F614" s="585" t="s">
        <v>1557</v>
      </c>
      <c r="G614" s="581"/>
      <c r="H614" s="586">
        <v>6.46</v>
      </c>
      <c r="I614" s="581"/>
      <c r="J614" s="581"/>
      <c r="K614" s="581"/>
      <c r="L614" s="582"/>
      <c r="M614" s="587"/>
      <c r="N614" s="581"/>
      <c r="O614" s="581"/>
      <c r="P614" s="581"/>
      <c r="Q614" s="581"/>
      <c r="R614" s="581"/>
      <c r="S614" s="581"/>
      <c r="T614" s="588"/>
      <c r="U614" s="581"/>
      <c r="V614" s="581"/>
      <c r="AT614" s="389" t="s">
        <v>170</v>
      </c>
      <c r="AU614" s="389" t="s">
        <v>158</v>
      </c>
      <c r="AV614" s="388" t="s">
        <v>82</v>
      </c>
      <c r="AW614" s="388" t="s">
        <v>3</v>
      </c>
      <c r="AX614" s="388" t="s">
        <v>80</v>
      </c>
      <c r="AY614" s="389" t="s">
        <v>148</v>
      </c>
    </row>
    <row r="615" spans="1:65" s="405" customFormat="1" ht="44.25" customHeight="1">
      <c r="A615" s="498"/>
      <c r="B615" s="499"/>
      <c r="C615" s="570" t="s">
        <v>726</v>
      </c>
      <c r="D615" s="570" t="s">
        <v>153</v>
      </c>
      <c r="E615" s="571" t="s">
        <v>201</v>
      </c>
      <c r="F615" s="572" t="s">
        <v>202</v>
      </c>
      <c r="G615" s="573" t="s">
        <v>195</v>
      </c>
      <c r="H615" s="574">
        <v>0.34</v>
      </c>
      <c r="I615" s="381"/>
      <c r="J615" s="575">
        <f>ROUND(I615*H615,2)</f>
        <v>0</v>
      </c>
      <c r="K615" s="576"/>
      <c r="L615" s="499"/>
      <c r="M615" s="577" t="s">
        <v>1</v>
      </c>
      <c r="N615" s="578" t="s">
        <v>40</v>
      </c>
      <c r="O615" s="498"/>
      <c r="P615" s="579">
        <f>O615*H615</f>
        <v>0</v>
      </c>
      <c r="Q615" s="579">
        <v>0</v>
      </c>
      <c r="R615" s="579">
        <f>Q615*H615</f>
        <v>0</v>
      </c>
      <c r="S615" s="579">
        <v>0</v>
      </c>
      <c r="T615" s="580">
        <f>S615*H615</f>
        <v>0</v>
      </c>
      <c r="U615" s="498"/>
      <c r="V615" s="498"/>
      <c r="AR615" s="379" t="s">
        <v>157</v>
      </c>
      <c r="AT615" s="379" t="s">
        <v>153</v>
      </c>
      <c r="AU615" s="379" t="s">
        <v>158</v>
      </c>
      <c r="AY615" s="372" t="s">
        <v>148</v>
      </c>
      <c r="BE615" s="380">
        <f>IF(N615="základní",J615,0)</f>
        <v>0</v>
      </c>
      <c r="BF615" s="380">
        <f>IF(N615="snížená",J615,0)</f>
        <v>0</v>
      </c>
      <c r="BG615" s="380">
        <f>IF(N615="zákl. přenesená",J615,0)</f>
        <v>0</v>
      </c>
      <c r="BH615" s="380">
        <f>IF(N615="sníž. přenesená",J615,0)</f>
        <v>0</v>
      </c>
      <c r="BI615" s="380">
        <f>IF(N615="nulová",J615,0)</f>
        <v>0</v>
      </c>
      <c r="BJ615" s="372" t="s">
        <v>80</v>
      </c>
      <c r="BK615" s="380">
        <f>ROUND(I615*H615,2)</f>
        <v>0</v>
      </c>
      <c r="BL615" s="372" t="s">
        <v>157</v>
      </c>
      <c r="BM615" s="379" t="s">
        <v>727</v>
      </c>
    </row>
    <row r="616" spans="1:65" s="382" customFormat="1" ht="22.75" customHeight="1">
      <c r="A616" s="560"/>
      <c r="B616" s="561"/>
      <c r="C616" s="560"/>
      <c r="D616" s="562" t="s">
        <v>74</v>
      </c>
      <c r="E616" s="568" t="s">
        <v>204</v>
      </c>
      <c r="F616" s="568" t="s">
        <v>205</v>
      </c>
      <c r="G616" s="560"/>
      <c r="H616" s="560"/>
      <c r="I616" s="560"/>
      <c r="J616" s="569">
        <f>BK616</f>
        <v>0</v>
      </c>
      <c r="K616" s="560"/>
      <c r="L616" s="561"/>
      <c r="M616" s="565"/>
      <c r="N616" s="560"/>
      <c r="O616" s="560"/>
      <c r="P616" s="566">
        <f>P617+P626</f>
        <v>0</v>
      </c>
      <c r="Q616" s="560"/>
      <c r="R616" s="566">
        <f>R617+R626</f>
        <v>0.29113519999999998</v>
      </c>
      <c r="S616" s="560"/>
      <c r="T616" s="567">
        <f>T617+T626</f>
        <v>0</v>
      </c>
      <c r="U616" s="560"/>
      <c r="V616" s="560"/>
      <c r="AR616" s="384" t="s">
        <v>80</v>
      </c>
      <c r="AT616" s="385" t="s">
        <v>74</v>
      </c>
      <c r="AU616" s="385" t="s">
        <v>80</v>
      </c>
      <c r="AY616" s="384" t="s">
        <v>148</v>
      </c>
      <c r="BK616" s="383">
        <f>BK617+BK626</f>
        <v>0</v>
      </c>
    </row>
    <row r="617" spans="1:65" s="382" customFormat="1" ht="20.9" customHeight="1">
      <c r="A617" s="560"/>
      <c r="B617" s="561"/>
      <c r="C617" s="560"/>
      <c r="D617" s="562" t="s">
        <v>74</v>
      </c>
      <c r="E617" s="568" t="s">
        <v>295</v>
      </c>
      <c r="F617" s="568" t="s">
        <v>1553</v>
      </c>
      <c r="G617" s="560"/>
      <c r="H617" s="560"/>
      <c r="I617" s="560"/>
      <c r="J617" s="569">
        <f>BK617</f>
        <v>0</v>
      </c>
      <c r="K617" s="560"/>
      <c r="L617" s="561"/>
      <c r="M617" s="565"/>
      <c r="N617" s="560"/>
      <c r="O617" s="560"/>
      <c r="P617" s="566">
        <f>SUM(P618:P625)</f>
        <v>0</v>
      </c>
      <c r="Q617" s="560"/>
      <c r="R617" s="566">
        <f>SUM(R618:R625)</f>
        <v>1.33352E-2</v>
      </c>
      <c r="S617" s="560"/>
      <c r="T617" s="567">
        <f>SUM(T618:T625)</f>
        <v>0</v>
      </c>
      <c r="U617" s="560"/>
      <c r="V617" s="560"/>
      <c r="AR617" s="384" t="s">
        <v>82</v>
      </c>
      <c r="AT617" s="385" t="s">
        <v>74</v>
      </c>
      <c r="AU617" s="385" t="s">
        <v>82</v>
      </c>
      <c r="AY617" s="384" t="s">
        <v>148</v>
      </c>
      <c r="BK617" s="383">
        <f>SUM(BK618:BK625)</f>
        <v>0</v>
      </c>
    </row>
    <row r="618" spans="1:65" s="405" customFormat="1" ht="21.75" customHeight="1">
      <c r="A618" s="498"/>
      <c r="B618" s="499"/>
      <c r="C618" s="570" t="s">
        <v>728</v>
      </c>
      <c r="D618" s="570" t="s">
        <v>153</v>
      </c>
      <c r="E618" s="571" t="s">
        <v>297</v>
      </c>
      <c r="F618" s="572" t="s">
        <v>298</v>
      </c>
      <c r="G618" s="573" t="s">
        <v>156</v>
      </c>
      <c r="H618" s="574">
        <v>3</v>
      </c>
      <c r="I618" s="381"/>
      <c r="J618" s="575">
        <f>ROUND(I618*H618,2)</f>
        <v>0</v>
      </c>
      <c r="K618" s="576"/>
      <c r="L618" s="499"/>
      <c r="M618" s="577" t="s">
        <v>1</v>
      </c>
      <c r="N618" s="578" t="s">
        <v>40</v>
      </c>
      <c r="O618" s="498"/>
      <c r="P618" s="579">
        <f>O618*H618</f>
        <v>0</v>
      </c>
      <c r="Q618" s="579">
        <v>0</v>
      </c>
      <c r="R618" s="579">
        <f>Q618*H618</f>
        <v>0</v>
      </c>
      <c r="S618" s="579">
        <v>0</v>
      </c>
      <c r="T618" s="580">
        <f>S618*H618</f>
        <v>0</v>
      </c>
      <c r="U618" s="498"/>
      <c r="V618" s="498"/>
      <c r="AR618" s="379" t="s">
        <v>157</v>
      </c>
      <c r="AT618" s="379" t="s">
        <v>153</v>
      </c>
      <c r="AU618" s="379" t="s">
        <v>158</v>
      </c>
      <c r="AY618" s="372" t="s">
        <v>148</v>
      </c>
      <c r="BE618" s="380">
        <f>IF(N618="základní",J618,0)</f>
        <v>0</v>
      </c>
      <c r="BF618" s="380">
        <f>IF(N618="snížená",J618,0)</f>
        <v>0</v>
      </c>
      <c r="BG618" s="380">
        <f>IF(N618="zákl. přenesená",J618,0)</f>
        <v>0</v>
      </c>
      <c r="BH618" s="380">
        <f>IF(N618="sníž. přenesená",J618,0)</f>
        <v>0</v>
      </c>
      <c r="BI618" s="380">
        <f>IF(N618="nulová",J618,0)</f>
        <v>0</v>
      </c>
      <c r="BJ618" s="372" t="s">
        <v>80</v>
      </c>
      <c r="BK618" s="380">
        <f>ROUND(I618*H618,2)</f>
        <v>0</v>
      </c>
      <c r="BL618" s="372" t="s">
        <v>157</v>
      </c>
      <c r="BM618" s="379" t="s">
        <v>729</v>
      </c>
    </row>
    <row r="619" spans="1:65" s="405" customFormat="1" ht="16.5" customHeight="1">
      <c r="A619" s="498"/>
      <c r="B619" s="499"/>
      <c r="C619" s="570" t="s">
        <v>730</v>
      </c>
      <c r="D619" s="570" t="s">
        <v>153</v>
      </c>
      <c r="E619" s="571" t="s">
        <v>300</v>
      </c>
      <c r="F619" s="572" t="s">
        <v>301</v>
      </c>
      <c r="G619" s="573" t="s">
        <v>156</v>
      </c>
      <c r="H619" s="574">
        <v>3</v>
      </c>
      <c r="I619" s="381"/>
      <c r="J619" s="575">
        <f>ROUND(I619*H619,2)</f>
        <v>0</v>
      </c>
      <c r="K619" s="576"/>
      <c r="L619" s="499"/>
      <c r="M619" s="577" t="s">
        <v>1</v>
      </c>
      <c r="N619" s="578" t="s">
        <v>40</v>
      </c>
      <c r="O619" s="498"/>
      <c r="P619" s="579">
        <f>O619*H619</f>
        <v>0</v>
      </c>
      <c r="Q619" s="579">
        <v>2.9999999999999997E-4</v>
      </c>
      <c r="R619" s="579">
        <f>Q619*H619</f>
        <v>8.9999999999999998E-4</v>
      </c>
      <c r="S619" s="579">
        <v>0</v>
      </c>
      <c r="T619" s="580">
        <f>S619*H619</f>
        <v>0</v>
      </c>
      <c r="U619" s="498"/>
      <c r="V619" s="498"/>
      <c r="AR619" s="379" t="s">
        <v>157</v>
      </c>
      <c r="AT619" s="379" t="s">
        <v>153</v>
      </c>
      <c r="AU619" s="379" t="s">
        <v>158</v>
      </c>
      <c r="AY619" s="372" t="s">
        <v>148</v>
      </c>
      <c r="BE619" s="380">
        <f>IF(N619="základní",J619,0)</f>
        <v>0</v>
      </c>
      <c r="BF619" s="380">
        <f>IF(N619="snížená",J619,0)</f>
        <v>0</v>
      </c>
      <c r="BG619" s="380">
        <f>IF(N619="zákl. přenesená",J619,0)</f>
        <v>0</v>
      </c>
      <c r="BH619" s="380">
        <f>IF(N619="sníž. přenesená",J619,0)</f>
        <v>0</v>
      </c>
      <c r="BI619" s="380">
        <f>IF(N619="nulová",J619,0)</f>
        <v>0</v>
      </c>
      <c r="BJ619" s="372" t="s">
        <v>80</v>
      </c>
      <c r="BK619" s="380">
        <f>ROUND(I619*H619,2)</f>
        <v>0</v>
      </c>
      <c r="BL619" s="372" t="s">
        <v>157</v>
      </c>
      <c r="BM619" s="379" t="s">
        <v>731</v>
      </c>
    </row>
    <row r="620" spans="1:65" s="405" customFormat="1" ht="16.5" customHeight="1">
      <c r="A620" s="498"/>
      <c r="B620" s="499"/>
      <c r="C620" s="595" t="s">
        <v>732</v>
      </c>
      <c r="D620" s="595" t="s">
        <v>256</v>
      </c>
      <c r="E620" s="596" t="s">
        <v>304</v>
      </c>
      <c r="F620" s="597" t="s">
        <v>305</v>
      </c>
      <c r="G620" s="598" t="s">
        <v>156</v>
      </c>
      <c r="H620" s="599">
        <v>3.3</v>
      </c>
      <c r="I620" s="387"/>
      <c r="J620" s="600">
        <f>ROUND(I620*H620,2)</f>
        <v>0</v>
      </c>
      <c r="K620" s="601"/>
      <c r="L620" s="602"/>
      <c r="M620" s="603" t="s">
        <v>1</v>
      </c>
      <c r="N620" s="604" t="s">
        <v>40</v>
      </c>
      <c r="O620" s="498"/>
      <c r="P620" s="579">
        <f>O620*H620</f>
        <v>0</v>
      </c>
      <c r="Q620" s="579">
        <v>3.2000000000000002E-3</v>
      </c>
      <c r="R620" s="579">
        <f>Q620*H620</f>
        <v>1.056E-2</v>
      </c>
      <c r="S620" s="579">
        <v>0</v>
      </c>
      <c r="T620" s="580">
        <f>S620*H620</f>
        <v>0</v>
      </c>
      <c r="U620" s="498"/>
      <c r="V620" s="498"/>
      <c r="AR620" s="379" t="s">
        <v>172</v>
      </c>
      <c r="AT620" s="379" t="s">
        <v>256</v>
      </c>
      <c r="AU620" s="379" t="s">
        <v>158</v>
      </c>
      <c r="AY620" s="372" t="s">
        <v>148</v>
      </c>
      <c r="BE620" s="380">
        <f>IF(N620="základní",J620,0)</f>
        <v>0</v>
      </c>
      <c r="BF620" s="380">
        <f>IF(N620="snížená",J620,0)</f>
        <v>0</v>
      </c>
      <c r="BG620" s="380">
        <f>IF(N620="zákl. přenesená",J620,0)</f>
        <v>0</v>
      </c>
      <c r="BH620" s="380">
        <f>IF(N620="sníž. přenesená",J620,0)</f>
        <v>0</v>
      </c>
      <c r="BI620" s="380">
        <f>IF(N620="nulová",J620,0)</f>
        <v>0</v>
      </c>
      <c r="BJ620" s="372" t="s">
        <v>80</v>
      </c>
      <c r="BK620" s="380">
        <f>ROUND(I620*H620,2)</f>
        <v>0</v>
      </c>
      <c r="BL620" s="372" t="s">
        <v>157</v>
      </c>
      <c r="BM620" s="379" t="s">
        <v>733</v>
      </c>
    </row>
    <row r="621" spans="1:65" s="388" customFormat="1">
      <c r="A621" s="581"/>
      <c r="B621" s="582"/>
      <c r="C621" s="581"/>
      <c r="D621" s="583" t="s">
        <v>170</v>
      </c>
      <c r="E621" s="581"/>
      <c r="F621" s="585" t="s">
        <v>699</v>
      </c>
      <c r="G621" s="581"/>
      <c r="H621" s="586">
        <v>3.3</v>
      </c>
      <c r="I621" s="581"/>
      <c r="J621" s="581"/>
      <c r="K621" s="581"/>
      <c r="L621" s="582"/>
      <c r="M621" s="587"/>
      <c r="N621" s="581"/>
      <c r="O621" s="581"/>
      <c r="P621" s="581"/>
      <c r="Q621" s="581"/>
      <c r="R621" s="581"/>
      <c r="S621" s="581"/>
      <c r="T621" s="588"/>
      <c r="U621" s="581"/>
      <c r="V621" s="581"/>
      <c r="AT621" s="389" t="s">
        <v>170</v>
      </c>
      <c r="AU621" s="389" t="s">
        <v>158</v>
      </c>
      <c r="AV621" s="388" t="s">
        <v>82</v>
      </c>
      <c r="AW621" s="388" t="s">
        <v>3</v>
      </c>
      <c r="AX621" s="388" t="s">
        <v>80</v>
      </c>
      <c r="AY621" s="389" t="s">
        <v>148</v>
      </c>
    </row>
    <row r="622" spans="1:65" s="405" customFormat="1" ht="16.5" customHeight="1">
      <c r="A622" s="498"/>
      <c r="B622" s="499"/>
      <c r="C622" s="570" t="s">
        <v>734</v>
      </c>
      <c r="D622" s="570" t="s">
        <v>153</v>
      </c>
      <c r="E622" s="571" t="s">
        <v>309</v>
      </c>
      <c r="F622" s="572" t="s">
        <v>310</v>
      </c>
      <c r="G622" s="573" t="s">
        <v>163</v>
      </c>
      <c r="H622" s="574">
        <v>8</v>
      </c>
      <c r="I622" s="381"/>
      <c r="J622" s="575">
        <f>ROUND(I622*H622,2)</f>
        <v>0</v>
      </c>
      <c r="K622" s="576"/>
      <c r="L622" s="499"/>
      <c r="M622" s="577" t="s">
        <v>1</v>
      </c>
      <c r="N622" s="578" t="s">
        <v>40</v>
      </c>
      <c r="O622" s="498"/>
      <c r="P622" s="579">
        <f>O622*H622</f>
        <v>0</v>
      </c>
      <c r="Q622" s="579">
        <v>1.0000000000000001E-5</v>
      </c>
      <c r="R622" s="579">
        <f>Q622*H622</f>
        <v>8.0000000000000007E-5</v>
      </c>
      <c r="S622" s="579">
        <v>0</v>
      </c>
      <c r="T622" s="580">
        <f>S622*H622</f>
        <v>0</v>
      </c>
      <c r="U622" s="498"/>
      <c r="V622" s="498"/>
      <c r="AR622" s="379" t="s">
        <v>157</v>
      </c>
      <c r="AT622" s="379" t="s">
        <v>153</v>
      </c>
      <c r="AU622" s="379" t="s">
        <v>158</v>
      </c>
      <c r="AY622" s="372" t="s">
        <v>148</v>
      </c>
      <c r="BE622" s="380">
        <f>IF(N622="základní",J622,0)</f>
        <v>0</v>
      </c>
      <c r="BF622" s="380">
        <f>IF(N622="snížená",J622,0)</f>
        <v>0</v>
      </c>
      <c r="BG622" s="380">
        <f>IF(N622="zákl. přenesená",J622,0)</f>
        <v>0</v>
      </c>
      <c r="BH622" s="380">
        <f>IF(N622="sníž. přenesená",J622,0)</f>
        <v>0</v>
      </c>
      <c r="BI622" s="380">
        <f>IF(N622="nulová",J622,0)</f>
        <v>0</v>
      </c>
      <c r="BJ622" s="372" t="s">
        <v>80</v>
      </c>
      <c r="BK622" s="380">
        <f>ROUND(I622*H622,2)</f>
        <v>0</v>
      </c>
      <c r="BL622" s="372" t="s">
        <v>157</v>
      </c>
      <c r="BM622" s="379" t="s">
        <v>735</v>
      </c>
    </row>
    <row r="623" spans="1:65" s="405" customFormat="1" ht="16.5" customHeight="1">
      <c r="A623" s="498"/>
      <c r="B623" s="499"/>
      <c r="C623" s="595" t="s">
        <v>736</v>
      </c>
      <c r="D623" s="595" t="s">
        <v>256</v>
      </c>
      <c r="E623" s="596" t="s">
        <v>314</v>
      </c>
      <c r="F623" s="597" t="s">
        <v>315</v>
      </c>
      <c r="G623" s="598" t="s">
        <v>163</v>
      </c>
      <c r="H623" s="599">
        <v>8.16</v>
      </c>
      <c r="I623" s="387"/>
      <c r="J623" s="600">
        <f>ROUND(I623*H623,2)</f>
        <v>0</v>
      </c>
      <c r="K623" s="601"/>
      <c r="L623" s="602"/>
      <c r="M623" s="603" t="s">
        <v>1</v>
      </c>
      <c r="N623" s="604" t="s">
        <v>40</v>
      </c>
      <c r="O623" s="498"/>
      <c r="P623" s="579">
        <f>O623*H623</f>
        <v>0</v>
      </c>
      <c r="Q623" s="579">
        <v>2.2000000000000001E-4</v>
      </c>
      <c r="R623" s="579">
        <f>Q623*H623</f>
        <v>1.7952000000000001E-3</v>
      </c>
      <c r="S623" s="579">
        <v>0</v>
      </c>
      <c r="T623" s="580">
        <f>S623*H623</f>
        <v>0</v>
      </c>
      <c r="U623" s="498"/>
      <c r="V623" s="498"/>
      <c r="AR623" s="379" t="s">
        <v>172</v>
      </c>
      <c r="AT623" s="379" t="s">
        <v>256</v>
      </c>
      <c r="AU623" s="379" t="s">
        <v>158</v>
      </c>
      <c r="AY623" s="372" t="s">
        <v>148</v>
      </c>
      <c r="BE623" s="380">
        <f>IF(N623="základní",J623,0)</f>
        <v>0</v>
      </c>
      <c r="BF623" s="380">
        <f>IF(N623="snížená",J623,0)</f>
        <v>0</v>
      </c>
      <c r="BG623" s="380">
        <f>IF(N623="zákl. přenesená",J623,0)</f>
        <v>0</v>
      </c>
      <c r="BH623" s="380">
        <f>IF(N623="sníž. přenesená",J623,0)</f>
        <v>0</v>
      </c>
      <c r="BI623" s="380">
        <f>IF(N623="nulová",J623,0)</f>
        <v>0</v>
      </c>
      <c r="BJ623" s="372" t="s">
        <v>80</v>
      </c>
      <c r="BK623" s="380">
        <f>ROUND(I623*H623,2)</f>
        <v>0</v>
      </c>
      <c r="BL623" s="372" t="s">
        <v>157</v>
      </c>
      <c r="BM623" s="379" t="s">
        <v>737</v>
      </c>
    </row>
    <row r="624" spans="1:65" s="388" customFormat="1">
      <c r="A624" s="581"/>
      <c r="B624" s="582"/>
      <c r="C624" s="581"/>
      <c r="D624" s="583" t="s">
        <v>170</v>
      </c>
      <c r="E624" s="581"/>
      <c r="F624" s="585" t="s">
        <v>704</v>
      </c>
      <c r="G624" s="581"/>
      <c r="H624" s="586">
        <v>8.16</v>
      </c>
      <c r="I624" s="581"/>
      <c r="J624" s="581"/>
      <c r="K624" s="581"/>
      <c r="L624" s="582"/>
      <c r="M624" s="587"/>
      <c r="N624" s="581"/>
      <c r="O624" s="581"/>
      <c r="P624" s="581"/>
      <c r="Q624" s="581"/>
      <c r="R624" s="581"/>
      <c r="S624" s="581"/>
      <c r="T624" s="588"/>
      <c r="U624" s="581"/>
      <c r="V624" s="581"/>
      <c r="AT624" s="389" t="s">
        <v>170</v>
      </c>
      <c r="AU624" s="389" t="s">
        <v>158</v>
      </c>
      <c r="AV624" s="388" t="s">
        <v>82</v>
      </c>
      <c r="AW624" s="388" t="s">
        <v>3</v>
      </c>
      <c r="AX624" s="388" t="s">
        <v>80</v>
      </c>
      <c r="AY624" s="389" t="s">
        <v>148</v>
      </c>
    </row>
    <row r="625" spans="1:65" s="405" customFormat="1" ht="24.15" customHeight="1">
      <c r="A625" s="498"/>
      <c r="B625" s="499"/>
      <c r="C625" s="570" t="s">
        <v>738</v>
      </c>
      <c r="D625" s="570" t="s">
        <v>153</v>
      </c>
      <c r="E625" s="571" t="s">
        <v>319</v>
      </c>
      <c r="F625" s="572" t="s">
        <v>320</v>
      </c>
      <c r="G625" s="573" t="s">
        <v>244</v>
      </c>
      <c r="H625" s="386"/>
      <c r="I625" s="381"/>
      <c r="J625" s="575">
        <f>ROUND(I625*H625,2)</f>
        <v>0</v>
      </c>
      <c r="K625" s="576"/>
      <c r="L625" s="499"/>
      <c r="M625" s="577" t="s">
        <v>1</v>
      </c>
      <c r="N625" s="578" t="s">
        <v>40</v>
      </c>
      <c r="O625" s="498"/>
      <c r="P625" s="579">
        <f>O625*H625</f>
        <v>0</v>
      </c>
      <c r="Q625" s="579">
        <v>0</v>
      </c>
      <c r="R625" s="579">
        <f>Q625*H625</f>
        <v>0</v>
      </c>
      <c r="S625" s="579">
        <v>0</v>
      </c>
      <c r="T625" s="580">
        <f>S625*H625</f>
        <v>0</v>
      </c>
      <c r="U625" s="498"/>
      <c r="V625" s="498"/>
      <c r="AR625" s="379" t="s">
        <v>157</v>
      </c>
      <c r="AT625" s="379" t="s">
        <v>153</v>
      </c>
      <c r="AU625" s="379" t="s">
        <v>158</v>
      </c>
      <c r="AY625" s="372" t="s">
        <v>148</v>
      </c>
      <c r="BE625" s="380">
        <f>IF(N625="základní",J625,0)</f>
        <v>0</v>
      </c>
      <c r="BF625" s="380">
        <f>IF(N625="snížená",J625,0)</f>
        <v>0</v>
      </c>
      <c r="BG625" s="380">
        <f>IF(N625="zákl. přenesená",J625,0)</f>
        <v>0</v>
      </c>
      <c r="BH625" s="380">
        <f>IF(N625="sníž. přenesená",J625,0)</f>
        <v>0</v>
      </c>
      <c r="BI625" s="380">
        <f>IF(N625="nulová",J625,0)</f>
        <v>0</v>
      </c>
      <c r="BJ625" s="372" t="s">
        <v>80</v>
      </c>
      <c r="BK625" s="380">
        <f>ROUND(I625*H625,2)</f>
        <v>0</v>
      </c>
      <c r="BL625" s="372" t="s">
        <v>157</v>
      </c>
      <c r="BM625" s="379" t="s">
        <v>739</v>
      </c>
    </row>
    <row r="626" spans="1:65" s="382" customFormat="1" ht="20.9" customHeight="1">
      <c r="A626" s="560"/>
      <c r="B626" s="561"/>
      <c r="C626" s="560"/>
      <c r="D626" s="562" t="s">
        <v>74</v>
      </c>
      <c r="E626" s="568" t="s">
        <v>266</v>
      </c>
      <c r="F626" s="568" t="s">
        <v>267</v>
      </c>
      <c r="G626" s="560"/>
      <c r="H626" s="560"/>
      <c r="I626" s="560"/>
      <c r="J626" s="569">
        <f>BK626</f>
        <v>0</v>
      </c>
      <c r="K626" s="560"/>
      <c r="L626" s="561"/>
      <c r="M626" s="565"/>
      <c r="N626" s="560"/>
      <c r="O626" s="560"/>
      <c r="P626" s="566">
        <f>SUM(P627:P632)</f>
        <v>0</v>
      </c>
      <c r="Q626" s="560"/>
      <c r="R626" s="566">
        <f>SUM(R627:R632)</f>
        <v>0.27779999999999999</v>
      </c>
      <c r="S626" s="560"/>
      <c r="T626" s="567">
        <f>SUM(T627:T632)</f>
        <v>0</v>
      </c>
      <c r="U626" s="560"/>
      <c r="V626" s="560"/>
      <c r="AR626" s="384" t="s">
        <v>82</v>
      </c>
      <c r="AT626" s="385" t="s">
        <v>74</v>
      </c>
      <c r="AU626" s="385" t="s">
        <v>82</v>
      </c>
      <c r="AY626" s="384" t="s">
        <v>148</v>
      </c>
      <c r="BK626" s="383">
        <f>SUM(BK627:BK632)</f>
        <v>0</v>
      </c>
    </row>
    <row r="627" spans="1:65" s="405" customFormat="1" ht="16.5" customHeight="1">
      <c r="A627" s="498"/>
      <c r="B627" s="499"/>
      <c r="C627" s="570" t="s">
        <v>740</v>
      </c>
      <c r="D627" s="570" t="s">
        <v>153</v>
      </c>
      <c r="E627" s="571" t="s">
        <v>269</v>
      </c>
      <c r="F627" s="572" t="s">
        <v>270</v>
      </c>
      <c r="G627" s="573" t="s">
        <v>156</v>
      </c>
      <c r="H627" s="574">
        <v>10</v>
      </c>
      <c r="I627" s="381"/>
      <c r="J627" s="575">
        <f>ROUND(I627*H627,2)</f>
        <v>0</v>
      </c>
      <c r="K627" s="576"/>
      <c r="L627" s="499"/>
      <c r="M627" s="577" t="s">
        <v>1</v>
      </c>
      <c r="N627" s="578" t="s">
        <v>40</v>
      </c>
      <c r="O627" s="498"/>
      <c r="P627" s="579">
        <f>O627*H627</f>
        <v>0</v>
      </c>
      <c r="Q627" s="579">
        <v>2.9999999999999997E-4</v>
      </c>
      <c r="R627" s="579">
        <f>Q627*H627</f>
        <v>2.9999999999999996E-3</v>
      </c>
      <c r="S627" s="579">
        <v>0</v>
      </c>
      <c r="T627" s="580">
        <f>S627*H627</f>
        <v>0</v>
      </c>
      <c r="U627" s="498"/>
      <c r="V627" s="498"/>
      <c r="AR627" s="379" t="s">
        <v>157</v>
      </c>
      <c r="AT627" s="379" t="s">
        <v>153</v>
      </c>
      <c r="AU627" s="379" t="s">
        <v>158</v>
      </c>
      <c r="AY627" s="372" t="s">
        <v>148</v>
      </c>
      <c r="BE627" s="380">
        <f>IF(N627="základní",J627,0)</f>
        <v>0</v>
      </c>
      <c r="BF627" s="380">
        <f>IF(N627="snížená",J627,0)</f>
        <v>0</v>
      </c>
      <c r="BG627" s="380">
        <f>IF(N627="zákl. přenesená",J627,0)</f>
        <v>0</v>
      </c>
      <c r="BH627" s="380">
        <f>IF(N627="sníž. přenesená",J627,0)</f>
        <v>0</v>
      </c>
      <c r="BI627" s="380">
        <f>IF(N627="nulová",J627,0)</f>
        <v>0</v>
      </c>
      <c r="BJ627" s="372" t="s">
        <v>80</v>
      </c>
      <c r="BK627" s="380">
        <f>ROUND(I627*H627,2)</f>
        <v>0</v>
      </c>
      <c r="BL627" s="372" t="s">
        <v>157</v>
      </c>
      <c r="BM627" s="379" t="s">
        <v>741</v>
      </c>
    </row>
    <row r="628" spans="1:65" s="405" customFormat="1" ht="16.5" customHeight="1">
      <c r="A628" s="498"/>
      <c r="B628" s="499"/>
      <c r="C628" s="570" t="s">
        <v>742</v>
      </c>
      <c r="D628" s="570" t="s">
        <v>153</v>
      </c>
      <c r="E628" s="571" t="s">
        <v>273</v>
      </c>
      <c r="F628" s="572" t="s">
        <v>274</v>
      </c>
      <c r="G628" s="573" t="s">
        <v>156</v>
      </c>
      <c r="H628" s="574">
        <v>10</v>
      </c>
      <c r="I628" s="381"/>
      <c r="J628" s="575">
        <f>ROUND(I628*H628,2)</f>
        <v>0</v>
      </c>
      <c r="K628" s="576"/>
      <c r="L628" s="499"/>
      <c r="M628" s="577" t="s">
        <v>1</v>
      </c>
      <c r="N628" s="578" t="s">
        <v>40</v>
      </c>
      <c r="O628" s="498"/>
      <c r="P628" s="579">
        <f>O628*H628</f>
        <v>0</v>
      </c>
      <c r="Q628" s="579">
        <v>4.4999999999999997E-3</v>
      </c>
      <c r="R628" s="579">
        <f>Q628*H628</f>
        <v>4.4999999999999998E-2</v>
      </c>
      <c r="S628" s="579">
        <v>0</v>
      </c>
      <c r="T628" s="580">
        <f>S628*H628</f>
        <v>0</v>
      </c>
      <c r="U628" s="498"/>
      <c r="V628" s="498"/>
      <c r="AR628" s="379" t="s">
        <v>157</v>
      </c>
      <c r="AT628" s="379" t="s">
        <v>153</v>
      </c>
      <c r="AU628" s="379" t="s">
        <v>158</v>
      </c>
      <c r="AY628" s="372" t="s">
        <v>148</v>
      </c>
      <c r="BE628" s="380">
        <f>IF(N628="základní",J628,0)</f>
        <v>0</v>
      </c>
      <c r="BF628" s="380">
        <f>IF(N628="snížená",J628,0)</f>
        <v>0</v>
      </c>
      <c r="BG628" s="380">
        <f>IF(N628="zákl. přenesená",J628,0)</f>
        <v>0</v>
      </c>
      <c r="BH628" s="380">
        <f>IF(N628="sníž. přenesená",J628,0)</f>
        <v>0</v>
      </c>
      <c r="BI628" s="380">
        <f>IF(N628="nulová",J628,0)</f>
        <v>0</v>
      </c>
      <c r="BJ628" s="372" t="s">
        <v>80</v>
      </c>
      <c r="BK628" s="380">
        <f>ROUND(I628*H628,2)</f>
        <v>0</v>
      </c>
      <c r="BL628" s="372" t="s">
        <v>157</v>
      </c>
      <c r="BM628" s="379" t="s">
        <v>743</v>
      </c>
    </row>
    <row r="629" spans="1:65" s="405" customFormat="1" ht="33" customHeight="1">
      <c r="A629" s="498"/>
      <c r="B629" s="499"/>
      <c r="C629" s="570" t="s">
        <v>744</v>
      </c>
      <c r="D629" s="570" t="s">
        <v>153</v>
      </c>
      <c r="E629" s="571" t="s">
        <v>277</v>
      </c>
      <c r="F629" s="572" t="s">
        <v>278</v>
      </c>
      <c r="G629" s="573" t="s">
        <v>156</v>
      </c>
      <c r="H629" s="574">
        <v>10</v>
      </c>
      <c r="I629" s="381"/>
      <c r="J629" s="575">
        <f>ROUND(I629*H629,2)</f>
        <v>0</v>
      </c>
      <c r="K629" s="576"/>
      <c r="L629" s="499"/>
      <c r="M629" s="577" t="s">
        <v>1</v>
      </c>
      <c r="N629" s="578" t="s">
        <v>40</v>
      </c>
      <c r="O629" s="498"/>
      <c r="P629" s="579">
        <f>O629*H629</f>
        <v>0</v>
      </c>
      <c r="Q629" s="579">
        <v>5.3800000000000002E-3</v>
      </c>
      <c r="R629" s="579">
        <f>Q629*H629</f>
        <v>5.3800000000000001E-2</v>
      </c>
      <c r="S629" s="579">
        <v>0</v>
      </c>
      <c r="T629" s="580">
        <f>S629*H629</f>
        <v>0</v>
      </c>
      <c r="U629" s="498"/>
      <c r="V629" s="498"/>
      <c r="AR629" s="379" t="s">
        <v>157</v>
      </c>
      <c r="AT629" s="379" t="s">
        <v>153</v>
      </c>
      <c r="AU629" s="379" t="s">
        <v>158</v>
      </c>
      <c r="AY629" s="372" t="s">
        <v>148</v>
      </c>
      <c r="BE629" s="380">
        <f>IF(N629="základní",J629,0)</f>
        <v>0</v>
      </c>
      <c r="BF629" s="380">
        <f>IF(N629="snížená",J629,0)</f>
        <v>0</v>
      </c>
      <c r="BG629" s="380">
        <f>IF(N629="zákl. přenesená",J629,0)</f>
        <v>0</v>
      </c>
      <c r="BH629" s="380">
        <f>IF(N629="sníž. přenesená",J629,0)</f>
        <v>0</v>
      </c>
      <c r="BI629" s="380">
        <f>IF(N629="nulová",J629,0)</f>
        <v>0</v>
      </c>
      <c r="BJ629" s="372" t="s">
        <v>80</v>
      </c>
      <c r="BK629" s="380">
        <f>ROUND(I629*H629,2)</f>
        <v>0</v>
      </c>
      <c r="BL629" s="372" t="s">
        <v>157</v>
      </c>
      <c r="BM629" s="379" t="s">
        <v>745</v>
      </c>
    </row>
    <row r="630" spans="1:65" s="405" customFormat="1" ht="24.15" customHeight="1">
      <c r="A630" s="498"/>
      <c r="B630" s="499"/>
      <c r="C630" s="595" t="s">
        <v>746</v>
      </c>
      <c r="D630" s="595" t="s">
        <v>256</v>
      </c>
      <c r="E630" s="596" t="s">
        <v>281</v>
      </c>
      <c r="F630" s="597" t="s">
        <v>282</v>
      </c>
      <c r="G630" s="598" t="s">
        <v>156</v>
      </c>
      <c r="H630" s="599">
        <v>11</v>
      </c>
      <c r="I630" s="387"/>
      <c r="J630" s="600">
        <f>ROUND(I630*H630,2)</f>
        <v>0</v>
      </c>
      <c r="K630" s="601"/>
      <c r="L630" s="602"/>
      <c r="M630" s="603" t="s">
        <v>1</v>
      </c>
      <c r="N630" s="604" t="s">
        <v>40</v>
      </c>
      <c r="O630" s="498"/>
      <c r="P630" s="579">
        <f>O630*H630</f>
        <v>0</v>
      </c>
      <c r="Q630" s="579">
        <v>1.6E-2</v>
      </c>
      <c r="R630" s="579">
        <f>Q630*H630</f>
        <v>0.17599999999999999</v>
      </c>
      <c r="S630" s="579">
        <v>0</v>
      </c>
      <c r="T630" s="580">
        <f>S630*H630</f>
        <v>0</v>
      </c>
      <c r="U630" s="498"/>
      <c r="V630" s="498"/>
      <c r="AR630" s="379" t="s">
        <v>172</v>
      </c>
      <c r="AT630" s="379" t="s">
        <v>256</v>
      </c>
      <c r="AU630" s="379" t="s">
        <v>158</v>
      </c>
      <c r="AY630" s="372" t="s">
        <v>148</v>
      </c>
      <c r="BE630" s="380">
        <f>IF(N630="základní",J630,0)</f>
        <v>0</v>
      </c>
      <c r="BF630" s="380">
        <f>IF(N630="snížená",J630,0)</f>
        <v>0</v>
      </c>
      <c r="BG630" s="380">
        <f>IF(N630="zákl. přenesená",J630,0)</f>
        <v>0</v>
      </c>
      <c r="BH630" s="380">
        <f>IF(N630="sníž. přenesená",J630,0)</f>
        <v>0</v>
      </c>
      <c r="BI630" s="380">
        <f>IF(N630="nulová",J630,0)</f>
        <v>0</v>
      </c>
      <c r="BJ630" s="372" t="s">
        <v>80</v>
      </c>
      <c r="BK630" s="380">
        <f>ROUND(I630*H630,2)</f>
        <v>0</v>
      </c>
      <c r="BL630" s="372" t="s">
        <v>157</v>
      </c>
      <c r="BM630" s="379" t="s">
        <v>747</v>
      </c>
    </row>
    <row r="631" spans="1:65" s="388" customFormat="1">
      <c r="A631" s="581"/>
      <c r="B631" s="582"/>
      <c r="C631" s="581"/>
      <c r="D631" s="583" t="s">
        <v>170</v>
      </c>
      <c r="E631" s="581"/>
      <c r="F631" s="585" t="s">
        <v>715</v>
      </c>
      <c r="G631" s="581"/>
      <c r="H631" s="586">
        <v>11</v>
      </c>
      <c r="I631" s="581"/>
      <c r="J631" s="581"/>
      <c r="K631" s="581"/>
      <c r="L631" s="582"/>
      <c r="M631" s="587"/>
      <c r="N631" s="581"/>
      <c r="O631" s="581"/>
      <c r="P631" s="581"/>
      <c r="Q631" s="581"/>
      <c r="R631" s="581"/>
      <c r="S631" s="581"/>
      <c r="T631" s="588"/>
      <c r="U631" s="581"/>
      <c r="V631" s="581"/>
      <c r="AT631" s="389" t="s">
        <v>170</v>
      </c>
      <c r="AU631" s="389" t="s">
        <v>158</v>
      </c>
      <c r="AV631" s="388" t="s">
        <v>82</v>
      </c>
      <c r="AW631" s="388" t="s">
        <v>3</v>
      </c>
      <c r="AX631" s="388" t="s">
        <v>80</v>
      </c>
      <c r="AY631" s="389" t="s">
        <v>148</v>
      </c>
    </row>
    <row r="632" spans="1:65" s="405" customFormat="1" ht="24.15" customHeight="1">
      <c r="A632" s="498"/>
      <c r="B632" s="499"/>
      <c r="C632" s="570" t="s">
        <v>748</v>
      </c>
      <c r="D632" s="570" t="s">
        <v>153</v>
      </c>
      <c r="E632" s="571" t="s">
        <v>286</v>
      </c>
      <c r="F632" s="572" t="s">
        <v>287</v>
      </c>
      <c r="G632" s="573" t="s">
        <v>244</v>
      </c>
      <c r="H632" s="386"/>
      <c r="I632" s="381"/>
      <c r="J632" s="575">
        <f>ROUND(I632*H632,2)</f>
        <v>0</v>
      </c>
      <c r="K632" s="576"/>
      <c r="L632" s="499"/>
      <c r="M632" s="577" t="s">
        <v>1</v>
      </c>
      <c r="N632" s="578" t="s">
        <v>40</v>
      </c>
      <c r="O632" s="498"/>
      <c r="P632" s="579">
        <f>O632*H632</f>
        <v>0</v>
      </c>
      <c r="Q632" s="579">
        <v>0</v>
      </c>
      <c r="R632" s="579">
        <f>Q632*H632</f>
        <v>0</v>
      </c>
      <c r="S632" s="579">
        <v>0</v>
      </c>
      <c r="T632" s="580">
        <f>S632*H632</f>
        <v>0</v>
      </c>
      <c r="U632" s="498"/>
      <c r="V632" s="498"/>
      <c r="AR632" s="379" t="s">
        <v>157</v>
      </c>
      <c r="AT632" s="379" t="s">
        <v>153</v>
      </c>
      <c r="AU632" s="379" t="s">
        <v>158</v>
      </c>
      <c r="AY632" s="372" t="s">
        <v>148</v>
      </c>
      <c r="BE632" s="380">
        <f>IF(N632="základní",J632,0)</f>
        <v>0</v>
      </c>
      <c r="BF632" s="380">
        <f>IF(N632="snížená",J632,0)</f>
        <v>0</v>
      </c>
      <c r="BG632" s="380">
        <f>IF(N632="zákl. přenesená",J632,0)</f>
        <v>0</v>
      </c>
      <c r="BH632" s="380">
        <f>IF(N632="sníž. přenesená",J632,0)</f>
        <v>0</v>
      </c>
      <c r="BI632" s="380">
        <f>IF(N632="nulová",J632,0)</f>
        <v>0</v>
      </c>
      <c r="BJ632" s="372" t="s">
        <v>80</v>
      </c>
      <c r="BK632" s="380">
        <f>ROUND(I632*H632,2)</f>
        <v>0</v>
      </c>
      <c r="BL632" s="372" t="s">
        <v>157</v>
      </c>
      <c r="BM632" s="379" t="s">
        <v>749</v>
      </c>
    </row>
    <row r="633" spans="1:65" s="382" customFormat="1" ht="26" customHeight="1">
      <c r="A633" s="560"/>
      <c r="B633" s="561"/>
      <c r="C633" s="560"/>
      <c r="D633" s="562" t="s">
        <v>74</v>
      </c>
      <c r="E633" s="563" t="s">
        <v>750</v>
      </c>
      <c r="F633" s="563" t="s">
        <v>751</v>
      </c>
      <c r="G633" s="560"/>
      <c r="H633" s="560"/>
      <c r="I633" s="560"/>
      <c r="J633" s="564">
        <f>BK633</f>
        <v>0</v>
      </c>
      <c r="K633" s="560"/>
      <c r="L633" s="561"/>
      <c r="M633" s="565"/>
      <c r="N633" s="560"/>
      <c r="O633" s="560"/>
      <c r="P633" s="566">
        <f>P634+P642</f>
        <v>0</v>
      </c>
      <c r="Q633" s="560"/>
      <c r="R633" s="566">
        <f>R634+R642</f>
        <v>6.5449999999999996E-3</v>
      </c>
      <c r="S633" s="560"/>
      <c r="T633" s="567">
        <f>T634+T642</f>
        <v>7.4999999999999997E-3</v>
      </c>
      <c r="U633" s="560"/>
      <c r="V633" s="560"/>
      <c r="AR633" s="384" t="s">
        <v>80</v>
      </c>
      <c r="AT633" s="385" t="s">
        <v>74</v>
      </c>
      <c r="AU633" s="385" t="s">
        <v>75</v>
      </c>
      <c r="AY633" s="384" t="s">
        <v>148</v>
      </c>
      <c r="BK633" s="383">
        <f>BK634+BK642</f>
        <v>0</v>
      </c>
    </row>
    <row r="634" spans="1:65" s="382" customFormat="1" ht="22.75" customHeight="1">
      <c r="A634" s="560"/>
      <c r="B634" s="561"/>
      <c r="C634" s="560"/>
      <c r="D634" s="562" t="s">
        <v>74</v>
      </c>
      <c r="E634" s="568" t="s">
        <v>149</v>
      </c>
      <c r="F634" s="568" t="s">
        <v>150</v>
      </c>
      <c r="G634" s="560"/>
      <c r="H634" s="560"/>
      <c r="I634" s="560"/>
      <c r="J634" s="569">
        <f>BK634</f>
        <v>0</v>
      </c>
      <c r="K634" s="560"/>
      <c r="L634" s="561"/>
      <c r="M634" s="565"/>
      <c r="N634" s="560"/>
      <c r="O634" s="560"/>
      <c r="P634" s="566">
        <f>P635+P637</f>
        <v>0</v>
      </c>
      <c r="Q634" s="560"/>
      <c r="R634" s="566">
        <f>R635+R637</f>
        <v>0</v>
      </c>
      <c r="S634" s="560"/>
      <c r="T634" s="567">
        <f>T635+T637</f>
        <v>7.4999999999999997E-3</v>
      </c>
      <c r="U634" s="560"/>
      <c r="V634" s="560"/>
      <c r="AR634" s="384" t="s">
        <v>80</v>
      </c>
      <c r="AT634" s="385" t="s">
        <v>74</v>
      </c>
      <c r="AU634" s="385" t="s">
        <v>80</v>
      </c>
      <c r="AY634" s="384" t="s">
        <v>148</v>
      </c>
      <c r="BK634" s="383">
        <f>BK635+BK637</f>
        <v>0</v>
      </c>
    </row>
    <row r="635" spans="1:65" s="382" customFormat="1" ht="20.9" customHeight="1">
      <c r="A635" s="560"/>
      <c r="B635" s="561"/>
      <c r="C635" s="560"/>
      <c r="D635" s="562" t="s">
        <v>74</v>
      </c>
      <c r="E635" s="568" t="s">
        <v>295</v>
      </c>
      <c r="F635" s="568" t="s">
        <v>1553</v>
      </c>
      <c r="G635" s="560"/>
      <c r="H635" s="560"/>
      <c r="I635" s="560"/>
      <c r="J635" s="569">
        <f>BK635</f>
        <v>0</v>
      </c>
      <c r="K635" s="560"/>
      <c r="L635" s="561"/>
      <c r="M635" s="565"/>
      <c r="N635" s="560"/>
      <c r="O635" s="560"/>
      <c r="P635" s="566">
        <f>P636</f>
        <v>0</v>
      </c>
      <c r="Q635" s="560"/>
      <c r="R635" s="566">
        <f>R636</f>
        <v>0</v>
      </c>
      <c r="S635" s="560"/>
      <c r="T635" s="567">
        <f>T636</f>
        <v>7.4999999999999997E-3</v>
      </c>
      <c r="U635" s="560"/>
      <c r="V635" s="560"/>
      <c r="AR635" s="384" t="s">
        <v>82</v>
      </c>
      <c r="AT635" s="385" t="s">
        <v>74</v>
      </c>
      <c r="AU635" s="385" t="s">
        <v>82</v>
      </c>
      <c r="AY635" s="384" t="s">
        <v>148</v>
      </c>
      <c r="BK635" s="383">
        <f>BK636</f>
        <v>0</v>
      </c>
    </row>
    <row r="636" spans="1:65" s="405" customFormat="1" ht="24.15" customHeight="1">
      <c r="A636" s="498"/>
      <c r="B636" s="499"/>
      <c r="C636" s="570" t="s">
        <v>752</v>
      </c>
      <c r="D636" s="570" t="s">
        <v>153</v>
      </c>
      <c r="E636" s="571" t="s">
        <v>581</v>
      </c>
      <c r="F636" s="572" t="s">
        <v>582</v>
      </c>
      <c r="G636" s="573" t="s">
        <v>156</v>
      </c>
      <c r="H636" s="574">
        <v>3</v>
      </c>
      <c r="I636" s="381"/>
      <c r="J636" s="575">
        <f>ROUND(I636*H636,2)</f>
        <v>0</v>
      </c>
      <c r="K636" s="576"/>
      <c r="L636" s="499"/>
      <c r="M636" s="577" t="s">
        <v>1</v>
      </c>
      <c r="N636" s="578" t="s">
        <v>40</v>
      </c>
      <c r="O636" s="498"/>
      <c r="P636" s="579">
        <f>O636*H636</f>
        <v>0</v>
      </c>
      <c r="Q636" s="579">
        <v>0</v>
      </c>
      <c r="R636" s="579">
        <f>Q636*H636</f>
        <v>0</v>
      </c>
      <c r="S636" s="579">
        <v>2.5000000000000001E-3</v>
      </c>
      <c r="T636" s="580">
        <f>S636*H636</f>
        <v>7.4999999999999997E-3</v>
      </c>
      <c r="U636" s="498"/>
      <c r="V636" s="498"/>
      <c r="AR636" s="379" t="s">
        <v>157</v>
      </c>
      <c r="AT636" s="379" t="s">
        <v>153</v>
      </c>
      <c r="AU636" s="379" t="s">
        <v>158</v>
      </c>
      <c r="AY636" s="372" t="s">
        <v>148</v>
      </c>
      <c r="BE636" s="380">
        <f>IF(N636="základní",J636,0)</f>
        <v>0</v>
      </c>
      <c r="BF636" s="380">
        <f>IF(N636="snížená",J636,0)</f>
        <v>0</v>
      </c>
      <c r="BG636" s="380">
        <f>IF(N636="zákl. přenesená",J636,0)</f>
        <v>0</v>
      </c>
      <c r="BH636" s="380">
        <f>IF(N636="sníž. přenesená",J636,0)</f>
        <v>0</v>
      </c>
      <c r="BI636" s="380">
        <f>IF(N636="nulová",J636,0)</f>
        <v>0</v>
      </c>
      <c r="BJ636" s="372" t="s">
        <v>80</v>
      </c>
      <c r="BK636" s="380">
        <f>ROUND(I636*H636,2)</f>
        <v>0</v>
      </c>
      <c r="BL636" s="372" t="s">
        <v>157</v>
      </c>
      <c r="BM636" s="379" t="s">
        <v>753</v>
      </c>
    </row>
    <row r="637" spans="1:65" s="382" customFormat="1" ht="20.9" customHeight="1">
      <c r="A637" s="560"/>
      <c r="B637" s="561"/>
      <c r="C637" s="560"/>
      <c r="D637" s="562" t="s">
        <v>74</v>
      </c>
      <c r="E637" s="568" t="s">
        <v>190</v>
      </c>
      <c r="F637" s="568" t="s">
        <v>191</v>
      </c>
      <c r="G637" s="560"/>
      <c r="H637" s="560"/>
      <c r="I637" s="560"/>
      <c r="J637" s="569">
        <f>BK637</f>
        <v>0</v>
      </c>
      <c r="K637" s="560"/>
      <c r="L637" s="561"/>
      <c r="M637" s="565"/>
      <c r="N637" s="560"/>
      <c r="O637" s="560"/>
      <c r="P637" s="566">
        <f>SUM(P638:P641)</f>
        <v>0</v>
      </c>
      <c r="Q637" s="560"/>
      <c r="R637" s="566">
        <f>SUM(R638:R641)</f>
        <v>0</v>
      </c>
      <c r="S637" s="560"/>
      <c r="T637" s="567">
        <f>SUM(T638:T641)</f>
        <v>0</v>
      </c>
      <c r="U637" s="560"/>
      <c r="V637" s="560"/>
      <c r="AR637" s="384" t="s">
        <v>80</v>
      </c>
      <c r="AT637" s="385" t="s">
        <v>74</v>
      </c>
      <c r="AU637" s="385" t="s">
        <v>82</v>
      </c>
      <c r="AY637" s="384" t="s">
        <v>148</v>
      </c>
      <c r="BK637" s="383">
        <f>SUM(BK638:BK641)</f>
        <v>0</v>
      </c>
    </row>
    <row r="638" spans="1:65" s="405" customFormat="1" ht="24.15" customHeight="1">
      <c r="A638" s="498"/>
      <c r="B638" s="499"/>
      <c r="C638" s="570" t="s">
        <v>754</v>
      </c>
      <c r="D638" s="570" t="s">
        <v>153</v>
      </c>
      <c r="E638" s="571" t="s">
        <v>193</v>
      </c>
      <c r="F638" s="572" t="s">
        <v>194</v>
      </c>
      <c r="G638" s="573" t="s">
        <v>195</v>
      </c>
      <c r="H638" s="574">
        <v>8.0000000000000002E-3</v>
      </c>
      <c r="I638" s="381"/>
      <c r="J638" s="575">
        <f>ROUND(I638*H638,2)</f>
        <v>0</v>
      </c>
      <c r="K638" s="576"/>
      <c r="L638" s="499"/>
      <c r="M638" s="577" t="s">
        <v>1</v>
      </c>
      <c r="N638" s="578" t="s">
        <v>40</v>
      </c>
      <c r="O638" s="498"/>
      <c r="P638" s="579">
        <f>O638*H638</f>
        <v>0</v>
      </c>
      <c r="Q638" s="579">
        <v>0</v>
      </c>
      <c r="R638" s="579">
        <f>Q638*H638</f>
        <v>0</v>
      </c>
      <c r="S638" s="579">
        <v>0</v>
      </c>
      <c r="T638" s="580">
        <f>S638*H638</f>
        <v>0</v>
      </c>
      <c r="U638" s="498"/>
      <c r="V638" s="498"/>
      <c r="AR638" s="379" t="s">
        <v>157</v>
      </c>
      <c r="AT638" s="379" t="s">
        <v>153</v>
      </c>
      <c r="AU638" s="379" t="s">
        <v>158</v>
      </c>
      <c r="AY638" s="372" t="s">
        <v>148</v>
      </c>
      <c r="BE638" s="380">
        <f>IF(N638="základní",J638,0)</f>
        <v>0</v>
      </c>
      <c r="BF638" s="380">
        <f>IF(N638="snížená",J638,0)</f>
        <v>0</v>
      </c>
      <c r="BG638" s="380">
        <f>IF(N638="zákl. přenesená",J638,0)</f>
        <v>0</v>
      </c>
      <c r="BH638" s="380">
        <f>IF(N638="sníž. přenesená",J638,0)</f>
        <v>0</v>
      </c>
      <c r="BI638" s="380">
        <f>IF(N638="nulová",J638,0)</f>
        <v>0</v>
      </c>
      <c r="BJ638" s="372" t="s">
        <v>80</v>
      </c>
      <c r="BK638" s="380">
        <f>ROUND(I638*H638,2)</f>
        <v>0</v>
      </c>
      <c r="BL638" s="372" t="s">
        <v>157</v>
      </c>
      <c r="BM638" s="379" t="s">
        <v>755</v>
      </c>
    </row>
    <row r="639" spans="1:65" s="405" customFormat="1" ht="24.15" customHeight="1">
      <c r="A639" s="498"/>
      <c r="B639" s="499"/>
      <c r="C639" s="570" t="s">
        <v>756</v>
      </c>
      <c r="D639" s="570" t="s">
        <v>153</v>
      </c>
      <c r="E639" s="571" t="s">
        <v>197</v>
      </c>
      <c r="F639" s="572" t="s">
        <v>198</v>
      </c>
      <c r="G639" s="573" t="s">
        <v>195</v>
      </c>
      <c r="H639" s="574">
        <v>0.152</v>
      </c>
      <c r="I639" s="381"/>
      <c r="J639" s="575">
        <f>ROUND(I639*H639,2)</f>
        <v>0</v>
      </c>
      <c r="K639" s="576"/>
      <c r="L639" s="499"/>
      <c r="M639" s="577" t="s">
        <v>1</v>
      </c>
      <c r="N639" s="578" t="s">
        <v>40</v>
      </c>
      <c r="O639" s="498"/>
      <c r="P639" s="579">
        <f>O639*H639</f>
        <v>0</v>
      </c>
      <c r="Q639" s="579">
        <v>0</v>
      </c>
      <c r="R639" s="579">
        <f>Q639*H639</f>
        <v>0</v>
      </c>
      <c r="S639" s="579">
        <v>0</v>
      </c>
      <c r="T639" s="580">
        <f>S639*H639</f>
        <v>0</v>
      </c>
      <c r="U639" s="498"/>
      <c r="V639" s="498"/>
      <c r="AR639" s="379" t="s">
        <v>157</v>
      </c>
      <c r="AT639" s="379" t="s">
        <v>153</v>
      </c>
      <c r="AU639" s="379" t="s">
        <v>158</v>
      </c>
      <c r="AY639" s="372" t="s">
        <v>148</v>
      </c>
      <c r="BE639" s="380">
        <f>IF(N639="základní",J639,0)</f>
        <v>0</v>
      </c>
      <c r="BF639" s="380">
        <f>IF(N639="snížená",J639,0)</f>
        <v>0</v>
      </c>
      <c r="BG639" s="380">
        <f>IF(N639="zákl. přenesená",J639,0)</f>
        <v>0</v>
      </c>
      <c r="BH639" s="380">
        <f>IF(N639="sníž. přenesená",J639,0)</f>
        <v>0</v>
      </c>
      <c r="BI639" s="380">
        <f>IF(N639="nulová",J639,0)</f>
        <v>0</v>
      </c>
      <c r="BJ639" s="372" t="s">
        <v>80</v>
      </c>
      <c r="BK639" s="380">
        <f>ROUND(I639*H639,2)</f>
        <v>0</v>
      </c>
      <c r="BL639" s="372" t="s">
        <v>157</v>
      </c>
      <c r="BM639" s="379" t="s">
        <v>757</v>
      </c>
    </row>
    <row r="640" spans="1:65" s="388" customFormat="1">
      <c r="A640" s="581"/>
      <c r="B640" s="582"/>
      <c r="C640" s="581"/>
      <c r="D640" s="583" t="s">
        <v>170</v>
      </c>
      <c r="E640" s="581"/>
      <c r="F640" s="585" t="s">
        <v>1556</v>
      </c>
      <c r="G640" s="581"/>
      <c r="H640" s="586">
        <v>0.152</v>
      </c>
      <c r="I640" s="581"/>
      <c r="J640" s="581"/>
      <c r="K640" s="581"/>
      <c r="L640" s="582"/>
      <c r="M640" s="587"/>
      <c r="N640" s="581"/>
      <c r="O640" s="581"/>
      <c r="P640" s="581"/>
      <c r="Q640" s="581"/>
      <c r="R640" s="581"/>
      <c r="S640" s="581"/>
      <c r="T640" s="588"/>
      <c r="U640" s="581"/>
      <c r="V640" s="581"/>
      <c r="AT640" s="389" t="s">
        <v>170</v>
      </c>
      <c r="AU640" s="389" t="s">
        <v>158</v>
      </c>
      <c r="AV640" s="388" t="s">
        <v>82</v>
      </c>
      <c r="AW640" s="388" t="s">
        <v>3</v>
      </c>
      <c r="AX640" s="388" t="s">
        <v>80</v>
      </c>
      <c r="AY640" s="389" t="s">
        <v>148</v>
      </c>
    </row>
    <row r="641" spans="1:65" s="405" customFormat="1" ht="44.25" customHeight="1">
      <c r="A641" s="498"/>
      <c r="B641" s="499"/>
      <c r="C641" s="570" t="s">
        <v>758</v>
      </c>
      <c r="D641" s="570" t="s">
        <v>153</v>
      </c>
      <c r="E641" s="571" t="s">
        <v>589</v>
      </c>
      <c r="F641" s="572" t="s">
        <v>590</v>
      </c>
      <c r="G641" s="573" t="s">
        <v>195</v>
      </c>
      <c r="H641" s="574">
        <v>8.0000000000000002E-3</v>
      </c>
      <c r="I641" s="381"/>
      <c r="J641" s="575">
        <f>ROUND(I641*H641,2)</f>
        <v>0</v>
      </c>
      <c r="K641" s="576"/>
      <c r="L641" s="499"/>
      <c r="M641" s="577" t="s">
        <v>1</v>
      </c>
      <c r="N641" s="578" t="s">
        <v>40</v>
      </c>
      <c r="O641" s="498"/>
      <c r="P641" s="579">
        <f>O641*H641</f>
        <v>0</v>
      </c>
      <c r="Q641" s="579">
        <v>0</v>
      </c>
      <c r="R641" s="579">
        <f>Q641*H641</f>
        <v>0</v>
      </c>
      <c r="S641" s="579">
        <v>0</v>
      </c>
      <c r="T641" s="580">
        <f>S641*H641</f>
        <v>0</v>
      </c>
      <c r="U641" s="498"/>
      <c r="V641" s="498"/>
      <c r="AR641" s="379" t="s">
        <v>157</v>
      </c>
      <c r="AT641" s="379" t="s">
        <v>153</v>
      </c>
      <c r="AU641" s="379" t="s">
        <v>158</v>
      </c>
      <c r="AY641" s="372" t="s">
        <v>148</v>
      </c>
      <c r="BE641" s="380">
        <f>IF(N641="základní",J641,0)</f>
        <v>0</v>
      </c>
      <c r="BF641" s="380">
        <f>IF(N641="snížená",J641,0)</f>
        <v>0</v>
      </c>
      <c r="BG641" s="380">
        <f>IF(N641="zákl. přenesená",J641,0)</f>
        <v>0</v>
      </c>
      <c r="BH641" s="380">
        <f>IF(N641="sníž. přenesená",J641,0)</f>
        <v>0</v>
      </c>
      <c r="BI641" s="380">
        <f>IF(N641="nulová",J641,0)</f>
        <v>0</v>
      </c>
      <c r="BJ641" s="372" t="s">
        <v>80</v>
      </c>
      <c r="BK641" s="380">
        <f>ROUND(I641*H641,2)</f>
        <v>0</v>
      </c>
      <c r="BL641" s="372" t="s">
        <v>157</v>
      </c>
      <c r="BM641" s="379" t="s">
        <v>759</v>
      </c>
    </row>
    <row r="642" spans="1:65" s="382" customFormat="1" ht="22.75" customHeight="1">
      <c r="A642" s="560"/>
      <c r="B642" s="561"/>
      <c r="C642" s="560"/>
      <c r="D642" s="562" t="s">
        <v>74</v>
      </c>
      <c r="E642" s="568" t="s">
        <v>204</v>
      </c>
      <c r="F642" s="568" t="s">
        <v>205</v>
      </c>
      <c r="G642" s="560"/>
      <c r="H642" s="560"/>
      <c r="I642" s="560"/>
      <c r="J642" s="569">
        <f>BK642</f>
        <v>0</v>
      </c>
      <c r="K642" s="560"/>
      <c r="L642" s="561"/>
      <c r="M642" s="565"/>
      <c r="N642" s="560"/>
      <c r="O642" s="560"/>
      <c r="P642" s="566">
        <f>P643</f>
        <v>0</v>
      </c>
      <c r="Q642" s="560"/>
      <c r="R642" s="566">
        <f>R643</f>
        <v>6.5449999999999996E-3</v>
      </c>
      <c r="S642" s="560"/>
      <c r="T642" s="567">
        <f>T643</f>
        <v>0</v>
      </c>
      <c r="U642" s="560"/>
      <c r="V642" s="560"/>
      <c r="AR642" s="384" t="s">
        <v>80</v>
      </c>
      <c r="AT642" s="385" t="s">
        <v>74</v>
      </c>
      <c r="AU642" s="385" t="s">
        <v>80</v>
      </c>
      <c r="AY642" s="384" t="s">
        <v>148</v>
      </c>
      <c r="BK642" s="383">
        <f>BK643</f>
        <v>0</v>
      </c>
    </row>
    <row r="643" spans="1:65" s="382" customFormat="1" ht="20.9" customHeight="1">
      <c r="A643" s="560"/>
      <c r="B643" s="561"/>
      <c r="C643" s="560"/>
      <c r="D643" s="562" t="s">
        <v>74</v>
      </c>
      <c r="E643" s="568" t="s">
        <v>295</v>
      </c>
      <c r="F643" s="568" t="s">
        <v>1553</v>
      </c>
      <c r="G643" s="560"/>
      <c r="H643" s="560"/>
      <c r="I643" s="560"/>
      <c r="J643" s="569">
        <f>BK643</f>
        <v>0</v>
      </c>
      <c r="K643" s="560"/>
      <c r="L643" s="561"/>
      <c r="M643" s="565"/>
      <c r="N643" s="560"/>
      <c r="O643" s="560"/>
      <c r="P643" s="566">
        <f>SUM(P644:P647)</f>
        <v>0</v>
      </c>
      <c r="Q643" s="560"/>
      <c r="R643" s="566">
        <f>SUM(R644:R647)</f>
        <v>6.5449999999999996E-3</v>
      </c>
      <c r="S643" s="560"/>
      <c r="T643" s="567">
        <f>SUM(T644:T647)</f>
        <v>0</v>
      </c>
      <c r="U643" s="560"/>
      <c r="V643" s="560"/>
      <c r="AR643" s="384" t="s">
        <v>82</v>
      </c>
      <c r="AT643" s="385" t="s">
        <v>74</v>
      </c>
      <c r="AU643" s="385" t="s">
        <v>82</v>
      </c>
      <c r="AY643" s="384" t="s">
        <v>148</v>
      </c>
      <c r="BK643" s="383">
        <f>SUM(BK644:BK647)</f>
        <v>0</v>
      </c>
    </row>
    <row r="644" spans="1:65" s="405" customFormat="1" ht="24.15" customHeight="1">
      <c r="A644" s="498"/>
      <c r="B644" s="499"/>
      <c r="C644" s="570" t="s">
        <v>760</v>
      </c>
      <c r="D644" s="570" t="s">
        <v>153</v>
      </c>
      <c r="E644" s="571" t="s">
        <v>593</v>
      </c>
      <c r="F644" s="572" t="s">
        <v>594</v>
      </c>
      <c r="G644" s="573" t="s">
        <v>156</v>
      </c>
      <c r="H644" s="574">
        <v>3.5</v>
      </c>
      <c r="I644" s="381"/>
      <c r="J644" s="575">
        <f>ROUND(I644*H644,2)</f>
        <v>0</v>
      </c>
      <c r="K644" s="576"/>
      <c r="L644" s="499"/>
      <c r="M644" s="577" t="s">
        <v>1</v>
      </c>
      <c r="N644" s="578" t="s">
        <v>40</v>
      </c>
      <c r="O644" s="498"/>
      <c r="P644" s="579">
        <f>O644*H644</f>
        <v>0</v>
      </c>
      <c r="Q644" s="579">
        <v>0</v>
      </c>
      <c r="R644" s="579">
        <f>Q644*H644</f>
        <v>0</v>
      </c>
      <c r="S644" s="579">
        <v>0</v>
      </c>
      <c r="T644" s="580">
        <f>S644*H644</f>
        <v>0</v>
      </c>
      <c r="U644" s="498"/>
      <c r="V644" s="498"/>
      <c r="AR644" s="379" t="s">
        <v>157</v>
      </c>
      <c r="AT644" s="379" t="s">
        <v>153</v>
      </c>
      <c r="AU644" s="379" t="s">
        <v>158</v>
      </c>
      <c r="AY644" s="372" t="s">
        <v>148</v>
      </c>
      <c r="BE644" s="380">
        <f>IF(N644="základní",J644,0)</f>
        <v>0</v>
      </c>
      <c r="BF644" s="380">
        <f>IF(N644="snížená",J644,0)</f>
        <v>0</v>
      </c>
      <c r="BG644" s="380">
        <f>IF(N644="zákl. přenesená",J644,0)</f>
        <v>0</v>
      </c>
      <c r="BH644" s="380">
        <f>IF(N644="sníž. přenesená",J644,0)</f>
        <v>0</v>
      </c>
      <c r="BI644" s="380">
        <f>IF(N644="nulová",J644,0)</f>
        <v>0</v>
      </c>
      <c r="BJ644" s="372" t="s">
        <v>80</v>
      </c>
      <c r="BK644" s="380">
        <f>ROUND(I644*H644,2)</f>
        <v>0</v>
      </c>
      <c r="BL644" s="372" t="s">
        <v>157</v>
      </c>
      <c r="BM644" s="379" t="s">
        <v>761</v>
      </c>
    </row>
    <row r="645" spans="1:65" s="405" customFormat="1" ht="33" customHeight="1">
      <c r="A645" s="498"/>
      <c r="B645" s="499"/>
      <c r="C645" s="595" t="s">
        <v>762</v>
      </c>
      <c r="D645" s="595" t="s">
        <v>256</v>
      </c>
      <c r="E645" s="596" t="s">
        <v>763</v>
      </c>
      <c r="F645" s="597" t="s">
        <v>764</v>
      </c>
      <c r="G645" s="598" t="s">
        <v>156</v>
      </c>
      <c r="H645" s="599">
        <v>3.85</v>
      </c>
      <c r="I645" s="387"/>
      <c r="J645" s="600">
        <f>ROUND(I645*H645,2)</f>
        <v>0</v>
      </c>
      <c r="K645" s="601"/>
      <c r="L645" s="602"/>
      <c r="M645" s="603" t="s">
        <v>1</v>
      </c>
      <c r="N645" s="604" t="s">
        <v>40</v>
      </c>
      <c r="O645" s="498"/>
      <c r="P645" s="579">
        <f>O645*H645</f>
        <v>0</v>
      </c>
      <c r="Q645" s="579">
        <v>1.6999999999999999E-3</v>
      </c>
      <c r="R645" s="579">
        <f>Q645*H645</f>
        <v>6.5449999999999996E-3</v>
      </c>
      <c r="S645" s="579">
        <v>0</v>
      </c>
      <c r="T645" s="580">
        <f>S645*H645</f>
        <v>0</v>
      </c>
      <c r="U645" s="498"/>
      <c r="V645" s="498"/>
      <c r="AR645" s="379" t="s">
        <v>172</v>
      </c>
      <c r="AT645" s="379" t="s">
        <v>256</v>
      </c>
      <c r="AU645" s="379" t="s">
        <v>158</v>
      </c>
      <c r="AY645" s="372" t="s">
        <v>148</v>
      </c>
      <c r="BE645" s="380">
        <f>IF(N645="základní",J645,0)</f>
        <v>0</v>
      </c>
      <c r="BF645" s="380">
        <f>IF(N645="snížená",J645,0)</f>
        <v>0</v>
      </c>
      <c r="BG645" s="380">
        <f>IF(N645="zákl. přenesená",J645,0)</f>
        <v>0</v>
      </c>
      <c r="BH645" s="380">
        <f>IF(N645="sníž. přenesená",J645,0)</f>
        <v>0</v>
      </c>
      <c r="BI645" s="380">
        <f>IF(N645="nulová",J645,0)</f>
        <v>0</v>
      </c>
      <c r="BJ645" s="372" t="s">
        <v>80</v>
      </c>
      <c r="BK645" s="380">
        <f>ROUND(I645*H645,2)</f>
        <v>0</v>
      </c>
      <c r="BL645" s="372" t="s">
        <v>157</v>
      </c>
      <c r="BM645" s="379" t="s">
        <v>765</v>
      </c>
    </row>
    <row r="646" spans="1:65" s="388" customFormat="1">
      <c r="A646" s="581"/>
      <c r="B646" s="582"/>
      <c r="C646" s="581"/>
      <c r="D646" s="583" t="s">
        <v>170</v>
      </c>
      <c r="E646" s="581"/>
      <c r="F646" s="585" t="s">
        <v>766</v>
      </c>
      <c r="G646" s="581"/>
      <c r="H646" s="586">
        <v>3.85</v>
      </c>
      <c r="I646" s="581"/>
      <c r="J646" s="581"/>
      <c r="K646" s="581"/>
      <c r="L646" s="582"/>
      <c r="M646" s="587"/>
      <c r="N646" s="581"/>
      <c r="O646" s="581"/>
      <c r="P646" s="581"/>
      <c r="Q646" s="581"/>
      <c r="R646" s="581"/>
      <c r="S646" s="581"/>
      <c r="T646" s="588"/>
      <c r="U646" s="581"/>
      <c r="V646" s="581"/>
      <c r="AT646" s="389" t="s">
        <v>170</v>
      </c>
      <c r="AU646" s="389" t="s">
        <v>158</v>
      </c>
      <c r="AV646" s="388" t="s">
        <v>82</v>
      </c>
      <c r="AW646" s="388" t="s">
        <v>3</v>
      </c>
      <c r="AX646" s="388" t="s">
        <v>80</v>
      </c>
      <c r="AY646" s="389" t="s">
        <v>148</v>
      </c>
    </row>
    <row r="647" spans="1:65" s="405" customFormat="1" ht="24.15" customHeight="1">
      <c r="A647" s="498"/>
      <c r="B647" s="499"/>
      <c r="C647" s="570" t="s">
        <v>767</v>
      </c>
      <c r="D647" s="570" t="s">
        <v>153</v>
      </c>
      <c r="E647" s="571" t="s">
        <v>319</v>
      </c>
      <c r="F647" s="572" t="s">
        <v>320</v>
      </c>
      <c r="G647" s="573" t="s">
        <v>244</v>
      </c>
      <c r="H647" s="386"/>
      <c r="I647" s="381"/>
      <c r="J647" s="575">
        <f>ROUND(I647*H647,2)</f>
        <v>0</v>
      </c>
      <c r="K647" s="576"/>
      <c r="L647" s="499"/>
      <c r="M647" s="577" t="s">
        <v>1</v>
      </c>
      <c r="N647" s="578" t="s">
        <v>40</v>
      </c>
      <c r="O647" s="498"/>
      <c r="P647" s="579">
        <f>O647*H647</f>
        <v>0</v>
      </c>
      <c r="Q647" s="579">
        <v>0</v>
      </c>
      <c r="R647" s="579">
        <f>Q647*H647</f>
        <v>0</v>
      </c>
      <c r="S647" s="579">
        <v>0</v>
      </c>
      <c r="T647" s="580">
        <f>S647*H647</f>
        <v>0</v>
      </c>
      <c r="U647" s="498"/>
      <c r="V647" s="498"/>
      <c r="AR647" s="379" t="s">
        <v>157</v>
      </c>
      <c r="AT647" s="379" t="s">
        <v>153</v>
      </c>
      <c r="AU647" s="379" t="s">
        <v>158</v>
      </c>
      <c r="AY647" s="372" t="s">
        <v>148</v>
      </c>
      <c r="BE647" s="380">
        <f>IF(N647="základní",J647,0)</f>
        <v>0</v>
      </c>
      <c r="BF647" s="380">
        <f>IF(N647="snížená",J647,0)</f>
        <v>0</v>
      </c>
      <c r="BG647" s="380">
        <f>IF(N647="zákl. přenesená",J647,0)</f>
        <v>0</v>
      </c>
      <c r="BH647" s="380">
        <f>IF(N647="sníž. přenesená",J647,0)</f>
        <v>0</v>
      </c>
      <c r="BI647" s="380">
        <f>IF(N647="nulová",J647,0)</f>
        <v>0</v>
      </c>
      <c r="BJ647" s="372" t="s">
        <v>80</v>
      </c>
      <c r="BK647" s="380">
        <f>ROUND(I647*H647,2)</f>
        <v>0</v>
      </c>
      <c r="BL647" s="372" t="s">
        <v>157</v>
      </c>
      <c r="BM647" s="379" t="s">
        <v>768</v>
      </c>
    </row>
    <row r="648" spans="1:65" s="382" customFormat="1" ht="26" customHeight="1">
      <c r="A648" s="560"/>
      <c r="B648" s="561"/>
      <c r="C648" s="560"/>
      <c r="D648" s="562" t="s">
        <v>74</v>
      </c>
      <c r="E648" s="563" t="s">
        <v>769</v>
      </c>
      <c r="F648" s="563" t="s">
        <v>770</v>
      </c>
      <c r="G648" s="560"/>
      <c r="H648" s="560"/>
      <c r="I648" s="560"/>
      <c r="J648" s="564">
        <f>BK648</f>
        <v>0</v>
      </c>
      <c r="K648" s="560"/>
      <c r="L648" s="561"/>
      <c r="M648" s="565"/>
      <c r="N648" s="560"/>
      <c r="O648" s="560"/>
      <c r="P648" s="566">
        <f>P649+P651</f>
        <v>0</v>
      </c>
      <c r="Q648" s="560"/>
      <c r="R648" s="566">
        <f>R649+R651</f>
        <v>3.2810240000000004E-2</v>
      </c>
      <c r="S648" s="560"/>
      <c r="T648" s="567">
        <f>T649+T651</f>
        <v>0</v>
      </c>
      <c r="U648" s="560"/>
      <c r="V648" s="560"/>
      <c r="AR648" s="384" t="s">
        <v>80</v>
      </c>
      <c r="AT648" s="385" t="s">
        <v>74</v>
      </c>
      <c r="AU648" s="385" t="s">
        <v>75</v>
      </c>
      <c r="AY648" s="384" t="s">
        <v>148</v>
      </c>
      <c r="BK648" s="383">
        <f>BK649+BK651</f>
        <v>0</v>
      </c>
    </row>
    <row r="649" spans="1:65" s="382" customFormat="1" ht="22.75" customHeight="1">
      <c r="A649" s="560"/>
      <c r="B649" s="561"/>
      <c r="C649" s="560"/>
      <c r="D649" s="562" t="s">
        <v>74</v>
      </c>
      <c r="E649" s="568" t="s">
        <v>149</v>
      </c>
      <c r="F649" s="568" t="s">
        <v>150</v>
      </c>
      <c r="G649" s="560"/>
      <c r="H649" s="560"/>
      <c r="I649" s="560"/>
      <c r="J649" s="569">
        <f>BK649</f>
        <v>0</v>
      </c>
      <c r="K649" s="560"/>
      <c r="L649" s="561"/>
      <c r="M649" s="565"/>
      <c r="N649" s="560"/>
      <c r="O649" s="560"/>
      <c r="P649" s="566">
        <f>P650</f>
        <v>0</v>
      </c>
      <c r="Q649" s="560"/>
      <c r="R649" s="566">
        <f>R650</f>
        <v>0</v>
      </c>
      <c r="S649" s="560"/>
      <c r="T649" s="567">
        <f>T650</f>
        <v>0</v>
      </c>
      <c r="U649" s="560"/>
      <c r="V649" s="560"/>
      <c r="AR649" s="384" t="s">
        <v>80</v>
      </c>
      <c r="AT649" s="385" t="s">
        <v>74</v>
      </c>
      <c r="AU649" s="385" t="s">
        <v>80</v>
      </c>
      <c r="AY649" s="384" t="s">
        <v>148</v>
      </c>
      <c r="BK649" s="383">
        <f>BK650</f>
        <v>0</v>
      </c>
    </row>
    <row r="650" spans="1:65" s="405" customFormat="1" ht="16.5" customHeight="1">
      <c r="A650" s="498"/>
      <c r="B650" s="499"/>
      <c r="C650" s="570" t="s">
        <v>771</v>
      </c>
      <c r="D650" s="570" t="s">
        <v>153</v>
      </c>
      <c r="E650" s="571" t="s">
        <v>80</v>
      </c>
      <c r="F650" s="572" t="s">
        <v>292</v>
      </c>
      <c r="G650" s="573" t="s">
        <v>293</v>
      </c>
      <c r="H650" s="574">
        <v>1</v>
      </c>
      <c r="I650" s="381"/>
      <c r="J650" s="575">
        <f>ROUND(I650*H650,2)</f>
        <v>0</v>
      </c>
      <c r="K650" s="576"/>
      <c r="L650" s="499"/>
      <c r="M650" s="577" t="s">
        <v>1</v>
      </c>
      <c r="N650" s="578" t="s">
        <v>40</v>
      </c>
      <c r="O650" s="498"/>
      <c r="P650" s="579">
        <f>O650*H650</f>
        <v>0</v>
      </c>
      <c r="Q650" s="579">
        <v>0</v>
      </c>
      <c r="R650" s="579">
        <f>Q650*H650</f>
        <v>0</v>
      </c>
      <c r="S650" s="579">
        <v>0</v>
      </c>
      <c r="T650" s="580">
        <f>S650*H650</f>
        <v>0</v>
      </c>
      <c r="U650" s="498"/>
      <c r="V650" s="498"/>
      <c r="AR650" s="379" t="s">
        <v>157</v>
      </c>
      <c r="AT650" s="379" t="s">
        <v>153</v>
      </c>
      <c r="AU650" s="379" t="s">
        <v>82</v>
      </c>
      <c r="AY650" s="372" t="s">
        <v>148</v>
      </c>
      <c r="BE650" s="380">
        <f>IF(N650="základní",J650,0)</f>
        <v>0</v>
      </c>
      <c r="BF650" s="380">
        <f>IF(N650="snížená",J650,0)</f>
        <v>0</v>
      </c>
      <c r="BG650" s="380">
        <f>IF(N650="zákl. přenesená",J650,0)</f>
        <v>0</v>
      </c>
      <c r="BH650" s="380">
        <f>IF(N650="sníž. přenesená",J650,0)</f>
        <v>0</v>
      </c>
      <c r="BI650" s="380">
        <f>IF(N650="nulová",J650,0)</f>
        <v>0</v>
      </c>
      <c r="BJ650" s="372" t="s">
        <v>80</v>
      </c>
      <c r="BK650" s="380">
        <f>ROUND(I650*H650,2)</f>
        <v>0</v>
      </c>
      <c r="BL650" s="372" t="s">
        <v>157</v>
      </c>
      <c r="BM650" s="379" t="s">
        <v>772</v>
      </c>
    </row>
    <row r="651" spans="1:65" s="382" customFormat="1" ht="22.75" customHeight="1">
      <c r="A651" s="560"/>
      <c r="B651" s="561"/>
      <c r="C651" s="560"/>
      <c r="D651" s="562" t="s">
        <v>74</v>
      </c>
      <c r="E651" s="568" t="s">
        <v>204</v>
      </c>
      <c r="F651" s="568" t="s">
        <v>205</v>
      </c>
      <c r="G651" s="560"/>
      <c r="H651" s="560"/>
      <c r="I651" s="560"/>
      <c r="J651" s="569">
        <f>BK651</f>
        <v>0</v>
      </c>
      <c r="K651" s="560"/>
      <c r="L651" s="561"/>
      <c r="M651" s="565"/>
      <c r="N651" s="560"/>
      <c r="O651" s="560"/>
      <c r="P651" s="566">
        <f>P652</f>
        <v>0</v>
      </c>
      <c r="Q651" s="560"/>
      <c r="R651" s="566">
        <f>R652</f>
        <v>3.2810240000000004E-2</v>
      </c>
      <c r="S651" s="560"/>
      <c r="T651" s="567">
        <f>T652</f>
        <v>0</v>
      </c>
      <c r="U651" s="560"/>
      <c r="V651" s="560"/>
      <c r="AR651" s="384" t="s">
        <v>80</v>
      </c>
      <c r="AT651" s="385" t="s">
        <v>74</v>
      </c>
      <c r="AU651" s="385" t="s">
        <v>80</v>
      </c>
      <c r="AY651" s="384" t="s">
        <v>148</v>
      </c>
      <c r="BK651" s="383">
        <f>BK652</f>
        <v>0</v>
      </c>
    </row>
    <row r="652" spans="1:65" s="382" customFormat="1" ht="20.9" customHeight="1">
      <c r="A652" s="560"/>
      <c r="B652" s="561"/>
      <c r="C652" s="560"/>
      <c r="D652" s="562" t="s">
        <v>74</v>
      </c>
      <c r="E652" s="568" t="s">
        <v>295</v>
      </c>
      <c r="F652" s="568" t="s">
        <v>1553</v>
      </c>
      <c r="G652" s="560"/>
      <c r="H652" s="560"/>
      <c r="I652" s="560"/>
      <c r="J652" s="569">
        <f>BK652</f>
        <v>0</v>
      </c>
      <c r="K652" s="560"/>
      <c r="L652" s="561"/>
      <c r="M652" s="565"/>
      <c r="N652" s="560"/>
      <c r="O652" s="560"/>
      <c r="P652" s="566">
        <f>SUM(P653:P661)</f>
        <v>0</v>
      </c>
      <c r="Q652" s="560"/>
      <c r="R652" s="566">
        <f>SUM(R653:R661)</f>
        <v>3.2810240000000004E-2</v>
      </c>
      <c r="S652" s="560"/>
      <c r="T652" s="567">
        <f>SUM(T653:T661)</f>
        <v>0</v>
      </c>
      <c r="U652" s="560"/>
      <c r="V652" s="560"/>
      <c r="AR652" s="384" t="s">
        <v>82</v>
      </c>
      <c r="AT652" s="385" t="s">
        <v>74</v>
      </c>
      <c r="AU652" s="385" t="s">
        <v>82</v>
      </c>
      <c r="AY652" s="384" t="s">
        <v>148</v>
      </c>
      <c r="BK652" s="383">
        <f>SUM(BK653:BK661)</f>
        <v>0</v>
      </c>
    </row>
    <row r="653" spans="1:65" s="405" customFormat="1" ht="21.75" customHeight="1">
      <c r="A653" s="498"/>
      <c r="B653" s="499"/>
      <c r="C653" s="570" t="s">
        <v>773</v>
      </c>
      <c r="D653" s="570" t="s">
        <v>153</v>
      </c>
      <c r="E653" s="571" t="s">
        <v>297</v>
      </c>
      <c r="F653" s="572" t="s">
        <v>298</v>
      </c>
      <c r="G653" s="573" t="s">
        <v>156</v>
      </c>
      <c r="H653" s="574">
        <v>8</v>
      </c>
      <c r="I653" s="381"/>
      <c r="J653" s="575">
        <f>ROUND(I653*H653,2)</f>
        <v>0</v>
      </c>
      <c r="K653" s="576"/>
      <c r="L653" s="499"/>
      <c r="M653" s="577" t="s">
        <v>1</v>
      </c>
      <c r="N653" s="578" t="s">
        <v>40</v>
      </c>
      <c r="O653" s="498"/>
      <c r="P653" s="579">
        <f>O653*H653</f>
        <v>0</v>
      </c>
      <c r="Q653" s="579">
        <v>0</v>
      </c>
      <c r="R653" s="579">
        <f>Q653*H653</f>
        <v>0</v>
      </c>
      <c r="S653" s="579">
        <v>0</v>
      </c>
      <c r="T653" s="580">
        <f>S653*H653</f>
        <v>0</v>
      </c>
      <c r="U653" s="498"/>
      <c r="V653" s="498"/>
      <c r="AR653" s="379" t="s">
        <v>157</v>
      </c>
      <c r="AT653" s="379" t="s">
        <v>153</v>
      </c>
      <c r="AU653" s="379" t="s">
        <v>158</v>
      </c>
      <c r="AY653" s="372" t="s">
        <v>148</v>
      </c>
      <c r="BE653" s="380">
        <f>IF(N653="základní",J653,0)</f>
        <v>0</v>
      </c>
      <c r="BF653" s="380">
        <f>IF(N653="snížená",J653,0)</f>
        <v>0</v>
      </c>
      <c r="BG653" s="380">
        <f>IF(N653="zákl. přenesená",J653,0)</f>
        <v>0</v>
      </c>
      <c r="BH653" s="380">
        <f>IF(N653="sníž. přenesená",J653,0)</f>
        <v>0</v>
      </c>
      <c r="BI653" s="380">
        <f>IF(N653="nulová",J653,0)</f>
        <v>0</v>
      </c>
      <c r="BJ653" s="372" t="s">
        <v>80</v>
      </c>
      <c r="BK653" s="380">
        <f>ROUND(I653*H653,2)</f>
        <v>0</v>
      </c>
      <c r="BL653" s="372" t="s">
        <v>157</v>
      </c>
      <c r="BM653" s="379" t="s">
        <v>774</v>
      </c>
    </row>
    <row r="654" spans="1:65" s="405" customFormat="1" ht="16.5" customHeight="1">
      <c r="A654" s="498"/>
      <c r="B654" s="499"/>
      <c r="C654" s="570" t="s">
        <v>775</v>
      </c>
      <c r="D654" s="570" t="s">
        <v>153</v>
      </c>
      <c r="E654" s="571" t="s">
        <v>300</v>
      </c>
      <c r="F654" s="572" t="s">
        <v>301</v>
      </c>
      <c r="G654" s="573" t="s">
        <v>156</v>
      </c>
      <c r="H654" s="574">
        <v>8</v>
      </c>
      <c r="I654" s="381"/>
      <c r="J654" s="575">
        <f>ROUND(I654*H654,2)</f>
        <v>0</v>
      </c>
      <c r="K654" s="576"/>
      <c r="L654" s="499"/>
      <c r="M654" s="577" t="s">
        <v>1</v>
      </c>
      <c r="N654" s="578" t="s">
        <v>40</v>
      </c>
      <c r="O654" s="498"/>
      <c r="P654" s="579">
        <f>O654*H654</f>
        <v>0</v>
      </c>
      <c r="Q654" s="579">
        <v>2.9999999999999997E-4</v>
      </c>
      <c r="R654" s="579">
        <f>Q654*H654</f>
        <v>2.3999999999999998E-3</v>
      </c>
      <c r="S654" s="579">
        <v>0</v>
      </c>
      <c r="T654" s="580">
        <f>S654*H654</f>
        <v>0</v>
      </c>
      <c r="U654" s="498"/>
      <c r="V654" s="498"/>
      <c r="AR654" s="379" t="s">
        <v>157</v>
      </c>
      <c r="AT654" s="379" t="s">
        <v>153</v>
      </c>
      <c r="AU654" s="379" t="s">
        <v>158</v>
      </c>
      <c r="AY654" s="372" t="s">
        <v>148</v>
      </c>
      <c r="BE654" s="380">
        <f>IF(N654="základní",J654,0)</f>
        <v>0</v>
      </c>
      <c r="BF654" s="380">
        <f>IF(N654="snížená",J654,0)</f>
        <v>0</v>
      </c>
      <c r="BG654" s="380">
        <f>IF(N654="zákl. přenesená",J654,0)</f>
        <v>0</v>
      </c>
      <c r="BH654" s="380">
        <f>IF(N654="sníž. přenesená",J654,0)</f>
        <v>0</v>
      </c>
      <c r="BI654" s="380">
        <f>IF(N654="nulová",J654,0)</f>
        <v>0</v>
      </c>
      <c r="BJ654" s="372" t="s">
        <v>80</v>
      </c>
      <c r="BK654" s="380">
        <f>ROUND(I654*H654,2)</f>
        <v>0</v>
      </c>
      <c r="BL654" s="372" t="s">
        <v>157</v>
      </c>
      <c r="BM654" s="379" t="s">
        <v>776</v>
      </c>
    </row>
    <row r="655" spans="1:65" s="405" customFormat="1" ht="16.5" customHeight="1">
      <c r="A655" s="498"/>
      <c r="B655" s="499"/>
      <c r="C655" s="595" t="s">
        <v>777</v>
      </c>
      <c r="D655" s="595" t="s">
        <v>256</v>
      </c>
      <c r="E655" s="596" t="s">
        <v>304</v>
      </c>
      <c r="F655" s="597" t="s">
        <v>305</v>
      </c>
      <c r="G655" s="598" t="s">
        <v>156</v>
      </c>
      <c r="H655" s="599">
        <v>8.8000000000000007</v>
      </c>
      <c r="I655" s="387"/>
      <c r="J655" s="600">
        <f>ROUND(I655*H655,2)</f>
        <v>0</v>
      </c>
      <c r="K655" s="601"/>
      <c r="L655" s="602"/>
      <c r="M655" s="603" t="s">
        <v>1</v>
      </c>
      <c r="N655" s="604" t="s">
        <v>40</v>
      </c>
      <c r="O655" s="498"/>
      <c r="P655" s="579">
        <f>O655*H655</f>
        <v>0</v>
      </c>
      <c r="Q655" s="579">
        <v>3.2000000000000002E-3</v>
      </c>
      <c r="R655" s="579">
        <f>Q655*H655</f>
        <v>2.8160000000000004E-2</v>
      </c>
      <c r="S655" s="579">
        <v>0</v>
      </c>
      <c r="T655" s="580">
        <f>S655*H655</f>
        <v>0</v>
      </c>
      <c r="U655" s="498"/>
      <c r="V655" s="498"/>
      <c r="AR655" s="379" t="s">
        <v>172</v>
      </c>
      <c r="AT655" s="379" t="s">
        <v>256</v>
      </c>
      <c r="AU655" s="379" t="s">
        <v>158</v>
      </c>
      <c r="AY655" s="372" t="s">
        <v>148</v>
      </c>
      <c r="BE655" s="380">
        <f>IF(N655="základní",J655,0)</f>
        <v>0</v>
      </c>
      <c r="BF655" s="380">
        <f>IF(N655="snížená",J655,0)</f>
        <v>0</v>
      </c>
      <c r="BG655" s="380">
        <f>IF(N655="zákl. přenesená",J655,0)</f>
        <v>0</v>
      </c>
      <c r="BH655" s="380">
        <f>IF(N655="sníž. přenesená",J655,0)</f>
        <v>0</v>
      </c>
      <c r="BI655" s="380">
        <f>IF(N655="nulová",J655,0)</f>
        <v>0</v>
      </c>
      <c r="BJ655" s="372" t="s">
        <v>80</v>
      </c>
      <c r="BK655" s="380">
        <f>ROUND(I655*H655,2)</f>
        <v>0</v>
      </c>
      <c r="BL655" s="372" t="s">
        <v>157</v>
      </c>
      <c r="BM655" s="379" t="s">
        <v>778</v>
      </c>
    </row>
    <row r="656" spans="1:65" s="388" customFormat="1">
      <c r="A656" s="581"/>
      <c r="B656" s="582"/>
      <c r="C656" s="581"/>
      <c r="D656" s="583" t="s">
        <v>170</v>
      </c>
      <c r="E656" s="581"/>
      <c r="F656" s="585" t="s">
        <v>512</v>
      </c>
      <c r="G656" s="581"/>
      <c r="H656" s="586">
        <v>8.8000000000000007</v>
      </c>
      <c r="I656" s="581"/>
      <c r="J656" s="581"/>
      <c r="K656" s="581"/>
      <c r="L656" s="582"/>
      <c r="M656" s="587"/>
      <c r="N656" s="581"/>
      <c r="O656" s="581"/>
      <c r="P656" s="581"/>
      <c r="Q656" s="581"/>
      <c r="R656" s="581"/>
      <c r="S656" s="581"/>
      <c r="T656" s="588"/>
      <c r="U656" s="581"/>
      <c r="V656" s="581"/>
      <c r="AT656" s="389" t="s">
        <v>170</v>
      </c>
      <c r="AU656" s="389" t="s">
        <v>158</v>
      </c>
      <c r="AV656" s="388" t="s">
        <v>82</v>
      </c>
      <c r="AW656" s="388" t="s">
        <v>3</v>
      </c>
      <c r="AX656" s="388" t="s">
        <v>80</v>
      </c>
      <c r="AY656" s="389" t="s">
        <v>148</v>
      </c>
    </row>
    <row r="657" spans="1:65" s="405" customFormat="1" ht="16.5" customHeight="1">
      <c r="A657" s="498"/>
      <c r="B657" s="499"/>
      <c r="C657" s="570" t="s">
        <v>779</v>
      </c>
      <c r="D657" s="570" t="s">
        <v>153</v>
      </c>
      <c r="E657" s="571" t="s">
        <v>309</v>
      </c>
      <c r="F657" s="572" t="s">
        <v>310</v>
      </c>
      <c r="G657" s="573" t="s">
        <v>163</v>
      </c>
      <c r="H657" s="574">
        <v>9.6</v>
      </c>
      <c r="I657" s="381"/>
      <c r="J657" s="575">
        <f>ROUND(I657*H657,2)</f>
        <v>0</v>
      </c>
      <c r="K657" s="576"/>
      <c r="L657" s="499"/>
      <c r="M657" s="577" t="s">
        <v>1</v>
      </c>
      <c r="N657" s="578" t="s">
        <v>40</v>
      </c>
      <c r="O657" s="498"/>
      <c r="P657" s="579">
        <f>O657*H657</f>
        <v>0</v>
      </c>
      <c r="Q657" s="579">
        <v>1.0000000000000001E-5</v>
      </c>
      <c r="R657" s="579">
        <f>Q657*H657</f>
        <v>9.6000000000000002E-5</v>
      </c>
      <c r="S657" s="579">
        <v>0</v>
      </c>
      <c r="T657" s="580">
        <f>S657*H657</f>
        <v>0</v>
      </c>
      <c r="U657" s="498"/>
      <c r="V657" s="498"/>
      <c r="AR657" s="379" t="s">
        <v>157</v>
      </c>
      <c r="AT657" s="379" t="s">
        <v>153</v>
      </c>
      <c r="AU657" s="379" t="s">
        <v>158</v>
      </c>
      <c r="AY657" s="372" t="s">
        <v>148</v>
      </c>
      <c r="BE657" s="380">
        <f>IF(N657="základní",J657,0)</f>
        <v>0</v>
      </c>
      <c r="BF657" s="380">
        <f>IF(N657="snížená",J657,0)</f>
        <v>0</v>
      </c>
      <c r="BG657" s="380">
        <f>IF(N657="zákl. přenesená",J657,0)</f>
        <v>0</v>
      </c>
      <c r="BH657" s="380">
        <f>IF(N657="sníž. přenesená",J657,0)</f>
        <v>0</v>
      </c>
      <c r="BI657" s="380">
        <f>IF(N657="nulová",J657,0)</f>
        <v>0</v>
      </c>
      <c r="BJ657" s="372" t="s">
        <v>80</v>
      </c>
      <c r="BK657" s="380">
        <f>ROUND(I657*H657,2)</f>
        <v>0</v>
      </c>
      <c r="BL657" s="372" t="s">
        <v>157</v>
      </c>
      <c r="BM657" s="379" t="s">
        <v>780</v>
      </c>
    </row>
    <row r="658" spans="1:65" s="388" customFormat="1">
      <c r="A658" s="581"/>
      <c r="B658" s="582"/>
      <c r="C658" s="581"/>
      <c r="D658" s="583" t="s">
        <v>170</v>
      </c>
      <c r="E658" s="584" t="s">
        <v>1</v>
      </c>
      <c r="F658" s="585" t="s">
        <v>781</v>
      </c>
      <c r="G658" s="581"/>
      <c r="H658" s="586">
        <v>9.6</v>
      </c>
      <c r="I658" s="581"/>
      <c r="J658" s="581"/>
      <c r="K658" s="581"/>
      <c r="L658" s="582"/>
      <c r="M658" s="587"/>
      <c r="N658" s="581"/>
      <c r="O658" s="581"/>
      <c r="P658" s="581"/>
      <c r="Q658" s="581"/>
      <c r="R658" s="581"/>
      <c r="S658" s="581"/>
      <c r="T658" s="588"/>
      <c r="U658" s="581"/>
      <c r="V658" s="581"/>
      <c r="AT658" s="389" t="s">
        <v>170</v>
      </c>
      <c r="AU658" s="389" t="s">
        <v>158</v>
      </c>
      <c r="AV658" s="388" t="s">
        <v>82</v>
      </c>
      <c r="AW658" s="388" t="s">
        <v>31</v>
      </c>
      <c r="AX658" s="388" t="s">
        <v>75</v>
      </c>
      <c r="AY658" s="389" t="s">
        <v>148</v>
      </c>
    </row>
    <row r="659" spans="1:65" s="405" customFormat="1" ht="16.5" customHeight="1">
      <c r="A659" s="498"/>
      <c r="B659" s="499"/>
      <c r="C659" s="595" t="s">
        <v>782</v>
      </c>
      <c r="D659" s="595" t="s">
        <v>256</v>
      </c>
      <c r="E659" s="596" t="s">
        <v>314</v>
      </c>
      <c r="F659" s="597" t="s">
        <v>315</v>
      </c>
      <c r="G659" s="598" t="s">
        <v>163</v>
      </c>
      <c r="H659" s="599">
        <v>9.7919999999999998</v>
      </c>
      <c r="I659" s="387"/>
      <c r="J659" s="600">
        <f>ROUND(I659*H659,2)</f>
        <v>0</v>
      </c>
      <c r="K659" s="601"/>
      <c r="L659" s="602"/>
      <c r="M659" s="603" t="s">
        <v>1</v>
      </c>
      <c r="N659" s="604" t="s">
        <v>40</v>
      </c>
      <c r="O659" s="498"/>
      <c r="P659" s="579">
        <f>O659*H659</f>
        <v>0</v>
      </c>
      <c r="Q659" s="579">
        <v>2.2000000000000001E-4</v>
      </c>
      <c r="R659" s="579">
        <f>Q659*H659</f>
        <v>2.15424E-3</v>
      </c>
      <c r="S659" s="579">
        <v>0</v>
      </c>
      <c r="T659" s="580">
        <f>S659*H659</f>
        <v>0</v>
      </c>
      <c r="U659" s="498"/>
      <c r="V659" s="498"/>
      <c r="AR659" s="379" t="s">
        <v>172</v>
      </c>
      <c r="AT659" s="379" t="s">
        <v>256</v>
      </c>
      <c r="AU659" s="379" t="s">
        <v>158</v>
      </c>
      <c r="AY659" s="372" t="s">
        <v>148</v>
      </c>
      <c r="BE659" s="380">
        <f>IF(N659="základní",J659,0)</f>
        <v>0</v>
      </c>
      <c r="BF659" s="380">
        <f>IF(N659="snížená",J659,0)</f>
        <v>0</v>
      </c>
      <c r="BG659" s="380">
        <f>IF(N659="zákl. přenesená",J659,0)</f>
        <v>0</v>
      </c>
      <c r="BH659" s="380">
        <f>IF(N659="sníž. přenesená",J659,0)</f>
        <v>0</v>
      </c>
      <c r="BI659" s="380">
        <f>IF(N659="nulová",J659,0)</f>
        <v>0</v>
      </c>
      <c r="BJ659" s="372" t="s">
        <v>80</v>
      </c>
      <c r="BK659" s="380">
        <f>ROUND(I659*H659,2)</f>
        <v>0</v>
      </c>
      <c r="BL659" s="372" t="s">
        <v>157</v>
      </c>
      <c r="BM659" s="379" t="s">
        <v>783</v>
      </c>
    </row>
    <row r="660" spans="1:65" s="388" customFormat="1">
      <c r="A660" s="581"/>
      <c r="B660" s="582"/>
      <c r="C660" s="581"/>
      <c r="D660" s="583" t="s">
        <v>170</v>
      </c>
      <c r="E660" s="581"/>
      <c r="F660" s="585" t="s">
        <v>784</v>
      </c>
      <c r="G660" s="581"/>
      <c r="H660" s="586">
        <v>9.7919999999999998</v>
      </c>
      <c r="I660" s="581"/>
      <c r="J660" s="581"/>
      <c r="K660" s="581"/>
      <c r="L660" s="582"/>
      <c r="M660" s="587"/>
      <c r="N660" s="581"/>
      <c r="O660" s="581"/>
      <c r="P660" s="581"/>
      <c r="Q660" s="581"/>
      <c r="R660" s="581"/>
      <c r="S660" s="581"/>
      <c r="T660" s="588"/>
      <c r="U660" s="581"/>
      <c r="V660" s="581"/>
      <c r="AT660" s="389" t="s">
        <v>170</v>
      </c>
      <c r="AU660" s="389" t="s">
        <v>158</v>
      </c>
      <c r="AV660" s="388" t="s">
        <v>82</v>
      </c>
      <c r="AW660" s="388" t="s">
        <v>3</v>
      </c>
      <c r="AX660" s="388" t="s">
        <v>80</v>
      </c>
      <c r="AY660" s="389" t="s">
        <v>148</v>
      </c>
    </row>
    <row r="661" spans="1:65" s="405" customFormat="1" ht="24.15" customHeight="1">
      <c r="A661" s="498"/>
      <c r="B661" s="499"/>
      <c r="C661" s="570" t="s">
        <v>785</v>
      </c>
      <c r="D661" s="570" t="s">
        <v>153</v>
      </c>
      <c r="E661" s="571" t="s">
        <v>319</v>
      </c>
      <c r="F661" s="572" t="s">
        <v>320</v>
      </c>
      <c r="G661" s="573" t="s">
        <v>244</v>
      </c>
      <c r="H661" s="386"/>
      <c r="I661" s="381"/>
      <c r="J661" s="575">
        <f>ROUND(I661*H661,2)</f>
        <v>0</v>
      </c>
      <c r="K661" s="576"/>
      <c r="L661" s="499"/>
      <c r="M661" s="577" t="s">
        <v>1</v>
      </c>
      <c r="N661" s="578" t="s">
        <v>40</v>
      </c>
      <c r="O661" s="498"/>
      <c r="P661" s="579">
        <f>O661*H661</f>
        <v>0</v>
      </c>
      <c r="Q661" s="579">
        <v>0</v>
      </c>
      <c r="R661" s="579">
        <f>Q661*H661</f>
        <v>0</v>
      </c>
      <c r="S661" s="579">
        <v>0</v>
      </c>
      <c r="T661" s="580">
        <f>S661*H661</f>
        <v>0</v>
      </c>
      <c r="U661" s="498"/>
      <c r="V661" s="498"/>
      <c r="AR661" s="379" t="s">
        <v>157</v>
      </c>
      <c r="AT661" s="379" t="s">
        <v>153</v>
      </c>
      <c r="AU661" s="379" t="s">
        <v>158</v>
      </c>
      <c r="AY661" s="372" t="s">
        <v>148</v>
      </c>
      <c r="BE661" s="380">
        <f>IF(N661="základní",J661,0)</f>
        <v>0</v>
      </c>
      <c r="BF661" s="380">
        <f>IF(N661="snížená",J661,0)</f>
        <v>0</v>
      </c>
      <c r="BG661" s="380">
        <f>IF(N661="zákl. přenesená",J661,0)</f>
        <v>0</v>
      </c>
      <c r="BH661" s="380">
        <f>IF(N661="sníž. přenesená",J661,0)</f>
        <v>0</v>
      </c>
      <c r="BI661" s="380">
        <f>IF(N661="nulová",J661,0)</f>
        <v>0</v>
      </c>
      <c r="BJ661" s="372" t="s">
        <v>80</v>
      </c>
      <c r="BK661" s="380">
        <f>ROUND(I661*H661,2)</f>
        <v>0</v>
      </c>
      <c r="BL661" s="372" t="s">
        <v>157</v>
      </c>
      <c r="BM661" s="379" t="s">
        <v>786</v>
      </c>
    </row>
    <row r="662" spans="1:65" s="382" customFormat="1" ht="26" customHeight="1">
      <c r="A662" s="560"/>
      <c r="B662" s="561"/>
      <c r="C662" s="560"/>
      <c r="D662" s="562" t="s">
        <v>74</v>
      </c>
      <c r="E662" s="563" t="s">
        <v>787</v>
      </c>
      <c r="F662" s="563" t="s">
        <v>788</v>
      </c>
      <c r="G662" s="560"/>
      <c r="H662" s="560"/>
      <c r="I662" s="560"/>
      <c r="J662" s="564">
        <f>BK662</f>
        <v>0</v>
      </c>
      <c r="K662" s="560"/>
      <c r="L662" s="561"/>
      <c r="M662" s="565"/>
      <c r="N662" s="560"/>
      <c r="O662" s="560"/>
      <c r="P662" s="566">
        <f>P663+P672</f>
        <v>0</v>
      </c>
      <c r="Q662" s="560"/>
      <c r="R662" s="566">
        <f>R663+R672</f>
        <v>0.73758999999999997</v>
      </c>
      <c r="S662" s="560"/>
      <c r="T662" s="567">
        <f>T663+T672</f>
        <v>1.1950000000000001</v>
      </c>
      <c r="U662" s="560"/>
      <c r="V662" s="560"/>
      <c r="AR662" s="384" t="s">
        <v>80</v>
      </c>
      <c r="AT662" s="385" t="s">
        <v>74</v>
      </c>
      <c r="AU662" s="385" t="s">
        <v>75</v>
      </c>
      <c r="AY662" s="384" t="s">
        <v>148</v>
      </c>
      <c r="BK662" s="383">
        <f>BK663+BK672</f>
        <v>0</v>
      </c>
    </row>
    <row r="663" spans="1:65" s="382" customFormat="1" ht="22.75" customHeight="1">
      <c r="A663" s="560"/>
      <c r="B663" s="561"/>
      <c r="C663" s="560"/>
      <c r="D663" s="562" t="s">
        <v>74</v>
      </c>
      <c r="E663" s="568" t="s">
        <v>149</v>
      </c>
      <c r="F663" s="568" t="s">
        <v>150</v>
      </c>
      <c r="G663" s="560"/>
      <c r="H663" s="560"/>
      <c r="I663" s="560"/>
      <c r="J663" s="569">
        <f>BK663</f>
        <v>0</v>
      </c>
      <c r="K663" s="560"/>
      <c r="L663" s="561"/>
      <c r="M663" s="565"/>
      <c r="N663" s="560"/>
      <c r="O663" s="560"/>
      <c r="P663" s="566">
        <f>P664+P667</f>
        <v>0</v>
      </c>
      <c r="Q663" s="560"/>
      <c r="R663" s="566">
        <f>R664+R667</f>
        <v>0</v>
      </c>
      <c r="S663" s="560"/>
      <c r="T663" s="567">
        <f>T664+T667</f>
        <v>1.1950000000000001</v>
      </c>
      <c r="U663" s="560"/>
      <c r="V663" s="560"/>
      <c r="AR663" s="384" t="s">
        <v>80</v>
      </c>
      <c r="AT663" s="385" t="s">
        <v>74</v>
      </c>
      <c r="AU663" s="385" t="s">
        <v>80</v>
      </c>
      <c r="AY663" s="384" t="s">
        <v>148</v>
      </c>
      <c r="BK663" s="383">
        <f>BK664+BK667</f>
        <v>0</v>
      </c>
    </row>
    <row r="664" spans="1:65" s="382" customFormat="1" ht="20.9" customHeight="1">
      <c r="A664" s="560"/>
      <c r="B664" s="561"/>
      <c r="C664" s="560"/>
      <c r="D664" s="562" t="s">
        <v>74</v>
      </c>
      <c r="E664" s="568" t="s">
        <v>151</v>
      </c>
      <c r="F664" s="568" t="s">
        <v>152</v>
      </c>
      <c r="G664" s="560"/>
      <c r="H664" s="560"/>
      <c r="I664" s="560"/>
      <c r="J664" s="569">
        <f>BK664</f>
        <v>0</v>
      </c>
      <c r="K664" s="560"/>
      <c r="L664" s="561"/>
      <c r="M664" s="565"/>
      <c r="N664" s="560"/>
      <c r="O664" s="560"/>
      <c r="P664" s="566">
        <f>SUM(P665:P666)</f>
        <v>0</v>
      </c>
      <c r="Q664" s="560"/>
      <c r="R664" s="566">
        <f>SUM(R665:R666)</f>
        <v>0</v>
      </c>
      <c r="S664" s="560"/>
      <c r="T664" s="567">
        <f>SUM(T665:T666)</f>
        <v>1.1950000000000001</v>
      </c>
      <c r="U664" s="560"/>
      <c r="V664" s="560"/>
      <c r="AR664" s="384" t="s">
        <v>80</v>
      </c>
      <c r="AT664" s="385" t="s">
        <v>74</v>
      </c>
      <c r="AU664" s="385" t="s">
        <v>82</v>
      </c>
      <c r="AY664" s="384" t="s">
        <v>148</v>
      </c>
      <c r="BK664" s="383">
        <f>SUM(BK665:BK666)</f>
        <v>0</v>
      </c>
    </row>
    <row r="665" spans="1:65" s="405" customFormat="1" ht="24.15" customHeight="1">
      <c r="A665" s="498"/>
      <c r="B665" s="499"/>
      <c r="C665" s="570" t="s">
        <v>789</v>
      </c>
      <c r="D665" s="570" t="s">
        <v>153</v>
      </c>
      <c r="E665" s="571" t="s">
        <v>173</v>
      </c>
      <c r="F665" s="572" t="s">
        <v>174</v>
      </c>
      <c r="G665" s="573" t="s">
        <v>156</v>
      </c>
      <c r="H665" s="574">
        <v>5</v>
      </c>
      <c r="I665" s="381"/>
      <c r="J665" s="575">
        <f>ROUND(I665*H665,2)</f>
        <v>0</v>
      </c>
      <c r="K665" s="576"/>
      <c r="L665" s="499"/>
      <c r="M665" s="577" t="s">
        <v>1</v>
      </c>
      <c r="N665" s="578" t="s">
        <v>40</v>
      </c>
      <c r="O665" s="498"/>
      <c r="P665" s="579">
        <f>O665*H665</f>
        <v>0</v>
      </c>
      <c r="Q665" s="579">
        <v>0</v>
      </c>
      <c r="R665" s="579">
        <f>Q665*H665</f>
        <v>0</v>
      </c>
      <c r="S665" s="579">
        <v>3.5000000000000003E-2</v>
      </c>
      <c r="T665" s="580">
        <f>S665*H665</f>
        <v>0.17500000000000002</v>
      </c>
      <c r="U665" s="498"/>
      <c r="V665" s="498"/>
      <c r="AR665" s="379" t="s">
        <v>157</v>
      </c>
      <c r="AT665" s="379" t="s">
        <v>153</v>
      </c>
      <c r="AU665" s="379" t="s">
        <v>158</v>
      </c>
      <c r="AY665" s="372" t="s">
        <v>148</v>
      </c>
      <c r="BE665" s="380">
        <f>IF(N665="základní",J665,0)</f>
        <v>0</v>
      </c>
      <c r="BF665" s="380">
        <f>IF(N665="snížená",J665,0)</f>
        <v>0</v>
      </c>
      <c r="BG665" s="380">
        <f>IF(N665="zákl. přenesená",J665,0)</f>
        <v>0</v>
      </c>
      <c r="BH665" s="380">
        <f>IF(N665="sníž. přenesená",J665,0)</f>
        <v>0</v>
      </c>
      <c r="BI665" s="380">
        <f>IF(N665="nulová",J665,0)</f>
        <v>0</v>
      </c>
      <c r="BJ665" s="372" t="s">
        <v>80</v>
      </c>
      <c r="BK665" s="380">
        <f>ROUND(I665*H665,2)</f>
        <v>0</v>
      </c>
      <c r="BL665" s="372" t="s">
        <v>157</v>
      </c>
      <c r="BM665" s="379" t="s">
        <v>790</v>
      </c>
    </row>
    <row r="666" spans="1:65" s="405" customFormat="1" ht="24.15" customHeight="1">
      <c r="A666" s="498"/>
      <c r="B666" s="499"/>
      <c r="C666" s="570" t="s">
        <v>791</v>
      </c>
      <c r="D666" s="570" t="s">
        <v>153</v>
      </c>
      <c r="E666" s="571" t="s">
        <v>182</v>
      </c>
      <c r="F666" s="572" t="s">
        <v>183</v>
      </c>
      <c r="G666" s="573" t="s">
        <v>156</v>
      </c>
      <c r="H666" s="574">
        <v>15</v>
      </c>
      <c r="I666" s="381"/>
      <c r="J666" s="575">
        <f>ROUND(I666*H666,2)</f>
        <v>0</v>
      </c>
      <c r="K666" s="576"/>
      <c r="L666" s="499"/>
      <c r="M666" s="577" t="s">
        <v>1</v>
      </c>
      <c r="N666" s="578" t="s">
        <v>40</v>
      </c>
      <c r="O666" s="498"/>
      <c r="P666" s="579">
        <f>O666*H666</f>
        <v>0</v>
      </c>
      <c r="Q666" s="579">
        <v>0</v>
      </c>
      <c r="R666" s="579">
        <f>Q666*H666</f>
        <v>0</v>
      </c>
      <c r="S666" s="579">
        <v>6.8000000000000005E-2</v>
      </c>
      <c r="T666" s="580">
        <f>S666*H666</f>
        <v>1.02</v>
      </c>
      <c r="U666" s="498"/>
      <c r="V666" s="498"/>
      <c r="AR666" s="379" t="s">
        <v>157</v>
      </c>
      <c r="AT666" s="379" t="s">
        <v>153</v>
      </c>
      <c r="AU666" s="379" t="s">
        <v>158</v>
      </c>
      <c r="AY666" s="372" t="s">
        <v>148</v>
      </c>
      <c r="BE666" s="380">
        <f>IF(N666="základní",J666,0)</f>
        <v>0</v>
      </c>
      <c r="BF666" s="380">
        <f>IF(N666="snížená",J666,0)</f>
        <v>0</v>
      </c>
      <c r="BG666" s="380">
        <f>IF(N666="zákl. přenesená",J666,0)</f>
        <v>0</v>
      </c>
      <c r="BH666" s="380">
        <f>IF(N666="sníž. přenesená",J666,0)</f>
        <v>0</v>
      </c>
      <c r="BI666" s="380">
        <f>IF(N666="nulová",J666,0)</f>
        <v>0</v>
      </c>
      <c r="BJ666" s="372" t="s">
        <v>80</v>
      </c>
      <c r="BK666" s="380">
        <f>ROUND(I666*H666,2)</f>
        <v>0</v>
      </c>
      <c r="BL666" s="372" t="s">
        <v>157</v>
      </c>
      <c r="BM666" s="379" t="s">
        <v>792</v>
      </c>
    </row>
    <row r="667" spans="1:65" s="382" customFormat="1" ht="20.9" customHeight="1">
      <c r="A667" s="560"/>
      <c r="B667" s="561"/>
      <c r="C667" s="560"/>
      <c r="D667" s="562" t="s">
        <v>74</v>
      </c>
      <c r="E667" s="568" t="s">
        <v>190</v>
      </c>
      <c r="F667" s="568" t="s">
        <v>191</v>
      </c>
      <c r="G667" s="560"/>
      <c r="H667" s="560"/>
      <c r="I667" s="560"/>
      <c r="J667" s="569">
        <f>BK667</f>
        <v>0</v>
      </c>
      <c r="K667" s="560"/>
      <c r="L667" s="561"/>
      <c r="M667" s="565"/>
      <c r="N667" s="560"/>
      <c r="O667" s="560"/>
      <c r="P667" s="566">
        <f>SUM(P668:P671)</f>
        <v>0</v>
      </c>
      <c r="Q667" s="560"/>
      <c r="R667" s="566">
        <f>SUM(R668:R671)</f>
        <v>0</v>
      </c>
      <c r="S667" s="560"/>
      <c r="T667" s="567">
        <f>SUM(T668:T671)</f>
        <v>0</v>
      </c>
      <c r="U667" s="560"/>
      <c r="V667" s="560"/>
      <c r="AR667" s="384" t="s">
        <v>80</v>
      </c>
      <c r="AT667" s="385" t="s">
        <v>74</v>
      </c>
      <c r="AU667" s="385" t="s">
        <v>82</v>
      </c>
      <c r="AY667" s="384" t="s">
        <v>148</v>
      </c>
      <c r="BK667" s="383">
        <f>SUM(BK668:BK671)</f>
        <v>0</v>
      </c>
    </row>
    <row r="668" spans="1:65" s="405" customFormat="1" ht="24.15" customHeight="1">
      <c r="A668" s="498"/>
      <c r="B668" s="499"/>
      <c r="C668" s="570" t="s">
        <v>793</v>
      </c>
      <c r="D668" s="570" t="s">
        <v>153</v>
      </c>
      <c r="E668" s="571" t="s">
        <v>193</v>
      </c>
      <c r="F668" s="572" t="s">
        <v>194</v>
      </c>
      <c r="G668" s="573" t="s">
        <v>195</v>
      </c>
      <c r="H668" s="574">
        <v>1.1950000000000001</v>
      </c>
      <c r="I668" s="381"/>
      <c r="J668" s="575">
        <f>ROUND(I668*H668,2)</f>
        <v>0</v>
      </c>
      <c r="K668" s="576"/>
      <c r="L668" s="499"/>
      <c r="M668" s="577" t="s">
        <v>1</v>
      </c>
      <c r="N668" s="578" t="s">
        <v>40</v>
      </c>
      <c r="O668" s="498"/>
      <c r="P668" s="579">
        <f>O668*H668</f>
        <v>0</v>
      </c>
      <c r="Q668" s="579">
        <v>0</v>
      </c>
      <c r="R668" s="579">
        <f>Q668*H668</f>
        <v>0</v>
      </c>
      <c r="S668" s="579">
        <v>0</v>
      </c>
      <c r="T668" s="580">
        <f>S668*H668</f>
        <v>0</v>
      </c>
      <c r="U668" s="498"/>
      <c r="V668" s="498"/>
      <c r="AR668" s="379" t="s">
        <v>157</v>
      </c>
      <c r="AT668" s="379" t="s">
        <v>153</v>
      </c>
      <c r="AU668" s="379" t="s">
        <v>158</v>
      </c>
      <c r="AY668" s="372" t="s">
        <v>148</v>
      </c>
      <c r="BE668" s="380">
        <f>IF(N668="základní",J668,0)</f>
        <v>0</v>
      </c>
      <c r="BF668" s="380">
        <f>IF(N668="snížená",J668,0)</f>
        <v>0</v>
      </c>
      <c r="BG668" s="380">
        <f>IF(N668="zákl. přenesená",J668,0)</f>
        <v>0</v>
      </c>
      <c r="BH668" s="380">
        <f>IF(N668="sníž. přenesená",J668,0)</f>
        <v>0</v>
      </c>
      <c r="BI668" s="380">
        <f>IF(N668="nulová",J668,0)</f>
        <v>0</v>
      </c>
      <c r="BJ668" s="372" t="s">
        <v>80</v>
      </c>
      <c r="BK668" s="380">
        <f>ROUND(I668*H668,2)</f>
        <v>0</v>
      </c>
      <c r="BL668" s="372" t="s">
        <v>157</v>
      </c>
      <c r="BM668" s="379" t="s">
        <v>794</v>
      </c>
    </row>
    <row r="669" spans="1:65" s="405" customFormat="1" ht="24.15" customHeight="1">
      <c r="A669" s="498"/>
      <c r="B669" s="499"/>
      <c r="C669" s="570" t="s">
        <v>795</v>
      </c>
      <c r="D669" s="570" t="s">
        <v>153</v>
      </c>
      <c r="E669" s="571" t="s">
        <v>197</v>
      </c>
      <c r="F669" s="572" t="s">
        <v>198</v>
      </c>
      <c r="G669" s="573" t="s">
        <v>195</v>
      </c>
      <c r="H669" s="574">
        <v>22.704999999999998</v>
      </c>
      <c r="I669" s="381"/>
      <c r="J669" s="575">
        <f>ROUND(I669*H669,2)</f>
        <v>0</v>
      </c>
      <c r="K669" s="576"/>
      <c r="L669" s="499"/>
      <c r="M669" s="577" t="s">
        <v>1</v>
      </c>
      <c r="N669" s="578" t="s">
        <v>40</v>
      </c>
      <c r="O669" s="498"/>
      <c r="P669" s="579">
        <f>O669*H669</f>
        <v>0</v>
      </c>
      <c r="Q669" s="579">
        <v>0</v>
      </c>
      <c r="R669" s="579">
        <f>Q669*H669</f>
        <v>0</v>
      </c>
      <c r="S669" s="579">
        <v>0</v>
      </c>
      <c r="T669" s="580">
        <f>S669*H669</f>
        <v>0</v>
      </c>
      <c r="U669" s="498"/>
      <c r="V669" s="498"/>
      <c r="AR669" s="379" t="s">
        <v>157</v>
      </c>
      <c r="AT669" s="379" t="s">
        <v>153</v>
      </c>
      <c r="AU669" s="379" t="s">
        <v>158</v>
      </c>
      <c r="AY669" s="372" t="s">
        <v>148</v>
      </c>
      <c r="BE669" s="380">
        <f>IF(N669="základní",J669,0)</f>
        <v>0</v>
      </c>
      <c r="BF669" s="380">
        <f>IF(N669="snížená",J669,0)</f>
        <v>0</v>
      </c>
      <c r="BG669" s="380">
        <f>IF(N669="zákl. přenesená",J669,0)</f>
        <v>0</v>
      </c>
      <c r="BH669" s="380">
        <f>IF(N669="sníž. přenesená",J669,0)</f>
        <v>0</v>
      </c>
      <c r="BI669" s="380">
        <f>IF(N669="nulová",J669,0)</f>
        <v>0</v>
      </c>
      <c r="BJ669" s="372" t="s">
        <v>80</v>
      </c>
      <c r="BK669" s="380">
        <f>ROUND(I669*H669,2)</f>
        <v>0</v>
      </c>
      <c r="BL669" s="372" t="s">
        <v>157</v>
      </c>
      <c r="BM669" s="379" t="s">
        <v>796</v>
      </c>
    </row>
    <row r="670" spans="1:65" s="388" customFormat="1">
      <c r="A670" s="581"/>
      <c r="B670" s="582"/>
      <c r="C670" s="581"/>
      <c r="D670" s="583" t="s">
        <v>170</v>
      </c>
      <c r="E670" s="581"/>
      <c r="F670" s="585" t="s">
        <v>1555</v>
      </c>
      <c r="G670" s="581"/>
      <c r="H670" s="586">
        <v>22.704999999999998</v>
      </c>
      <c r="I670" s="581"/>
      <c r="J670" s="581"/>
      <c r="K670" s="581"/>
      <c r="L670" s="582"/>
      <c r="M670" s="587"/>
      <c r="N670" s="581"/>
      <c r="O670" s="581"/>
      <c r="P670" s="581"/>
      <c r="Q670" s="581"/>
      <c r="R670" s="581"/>
      <c r="S670" s="581"/>
      <c r="T670" s="588"/>
      <c r="U670" s="581"/>
      <c r="V670" s="581"/>
      <c r="AT670" s="389" t="s">
        <v>170</v>
      </c>
      <c r="AU670" s="389" t="s">
        <v>158</v>
      </c>
      <c r="AV670" s="388" t="s">
        <v>82</v>
      </c>
      <c r="AW670" s="388" t="s">
        <v>3</v>
      </c>
      <c r="AX670" s="388" t="s">
        <v>80</v>
      </c>
      <c r="AY670" s="389" t="s">
        <v>148</v>
      </c>
    </row>
    <row r="671" spans="1:65" s="405" customFormat="1" ht="44.25" customHeight="1">
      <c r="A671" s="498"/>
      <c r="B671" s="499"/>
      <c r="C671" s="570" t="s">
        <v>797</v>
      </c>
      <c r="D671" s="570" t="s">
        <v>153</v>
      </c>
      <c r="E671" s="571" t="s">
        <v>201</v>
      </c>
      <c r="F671" s="572" t="s">
        <v>202</v>
      </c>
      <c r="G671" s="573" t="s">
        <v>195</v>
      </c>
      <c r="H671" s="574">
        <v>1.1950000000000001</v>
      </c>
      <c r="I671" s="381"/>
      <c r="J671" s="575">
        <f>ROUND(I671*H671,2)</f>
        <v>0</v>
      </c>
      <c r="K671" s="576"/>
      <c r="L671" s="499"/>
      <c r="M671" s="577" t="s">
        <v>1</v>
      </c>
      <c r="N671" s="578" t="s">
        <v>40</v>
      </c>
      <c r="O671" s="498"/>
      <c r="P671" s="579">
        <f>O671*H671</f>
        <v>0</v>
      </c>
      <c r="Q671" s="579">
        <v>0</v>
      </c>
      <c r="R671" s="579">
        <f>Q671*H671</f>
        <v>0</v>
      </c>
      <c r="S671" s="579">
        <v>0</v>
      </c>
      <c r="T671" s="580">
        <f>S671*H671</f>
        <v>0</v>
      </c>
      <c r="U671" s="498"/>
      <c r="V671" s="498"/>
      <c r="AR671" s="379" t="s">
        <v>157</v>
      </c>
      <c r="AT671" s="379" t="s">
        <v>153</v>
      </c>
      <c r="AU671" s="379" t="s">
        <v>158</v>
      </c>
      <c r="AY671" s="372" t="s">
        <v>148</v>
      </c>
      <c r="BE671" s="380">
        <f>IF(N671="základní",J671,0)</f>
        <v>0</v>
      </c>
      <c r="BF671" s="380">
        <f>IF(N671="snížená",J671,0)</f>
        <v>0</v>
      </c>
      <c r="BG671" s="380">
        <f>IF(N671="zákl. přenesená",J671,0)</f>
        <v>0</v>
      </c>
      <c r="BH671" s="380">
        <f>IF(N671="sníž. přenesená",J671,0)</f>
        <v>0</v>
      </c>
      <c r="BI671" s="380">
        <f>IF(N671="nulová",J671,0)</f>
        <v>0</v>
      </c>
      <c r="BJ671" s="372" t="s">
        <v>80</v>
      </c>
      <c r="BK671" s="380">
        <f>ROUND(I671*H671,2)</f>
        <v>0</v>
      </c>
      <c r="BL671" s="372" t="s">
        <v>157</v>
      </c>
      <c r="BM671" s="379" t="s">
        <v>798</v>
      </c>
    </row>
    <row r="672" spans="1:65" s="382" customFormat="1" ht="22.75" customHeight="1">
      <c r="A672" s="560"/>
      <c r="B672" s="561"/>
      <c r="C672" s="560"/>
      <c r="D672" s="562" t="s">
        <v>74</v>
      </c>
      <c r="E672" s="568" t="s">
        <v>204</v>
      </c>
      <c r="F672" s="568" t="s">
        <v>205</v>
      </c>
      <c r="G672" s="560"/>
      <c r="H672" s="560"/>
      <c r="I672" s="560"/>
      <c r="J672" s="569">
        <f>BK672</f>
        <v>0</v>
      </c>
      <c r="K672" s="560"/>
      <c r="L672" s="561"/>
      <c r="M672" s="565"/>
      <c r="N672" s="560"/>
      <c r="O672" s="560"/>
      <c r="P672" s="566">
        <f>P673+P676+P683</f>
        <v>0</v>
      </c>
      <c r="Q672" s="560"/>
      <c r="R672" s="566">
        <f>R673+R676+R683</f>
        <v>0.73758999999999997</v>
      </c>
      <c r="S672" s="560"/>
      <c r="T672" s="567">
        <f>T673+T676+T683</f>
        <v>0</v>
      </c>
      <c r="U672" s="560"/>
      <c r="V672" s="560"/>
      <c r="AR672" s="384" t="s">
        <v>80</v>
      </c>
      <c r="AT672" s="385" t="s">
        <v>74</v>
      </c>
      <c r="AU672" s="385" t="s">
        <v>80</v>
      </c>
      <c r="AY672" s="384" t="s">
        <v>148</v>
      </c>
      <c r="BK672" s="383">
        <f>BK673+BK676+BK683</f>
        <v>0</v>
      </c>
    </row>
    <row r="673" spans="1:65" s="382" customFormat="1" ht="20.9" customHeight="1">
      <c r="A673" s="560"/>
      <c r="B673" s="561"/>
      <c r="C673" s="560"/>
      <c r="D673" s="562" t="s">
        <v>74</v>
      </c>
      <c r="E673" s="568" t="s">
        <v>235</v>
      </c>
      <c r="F673" s="568" t="s">
        <v>236</v>
      </c>
      <c r="G673" s="560"/>
      <c r="H673" s="560"/>
      <c r="I673" s="560"/>
      <c r="J673" s="569">
        <f>BK673</f>
        <v>0</v>
      </c>
      <c r="K673" s="560"/>
      <c r="L673" s="561"/>
      <c r="M673" s="565"/>
      <c r="N673" s="560"/>
      <c r="O673" s="560"/>
      <c r="P673" s="566">
        <f>SUM(P674:P675)</f>
        <v>0</v>
      </c>
      <c r="Q673" s="560"/>
      <c r="R673" s="566">
        <f>SUM(R674:R675)</f>
        <v>2.6999999999999996E-2</v>
      </c>
      <c r="S673" s="560"/>
      <c r="T673" s="567">
        <f>SUM(T674:T675)</f>
        <v>0</v>
      </c>
      <c r="U673" s="560"/>
      <c r="V673" s="560"/>
      <c r="AR673" s="384" t="s">
        <v>82</v>
      </c>
      <c r="AT673" s="385" t="s">
        <v>74</v>
      </c>
      <c r="AU673" s="385" t="s">
        <v>82</v>
      </c>
      <c r="AY673" s="384" t="s">
        <v>148</v>
      </c>
      <c r="BK673" s="383">
        <f>SUM(BK674:BK675)</f>
        <v>0</v>
      </c>
    </row>
    <row r="674" spans="1:65" s="405" customFormat="1" ht="24.15" customHeight="1">
      <c r="A674" s="498"/>
      <c r="B674" s="499"/>
      <c r="C674" s="570" t="s">
        <v>799</v>
      </c>
      <c r="D674" s="570" t="s">
        <v>153</v>
      </c>
      <c r="E674" s="571" t="s">
        <v>238</v>
      </c>
      <c r="F674" s="572" t="s">
        <v>239</v>
      </c>
      <c r="G674" s="573" t="s">
        <v>156</v>
      </c>
      <c r="H674" s="574">
        <v>6</v>
      </c>
      <c r="I674" s="381"/>
      <c r="J674" s="575">
        <f>ROUND(I674*H674,2)</f>
        <v>0</v>
      </c>
      <c r="K674" s="576"/>
      <c r="L674" s="499"/>
      <c r="M674" s="577" t="s">
        <v>1</v>
      </c>
      <c r="N674" s="578" t="s">
        <v>40</v>
      </c>
      <c r="O674" s="498"/>
      <c r="P674" s="579">
        <f>O674*H674</f>
        <v>0</v>
      </c>
      <c r="Q674" s="579">
        <v>4.4999999999999997E-3</v>
      </c>
      <c r="R674" s="579">
        <f>Q674*H674</f>
        <v>2.6999999999999996E-2</v>
      </c>
      <c r="S674" s="579">
        <v>0</v>
      </c>
      <c r="T674" s="580">
        <f>S674*H674</f>
        <v>0</v>
      </c>
      <c r="U674" s="498"/>
      <c r="V674" s="498"/>
      <c r="AR674" s="379" t="s">
        <v>157</v>
      </c>
      <c r="AT674" s="379" t="s">
        <v>153</v>
      </c>
      <c r="AU674" s="379" t="s">
        <v>158</v>
      </c>
      <c r="AY674" s="372" t="s">
        <v>148</v>
      </c>
      <c r="BE674" s="380">
        <f>IF(N674="základní",J674,0)</f>
        <v>0</v>
      </c>
      <c r="BF674" s="380">
        <f>IF(N674="snížená",J674,0)</f>
        <v>0</v>
      </c>
      <c r="BG674" s="380">
        <f>IF(N674="zákl. přenesená",J674,0)</f>
        <v>0</v>
      </c>
      <c r="BH674" s="380">
        <f>IF(N674="sníž. přenesená",J674,0)</f>
        <v>0</v>
      </c>
      <c r="BI674" s="380">
        <f>IF(N674="nulová",J674,0)</f>
        <v>0</v>
      </c>
      <c r="BJ674" s="372" t="s">
        <v>80</v>
      </c>
      <c r="BK674" s="380">
        <f>ROUND(I674*H674,2)</f>
        <v>0</v>
      </c>
      <c r="BL674" s="372" t="s">
        <v>157</v>
      </c>
      <c r="BM674" s="379" t="s">
        <v>800</v>
      </c>
    </row>
    <row r="675" spans="1:65" s="405" customFormat="1" ht="24.15" customHeight="1">
      <c r="A675" s="498"/>
      <c r="B675" s="499"/>
      <c r="C675" s="570" t="s">
        <v>801</v>
      </c>
      <c r="D675" s="570" t="s">
        <v>153</v>
      </c>
      <c r="E675" s="571" t="s">
        <v>242</v>
      </c>
      <c r="F675" s="572" t="s">
        <v>243</v>
      </c>
      <c r="G675" s="573" t="s">
        <v>244</v>
      </c>
      <c r="H675" s="386"/>
      <c r="I675" s="381"/>
      <c r="J675" s="575">
        <f>ROUND(I675*H675,2)</f>
        <v>0</v>
      </c>
      <c r="K675" s="576"/>
      <c r="L675" s="499"/>
      <c r="M675" s="577" t="s">
        <v>1</v>
      </c>
      <c r="N675" s="578" t="s">
        <v>40</v>
      </c>
      <c r="O675" s="498"/>
      <c r="P675" s="579">
        <f>O675*H675</f>
        <v>0</v>
      </c>
      <c r="Q675" s="579">
        <v>0</v>
      </c>
      <c r="R675" s="579">
        <f>Q675*H675</f>
        <v>0</v>
      </c>
      <c r="S675" s="579">
        <v>0</v>
      </c>
      <c r="T675" s="580">
        <f>S675*H675</f>
        <v>0</v>
      </c>
      <c r="U675" s="498"/>
      <c r="V675" s="498"/>
      <c r="AR675" s="379" t="s">
        <v>157</v>
      </c>
      <c r="AT675" s="379" t="s">
        <v>153</v>
      </c>
      <c r="AU675" s="379" t="s">
        <v>158</v>
      </c>
      <c r="AY675" s="372" t="s">
        <v>148</v>
      </c>
      <c r="BE675" s="380">
        <f>IF(N675="základní",J675,0)</f>
        <v>0</v>
      </c>
      <c r="BF675" s="380">
        <f>IF(N675="snížená",J675,0)</f>
        <v>0</v>
      </c>
      <c r="BG675" s="380">
        <f>IF(N675="zákl. přenesená",J675,0)</f>
        <v>0</v>
      </c>
      <c r="BH675" s="380">
        <f>IF(N675="sníž. přenesená",J675,0)</f>
        <v>0</v>
      </c>
      <c r="BI675" s="380">
        <f>IF(N675="nulová",J675,0)</f>
        <v>0</v>
      </c>
      <c r="BJ675" s="372" t="s">
        <v>80</v>
      </c>
      <c r="BK675" s="380">
        <f>ROUND(I675*H675,2)</f>
        <v>0</v>
      </c>
      <c r="BL675" s="372" t="s">
        <v>157</v>
      </c>
      <c r="BM675" s="379" t="s">
        <v>802</v>
      </c>
    </row>
    <row r="676" spans="1:65" s="382" customFormat="1" ht="20.9" customHeight="1">
      <c r="A676" s="560"/>
      <c r="B676" s="561"/>
      <c r="C676" s="560"/>
      <c r="D676" s="562" t="s">
        <v>74</v>
      </c>
      <c r="E676" s="568" t="s">
        <v>246</v>
      </c>
      <c r="F676" s="568" t="s">
        <v>247</v>
      </c>
      <c r="G676" s="560"/>
      <c r="H676" s="560"/>
      <c r="I676" s="560"/>
      <c r="J676" s="569">
        <f>BK676</f>
        <v>0</v>
      </c>
      <c r="K676" s="560"/>
      <c r="L676" s="561"/>
      <c r="M676" s="565"/>
      <c r="N676" s="560"/>
      <c r="O676" s="560"/>
      <c r="P676" s="566">
        <f>SUM(P677:P682)</f>
        <v>0</v>
      </c>
      <c r="Q676" s="560"/>
      <c r="R676" s="566">
        <f>SUM(R677:R682)</f>
        <v>0.25397999999999998</v>
      </c>
      <c r="S676" s="560"/>
      <c r="T676" s="567">
        <f>SUM(T677:T682)</f>
        <v>0</v>
      </c>
      <c r="U676" s="560"/>
      <c r="V676" s="560"/>
      <c r="AR676" s="384" t="s">
        <v>82</v>
      </c>
      <c r="AT676" s="385" t="s">
        <v>74</v>
      </c>
      <c r="AU676" s="385" t="s">
        <v>82</v>
      </c>
      <c r="AY676" s="384" t="s">
        <v>148</v>
      </c>
      <c r="BK676" s="383">
        <f>SUM(BK677:BK682)</f>
        <v>0</v>
      </c>
    </row>
    <row r="677" spans="1:65" s="405" customFormat="1" ht="16.5" customHeight="1">
      <c r="A677" s="498"/>
      <c r="B677" s="499"/>
      <c r="C677" s="570" t="s">
        <v>803</v>
      </c>
      <c r="D677" s="570" t="s">
        <v>153</v>
      </c>
      <c r="E677" s="571" t="s">
        <v>249</v>
      </c>
      <c r="F677" s="572" t="s">
        <v>250</v>
      </c>
      <c r="G677" s="573" t="s">
        <v>156</v>
      </c>
      <c r="H677" s="574">
        <v>8.5</v>
      </c>
      <c r="I677" s="381"/>
      <c r="J677" s="575">
        <f>ROUND(I677*H677,2)</f>
        <v>0</v>
      </c>
      <c r="K677" s="576"/>
      <c r="L677" s="499"/>
      <c r="M677" s="577" t="s">
        <v>1</v>
      </c>
      <c r="N677" s="578" t="s">
        <v>40</v>
      </c>
      <c r="O677" s="498"/>
      <c r="P677" s="579">
        <f>O677*H677</f>
        <v>0</v>
      </c>
      <c r="Q677" s="579">
        <v>2.9999999999999997E-4</v>
      </c>
      <c r="R677" s="579">
        <f>Q677*H677</f>
        <v>2.5499999999999997E-3</v>
      </c>
      <c r="S677" s="579">
        <v>0</v>
      </c>
      <c r="T677" s="580">
        <f>S677*H677</f>
        <v>0</v>
      </c>
      <c r="U677" s="498"/>
      <c r="V677" s="498"/>
      <c r="AR677" s="379" t="s">
        <v>157</v>
      </c>
      <c r="AT677" s="379" t="s">
        <v>153</v>
      </c>
      <c r="AU677" s="379" t="s">
        <v>158</v>
      </c>
      <c r="AY677" s="372" t="s">
        <v>148</v>
      </c>
      <c r="BE677" s="380">
        <f>IF(N677="základní",J677,0)</f>
        <v>0</v>
      </c>
      <c r="BF677" s="380">
        <f>IF(N677="snížená",J677,0)</f>
        <v>0</v>
      </c>
      <c r="BG677" s="380">
        <f>IF(N677="zákl. přenesená",J677,0)</f>
        <v>0</v>
      </c>
      <c r="BH677" s="380">
        <f>IF(N677="sníž. přenesená",J677,0)</f>
        <v>0</v>
      </c>
      <c r="BI677" s="380">
        <f>IF(N677="nulová",J677,0)</f>
        <v>0</v>
      </c>
      <c r="BJ677" s="372" t="s">
        <v>80</v>
      </c>
      <c r="BK677" s="380">
        <f>ROUND(I677*H677,2)</f>
        <v>0</v>
      </c>
      <c r="BL677" s="372" t="s">
        <v>157</v>
      </c>
      <c r="BM677" s="379" t="s">
        <v>804</v>
      </c>
    </row>
    <row r="678" spans="1:65" s="405" customFormat="1" ht="24.15" customHeight="1">
      <c r="A678" s="498"/>
      <c r="B678" s="499"/>
      <c r="C678" s="570" t="s">
        <v>805</v>
      </c>
      <c r="D678" s="570" t="s">
        <v>153</v>
      </c>
      <c r="E678" s="571" t="s">
        <v>372</v>
      </c>
      <c r="F678" s="572" t="s">
        <v>373</v>
      </c>
      <c r="G678" s="573" t="s">
        <v>156</v>
      </c>
      <c r="H678" s="574">
        <v>5</v>
      </c>
      <c r="I678" s="381"/>
      <c r="J678" s="575">
        <f>ROUND(I678*H678,2)</f>
        <v>0</v>
      </c>
      <c r="K678" s="576"/>
      <c r="L678" s="499"/>
      <c r="M678" s="577" t="s">
        <v>1</v>
      </c>
      <c r="N678" s="578" t="s">
        <v>40</v>
      </c>
      <c r="O678" s="498"/>
      <c r="P678" s="579">
        <f>O678*H678</f>
        <v>0</v>
      </c>
      <c r="Q678" s="579">
        <v>0</v>
      </c>
      <c r="R678" s="579">
        <f>Q678*H678</f>
        <v>0</v>
      </c>
      <c r="S678" s="579">
        <v>0</v>
      </c>
      <c r="T678" s="580">
        <f>S678*H678</f>
        <v>0</v>
      </c>
      <c r="U678" s="498"/>
      <c r="V678" s="498"/>
      <c r="AR678" s="379" t="s">
        <v>157</v>
      </c>
      <c r="AT678" s="379" t="s">
        <v>153</v>
      </c>
      <c r="AU678" s="379" t="s">
        <v>158</v>
      </c>
      <c r="AY678" s="372" t="s">
        <v>148</v>
      </c>
      <c r="BE678" s="380">
        <f>IF(N678="základní",J678,0)</f>
        <v>0</v>
      </c>
      <c r="BF678" s="380">
        <f>IF(N678="snížená",J678,0)</f>
        <v>0</v>
      </c>
      <c r="BG678" s="380">
        <f>IF(N678="zákl. přenesená",J678,0)</f>
        <v>0</v>
      </c>
      <c r="BH678" s="380">
        <f>IF(N678="sníž. přenesená",J678,0)</f>
        <v>0</v>
      </c>
      <c r="BI678" s="380">
        <f>IF(N678="nulová",J678,0)</f>
        <v>0</v>
      </c>
      <c r="BJ678" s="372" t="s">
        <v>80</v>
      </c>
      <c r="BK678" s="380">
        <f>ROUND(I678*H678,2)</f>
        <v>0</v>
      </c>
      <c r="BL678" s="372" t="s">
        <v>157</v>
      </c>
      <c r="BM678" s="379" t="s">
        <v>806</v>
      </c>
    </row>
    <row r="679" spans="1:65" s="405" customFormat="1" ht="33" customHeight="1">
      <c r="A679" s="498"/>
      <c r="B679" s="499"/>
      <c r="C679" s="570" t="s">
        <v>807</v>
      </c>
      <c r="D679" s="570" t="s">
        <v>153</v>
      </c>
      <c r="E679" s="571" t="s">
        <v>252</v>
      </c>
      <c r="F679" s="572" t="s">
        <v>253</v>
      </c>
      <c r="G679" s="573" t="s">
        <v>156</v>
      </c>
      <c r="H679" s="574">
        <v>8.5</v>
      </c>
      <c r="I679" s="381"/>
      <c r="J679" s="575">
        <f>ROUND(I679*H679,2)</f>
        <v>0</v>
      </c>
      <c r="K679" s="576"/>
      <c r="L679" s="499"/>
      <c r="M679" s="577" t="s">
        <v>1</v>
      </c>
      <c r="N679" s="578" t="s">
        <v>40</v>
      </c>
      <c r="O679" s="498"/>
      <c r="P679" s="579">
        <f>O679*H679</f>
        <v>0</v>
      </c>
      <c r="Q679" s="579">
        <v>5.3800000000000002E-3</v>
      </c>
      <c r="R679" s="579">
        <f>Q679*H679</f>
        <v>4.573E-2</v>
      </c>
      <c r="S679" s="579">
        <v>0</v>
      </c>
      <c r="T679" s="580">
        <f>S679*H679</f>
        <v>0</v>
      </c>
      <c r="U679" s="498"/>
      <c r="V679" s="498"/>
      <c r="AR679" s="379" t="s">
        <v>157</v>
      </c>
      <c r="AT679" s="379" t="s">
        <v>153</v>
      </c>
      <c r="AU679" s="379" t="s">
        <v>158</v>
      </c>
      <c r="AY679" s="372" t="s">
        <v>148</v>
      </c>
      <c r="BE679" s="380">
        <f>IF(N679="základní",J679,0)</f>
        <v>0</v>
      </c>
      <c r="BF679" s="380">
        <f>IF(N679="snížená",J679,0)</f>
        <v>0</v>
      </c>
      <c r="BG679" s="380">
        <f>IF(N679="zákl. přenesená",J679,0)</f>
        <v>0</v>
      </c>
      <c r="BH679" s="380">
        <f>IF(N679="sníž. přenesená",J679,0)</f>
        <v>0</v>
      </c>
      <c r="BI679" s="380">
        <f>IF(N679="nulová",J679,0)</f>
        <v>0</v>
      </c>
      <c r="BJ679" s="372" t="s">
        <v>80</v>
      </c>
      <c r="BK679" s="380">
        <f>ROUND(I679*H679,2)</f>
        <v>0</v>
      </c>
      <c r="BL679" s="372" t="s">
        <v>157</v>
      </c>
      <c r="BM679" s="379" t="s">
        <v>808</v>
      </c>
    </row>
    <row r="680" spans="1:65" s="405" customFormat="1" ht="24.15" customHeight="1">
      <c r="A680" s="498"/>
      <c r="B680" s="499"/>
      <c r="C680" s="595" t="s">
        <v>809</v>
      </c>
      <c r="D680" s="595" t="s">
        <v>256</v>
      </c>
      <c r="E680" s="596" t="s">
        <v>257</v>
      </c>
      <c r="F680" s="597" t="s">
        <v>258</v>
      </c>
      <c r="G680" s="598" t="s">
        <v>156</v>
      </c>
      <c r="H680" s="599">
        <v>9.35</v>
      </c>
      <c r="I680" s="387"/>
      <c r="J680" s="600">
        <f>ROUND(I680*H680,2)</f>
        <v>0</v>
      </c>
      <c r="K680" s="601"/>
      <c r="L680" s="602"/>
      <c r="M680" s="603" t="s">
        <v>1</v>
      </c>
      <c r="N680" s="604" t="s">
        <v>40</v>
      </c>
      <c r="O680" s="498"/>
      <c r="P680" s="579">
        <f>O680*H680</f>
        <v>0</v>
      </c>
      <c r="Q680" s="579">
        <v>2.1999999999999999E-2</v>
      </c>
      <c r="R680" s="579">
        <f>Q680*H680</f>
        <v>0.20569999999999999</v>
      </c>
      <c r="S680" s="579">
        <v>0</v>
      </c>
      <c r="T680" s="580">
        <f>S680*H680</f>
        <v>0</v>
      </c>
      <c r="U680" s="498"/>
      <c r="V680" s="498"/>
      <c r="AR680" s="379" t="s">
        <v>172</v>
      </c>
      <c r="AT680" s="379" t="s">
        <v>256</v>
      </c>
      <c r="AU680" s="379" t="s">
        <v>158</v>
      </c>
      <c r="AY680" s="372" t="s">
        <v>148</v>
      </c>
      <c r="BE680" s="380">
        <f>IF(N680="základní",J680,0)</f>
        <v>0</v>
      </c>
      <c r="BF680" s="380">
        <f>IF(N680="snížená",J680,0)</f>
        <v>0</v>
      </c>
      <c r="BG680" s="380">
        <f>IF(N680="zákl. přenesená",J680,0)</f>
        <v>0</v>
      </c>
      <c r="BH680" s="380">
        <f>IF(N680="sníž. přenesená",J680,0)</f>
        <v>0</v>
      </c>
      <c r="BI680" s="380">
        <f>IF(N680="nulová",J680,0)</f>
        <v>0</v>
      </c>
      <c r="BJ680" s="372" t="s">
        <v>80</v>
      </c>
      <c r="BK680" s="380">
        <f>ROUND(I680*H680,2)</f>
        <v>0</v>
      </c>
      <c r="BL680" s="372" t="s">
        <v>157</v>
      </c>
      <c r="BM680" s="379" t="s">
        <v>810</v>
      </c>
    </row>
    <row r="681" spans="1:65" s="388" customFormat="1">
      <c r="A681" s="581"/>
      <c r="B681" s="582"/>
      <c r="C681" s="581"/>
      <c r="D681" s="583" t="s">
        <v>170</v>
      </c>
      <c r="E681" s="581"/>
      <c r="F681" s="585" t="s">
        <v>811</v>
      </c>
      <c r="G681" s="581"/>
      <c r="H681" s="586">
        <v>9.35</v>
      </c>
      <c r="I681" s="581"/>
      <c r="J681" s="581"/>
      <c r="K681" s="581"/>
      <c r="L681" s="582"/>
      <c r="M681" s="587"/>
      <c r="N681" s="581"/>
      <c r="O681" s="581"/>
      <c r="P681" s="581"/>
      <c r="Q681" s="581"/>
      <c r="R681" s="581"/>
      <c r="S681" s="581"/>
      <c r="T681" s="588"/>
      <c r="U681" s="581"/>
      <c r="V681" s="581"/>
      <c r="AT681" s="389" t="s">
        <v>170</v>
      </c>
      <c r="AU681" s="389" t="s">
        <v>158</v>
      </c>
      <c r="AV681" s="388" t="s">
        <v>82</v>
      </c>
      <c r="AW681" s="388" t="s">
        <v>3</v>
      </c>
      <c r="AX681" s="388" t="s">
        <v>80</v>
      </c>
      <c r="AY681" s="389" t="s">
        <v>148</v>
      </c>
    </row>
    <row r="682" spans="1:65" s="405" customFormat="1" ht="24.15" customHeight="1">
      <c r="A682" s="498"/>
      <c r="B682" s="499"/>
      <c r="C682" s="570" t="s">
        <v>812</v>
      </c>
      <c r="D682" s="570" t="s">
        <v>153</v>
      </c>
      <c r="E682" s="571" t="s">
        <v>263</v>
      </c>
      <c r="F682" s="572" t="s">
        <v>264</v>
      </c>
      <c r="G682" s="573" t="s">
        <v>244</v>
      </c>
      <c r="H682" s="386"/>
      <c r="I682" s="381"/>
      <c r="J682" s="575">
        <f>ROUND(I682*H682,2)</f>
        <v>0</v>
      </c>
      <c r="K682" s="576"/>
      <c r="L682" s="499"/>
      <c r="M682" s="577" t="s">
        <v>1</v>
      </c>
      <c r="N682" s="578" t="s">
        <v>40</v>
      </c>
      <c r="O682" s="498"/>
      <c r="P682" s="579">
        <f>O682*H682</f>
        <v>0</v>
      </c>
      <c r="Q682" s="579">
        <v>0</v>
      </c>
      <c r="R682" s="579">
        <f>Q682*H682</f>
        <v>0</v>
      </c>
      <c r="S682" s="579">
        <v>0</v>
      </c>
      <c r="T682" s="580">
        <f>S682*H682</f>
        <v>0</v>
      </c>
      <c r="U682" s="498"/>
      <c r="V682" s="498"/>
      <c r="AR682" s="379" t="s">
        <v>157</v>
      </c>
      <c r="AT682" s="379" t="s">
        <v>153</v>
      </c>
      <c r="AU682" s="379" t="s">
        <v>158</v>
      </c>
      <c r="AY682" s="372" t="s">
        <v>148</v>
      </c>
      <c r="BE682" s="380">
        <f>IF(N682="základní",J682,0)</f>
        <v>0</v>
      </c>
      <c r="BF682" s="380">
        <f>IF(N682="snížená",J682,0)</f>
        <v>0</v>
      </c>
      <c r="BG682" s="380">
        <f>IF(N682="zákl. přenesená",J682,0)</f>
        <v>0</v>
      </c>
      <c r="BH682" s="380">
        <f>IF(N682="sníž. přenesená",J682,0)</f>
        <v>0</v>
      </c>
      <c r="BI682" s="380">
        <f>IF(N682="nulová",J682,0)</f>
        <v>0</v>
      </c>
      <c r="BJ682" s="372" t="s">
        <v>80</v>
      </c>
      <c r="BK682" s="380">
        <f>ROUND(I682*H682,2)</f>
        <v>0</v>
      </c>
      <c r="BL682" s="372" t="s">
        <v>157</v>
      </c>
      <c r="BM682" s="379" t="s">
        <v>813</v>
      </c>
    </row>
    <row r="683" spans="1:65" s="382" customFormat="1" ht="20.9" customHeight="1">
      <c r="A683" s="560"/>
      <c r="B683" s="561"/>
      <c r="C683" s="560"/>
      <c r="D683" s="562" t="s">
        <v>74</v>
      </c>
      <c r="E683" s="568" t="s">
        <v>266</v>
      </c>
      <c r="F683" s="568" t="s">
        <v>267</v>
      </c>
      <c r="G683" s="560"/>
      <c r="H683" s="560"/>
      <c r="I683" s="560"/>
      <c r="J683" s="569">
        <f>BK683</f>
        <v>0</v>
      </c>
      <c r="K683" s="560"/>
      <c r="L683" s="561"/>
      <c r="M683" s="565"/>
      <c r="N683" s="560"/>
      <c r="O683" s="560"/>
      <c r="P683" s="566">
        <f>SUM(P684:P689)</f>
        <v>0</v>
      </c>
      <c r="Q683" s="560"/>
      <c r="R683" s="566">
        <f>SUM(R684:R689)</f>
        <v>0.45661000000000002</v>
      </c>
      <c r="S683" s="560"/>
      <c r="T683" s="567">
        <f>SUM(T684:T689)</f>
        <v>0</v>
      </c>
      <c r="U683" s="560"/>
      <c r="V683" s="560"/>
      <c r="AR683" s="384" t="s">
        <v>82</v>
      </c>
      <c r="AT683" s="385" t="s">
        <v>74</v>
      </c>
      <c r="AU683" s="385" t="s">
        <v>82</v>
      </c>
      <c r="AY683" s="384" t="s">
        <v>148</v>
      </c>
      <c r="BK683" s="383">
        <f>SUM(BK684:BK689)</f>
        <v>0</v>
      </c>
    </row>
    <row r="684" spans="1:65" s="405" customFormat="1" ht="16.5" customHeight="1">
      <c r="A684" s="498"/>
      <c r="B684" s="499"/>
      <c r="C684" s="570" t="s">
        <v>814</v>
      </c>
      <c r="D684" s="570" t="s">
        <v>153</v>
      </c>
      <c r="E684" s="571" t="s">
        <v>269</v>
      </c>
      <c r="F684" s="572" t="s">
        <v>270</v>
      </c>
      <c r="G684" s="573" t="s">
        <v>156</v>
      </c>
      <c r="H684" s="574">
        <v>16.5</v>
      </c>
      <c r="I684" s="381"/>
      <c r="J684" s="575">
        <f>ROUND(I684*H684,2)</f>
        <v>0</v>
      </c>
      <c r="K684" s="576"/>
      <c r="L684" s="499"/>
      <c r="M684" s="577" t="s">
        <v>1</v>
      </c>
      <c r="N684" s="578" t="s">
        <v>40</v>
      </c>
      <c r="O684" s="498"/>
      <c r="P684" s="579">
        <f>O684*H684</f>
        <v>0</v>
      </c>
      <c r="Q684" s="579">
        <v>2.9999999999999997E-4</v>
      </c>
      <c r="R684" s="579">
        <f>Q684*H684</f>
        <v>4.9499999999999995E-3</v>
      </c>
      <c r="S684" s="579">
        <v>0</v>
      </c>
      <c r="T684" s="580">
        <f>S684*H684</f>
        <v>0</v>
      </c>
      <c r="U684" s="498"/>
      <c r="V684" s="498"/>
      <c r="AR684" s="379" t="s">
        <v>157</v>
      </c>
      <c r="AT684" s="379" t="s">
        <v>153</v>
      </c>
      <c r="AU684" s="379" t="s">
        <v>158</v>
      </c>
      <c r="AY684" s="372" t="s">
        <v>148</v>
      </c>
      <c r="BE684" s="380">
        <f>IF(N684="základní",J684,0)</f>
        <v>0</v>
      </c>
      <c r="BF684" s="380">
        <f>IF(N684="snížená",J684,0)</f>
        <v>0</v>
      </c>
      <c r="BG684" s="380">
        <f>IF(N684="zákl. přenesená",J684,0)</f>
        <v>0</v>
      </c>
      <c r="BH684" s="380">
        <f>IF(N684="sníž. přenesená",J684,0)</f>
        <v>0</v>
      </c>
      <c r="BI684" s="380">
        <f>IF(N684="nulová",J684,0)</f>
        <v>0</v>
      </c>
      <c r="BJ684" s="372" t="s">
        <v>80</v>
      </c>
      <c r="BK684" s="380">
        <f>ROUND(I684*H684,2)</f>
        <v>0</v>
      </c>
      <c r="BL684" s="372" t="s">
        <v>157</v>
      </c>
      <c r="BM684" s="379" t="s">
        <v>815</v>
      </c>
    </row>
    <row r="685" spans="1:65" s="405" customFormat="1" ht="16.5" customHeight="1">
      <c r="A685" s="498"/>
      <c r="B685" s="499"/>
      <c r="C685" s="570" t="s">
        <v>816</v>
      </c>
      <c r="D685" s="570" t="s">
        <v>153</v>
      </c>
      <c r="E685" s="571" t="s">
        <v>273</v>
      </c>
      <c r="F685" s="572" t="s">
        <v>274</v>
      </c>
      <c r="G685" s="573" t="s">
        <v>156</v>
      </c>
      <c r="H685" s="574">
        <v>16.5</v>
      </c>
      <c r="I685" s="381"/>
      <c r="J685" s="575">
        <f>ROUND(I685*H685,2)</f>
        <v>0</v>
      </c>
      <c r="K685" s="576"/>
      <c r="L685" s="499"/>
      <c r="M685" s="577" t="s">
        <v>1</v>
      </c>
      <c r="N685" s="578" t="s">
        <v>40</v>
      </c>
      <c r="O685" s="498"/>
      <c r="P685" s="579">
        <f>O685*H685</f>
        <v>0</v>
      </c>
      <c r="Q685" s="579">
        <v>4.4999999999999997E-3</v>
      </c>
      <c r="R685" s="579">
        <f>Q685*H685</f>
        <v>7.4249999999999997E-2</v>
      </c>
      <c r="S685" s="579">
        <v>0</v>
      </c>
      <c r="T685" s="580">
        <f>S685*H685</f>
        <v>0</v>
      </c>
      <c r="U685" s="498"/>
      <c r="V685" s="498"/>
      <c r="AR685" s="379" t="s">
        <v>157</v>
      </c>
      <c r="AT685" s="379" t="s">
        <v>153</v>
      </c>
      <c r="AU685" s="379" t="s">
        <v>158</v>
      </c>
      <c r="AY685" s="372" t="s">
        <v>148</v>
      </c>
      <c r="BE685" s="380">
        <f>IF(N685="základní",J685,0)</f>
        <v>0</v>
      </c>
      <c r="BF685" s="380">
        <f>IF(N685="snížená",J685,0)</f>
        <v>0</v>
      </c>
      <c r="BG685" s="380">
        <f>IF(N685="zákl. přenesená",J685,0)</f>
        <v>0</v>
      </c>
      <c r="BH685" s="380">
        <f>IF(N685="sníž. přenesená",J685,0)</f>
        <v>0</v>
      </c>
      <c r="BI685" s="380">
        <f>IF(N685="nulová",J685,0)</f>
        <v>0</v>
      </c>
      <c r="BJ685" s="372" t="s">
        <v>80</v>
      </c>
      <c r="BK685" s="380">
        <f>ROUND(I685*H685,2)</f>
        <v>0</v>
      </c>
      <c r="BL685" s="372" t="s">
        <v>157</v>
      </c>
      <c r="BM685" s="379" t="s">
        <v>817</v>
      </c>
    </row>
    <row r="686" spans="1:65" s="405" customFormat="1" ht="33" customHeight="1">
      <c r="A686" s="498"/>
      <c r="B686" s="499"/>
      <c r="C686" s="570" t="s">
        <v>818</v>
      </c>
      <c r="D686" s="570" t="s">
        <v>153</v>
      </c>
      <c r="E686" s="571" t="s">
        <v>277</v>
      </c>
      <c r="F686" s="572" t="s">
        <v>278</v>
      </c>
      <c r="G686" s="573" t="s">
        <v>156</v>
      </c>
      <c r="H686" s="574">
        <v>16.5</v>
      </c>
      <c r="I686" s="381"/>
      <c r="J686" s="575">
        <f>ROUND(I686*H686,2)</f>
        <v>0</v>
      </c>
      <c r="K686" s="576"/>
      <c r="L686" s="499"/>
      <c r="M686" s="577" t="s">
        <v>1</v>
      </c>
      <c r="N686" s="578" t="s">
        <v>40</v>
      </c>
      <c r="O686" s="498"/>
      <c r="P686" s="579">
        <f>O686*H686</f>
        <v>0</v>
      </c>
      <c r="Q686" s="579">
        <v>5.3800000000000002E-3</v>
      </c>
      <c r="R686" s="579">
        <f>Q686*H686</f>
        <v>8.8770000000000002E-2</v>
      </c>
      <c r="S686" s="579">
        <v>0</v>
      </c>
      <c r="T686" s="580">
        <f>S686*H686</f>
        <v>0</v>
      </c>
      <c r="U686" s="498"/>
      <c r="V686" s="498"/>
      <c r="AR686" s="379" t="s">
        <v>157</v>
      </c>
      <c r="AT686" s="379" t="s">
        <v>153</v>
      </c>
      <c r="AU686" s="379" t="s">
        <v>158</v>
      </c>
      <c r="AY686" s="372" t="s">
        <v>148</v>
      </c>
      <c r="BE686" s="380">
        <f>IF(N686="základní",J686,0)</f>
        <v>0</v>
      </c>
      <c r="BF686" s="380">
        <f>IF(N686="snížená",J686,0)</f>
        <v>0</v>
      </c>
      <c r="BG686" s="380">
        <f>IF(N686="zákl. přenesená",J686,0)</f>
        <v>0</v>
      </c>
      <c r="BH686" s="380">
        <f>IF(N686="sníž. přenesená",J686,0)</f>
        <v>0</v>
      </c>
      <c r="BI686" s="380">
        <f>IF(N686="nulová",J686,0)</f>
        <v>0</v>
      </c>
      <c r="BJ686" s="372" t="s">
        <v>80</v>
      </c>
      <c r="BK686" s="380">
        <f>ROUND(I686*H686,2)</f>
        <v>0</v>
      </c>
      <c r="BL686" s="372" t="s">
        <v>157</v>
      </c>
      <c r="BM686" s="379" t="s">
        <v>819</v>
      </c>
    </row>
    <row r="687" spans="1:65" s="405" customFormat="1" ht="24.15" customHeight="1">
      <c r="A687" s="498"/>
      <c r="B687" s="499"/>
      <c r="C687" s="595" t="s">
        <v>820</v>
      </c>
      <c r="D687" s="595" t="s">
        <v>256</v>
      </c>
      <c r="E687" s="596" t="s">
        <v>281</v>
      </c>
      <c r="F687" s="597" t="s">
        <v>282</v>
      </c>
      <c r="G687" s="598" t="s">
        <v>156</v>
      </c>
      <c r="H687" s="599">
        <v>18.04</v>
      </c>
      <c r="I687" s="387"/>
      <c r="J687" s="600">
        <f>ROUND(I687*H687,2)</f>
        <v>0</v>
      </c>
      <c r="K687" s="601"/>
      <c r="L687" s="602"/>
      <c r="M687" s="603" t="s">
        <v>1</v>
      </c>
      <c r="N687" s="604" t="s">
        <v>40</v>
      </c>
      <c r="O687" s="498"/>
      <c r="P687" s="579">
        <f>O687*H687</f>
        <v>0</v>
      </c>
      <c r="Q687" s="579">
        <v>1.6E-2</v>
      </c>
      <c r="R687" s="579">
        <f>Q687*H687</f>
        <v>0.28864000000000001</v>
      </c>
      <c r="S687" s="579">
        <v>0</v>
      </c>
      <c r="T687" s="580">
        <f>S687*H687</f>
        <v>0</v>
      </c>
      <c r="U687" s="498"/>
      <c r="V687" s="498"/>
      <c r="AR687" s="379" t="s">
        <v>172</v>
      </c>
      <c r="AT687" s="379" t="s">
        <v>256</v>
      </c>
      <c r="AU687" s="379" t="s">
        <v>158</v>
      </c>
      <c r="AY687" s="372" t="s">
        <v>148</v>
      </c>
      <c r="BE687" s="380">
        <f>IF(N687="základní",J687,0)</f>
        <v>0</v>
      </c>
      <c r="BF687" s="380">
        <f>IF(N687="snížená",J687,0)</f>
        <v>0</v>
      </c>
      <c r="BG687" s="380">
        <f>IF(N687="zákl. přenesená",J687,0)</f>
        <v>0</v>
      </c>
      <c r="BH687" s="380">
        <f>IF(N687="sníž. přenesená",J687,0)</f>
        <v>0</v>
      </c>
      <c r="BI687" s="380">
        <f>IF(N687="nulová",J687,0)</f>
        <v>0</v>
      </c>
      <c r="BJ687" s="372" t="s">
        <v>80</v>
      </c>
      <c r="BK687" s="380">
        <f>ROUND(I687*H687,2)</f>
        <v>0</v>
      </c>
      <c r="BL687" s="372" t="s">
        <v>157</v>
      </c>
      <c r="BM687" s="379" t="s">
        <v>821</v>
      </c>
    </row>
    <row r="688" spans="1:65" s="388" customFormat="1">
      <c r="A688" s="581"/>
      <c r="B688" s="582"/>
      <c r="C688" s="581"/>
      <c r="D688" s="583" t="s">
        <v>170</v>
      </c>
      <c r="E688" s="581"/>
      <c r="F688" s="585" t="s">
        <v>822</v>
      </c>
      <c r="G688" s="581"/>
      <c r="H688" s="586">
        <v>18.04</v>
      </c>
      <c r="I688" s="581"/>
      <c r="J688" s="581"/>
      <c r="K688" s="581"/>
      <c r="L688" s="582"/>
      <c r="M688" s="587"/>
      <c r="N688" s="581"/>
      <c r="O688" s="581"/>
      <c r="P688" s="581"/>
      <c r="Q688" s="581"/>
      <c r="R688" s="581"/>
      <c r="S688" s="581"/>
      <c r="T688" s="588"/>
      <c r="U688" s="581"/>
      <c r="V688" s="581"/>
      <c r="AT688" s="389" t="s">
        <v>170</v>
      </c>
      <c r="AU688" s="389" t="s">
        <v>158</v>
      </c>
      <c r="AV688" s="388" t="s">
        <v>82</v>
      </c>
      <c r="AW688" s="388" t="s">
        <v>3</v>
      </c>
      <c r="AX688" s="388" t="s">
        <v>80</v>
      </c>
      <c r="AY688" s="389" t="s">
        <v>148</v>
      </c>
    </row>
    <row r="689" spans="1:65" s="405" customFormat="1" ht="24.15" customHeight="1">
      <c r="A689" s="498"/>
      <c r="B689" s="499"/>
      <c r="C689" s="570" t="s">
        <v>823</v>
      </c>
      <c r="D689" s="570" t="s">
        <v>153</v>
      </c>
      <c r="E689" s="571" t="s">
        <v>286</v>
      </c>
      <c r="F689" s="572" t="s">
        <v>287</v>
      </c>
      <c r="G689" s="573" t="s">
        <v>244</v>
      </c>
      <c r="H689" s="386"/>
      <c r="I689" s="381"/>
      <c r="J689" s="575">
        <f>ROUND(I689*H689,2)</f>
        <v>0</v>
      </c>
      <c r="K689" s="576"/>
      <c r="L689" s="499"/>
      <c r="M689" s="577" t="s">
        <v>1</v>
      </c>
      <c r="N689" s="578" t="s">
        <v>40</v>
      </c>
      <c r="O689" s="498"/>
      <c r="P689" s="579">
        <f>O689*H689</f>
        <v>0</v>
      </c>
      <c r="Q689" s="579">
        <v>0</v>
      </c>
      <c r="R689" s="579">
        <f>Q689*H689</f>
        <v>0</v>
      </c>
      <c r="S689" s="579">
        <v>0</v>
      </c>
      <c r="T689" s="580">
        <f>S689*H689</f>
        <v>0</v>
      </c>
      <c r="U689" s="498"/>
      <c r="V689" s="498"/>
      <c r="AR689" s="379" t="s">
        <v>157</v>
      </c>
      <c r="AT689" s="379" t="s">
        <v>153</v>
      </c>
      <c r="AU689" s="379" t="s">
        <v>158</v>
      </c>
      <c r="AY689" s="372" t="s">
        <v>148</v>
      </c>
      <c r="BE689" s="380">
        <f>IF(N689="základní",J689,0)</f>
        <v>0</v>
      </c>
      <c r="BF689" s="380">
        <f>IF(N689="snížená",J689,0)</f>
        <v>0</v>
      </c>
      <c r="BG689" s="380">
        <f>IF(N689="zákl. přenesená",J689,0)</f>
        <v>0</v>
      </c>
      <c r="BH689" s="380">
        <f>IF(N689="sníž. přenesená",J689,0)</f>
        <v>0</v>
      </c>
      <c r="BI689" s="380">
        <f>IF(N689="nulová",J689,0)</f>
        <v>0</v>
      </c>
      <c r="BJ689" s="372" t="s">
        <v>80</v>
      </c>
      <c r="BK689" s="380">
        <f>ROUND(I689*H689,2)</f>
        <v>0</v>
      </c>
      <c r="BL689" s="372" t="s">
        <v>157</v>
      </c>
      <c r="BM689" s="379" t="s">
        <v>824</v>
      </c>
    </row>
    <row r="690" spans="1:65" s="382" customFormat="1" ht="26" customHeight="1">
      <c r="A690" s="560"/>
      <c r="B690" s="561"/>
      <c r="C690" s="560"/>
      <c r="D690" s="562" t="s">
        <v>74</v>
      </c>
      <c r="E690" s="563" t="s">
        <v>825</v>
      </c>
      <c r="F690" s="563" t="s">
        <v>826</v>
      </c>
      <c r="G690" s="560"/>
      <c r="H690" s="560"/>
      <c r="I690" s="560"/>
      <c r="J690" s="564">
        <f>BK690</f>
        <v>0</v>
      </c>
      <c r="K690" s="560"/>
      <c r="L690" s="561"/>
      <c r="M690" s="565"/>
      <c r="N690" s="560"/>
      <c r="O690" s="560"/>
      <c r="P690" s="566">
        <f>P691+P701</f>
        <v>0</v>
      </c>
      <c r="Q690" s="560"/>
      <c r="R690" s="566">
        <f>R691+R701</f>
        <v>0.673265</v>
      </c>
      <c r="S690" s="560"/>
      <c r="T690" s="567">
        <f>T691+T701</f>
        <v>0.51749999999999996</v>
      </c>
      <c r="U690" s="560"/>
      <c r="V690" s="560"/>
      <c r="AR690" s="384" t="s">
        <v>80</v>
      </c>
      <c r="AT690" s="385" t="s">
        <v>74</v>
      </c>
      <c r="AU690" s="385" t="s">
        <v>75</v>
      </c>
      <c r="AY690" s="384" t="s">
        <v>148</v>
      </c>
      <c r="BK690" s="383">
        <f>BK691+BK701</f>
        <v>0</v>
      </c>
    </row>
    <row r="691" spans="1:65" s="382" customFormat="1" ht="22.75" customHeight="1">
      <c r="A691" s="560"/>
      <c r="B691" s="561"/>
      <c r="C691" s="560"/>
      <c r="D691" s="562" t="s">
        <v>74</v>
      </c>
      <c r="E691" s="568" t="s">
        <v>149</v>
      </c>
      <c r="F691" s="568" t="s">
        <v>150</v>
      </c>
      <c r="G691" s="560"/>
      <c r="H691" s="560"/>
      <c r="I691" s="560"/>
      <c r="J691" s="569">
        <f>BK691</f>
        <v>0</v>
      </c>
      <c r="K691" s="560"/>
      <c r="L691" s="561"/>
      <c r="M691" s="565"/>
      <c r="N691" s="560"/>
      <c r="O691" s="560"/>
      <c r="P691" s="566">
        <f>P692+P694+P696</f>
        <v>0</v>
      </c>
      <c r="Q691" s="560"/>
      <c r="R691" s="566">
        <f>R692+R694+R696</f>
        <v>0</v>
      </c>
      <c r="S691" s="560"/>
      <c r="T691" s="567">
        <f>T692+T694+T696</f>
        <v>0.51749999999999996</v>
      </c>
      <c r="U691" s="560"/>
      <c r="V691" s="560"/>
      <c r="AR691" s="384" t="s">
        <v>80</v>
      </c>
      <c r="AT691" s="385" t="s">
        <v>74</v>
      </c>
      <c r="AU691" s="385" t="s">
        <v>80</v>
      </c>
      <c r="AY691" s="384" t="s">
        <v>148</v>
      </c>
      <c r="BK691" s="383">
        <f>BK692+BK694+BK696</f>
        <v>0</v>
      </c>
    </row>
    <row r="692" spans="1:65" s="382" customFormat="1" ht="20.9" customHeight="1">
      <c r="A692" s="560"/>
      <c r="B692" s="561"/>
      <c r="C692" s="560"/>
      <c r="D692" s="562" t="s">
        <v>74</v>
      </c>
      <c r="E692" s="568" t="s">
        <v>151</v>
      </c>
      <c r="F692" s="568" t="s">
        <v>152</v>
      </c>
      <c r="G692" s="560"/>
      <c r="H692" s="560"/>
      <c r="I692" s="560"/>
      <c r="J692" s="569">
        <f>BK692</f>
        <v>0</v>
      </c>
      <c r="K692" s="560"/>
      <c r="L692" s="561"/>
      <c r="M692" s="565"/>
      <c r="N692" s="560"/>
      <c r="O692" s="560"/>
      <c r="P692" s="566">
        <f>P693</f>
        <v>0</v>
      </c>
      <c r="Q692" s="560"/>
      <c r="R692" s="566">
        <f>R693</f>
        <v>0</v>
      </c>
      <c r="S692" s="560"/>
      <c r="T692" s="567">
        <f>T693</f>
        <v>0.51</v>
      </c>
      <c r="U692" s="560"/>
      <c r="V692" s="560"/>
      <c r="AR692" s="384" t="s">
        <v>80</v>
      </c>
      <c r="AT692" s="385" t="s">
        <v>74</v>
      </c>
      <c r="AU692" s="385" t="s">
        <v>82</v>
      </c>
      <c r="AY692" s="384" t="s">
        <v>148</v>
      </c>
      <c r="BK692" s="383">
        <f>BK693</f>
        <v>0</v>
      </c>
    </row>
    <row r="693" spans="1:65" s="405" customFormat="1" ht="24.15" customHeight="1">
      <c r="A693" s="498"/>
      <c r="B693" s="499"/>
      <c r="C693" s="570" t="s">
        <v>827</v>
      </c>
      <c r="D693" s="570" t="s">
        <v>153</v>
      </c>
      <c r="E693" s="571" t="s">
        <v>182</v>
      </c>
      <c r="F693" s="572" t="s">
        <v>183</v>
      </c>
      <c r="G693" s="573" t="s">
        <v>156</v>
      </c>
      <c r="H693" s="574">
        <v>7.5</v>
      </c>
      <c r="I693" s="381"/>
      <c r="J693" s="575">
        <f>ROUND(I693*H693,2)</f>
        <v>0</v>
      </c>
      <c r="K693" s="576"/>
      <c r="L693" s="499"/>
      <c r="M693" s="577" t="s">
        <v>1</v>
      </c>
      <c r="N693" s="578" t="s">
        <v>40</v>
      </c>
      <c r="O693" s="498"/>
      <c r="P693" s="579">
        <f>O693*H693</f>
        <v>0</v>
      </c>
      <c r="Q693" s="579">
        <v>0</v>
      </c>
      <c r="R693" s="579">
        <f>Q693*H693</f>
        <v>0</v>
      </c>
      <c r="S693" s="579">
        <v>6.8000000000000005E-2</v>
      </c>
      <c r="T693" s="580">
        <f>S693*H693</f>
        <v>0.51</v>
      </c>
      <c r="U693" s="498"/>
      <c r="V693" s="498"/>
      <c r="AR693" s="379" t="s">
        <v>157</v>
      </c>
      <c r="AT693" s="379" t="s">
        <v>153</v>
      </c>
      <c r="AU693" s="379" t="s">
        <v>158</v>
      </c>
      <c r="AY693" s="372" t="s">
        <v>148</v>
      </c>
      <c r="BE693" s="380">
        <f>IF(N693="základní",J693,0)</f>
        <v>0</v>
      </c>
      <c r="BF693" s="380">
        <f>IF(N693="snížená",J693,0)</f>
        <v>0</v>
      </c>
      <c r="BG693" s="380">
        <f>IF(N693="zákl. přenesená",J693,0)</f>
        <v>0</v>
      </c>
      <c r="BH693" s="380">
        <f>IF(N693="sníž. přenesená",J693,0)</f>
        <v>0</v>
      </c>
      <c r="BI693" s="380">
        <f>IF(N693="nulová",J693,0)</f>
        <v>0</v>
      </c>
      <c r="BJ693" s="372" t="s">
        <v>80</v>
      </c>
      <c r="BK693" s="380">
        <f>ROUND(I693*H693,2)</f>
        <v>0</v>
      </c>
      <c r="BL693" s="372" t="s">
        <v>157</v>
      </c>
      <c r="BM693" s="379" t="s">
        <v>828</v>
      </c>
    </row>
    <row r="694" spans="1:65" s="382" customFormat="1" ht="20.9" customHeight="1">
      <c r="A694" s="560"/>
      <c r="B694" s="561"/>
      <c r="C694" s="560"/>
      <c r="D694" s="562" t="s">
        <v>74</v>
      </c>
      <c r="E694" s="568" t="s">
        <v>295</v>
      </c>
      <c r="F694" s="568" t="s">
        <v>1553</v>
      </c>
      <c r="G694" s="560"/>
      <c r="H694" s="560"/>
      <c r="I694" s="560"/>
      <c r="J694" s="569">
        <f>BK694</f>
        <v>0</v>
      </c>
      <c r="K694" s="560"/>
      <c r="L694" s="561"/>
      <c r="M694" s="565"/>
      <c r="N694" s="560"/>
      <c r="O694" s="560"/>
      <c r="P694" s="566">
        <f>P695</f>
        <v>0</v>
      </c>
      <c r="Q694" s="560"/>
      <c r="R694" s="566">
        <f>R695</f>
        <v>0</v>
      </c>
      <c r="S694" s="560"/>
      <c r="T694" s="567">
        <f>T695</f>
        <v>7.4999999999999997E-3</v>
      </c>
      <c r="U694" s="560"/>
      <c r="V694" s="560"/>
      <c r="AR694" s="384" t="s">
        <v>82</v>
      </c>
      <c r="AT694" s="385" t="s">
        <v>74</v>
      </c>
      <c r="AU694" s="385" t="s">
        <v>82</v>
      </c>
      <c r="AY694" s="384" t="s">
        <v>148</v>
      </c>
      <c r="BK694" s="383">
        <f>BK695</f>
        <v>0</v>
      </c>
    </row>
    <row r="695" spans="1:65" s="405" customFormat="1" ht="24.15" customHeight="1">
      <c r="A695" s="498"/>
      <c r="B695" s="499"/>
      <c r="C695" s="570" t="s">
        <v>829</v>
      </c>
      <c r="D695" s="570" t="s">
        <v>153</v>
      </c>
      <c r="E695" s="571" t="s">
        <v>581</v>
      </c>
      <c r="F695" s="572" t="s">
        <v>582</v>
      </c>
      <c r="G695" s="573" t="s">
        <v>156</v>
      </c>
      <c r="H695" s="574">
        <v>3</v>
      </c>
      <c r="I695" s="381"/>
      <c r="J695" s="575">
        <f>ROUND(I695*H695,2)</f>
        <v>0</v>
      </c>
      <c r="K695" s="576"/>
      <c r="L695" s="499"/>
      <c r="M695" s="577" t="s">
        <v>1</v>
      </c>
      <c r="N695" s="578" t="s">
        <v>40</v>
      </c>
      <c r="O695" s="498"/>
      <c r="P695" s="579">
        <f>O695*H695</f>
        <v>0</v>
      </c>
      <c r="Q695" s="579">
        <v>0</v>
      </c>
      <c r="R695" s="579">
        <f>Q695*H695</f>
        <v>0</v>
      </c>
      <c r="S695" s="579">
        <v>2.5000000000000001E-3</v>
      </c>
      <c r="T695" s="580">
        <f>S695*H695</f>
        <v>7.4999999999999997E-3</v>
      </c>
      <c r="U695" s="498"/>
      <c r="V695" s="498"/>
      <c r="AR695" s="379" t="s">
        <v>157</v>
      </c>
      <c r="AT695" s="379" t="s">
        <v>153</v>
      </c>
      <c r="AU695" s="379" t="s">
        <v>158</v>
      </c>
      <c r="AY695" s="372" t="s">
        <v>148</v>
      </c>
      <c r="BE695" s="380">
        <f>IF(N695="základní",J695,0)</f>
        <v>0</v>
      </c>
      <c r="BF695" s="380">
        <f>IF(N695="snížená",J695,0)</f>
        <v>0</v>
      </c>
      <c r="BG695" s="380">
        <f>IF(N695="zákl. přenesená",J695,0)</f>
        <v>0</v>
      </c>
      <c r="BH695" s="380">
        <f>IF(N695="sníž. přenesená",J695,0)</f>
        <v>0</v>
      </c>
      <c r="BI695" s="380">
        <f>IF(N695="nulová",J695,0)</f>
        <v>0</v>
      </c>
      <c r="BJ695" s="372" t="s">
        <v>80</v>
      </c>
      <c r="BK695" s="380">
        <f>ROUND(I695*H695,2)</f>
        <v>0</v>
      </c>
      <c r="BL695" s="372" t="s">
        <v>157</v>
      </c>
      <c r="BM695" s="379" t="s">
        <v>830</v>
      </c>
    </row>
    <row r="696" spans="1:65" s="382" customFormat="1" ht="20.9" customHeight="1">
      <c r="A696" s="560"/>
      <c r="B696" s="561"/>
      <c r="C696" s="560"/>
      <c r="D696" s="562" t="s">
        <v>74</v>
      </c>
      <c r="E696" s="568" t="s">
        <v>190</v>
      </c>
      <c r="F696" s="568" t="s">
        <v>191</v>
      </c>
      <c r="G696" s="560"/>
      <c r="H696" s="560"/>
      <c r="I696" s="560"/>
      <c r="J696" s="569">
        <f>BK696</f>
        <v>0</v>
      </c>
      <c r="K696" s="560"/>
      <c r="L696" s="561"/>
      <c r="M696" s="565"/>
      <c r="N696" s="560"/>
      <c r="O696" s="560"/>
      <c r="P696" s="566">
        <f>SUM(P697:P700)</f>
        <v>0</v>
      </c>
      <c r="Q696" s="560"/>
      <c r="R696" s="566">
        <f>SUM(R697:R700)</f>
        <v>0</v>
      </c>
      <c r="S696" s="560"/>
      <c r="T696" s="567">
        <f>SUM(T697:T700)</f>
        <v>0</v>
      </c>
      <c r="U696" s="560"/>
      <c r="V696" s="560"/>
      <c r="AR696" s="384" t="s">
        <v>80</v>
      </c>
      <c r="AT696" s="385" t="s">
        <v>74</v>
      </c>
      <c r="AU696" s="385" t="s">
        <v>82</v>
      </c>
      <c r="AY696" s="384" t="s">
        <v>148</v>
      </c>
      <c r="BK696" s="383">
        <f>SUM(BK697:BK700)</f>
        <v>0</v>
      </c>
    </row>
    <row r="697" spans="1:65" s="405" customFormat="1" ht="24.15" customHeight="1">
      <c r="A697" s="498"/>
      <c r="B697" s="499"/>
      <c r="C697" s="570" t="s">
        <v>831</v>
      </c>
      <c r="D697" s="570" t="s">
        <v>153</v>
      </c>
      <c r="E697" s="571" t="s">
        <v>193</v>
      </c>
      <c r="F697" s="572" t="s">
        <v>194</v>
      </c>
      <c r="G697" s="573" t="s">
        <v>195</v>
      </c>
      <c r="H697" s="574">
        <v>0.51800000000000002</v>
      </c>
      <c r="I697" s="381"/>
      <c r="J697" s="575">
        <f>ROUND(I697*H697,2)</f>
        <v>0</v>
      </c>
      <c r="K697" s="576"/>
      <c r="L697" s="499"/>
      <c r="M697" s="577" t="s">
        <v>1</v>
      </c>
      <c r="N697" s="578" t="s">
        <v>40</v>
      </c>
      <c r="O697" s="498"/>
      <c r="P697" s="579">
        <f>O697*H697</f>
        <v>0</v>
      </c>
      <c r="Q697" s="579">
        <v>0</v>
      </c>
      <c r="R697" s="579">
        <f>Q697*H697</f>
        <v>0</v>
      </c>
      <c r="S697" s="579">
        <v>0</v>
      </c>
      <c r="T697" s="580">
        <f>S697*H697</f>
        <v>0</v>
      </c>
      <c r="U697" s="498"/>
      <c r="V697" s="498"/>
      <c r="AR697" s="379" t="s">
        <v>157</v>
      </c>
      <c r="AT697" s="379" t="s">
        <v>153</v>
      </c>
      <c r="AU697" s="379" t="s">
        <v>158</v>
      </c>
      <c r="AY697" s="372" t="s">
        <v>148</v>
      </c>
      <c r="BE697" s="380">
        <f>IF(N697="základní",J697,0)</f>
        <v>0</v>
      </c>
      <c r="BF697" s="380">
        <f>IF(N697="snížená",J697,0)</f>
        <v>0</v>
      </c>
      <c r="BG697" s="380">
        <f>IF(N697="zákl. přenesená",J697,0)</f>
        <v>0</v>
      </c>
      <c r="BH697" s="380">
        <f>IF(N697="sníž. přenesená",J697,0)</f>
        <v>0</v>
      </c>
      <c r="BI697" s="380">
        <f>IF(N697="nulová",J697,0)</f>
        <v>0</v>
      </c>
      <c r="BJ697" s="372" t="s">
        <v>80</v>
      </c>
      <c r="BK697" s="380">
        <f>ROUND(I697*H697,2)</f>
        <v>0</v>
      </c>
      <c r="BL697" s="372" t="s">
        <v>157</v>
      </c>
      <c r="BM697" s="379" t="s">
        <v>832</v>
      </c>
    </row>
    <row r="698" spans="1:65" s="405" customFormat="1" ht="24.15" customHeight="1">
      <c r="A698" s="498"/>
      <c r="B698" s="499"/>
      <c r="C698" s="570" t="s">
        <v>833</v>
      </c>
      <c r="D698" s="570" t="s">
        <v>153</v>
      </c>
      <c r="E698" s="571" t="s">
        <v>197</v>
      </c>
      <c r="F698" s="572" t="s">
        <v>198</v>
      </c>
      <c r="G698" s="573" t="s">
        <v>195</v>
      </c>
      <c r="H698" s="574">
        <v>9.8420000000000005</v>
      </c>
      <c r="I698" s="381"/>
      <c r="J698" s="575">
        <f>ROUND(I698*H698,2)</f>
        <v>0</v>
      </c>
      <c r="K698" s="576"/>
      <c r="L698" s="499"/>
      <c r="M698" s="577" t="s">
        <v>1</v>
      </c>
      <c r="N698" s="578" t="s">
        <v>40</v>
      </c>
      <c r="O698" s="498"/>
      <c r="P698" s="579">
        <f>O698*H698</f>
        <v>0</v>
      </c>
      <c r="Q698" s="579">
        <v>0</v>
      </c>
      <c r="R698" s="579">
        <f>Q698*H698</f>
        <v>0</v>
      </c>
      <c r="S698" s="579">
        <v>0</v>
      </c>
      <c r="T698" s="580">
        <f>S698*H698</f>
        <v>0</v>
      </c>
      <c r="U698" s="498"/>
      <c r="V698" s="498"/>
      <c r="AR698" s="379" t="s">
        <v>157</v>
      </c>
      <c r="AT698" s="379" t="s">
        <v>153</v>
      </c>
      <c r="AU698" s="379" t="s">
        <v>158</v>
      </c>
      <c r="AY698" s="372" t="s">
        <v>148</v>
      </c>
      <c r="BE698" s="380">
        <f>IF(N698="základní",J698,0)</f>
        <v>0</v>
      </c>
      <c r="BF698" s="380">
        <f>IF(N698="snížená",J698,0)</f>
        <v>0</v>
      </c>
      <c r="BG698" s="380">
        <f>IF(N698="zákl. přenesená",J698,0)</f>
        <v>0</v>
      </c>
      <c r="BH698" s="380">
        <f>IF(N698="sníž. přenesená",J698,0)</f>
        <v>0</v>
      </c>
      <c r="BI698" s="380">
        <f>IF(N698="nulová",J698,0)</f>
        <v>0</v>
      </c>
      <c r="BJ698" s="372" t="s">
        <v>80</v>
      </c>
      <c r="BK698" s="380">
        <f>ROUND(I698*H698,2)</f>
        <v>0</v>
      </c>
      <c r="BL698" s="372" t="s">
        <v>157</v>
      </c>
      <c r="BM698" s="379" t="s">
        <v>834</v>
      </c>
    </row>
    <row r="699" spans="1:65" s="388" customFormat="1">
      <c r="A699" s="581"/>
      <c r="B699" s="582"/>
      <c r="C699" s="581"/>
      <c r="D699" s="583" t="s">
        <v>170</v>
      </c>
      <c r="E699" s="581"/>
      <c r="F699" s="585" t="s">
        <v>1554</v>
      </c>
      <c r="G699" s="581"/>
      <c r="H699" s="586">
        <v>9.8420000000000005</v>
      </c>
      <c r="I699" s="581"/>
      <c r="J699" s="581"/>
      <c r="K699" s="581"/>
      <c r="L699" s="582"/>
      <c r="M699" s="587"/>
      <c r="N699" s="581"/>
      <c r="O699" s="581"/>
      <c r="P699" s="581"/>
      <c r="Q699" s="581"/>
      <c r="R699" s="581"/>
      <c r="S699" s="581"/>
      <c r="T699" s="588"/>
      <c r="U699" s="581"/>
      <c r="V699" s="581"/>
      <c r="AT699" s="389" t="s">
        <v>170</v>
      </c>
      <c r="AU699" s="389" t="s">
        <v>158</v>
      </c>
      <c r="AV699" s="388" t="s">
        <v>82</v>
      </c>
      <c r="AW699" s="388" t="s">
        <v>3</v>
      </c>
      <c r="AX699" s="388" t="s">
        <v>80</v>
      </c>
      <c r="AY699" s="389" t="s">
        <v>148</v>
      </c>
    </row>
    <row r="700" spans="1:65" s="405" customFormat="1" ht="44.25" customHeight="1">
      <c r="A700" s="498"/>
      <c r="B700" s="499"/>
      <c r="C700" s="570" t="s">
        <v>835</v>
      </c>
      <c r="D700" s="570" t="s">
        <v>153</v>
      </c>
      <c r="E700" s="571" t="s">
        <v>589</v>
      </c>
      <c r="F700" s="572" t="s">
        <v>590</v>
      </c>
      <c r="G700" s="573" t="s">
        <v>195</v>
      </c>
      <c r="H700" s="574">
        <v>0.51800000000000002</v>
      </c>
      <c r="I700" s="381"/>
      <c r="J700" s="575">
        <f>ROUND(I700*H700,2)</f>
        <v>0</v>
      </c>
      <c r="K700" s="576"/>
      <c r="L700" s="499"/>
      <c r="M700" s="577" t="s">
        <v>1</v>
      </c>
      <c r="N700" s="578" t="s">
        <v>40</v>
      </c>
      <c r="O700" s="498"/>
      <c r="P700" s="579">
        <f>O700*H700</f>
        <v>0</v>
      </c>
      <c r="Q700" s="579">
        <v>0</v>
      </c>
      <c r="R700" s="579">
        <f>Q700*H700</f>
        <v>0</v>
      </c>
      <c r="S700" s="579">
        <v>0</v>
      </c>
      <c r="T700" s="580">
        <f>S700*H700</f>
        <v>0</v>
      </c>
      <c r="U700" s="498"/>
      <c r="V700" s="498"/>
      <c r="AR700" s="379" t="s">
        <v>157</v>
      </c>
      <c r="AT700" s="379" t="s">
        <v>153</v>
      </c>
      <c r="AU700" s="379" t="s">
        <v>158</v>
      </c>
      <c r="AY700" s="372" t="s">
        <v>148</v>
      </c>
      <c r="BE700" s="380">
        <f>IF(N700="základní",J700,0)</f>
        <v>0</v>
      </c>
      <c r="BF700" s="380">
        <f>IF(N700="snížená",J700,0)</f>
        <v>0</v>
      </c>
      <c r="BG700" s="380">
        <f>IF(N700="zákl. přenesená",J700,0)</f>
        <v>0</v>
      </c>
      <c r="BH700" s="380">
        <f>IF(N700="sníž. přenesená",J700,0)</f>
        <v>0</v>
      </c>
      <c r="BI700" s="380">
        <f>IF(N700="nulová",J700,0)</f>
        <v>0</v>
      </c>
      <c r="BJ700" s="372" t="s">
        <v>80</v>
      </c>
      <c r="BK700" s="380">
        <f>ROUND(I700*H700,2)</f>
        <v>0</v>
      </c>
      <c r="BL700" s="372" t="s">
        <v>157</v>
      </c>
      <c r="BM700" s="379" t="s">
        <v>836</v>
      </c>
    </row>
    <row r="701" spans="1:65" s="382" customFormat="1" ht="22.75" customHeight="1">
      <c r="A701" s="560"/>
      <c r="B701" s="561"/>
      <c r="C701" s="560"/>
      <c r="D701" s="562" t="s">
        <v>74</v>
      </c>
      <c r="E701" s="568" t="s">
        <v>204</v>
      </c>
      <c r="F701" s="568" t="s">
        <v>205</v>
      </c>
      <c r="G701" s="560"/>
      <c r="H701" s="560"/>
      <c r="I701" s="560"/>
      <c r="J701" s="569">
        <f>BK701</f>
        <v>0</v>
      </c>
      <c r="K701" s="560"/>
      <c r="L701" s="561"/>
      <c r="M701" s="565"/>
      <c r="N701" s="560"/>
      <c r="O701" s="560"/>
      <c r="P701" s="566">
        <f>P702+P707</f>
        <v>0</v>
      </c>
      <c r="Q701" s="560"/>
      <c r="R701" s="566">
        <f>R702+R707</f>
        <v>0.673265</v>
      </c>
      <c r="S701" s="560"/>
      <c r="T701" s="567">
        <f>T702+T707</f>
        <v>0</v>
      </c>
      <c r="U701" s="560"/>
      <c r="V701" s="560"/>
      <c r="AR701" s="384" t="s">
        <v>80</v>
      </c>
      <c r="AT701" s="385" t="s">
        <v>74</v>
      </c>
      <c r="AU701" s="385" t="s">
        <v>80</v>
      </c>
      <c r="AY701" s="384" t="s">
        <v>148</v>
      </c>
      <c r="BK701" s="383">
        <f>BK702+BK707</f>
        <v>0</v>
      </c>
    </row>
    <row r="702" spans="1:65" s="382" customFormat="1" ht="20.9" customHeight="1">
      <c r="A702" s="560"/>
      <c r="B702" s="561"/>
      <c r="C702" s="560"/>
      <c r="D702" s="562" t="s">
        <v>74</v>
      </c>
      <c r="E702" s="568" t="s">
        <v>295</v>
      </c>
      <c r="F702" s="568" t="s">
        <v>1553</v>
      </c>
      <c r="G702" s="560"/>
      <c r="H702" s="560"/>
      <c r="I702" s="560"/>
      <c r="J702" s="569">
        <f>BK702</f>
        <v>0</v>
      </c>
      <c r="K702" s="560"/>
      <c r="L702" s="561"/>
      <c r="M702" s="565"/>
      <c r="N702" s="560"/>
      <c r="O702" s="560"/>
      <c r="P702" s="566">
        <f>SUM(P703:P706)</f>
        <v>0</v>
      </c>
      <c r="Q702" s="560"/>
      <c r="R702" s="566">
        <f>SUM(R703:R706)</f>
        <v>6.5449999999999996E-3</v>
      </c>
      <c r="S702" s="560"/>
      <c r="T702" s="567">
        <f>SUM(T703:T706)</f>
        <v>0</v>
      </c>
      <c r="U702" s="560"/>
      <c r="V702" s="560"/>
      <c r="AR702" s="384" t="s">
        <v>82</v>
      </c>
      <c r="AT702" s="385" t="s">
        <v>74</v>
      </c>
      <c r="AU702" s="385" t="s">
        <v>82</v>
      </c>
      <c r="AY702" s="384" t="s">
        <v>148</v>
      </c>
      <c r="BK702" s="383">
        <f>SUM(BK703:BK706)</f>
        <v>0</v>
      </c>
    </row>
    <row r="703" spans="1:65" s="405" customFormat="1" ht="24.15" customHeight="1">
      <c r="A703" s="498"/>
      <c r="B703" s="499"/>
      <c r="C703" s="570" t="s">
        <v>837</v>
      </c>
      <c r="D703" s="570" t="s">
        <v>153</v>
      </c>
      <c r="E703" s="571" t="s">
        <v>593</v>
      </c>
      <c r="F703" s="572" t="s">
        <v>594</v>
      </c>
      <c r="G703" s="573" t="s">
        <v>156</v>
      </c>
      <c r="H703" s="574">
        <v>3.5</v>
      </c>
      <c r="I703" s="381"/>
      <c r="J703" s="575">
        <f>ROUND(I703*H703,2)</f>
        <v>0</v>
      </c>
      <c r="K703" s="576"/>
      <c r="L703" s="499"/>
      <c r="M703" s="577" t="s">
        <v>1</v>
      </c>
      <c r="N703" s="578" t="s">
        <v>40</v>
      </c>
      <c r="O703" s="498"/>
      <c r="P703" s="579">
        <f>O703*H703</f>
        <v>0</v>
      </c>
      <c r="Q703" s="579">
        <v>0</v>
      </c>
      <c r="R703" s="579">
        <f>Q703*H703</f>
        <v>0</v>
      </c>
      <c r="S703" s="579">
        <v>0</v>
      </c>
      <c r="T703" s="580">
        <f>S703*H703</f>
        <v>0</v>
      </c>
      <c r="U703" s="498"/>
      <c r="V703" s="498"/>
      <c r="AR703" s="379" t="s">
        <v>157</v>
      </c>
      <c r="AT703" s="379" t="s">
        <v>153</v>
      </c>
      <c r="AU703" s="379" t="s">
        <v>158</v>
      </c>
      <c r="AY703" s="372" t="s">
        <v>148</v>
      </c>
      <c r="BE703" s="380">
        <f>IF(N703="základní",J703,0)</f>
        <v>0</v>
      </c>
      <c r="BF703" s="380">
        <f>IF(N703="snížená",J703,0)</f>
        <v>0</v>
      </c>
      <c r="BG703" s="380">
        <f>IF(N703="zákl. přenesená",J703,0)</f>
        <v>0</v>
      </c>
      <c r="BH703" s="380">
        <f>IF(N703="sníž. přenesená",J703,0)</f>
        <v>0</v>
      </c>
      <c r="BI703" s="380">
        <f>IF(N703="nulová",J703,0)</f>
        <v>0</v>
      </c>
      <c r="BJ703" s="372" t="s">
        <v>80</v>
      </c>
      <c r="BK703" s="380">
        <f>ROUND(I703*H703,2)</f>
        <v>0</v>
      </c>
      <c r="BL703" s="372" t="s">
        <v>157</v>
      </c>
      <c r="BM703" s="379" t="s">
        <v>838</v>
      </c>
    </row>
    <row r="704" spans="1:65" s="405" customFormat="1" ht="33" customHeight="1">
      <c r="A704" s="498"/>
      <c r="B704" s="499"/>
      <c r="C704" s="595" t="s">
        <v>839</v>
      </c>
      <c r="D704" s="595" t="s">
        <v>256</v>
      </c>
      <c r="E704" s="596" t="s">
        <v>763</v>
      </c>
      <c r="F704" s="597" t="s">
        <v>764</v>
      </c>
      <c r="G704" s="598" t="s">
        <v>156</v>
      </c>
      <c r="H704" s="599">
        <v>3.85</v>
      </c>
      <c r="I704" s="387"/>
      <c r="J704" s="600">
        <f>ROUND(I704*H704,2)</f>
        <v>0</v>
      </c>
      <c r="K704" s="601"/>
      <c r="L704" s="602"/>
      <c r="M704" s="603" t="s">
        <v>1</v>
      </c>
      <c r="N704" s="604" t="s">
        <v>40</v>
      </c>
      <c r="O704" s="498"/>
      <c r="P704" s="579">
        <f>O704*H704</f>
        <v>0</v>
      </c>
      <c r="Q704" s="579">
        <v>1.6999999999999999E-3</v>
      </c>
      <c r="R704" s="579">
        <f>Q704*H704</f>
        <v>6.5449999999999996E-3</v>
      </c>
      <c r="S704" s="579">
        <v>0</v>
      </c>
      <c r="T704" s="580">
        <f>S704*H704</f>
        <v>0</v>
      </c>
      <c r="U704" s="498"/>
      <c r="V704" s="498"/>
      <c r="AR704" s="379" t="s">
        <v>172</v>
      </c>
      <c r="AT704" s="379" t="s">
        <v>256</v>
      </c>
      <c r="AU704" s="379" t="s">
        <v>158</v>
      </c>
      <c r="AY704" s="372" t="s">
        <v>148</v>
      </c>
      <c r="BE704" s="380">
        <f>IF(N704="základní",J704,0)</f>
        <v>0</v>
      </c>
      <c r="BF704" s="380">
        <f>IF(N704="snížená",J704,0)</f>
        <v>0</v>
      </c>
      <c r="BG704" s="380">
        <f>IF(N704="zákl. přenesená",J704,0)</f>
        <v>0</v>
      </c>
      <c r="BH704" s="380">
        <f>IF(N704="sníž. přenesená",J704,0)</f>
        <v>0</v>
      </c>
      <c r="BI704" s="380">
        <f>IF(N704="nulová",J704,0)</f>
        <v>0</v>
      </c>
      <c r="BJ704" s="372" t="s">
        <v>80</v>
      </c>
      <c r="BK704" s="380">
        <f>ROUND(I704*H704,2)</f>
        <v>0</v>
      </c>
      <c r="BL704" s="372" t="s">
        <v>157</v>
      </c>
      <c r="BM704" s="379" t="s">
        <v>840</v>
      </c>
    </row>
    <row r="705" spans="1:65" s="388" customFormat="1">
      <c r="A705" s="581"/>
      <c r="B705" s="582"/>
      <c r="C705" s="581"/>
      <c r="D705" s="583" t="s">
        <v>170</v>
      </c>
      <c r="E705" s="581"/>
      <c r="F705" s="585" t="s">
        <v>766</v>
      </c>
      <c r="G705" s="581"/>
      <c r="H705" s="586">
        <v>3.85</v>
      </c>
      <c r="I705" s="581"/>
      <c r="J705" s="581"/>
      <c r="K705" s="581"/>
      <c r="L705" s="582"/>
      <c r="M705" s="587"/>
      <c r="N705" s="581"/>
      <c r="O705" s="581"/>
      <c r="P705" s="581"/>
      <c r="Q705" s="581"/>
      <c r="R705" s="581"/>
      <c r="S705" s="581"/>
      <c r="T705" s="588"/>
      <c r="U705" s="581"/>
      <c r="V705" s="581"/>
      <c r="AT705" s="389" t="s">
        <v>170</v>
      </c>
      <c r="AU705" s="389" t="s">
        <v>158</v>
      </c>
      <c r="AV705" s="388" t="s">
        <v>82</v>
      </c>
      <c r="AW705" s="388" t="s">
        <v>3</v>
      </c>
      <c r="AX705" s="388" t="s">
        <v>80</v>
      </c>
      <c r="AY705" s="389" t="s">
        <v>148</v>
      </c>
    </row>
    <row r="706" spans="1:65" s="405" customFormat="1" ht="24.15" customHeight="1">
      <c r="A706" s="498"/>
      <c r="B706" s="499"/>
      <c r="C706" s="570" t="s">
        <v>841</v>
      </c>
      <c r="D706" s="570" t="s">
        <v>153</v>
      </c>
      <c r="E706" s="571" t="s">
        <v>319</v>
      </c>
      <c r="F706" s="572" t="s">
        <v>320</v>
      </c>
      <c r="G706" s="573" t="s">
        <v>244</v>
      </c>
      <c r="H706" s="386"/>
      <c r="I706" s="381"/>
      <c r="J706" s="575">
        <f>ROUND(I706*H706,2)</f>
        <v>0</v>
      </c>
      <c r="K706" s="576"/>
      <c r="L706" s="499"/>
      <c r="M706" s="577" t="s">
        <v>1</v>
      </c>
      <c r="N706" s="578" t="s">
        <v>40</v>
      </c>
      <c r="O706" s="498"/>
      <c r="P706" s="579">
        <f>O706*H706</f>
        <v>0</v>
      </c>
      <c r="Q706" s="579">
        <v>0</v>
      </c>
      <c r="R706" s="579">
        <f>Q706*H706</f>
        <v>0</v>
      </c>
      <c r="S706" s="579">
        <v>0</v>
      </c>
      <c r="T706" s="580">
        <f>S706*H706</f>
        <v>0</v>
      </c>
      <c r="U706" s="498"/>
      <c r="V706" s="498"/>
      <c r="AR706" s="379" t="s">
        <v>157</v>
      </c>
      <c r="AT706" s="379" t="s">
        <v>153</v>
      </c>
      <c r="AU706" s="379" t="s">
        <v>158</v>
      </c>
      <c r="AY706" s="372" t="s">
        <v>148</v>
      </c>
      <c r="BE706" s="380">
        <f>IF(N706="základní",J706,0)</f>
        <v>0</v>
      </c>
      <c r="BF706" s="380">
        <f>IF(N706="snížená",J706,0)</f>
        <v>0</v>
      </c>
      <c r="BG706" s="380">
        <f>IF(N706="zákl. přenesená",J706,0)</f>
        <v>0</v>
      </c>
      <c r="BH706" s="380">
        <f>IF(N706="sníž. přenesená",J706,0)</f>
        <v>0</v>
      </c>
      <c r="BI706" s="380">
        <f>IF(N706="nulová",J706,0)</f>
        <v>0</v>
      </c>
      <c r="BJ706" s="372" t="s">
        <v>80</v>
      </c>
      <c r="BK706" s="380">
        <f>ROUND(I706*H706,2)</f>
        <v>0</v>
      </c>
      <c r="BL706" s="372" t="s">
        <v>157</v>
      </c>
      <c r="BM706" s="379" t="s">
        <v>842</v>
      </c>
    </row>
    <row r="707" spans="1:65" s="382" customFormat="1" ht="20.9" customHeight="1">
      <c r="A707" s="560"/>
      <c r="B707" s="561"/>
      <c r="C707" s="560"/>
      <c r="D707" s="562" t="s">
        <v>74</v>
      </c>
      <c r="E707" s="568" t="s">
        <v>266</v>
      </c>
      <c r="F707" s="568" t="s">
        <v>267</v>
      </c>
      <c r="G707" s="560"/>
      <c r="H707" s="560"/>
      <c r="I707" s="560"/>
      <c r="J707" s="569">
        <f>BK707</f>
        <v>0</v>
      </c>
      <c r="K707" s="560"/>
      <c r="L707" s="561"/>
      <c r="M707" s="565"/>
      <c r="N707" s="560"/>
      <c r="O707" s="560"/>
      <c r="P707" s="566">
        <f>SUM(P708:P713)</f>
        <v>0</v>
      </c>
      <c r="Q707" s="560"/>
      <c r="R707" s="566">
        <f>SUM(R708:R713)</f>
        <v>0.66671999999999998</v>
      </c>
      <c r="S707" s="560"/>
      <c r="T707" s="567">
        <f>SUM(T708:T713)</f>
        <v>0</v>
      </c>
      <c r="U707" s="560"/>
      <c r="V707" s="560"/>
      <c r="AR707" s="384" t="s">
        <v>82</v>
      </c>
      <c r="AT707" s="385" t="s">
        <v>74</v>
      </c>
      <c r="AU707" s="385" t="s">
        <v>82</v>
      </c>
      <c r="AY707" s="384" t="s">
        <v>148</v>
      </c>
      <c r="BK707" s="383">
        <f>SUM(BK708:BK713)</f>
        <v>0</v>
      </c>
    </row>
    <row r="708" spans="1:65" s="405" customFormat="1" ht="16.5" customHeight="1">
      <c r="A708" s="498"/>
      <c r="B708" s="499"/>
      <c r="C708" s="570" t="s">
        <v>843</v>
      </c>
      <c r="D708" s="570" t="s">
        <v>153</v>
      </c>
      <c r="E708" s="571" t="s">
        <v>269</v>
      </c>
      <c r="F708" s="572" t="s">
        <v>270</v>
      </c>
      <c r="G708" s="573" t="s">
        <v>156</v>
      </c>
      <c r="H708" s="574">
        <v>24</v>
      </c>
      <c r="I708" s="381"/>
      <c r="J708" s="575">
        <f>ROUND(I708*H708,2)</f>
        <v>0</v>
      </c>
      <c r="K708" s="576"/>
      <c r="L708" s="499"/>
      <c r="M708" s="577" t="s">
        <v>1</v>
      </c>
      <c r="N708" s="578" t="s">
        <v>40</v>
      </c>
      <c r="O708" s="498"/>
      <c r="P708" s="579">
        <f>O708*H708</f>
        <v>0</v>
      </c>
      <c r="Q708" s="579">
        <v>2.9999999999999997E-4</v>
      </c>
      <c r="R708" s="579">
        <f>Q708*H708</f>
        <v>7.1999999999999998E-3</v>
      </c>
      <c r="S708" s="579">
        <v>0</v>
      </c>
      <c r="T708" s="580">
        <f>S708*H708</f>
        <v>0</v>
      </c>
      <c r="U708" s="498"/>
      <c r="V708" s="498"/>
      <c r="AR708" s="379" t="s">
        <v>157</v>
      </c>
      <c r="AT708" s="379" t="s">
        <v>153</v>
      </c>
      <c r="AU708" s="379" t="s">
        <v>158</v>
      </c>
      <c r="AY708" s="372" t="s">
        <v>148</v>
      </c>
      <c r="BE708" s="380">
        <f>IF(N708="základní",J708,0)</f>
        <v>0</v>
      </c>
      <c r="BF708" s="380">
        <f>IF(N708="snížená",J708,0)</f>
        <v>0</v>
      </c>
      <c r="BG708" s="380">
        <f>IF(N708="zákl. přenesená",J708,0)</f>
        <v>0</v>
      </c>
      <c r="BH708" s="380">
        <f>IF(N708="sníž. přenesená",J708,0)</f>
        <v>0</v>
      </c>
      <c r="BI708" s="380">
        <f>IF(N708="nulová",J708,0)</f>
        <v>0</v>
      </c>
      <c r="BJ708" s="372" t="s">
        <v>80</v>
      </c>
      <c r="BK708" s="380">
        <f>ROUND(I708*H708,2)</f>
        <v>0</v>
      </c>
      <c r="BL708" s="372" t="s">
        <v>157</v>
      </c>
      <c r="BM708" s="379" t="s">
        <v>844</v>
      </c>
    </row>
    <row r="709" spans="1:65" s="405" customFormat="1" ht="16.5" customHeight="1">
      <c r="A709" s="498"/>
      <c r="B709" s="499"/>
      <c r="C709" s="570" t="s">
        <v>845</v>
      </c>
      <c r="D709" s="570" t="s">
        <v>153</v>
      </c>
      <c r="E709" s="571" t="s">
        <v>273</v>
      </c>
      <c r="F709" s="572" t="s">
        <v>274</v>
      </c>
      <c r="G709" s="573" t="s">
        <v>156</v>
      </c>
      <c r="H709" s="574">
        <v>24</v>
      </c>
      <c r="I709" s="381"/>
      <c r="J709" s="575">
        <f>ROUND(I709*H709,2)</f>
        <v>0</v>
      </c>
      <c r="K709" s="576"/>
      <c r="L709" s="499"/>
      <c r="M709" s="577" t="s">
        <v>1</v>
      </c>
      <c r="N709" s="578" t="s">
        <v>40</v>
      </c>
      <c r="O709" s="498"/>
      <c r="P709" s="579">
        <f>O709*H709</f>
        <v>0</v>
      </c>
      <c r="Q709" s="579">
        <v>4.4999999999999997E-3</v>
      </c>
      <c r="R709" s="579">
        <f>Q709*H709</f>
        <v>0.10799999999999998</v>
      </c>
      <c r="S709" s="579">
        <v>0</v>
      </c>
      <c r="T709" s="580">
        <f>S709*H709</f>
        <v>0</v>
      </c>
      <c r="U709" s="498"/>
      <c r="V709" s="498"/>
      <c r="AR709" s="379" t="s">
        <v>157</v>
      </c>
      <c r="AT709" s="379" t="s">
        <v>153</v>
      </c>
      <c r="AU709" s="379" t="s">
        <v>158</v>
      </c>
      <c r="AY709" s="372" t="s">
        <v>148</v>
      </c>
      <c r="BE709" s="380">
        <f>IF(N709="základní",J709,0)</f>
        <v>0</v>
      </c>
      <c r="BF709" s="380">
        <f>IF(N709="snížená",J709,0)</f>
        <v>0</v>
      </c>
      <c r="BG709" s="380">
        <f>IF(N709="zákl. přenesená",J709,0)</f>
        <v>0</v>
      </c>
      <c r="BH709" s="380">
        <f>IF(N709="sníž. přenesená",J709,0)</f>
        <v>0</v>
      </c>
      <c r="BI709" s="380">
        <f>IF(N709="nulová",J709,0)</f>
        <v>0</v>
      </c>
      <c r="BJ709" s="372" t="s">
        <v>80</v>
      </c>
      <c r="BK709" s="380">
        <f>ROUND(I709*H709,2)</f>
        <v>0</v>
      </c>
      <c r="BL709" s="372" t="s">
        <v>157</v>
      </c>
      <c r="BM709" s="379" t="s">
        <v>846</v>
      </c>
    </row>
    <row r="710" spans="1:65" s="405" customFormat="1" ht="33" customHeight="1">
      <c r="A710" s="498"/>
      <c r="B710" s="499"/>
      <c r="C710" s="570" t="s">
        <v>847</v>
      </c>
      <c r="D710" s="570" t="s">
        <v>153</v>
      </c>
      <c r="E710" s="571" t="s">
        <v>277</v>
      </c>
      <c r="F710" s="572" t="s">
        <v>278</v>
      </c>
      <c r="G710" s="573" t="s">
        <v>156</v>
      </c>
      <c r="H710" s="574">
        <v>24</v>
      </c>
      <c r="I710" s="381"/>
      <c r="J710" s="575">
        <f>ROUND(I710*H710,2)</f>
        <v>0</v>
      </c>
      <c r="K710" s="576"/>
      <c r="L710" s="499"/>
      <c r="M710" s="577" t="s">
        <v>1</v>
      </c>
      <c r="N710" s="578" t="s">
        <v>40</v>
      </c>
      <c r="O710" s="498"/>
      <c r="P710" s="579">
        <f>O710*H710</f>
        <v>0</v>
      </c>
      <c r="Q710" s="579">
        <v>5.3800000000000002E-3</v>
      </c>
      <c r="R710" s="579">
        <f>Q710*H710</f>
        <v>0.12912000000000001</v>
      </c>
      <c r="S710" s="579">
        <v>0</v>
      </c>
      <c r="T710" s="580">
        <f>S710*H710</f>
        <v>0</v>
      </c>
      <c r="U710" s="498"/>
      <c r="V710" s="498"/>
      <c r="AR710" s="379" t="s">
        <v>157</v>
      </c>
      <c r="AT710" s="379" t="s">
        <v>153</v>
      </c>
      <c r="AU710" s="379" t="s">
        <v>158</v>
      </c>
      <c r="AY710" s="372" t="s">
        <v>148</v>
      </c>
      <c r="BE710" s="380">
        <f>IF(N710="základní",J710,0)</f>
        <v>0</v>
      </c>
      <c r="BF710" s="380">
        <f>IF(N710="snížená",J710,0)</f>
        <v>0</v>
      </c>
      <c r="BG710" s="380">
        <f>IF(N710="zákl. přenesená",J710,0)</f>
        <v>0</v>
      </c>
      <c r="BH710" s="380">
        <f>IF(N710="sníž. přenesená",J710,0)</f>
        <v>0</v>
      </c>
      <c r="BI710" s="380">
        <f>IF(N710="nulová",J710,0)</f>
        <v>0</v>
      </c>
      <c r="BJ710" s="372" t="s">
        <v>80</v>
      </c>
      <c r="BK710" s="380">
        <f>ROUND(I710*H710,2)</f>
        <v>0</v>
      </c>
      <c r="BL710" s="372" t="s">
        <v>157</v>
      </c>
      <c r="BM710" s="379" t="s">
        <v>848</v>
      </c>
    </row>
    <row r="711" spans="1:65" s="405" customFormat="1" ht="24.15" customHeight="1">
      <c r="A711" s="498"/>
      <c r="B711" s="499"/>
      <c r="C711" s="595" t="s">
        <v>849</v>
      </c>
      <c r="D711" s="595" t="s">
        <v>256</v>
      </c>
      <c r="E711" s="596" t="s">
        <v>281</v>
      </c>
      <c r="F711" s="597" t="s">
        <v>282</v>
      </c>
      <c r="G711" s="598" t="s">
        <v>156</v>
      </c>
      <c r="H711" s="599">
        <v>26.4</v>
      </c>
      <c r="I711" s="387"/>
      <c r="J711" s="600">
        <f>ROUND(I711*H711,2)</f>
        <v>0</v>
      </c>
      <c r="K711" s="601"/>
      <c r="L711" s="602"/>
      <c r="M711" s="603" t="s">
        <v>1</v>
      </c>
      <c r="N711" s="604" t="s">
        <v>40</v>
      </c>
      <c r="O711" s="498"/>
      <c r="P711" s="579">
        <f>O711*H711</f>
        <v>0</v>
      </c>
      <c r="Q711" s="579">
        <v>1.6E-2</v>
      </c>
      <c r="R711" s="579">
        <f>Q711*H711</f>
        <v>0.4224</v>
      </c>
      <c r="S711" s="579">
        <v>0</v>
      </c>
      <c r="T711" s="580">
        <f>S711*H711</f>
        <v>0</v>
      </c>
      <c r="U711" s="498"/>
      <c r="V711" s="498"/>
      <c r="AR711" s="379" t="s">
        <v>172</v>
      </c>
      <c r="AT711" s="379" t="s">
        <v>256</v>
      </c>
      <c r="AU711" s="379" t="s">
        <v>158</v>
      </c>
      <c r="AY711" s="372" t="s">
        <v>148</v>
      </c>
      <c r="BE711" s="380">
        <f>IF(N711="základní",J711,0)</f>
        <v>0</v>
      </c>
      <c r="BF711" s="380">
        <f>IF(N711="snížená",J711,0)</f>
        <v>0</v>
      </c>
      <c r="BG711" s="380">
        <f>IF(N711="zákl. přenesená",J711,0)</f>
        <v>0</v>
      </c>
      <c r="BH711" s="380">
        <f>IF(N711="sníž. přenesená",J711,0)</f>
        <v>0</v>
      </c>
      <c r="BI711" s="380">
        <f>IF(N711="nulová",J711,0)</f>
        <v>0</v>
      </c>
      <c r="BJ711" s="372" t="s">
        <v>80</v>
      </c>
      <c r="BK711" s="380">
        <f>ROUND(I711*H711,2)</f>
        <v>0</v>
      </c>
      <c r="BL711" s="372" t="s">
        <v>157</v>
      </c>
      <c r="BM711" s="379" t="s">
        <v>850</v>
      </c>
    </row>
    <row r="712" spans="1:65" s="388" customFormat="1">
      <c r="A712" s="581"/>
      <c r="B712" s="582"/>
      <c r="C712" s="581"/>
      <c r="D712" s="583" t="s">
        <v>170</v>
      </c>
      <c r="E712" s="581"/>
      <c r="F712" s="585" t="s">
        <v>348</v>
      </c>
      <c r="G712" s="581"/>
      <c r="H712" s="586">
        <v>26.4</v>
      </c>
      <c r="I712" s="581"/>
      <c r="J712" s="581"/>
      <c r="K712" s="581"/>
      <c r="L712" s="582"/>
      <c r="M712" s="587"/>
      <c r="N712" s="581"/>
      <c r="O712" s="581"/>
      <c r="P712" s="581"/>
      <c r="Q712" s="581"/>
      <c r="R712" s="581"/>
      <c r="S712" s="581"/>
      <c r="T712" s="588"/>
      <c r="U712" s="581"/>
      <c r="V712" s="581"/>
      <c r="AT712" s="389" t="s">
        <v>170</v>
      </c>
      <c r="AU712" s="389" t="s">
        <v>158</v>
      </c>
      <c r="AV712" s="388" t="s">
        <v>82</v>
      </c>
      <c r="AW712" s="388" t="s">
        <v>3</v>
      </c>
      <c r="AX712" s="388" t="s">
        <v>80</v>
      </c>
      <c r="AY712" s="389" t="s">
        <v>148</v>
      </c>
    </row>
    <row r="713" spans="1:65" s="405" customFormat="1" ht="24.15" customHeight="1">
      <c r="A713" s="498"/>
      <c r="B713" s="499"/>
      <c r="C713" s="570" t="s">
        <v>851</v>
      </c>
      <c r="D713" s="570" t="s">
        <v>153</v>
      </c>
      <c r="E713" s="571" t="s">
        <v>286</v>
      </c>
      <c r="F713" s="572" t="s">
        <v>287</v>
      </c>
      <c r="G713" s="573" t="s">
        <v>244</v>
      </c>
      <c r="H713" s="386"/>
      <c r="I713" s="381"/>
      <c r="J713" s="575">
        <f>ROUND(I713*H713,2)</f>
        <v>0</v>
      </c>
      <c r="K713" s="576"/>
      <c r="L713" s="499"/>
      <c r="M713" s="577" t="s">
        <v>1</v>
      </c>
      <c r="N713" s="578" t="s">
        <v>40</v>
      </c>
      <c r="O713" s="498"/>
      <c r="P713" s="579">
        <f>O713*H713</f>
        <v>0</v>
      </c>
      <c r="Q713" s="579">
        <v>0</v>
      </c>
      <c r="R713" s="579">
        <f>Q713*H713</f>
        <v>0</v>
      </c>
      <c r="S713" s="579">
        <v>0</v>
      </c>
      <c r="T713" s="580">
        <f>S713*H713</f>
        <v>0</v>
      </c>
      <c r="U713" s="498"/>
      <c r="V713" s="498"/>
      <c r="AR713" s="379" t="s">
        <v>157</v>
      </c>
      <c r="AT713" s="379" t="s">
        <v>153</v>
      </c>
      <c r="AU713" s="379" t="s">
        <v>158</v>
      </c>
      <c r="AY713" s="372" t="s">
        <v>148</v>
      </c>
      <c r="BE713" s="380">
        <f>IF(N713="základní",J713,0)</f>
        <v>0</v>
      </c>
      <c r="BF713" s="380">
        <f>IF(N713="snížená",J713,0)</f>
        <v>0</v>
      </c>
      <c r="BG713" s="380">
        <f>IF(N713="zákl. přenesená",J713,0)</f>
        <v>0</v>
      </c>
      <c r="BH713" s="380">
        <f>IF(N713="sníž. přenesená",J713,0)</f>
        <v>0</v>
      </c>
      <c r="BI713" s="380">
        <f>IF(N713="nulová",J713,0)</f>
        <v>0</v>
      </c>
      <c r="BJ713" s="372" t="s">
        <v>80</v>
      </c>
      <c r="BK713" s="380">
        <f>ROUND(I713*H713,2)</f>
        <v>0</v>
      </c>
      <c r="BL713" s="372" t="s">
        <v>157</v>
      </c>
      <c r="BM713" s="379" t="s">
        <v>852</v>
      </c>
    </row>
    <row r="714" spans="1:65" s="382" customFormat="1" ht="26" customHeight="1">
      <c r="A714" s="560"/>
      <c r="B714" s="561"/>
      <c r="C714" s="560"/>
      <c r="D714" s="562" t="s">
        <v>74</v>
      </c>
      <c r="E714" s="563" t="s">
        <v>853</v>
      </c>
      <c r="F714" s="563" t="s">
        <v>854</v>
      </c>
      <c r="G714" s="560"/>
      <c r="H714" s="560"/>
      <c r="I714" s="560"/>
      <c r="J714" s="564">
        <f>BK714</f>
        <v>0</v>
      </c>
      <c r="K714" s="560"/>
      <c r="L714" s="561"/>
      <c r="M714" s="565"/>
      <c r="N714" s="560"/>
      <c r="O714" s="560"/>
      <c r="P714" s="566">
        <f>P715+P718</f>
        <v>0</v>
      </c>
      <c r="Q714" s="560"/>
      <c r="R714" s="566">
        <f>R715+R718</f>
        <v>4.3211290800000004</v>
      </c>
      <c r="S714" s="560"/>
      <c r="T714" s="567">
        <f>T715+T718</f>
        <v>0</v>
      </c>
      <c r="U714" s="560"/>
      <c r="V714" s="560"/>
      <c r="AR714" s="384" t="s">
        <v>80</v>
      </c>
      <c r="AT714" s="385" t="s">
        <v>74</v>
      </c>
      <c r="AU714" s="385" t="s">
        <v>75</v>
      </c>
      <c r="AY714" s="384" t="s">
        <v>148</v>
      </c>
      <c r="BK714" s="383">
        <f>BK715+BK718</f>
        <v>0</v>
      </c>
    </row>
    <row r="715" spans="1:65" s="382" customFormat="1" ht="22.75" customHeight="1">
      <c r="A715" s="560"/>
      <c r="B715" s="561"/>
      <c r="C715" s="560"/>
      <c r="D715" s="562" t="s">
        <v>74</v>
      </c>
      <c r="E715" s="568" t="s">
        <v>149</v>
      </c>
      <c r="F715" s="568" t="s">
        <v>150</v>
      </c>
      <c r="G715" s="560"/>
      <c r="H715" s="560"/>
      <c r="I715" s="560"/>
      <c r="J715" s="569">
        <f>BK715</f>
        <v>0</v>
      </c>
      <c r="K715" s="560"/>
      <c r="L715" s="561"/>
      <c r="M715" s="565"/>
      <c r="N715" s="560"/>
      <c r="O715" s="560"/>
      <c r="P715" s="566">
        <f>P716</f>
        <v>0</v>
      </c>
      <c r="Q715" s="560"/>
      <c r="R715" s="566">
        <f>R716</f>
        <v>1.3500000000000001E-3</v>
      </c>
      <c r="S715" s="560"/>
      <c r="T715" s="567">
        <f>T716</f>
        <v>0</v>
      </c>
      <c r="U715" s="560"/>
      <c r="V715" s="560"/>
      <c r="AR715" s="384" t="s">
        <v>80</v>
      </c>
      <c r="AT715" s="385" t="s">
        <v>74</v>
      </c>
      <c r="AU715" s="385" t="s">
        <v>80</v>
      </c>
      <c r="AY715" s="384" t="s">
        <v>148</v>
      </c>
      <c r="BK715" s="383">
        <f>BK716</f>
        <v>0</v>
      </c>
    </row>
    <row r="716" spans="1:65" s="382" customFormat="1" ht="20.9" customHeight="1">
      <c r="A716" s="560"/>
      <c r="B716" s="561"/>
      <c r="C716" s="560"/>
      <c r="D716" s="562" t="s">
        <v>74</v>
      </c>
      <c r="E716" s="568" t="s">
        <v>550</v>
      </c>
      <c r="F716" s="568" t="s">
        <v>551</v>
      </c>
      <c r="G716" s="560"/>
      <c r="H716" s="560"/>
      <c r="I716" s="560"/>
      <c r="J716" s="569">
        <f>BK716</f>
        <v>0</v>
      </c>
      <c r="K716" s="560"/>
      <c r="L716" s="561"/>
      <c r="M716" s="565"/>
      <c r="N716" s="560"/>
      <c r="O716" s="560"/>
      <c r="P716" s="566">
        <f>P717</f>
        <v>0</v>
      </c>
      <c r="Q716" s="560"/>
      <c r="R716" s="566">
        <f>R717</f>
        <v>1.3500000000000001E-3</v>
      </c>
      <c r="S716" s="560"/>
      <c r="T716" s="567">
        <f>T717</f>
        <v>0</v>
      </c>
      <c r="U716" s="560"/>
      <c r="V716" s="560"/>
      <c r="AR716" s="384" t="s">
        <v>82</v>
      </c>
      <c r="AT716" s="385" t="s">
        <v>74</v>
      </c>
      <c r="AU716" s="385" t="s">
        <v>82</v>
      </c>
      <c r="AY716" s="384" t="s">
        <v>148</v>
      </c>
      <c r="BK716" s="383">
        <f>BK717</f>
        <v>0</v>
      </c>
    </row>
    <row r="717" spans="1:65" s="405" customFormat="1" ht="16.5" customHeight="1">
      <c r="A717" s="498"/>
      <c r="B717" s="499"/>
      <c r="C717" s="570" t="s">
        <v>855</v>
      </c>
      <c r="D717" s="570" t="s">
        <v>153</v>
      </c>
      <c r="E717" s="571" t="s">
        <v>553</v>
      </c>
      <c r="F717" s="572" t="s">
        <v>554</v>
      </c>
      <c r="G717" s="573" t="s">
        <v>156</v>
      </c>
      <c r="H717" s="574">
        <v>135</v>
      </c>
      <c r="I717" s="381"/>
      <c r="J717" s="575">
        <f>ROUND(I717*H717,2)</f>
        <v>0</v>
      </c>
      <c r="K717" s="576"/>
      <c r="L717" s="499"/>
      <c r="M717" s="577" t="s">
        <v>1</v>
      </c>
      <c r="N717" s="578" t="s">
        <v>40</v>
      </c>
      <c r="O717" s="498"/>
      <c r="P717" s="579">
        <f>O717*H717</f>
        <v>0</v>
      </c>
      <c r="Q717" s="579">
        <v>1.0000000000000001E-5</v>
      </c>
      <c r="R717" s="579">
        <f>Q717*H717</f>
        <v>1.3500000000000001E-3</v>
      </c>
      <c r="S717" s="579">
        <v>0</v>
      </c>
      <c r="T717" s="580">
        <f>S717*H717</f>
        <v>0</v>
      </c>
      <c r="U717" s="498"/>
      <c r="V717" s="498"/>
      <c r="AR717" s="379" t="s">
        <v>157</v>
      </c>
      <c r="AT717" s="379" t="s">
        <v>153</v>
      </c>
      <c r="AU717" s="379" t="s">
        <v>158</v>
      </c>
      <c r="AY717" s="372" t="s">
        <v>148</v>
      </c>
      <c r="BE717" s="380">
        <f>IF(N717="základní",J717,0)</f>
        <v>0</v>
      </c>
      <c r="BF717" s="380">
        <f>IF(N717="snížená",J717,0)</f>
        <v>0</v>
      </c>
      <c r="BG717" s="380">
        <f>IF(N717="zákl. přenesená",J717,0)</f>
        <v>0</v>
      </c>
      <c r="BH717" s="380">
        <f>IF(N717="sníž. přenesená",J717,0)</f>
        <v>0</v>
      </c>
      <c r="BI717" s="380">
        <f>IF(N717="nulová",J717,0)</f>
        <v>0</v>
      </c>
      <c r="BJ717" s="372" t="s">
        <v>80</v>
      </c>
      <c r="BK717" s="380">
        <f>ROUND(I717*H717,2)</f>
        <v>0</v>
      </c>
      <c r="BL717" s="372" t="s">
        <v>157</v>
      </c>
      <c r="BM717" s="379" t="s">
        <v>856</v>
      </c>
    </row>
    <row r="718" spans="1:65" s="382" customFormat="1" ht="22.75" customHeight="1">
      <c r="A718" s="560"/>
      <c r="B718" s="561"/>
      <c r="C718" s="560"/>
      <c r="D718" s="562" t="s">
        <v>74</v>
      </c>
      <c r="E718" s="568" t="s">
        <v>204</v>
      </c>
      <c r="F718" s="568" t="s">
        <v>205</v>
      </c>
      <c r="G718" s="560"/>
      <c r="H718" s="560"/>
      <c r="I718" s="560"/>
      <c r="J718" s="569">
        <f>BK718</f>
        <v>0</v>
      </c>
      <c r="K718" s="560"/>
      <c r="L718" s="561"/>
      <c r="M718" s="565"/>
      <c r="N718" s="560"/>
      <c r="O718" s="560"/>
      <c r="P718" s="566">
        <f>P719+P730</f>
        <v>0</v>
      </c>
      <c r="Q718" s="560"/>
      <c r="R718" s="566">
        <f>R719+R730</f>
        <v>4.31977908</v>
      </c>
      <c r="S718" s="560"/>
      <c r="T718" s="567">
        <f>T719+T730</f>
        <v>0</v>
      </c>
      <c r="U718" s="560"/>
      <c r="V718" s="560"/>
      <c r="AR718" s="384" t="s">
        <v>80</v>
      </c>
      <c r="AT718" s="385" t="s">
        <v>74</v>
      </c>
      <c r="AU718" s="385" t="s">
        <v>80</v>
      </c>
      <c r="AY718" s="384" t="s">
        <v>148</v>
      </c>
      <c r="BK718" s="383">
        <f>BK719+BK730</f>
        <v>0</v>
      </c>
    </row>
    <row r="719" spans="1:65" s="382" customFormat="1" ht="20.9" customHeight="1">
      <c r="A719" s="560"/>
      <c r="B719" s="561"/>
      <c r="C719" s="560"/>
      <c r="D719" s="562" t="s">
        <v>74</v>
      </c>
      <c r="E719" s="568" t="s">
        <v>295</v>
      </c>
      <c r="F719" s="568" t="s">
        <v>1553</v>
      </c>
      <c r="G719" s="560"/>
      <c r="H719" s="560"/>
      <c r="I719" s="560"/>
      <c r="J719" s="569">
        <f>BK719</f>
        <v>0</v>
      </c>
      <c r="K719" s="560"/>
      <c r="L719" s="561"/>
      <c r="M719" s="565"/>
      <c r="N719" s="560"/>
      <c r="O719" s="560"/>
      <c r="P719" s="566">
        <f>SUM(P720:P729)</f>
        <v>0</v>
      </c>
      <c r="Q719" s="560"/>
      <c r="R719" s="566">
        <f>SUM(R720:R729)</f>
        <v>0.31945908000000001</v>
      </c>
      <c r="S719" s="560"/>
      <c r="T719" s="567">
        <f>SUM(T720:T729)</f>
        <v>0</v>
      </c>
      <c r="U719" s="560"/>
      <c r="V719" s="560"/>
      <c r="AR719" s="384" t="s">
        <v>82</v>
      </c>
      <c r="AT719" s="385" t="s">
        <v>74</v>
      </c>
      <c r="AU719" s="385" t="s">
        <v>82</v>
      </c>
      <c r="AY719" s="384" t="s">
        <v>148</v>
      </c>
      <c r="BK719" s="383">
        <f>SUM(BK720:BK729)</f>
        <v>0</v>
      </c>
    </row>
    <row r="720" spans="1:65" s="405" customFormat="1" ht="21.75" customHeight="1">
      <c r="A720" s="498"/>
      <c r="B720" s="499"/>
      <c r="C720" s="570" t="s">
        <v>857</v>
      </c>
      <c r="D720" s="570" t="s">
        <v>153</v>
      </c>
      <c r="E720" s="571" t="s">
        <v>297</v>
      </c>
      <c r="F720" s="572" t="s">
        <v>298</v>
      </c>
      <c r="G720" s="573" t="s">
        <v>156</v>
      </c>
      <c r="H720" s="574">
        <v>78</v>
      </c>
      <c r="I720" s="381"/>
      <c r="J720" s="575">
        <f>ROUND(I720*H720,2)</f>
        <v>0</v>
      </c>
      <c r="K720" s="576"/>
      <c r="L720" s="499"/>
      <c r="M720" s="577" t="s">
        <v>1</v>
      </c>
      <c r="N720" s="578" t="s">
        <v>40</v>
      </c>
      <c r="O720" s="498"/>
      <c r="P720" s="579">
        <f>O720*H720</f>
        <v>0</v>
      </c>
      <c r="Q720" s="579">
        <v>0</v>
      </c>
      <c r="R720" s="579">
        <f>Q720*H720</f>
        <v>0</v>
      </c>
      <c r="S720" s="579">
        <v>0</v>
      </c>
      <c r="T720" s="580">
        <f>S720*H720</f>
        <v>0</v>
      </c>
      <c r="U720" s="498"/>
      <c r="V720" s="498"/>
      <c r="AR720" s="379" t="s">
        <v>157</v>
      </c>
      <c r="AT720" s="379" t="s">
        <v>153</v>
      </c>
      <c r="AU720" s="379" t="s">
        <v>158</v>
      </c>
      <c r="AY720" s="372" t="s">
        <v>148</v>
      </c>
      <c r="BE720" s="380">
        <f>IF(N720="základní",J720,0)</f>
        <v>0</v>
      </c>
      <c r="BF720" s="380">
        <f>IF(N720="snížená",J720,0)</f>
        <v>0</v>
      </c>
      <c r="BG720" s="380">
        <f>IF(N720="zákl. přenesená",J720,0)</f>
        <v>0</v>
      </c>
      <c r="BH720" s="380">
        <f>IF(N720="sníž. přenesená",J720,0)</f>
        <v>0</v>
      </c>
      <c r="BI720" s="380">
        <f>IF(N720="nulová",J720,0)</f>
        <v>0</v>
      </c>
      <c r="BJ720" s="372" t="s">
        <v>80</v>
      </c>
      <c r="BK720" s="380">
        <f>ROUND(I720*H720,2)</f>
        <v>0</v>
      </c>
      <c r="BL720" s="372" t="s">
        <v>157</v>
      </c>
      <c r="BM720" s="379" t="s">
        <v>858</v>
      </c>
    </row>
    <row r="721" spans="1:65" s="405" customFormat="1" ht="16.5" customHeight="1">
      <c r="A721" s="498"/>
      <c r="B721" s="499"/>
      <c r="C721" s="570" t="s">
        <v>859</v>
      </c>
      <c r="D721" s="570" t="s">
        <v>153</v>
      </c>
      <c r="E721" s="571" t="s">
        <v>300</v>
      </c>
      <c r="F721" s="572" t="s">
        <v>301</v>
      </c>
      <c r="G721" s="573" t="s">
        <v>156</v>
      </c>
      <c r="H721" s="574">
        <v>78</v>
      </c>
      <c r="I721" s="381"/>
      <c r="J721" s="575">
        <f>ROUND(I721*H721,2)</f>
        <v>0</v>
      </c>
      <c r="K721" s="576"/>
      <c r="L721" s="499"/>
      <c r="M721" s="577" t="s">
        <v>1</v>
      </c>
      <c r="N721" s="578" t="s">
        <v>40</v>
      </c>
      <c r="O721" s="498"/>
      <c r="P721" s="579">
        <f>O721*H721</f>
        <v>0</v>
      </c>
      <c r="Q721" s="579">
        <v>2.9999999999999997E-4</v>
      </c>
      <c r="R721" s="579">
        <f>Q721*H721</f>
        <v>2.3399999999999997E-2</v>
      </c>
      <c r="S721" s="579">
        <v>0</v>
      </c>
      <c r="T721" s="580">
        <f>S721*H721</f>
        <v>0</v>
      </c>
      <c r="U721" s="498"/>
      <c r="V721" s="498"/>
      <c r="AR721" s="379" t="s">
        <v>157</v>
      </c>
      <c r="AT721" s="379" t="s">
        <v>153</v>
      </c>
      <c r="AU721" s="379" t="s">
        <v>158</v>
      </c>
      <c r="AY721" s="372" t="s">
        <v>148</v>
      </c>
      <c r="BE721" s="380">
        <f>IF(N721="základní",J721,0)</f>
        <v>0</v>
      </c>
      <c r="BF721" s="380">
        <f>IF(N721="snížená",J721,0)</f>
        <v>0</v>
      </c>
      <c r="BG721" s="380">
        <f>IF(N721="zákl. přenesená",J721,0)</f>
        <v>0</v>
      </c>
      <c r="BH721" s="380">
        <f>IF(N721="sníž. přenesená",J721,0)</f>
        <v>0</v>
      </c>
      <c r="BI721" s="380">
        <f>IF(N721="nulová",J721,0)</f>
        <v>0</v>
      </c>
      <c r="BJ721" s="372" t="s">
        <v>80</v>
      </c>
      <c r="BK721" s="380">
        <f>ROUND(I721*H721,2)</f>
        <v>0</v>
      </c>
      <c r="BL721" s="372" t="s">
        <v>157</v>
      </c>
      <c r="BM721" s="379" t="s">
        <v>860</v>
      </c>
    </row>
    <row r="722" spans="1:65" s="405" customFormat="1" ht="16.5" customHeight="1">
      <c r="A722" s="498"/>
      <c r="B722" s="499"/>
      <c r="C722" s="595" t="s">
        <v>861</v>
      </c>
      <c r="D722" s="595" t="s">
        <v>256</v>
      </c>
      <c r="E722" s="596" t="s">
        <v>304</v>
      </c>
      <c r="F722" s="597" t="s">
        <v>305</v>
      </c>
      <c r="G722" s="598" t="s">
        <v>156</v>
      </c>
      <c r="H722" s="599">
        <v>85.8</v>
      </c>
      <c r="I722" s="387"/>
      <c r="J722" s="600">
        <f>ROUND(I722*H722,2)</f>
        <v>0</v>
      </c>
      <c r="K722" s="601"/>
      <c r="L722" s="602"/>
      <c r="M722" s="603" t="s">
        <v>1</v>
      </c>
      <c r="N722" s="604" t="s">
        <v>40</v>
      </c>
      <c r="O722" s="498"/>
      <c r="P722" s="579">
        <f>O722*H722</f>
        <v>0</v>
      </c>
      <c r="Q722" s="579">
        <v>3.2000000000000002E-3</v>
      </c>
      <c r="R722" s="579">
        <f>Q722*H722</f>
        <v>0.27456000000000003</v>
      </c>
      <c r="S722" s="579">
        <v>0</v>
      </c>
      <c r="T722" s="580">
        <f>S722*H722</f>
        <v>0</v>
      </c>
      <c r="U722" s="498"/>
      <c r="V722" s="498"/>
      <c r="AR722" s="379" t="s">
        <v>172</v>
      </c>
      <c r="AT722" s="379" t="s">
        <v>256</v>
      </c>
      <c r="AU722" s="379" t="s">
        <v>158</v>
      </c>
      <c r="AY722" s="372" t="s">
        <v>148</v>
      </c>
      <c r="BE722" s="380">
        <f>IF(N722="základní",J722,0)</f>
        <v>0</v>
      </c>
      <c r="BF722" s="380">
        <f>IF(N722="snížená",J722,0)</f>
        <v>0</v>
      </c>
      <c r="BG722" s="380">
        <f>IF(N722="zákl. přenesená",J722,0)</f>
        <v>0</v>
      </c>
      <c r="BH722" s="380">
        <f>IF(N722="sníž. přenesená",J722,0)</f>
        <v>0</v>
      </c>
      <c r="BI722" s="380">
        <f>IF(N722="nulová",J722,0)</f>
        <v>0</v>
      </c>
      <c r="BJ722" s="372" t="s">
        <v>80</v>
      </c>
      <c r="BK722" s="380">
        <f>ROUND(I722*H722,2)</f>
        <v>0</v>
      </c>
      <c r="BL722" s="372" t="s">
        <v>157</v>
      </c>
      <c r="BM722" s="379" t="s">
        <v>862</v>
      </c>
    </row>
    <row r="723" spans="1:65" s="388" customFormat="1">
      <c r="A723" s="581"/>
      <c r="B723" s="582"/>
      <c r="C723" s="581"/>
      <c r="D723" s="583" t="s">
        <v>170</v>
      </c>
      <c r="E723" s="581"/>
      <c r="F723" s="585" t="s">
        <v>863</v>
      </c>
      <c r="G723" s="581"/>
      <c r="H723" s="586">
        <v>85.8</v>
      </c>
      <c r="I723" s="581"/>
      <c r="J723" s="581"/>
      <c r="K723" s="581"/>
      <c r="L723" s="582"/>
      <c r="M723" s="587"/>
      <c r="N723" s="581"/>
      <c r="O723" s="581"/>
      <c r="P723" s="581"/>
      <c r="Q723" s="581"/>
      <c r="R723" s="581"/>
      <c r="S723" s="581"/>
      <c r="T723" s="588"/>
      <c r="U723" s="581"/>
      <c r="V723" s="581"/>
      <c r="AT723" s="389" t="s">
        <v>170</v>
      </c>
      <c r="AU723" s="389" t="s">
        <v>158</v>
      </c>
      <c r="AV723" s="388" t="s">
        <v>82</v>
      </c>
      <c r="AW723" s="388" t="s">
        <v>3</v>
      </c>
      <c r="AX723" s="388" t="s">
        <v>80</v>
      </c>
      <c r="AY723" s="389" t="s">
        <v>148</v>
      </c>
    </row>
    <row r="724" spans="1:65" s="405" customFormat="1" ht="16.5" customHeight="1">
      <c r="A724" s="498"/>
      <c r="B724" s="499"/>
      <c r="C724" s="570" t="s">
        <v>864</v>
      </c>
      <c r="D724" s="570" t="s">
        <v>153</v>
      </c>
      <c r="E724" s="571" t="s">
        <v>309</v>
      </c>
      <c r="F724" s="572" t="s">
        <v>310</v>
      </c>
      <c r="G724" s="573" t="s">
        <v>163</v>
      </c>
      <c r="H724" s="574">
        <v>91.72</v>
      </c>
      <c r="I724" s="381"/>
      <c r="J724" s="575">
        <f>ROUND(I724*H724,2)</f>
        <v>0</v>
      </c>
      <c r="K724" s="576"/>
      <c r="L724" s="499"/>
      <c r="M724" s="577" t="s">
        <v>1</v>
      </c>
      <c r="N724" s="578" t="s">
        <v>40</v>
      </c>
      <c r="O724" s="498"/>
      <c r="P724" s="579">
        <f>O724*H724</f>
        <v>0</v>
      </c>
      <c r="Q724" s="579">
        <v>1.0000000000000001E-5</v>
      </c>
      <c r="R724" s="579">
        <f>Q724*H724</f>
        <v>9.1720000000000007E-4</v>
      </c>
      <c r="S724" s="579">
        <v>0</v>
      </c>
      <c r="T724" s="580">
        <f>S724*H724</f>
        <v>0</v>
      </c>
      <c r="U724" s="498"/>
      <c r="V724" s="498"/>
      <c r="AR724" s="379" t="s">
        <v>157</v>
      </c>
      <c r="AT724" s="379" t="s">
        <v>153</v>
      </c>
      <c r="AU724" s="379" t="s">
        <v>158</v>
      </c>
      <c r="AY724" s="372" t="s">
        <v>148</v>
      </c>
      <c r="BE724" s="380">
        <f>IF(N724="základní",J724,0)</f>
        <v>0</v>
      </c>
      <c r="BF724" s="380">
        <f>IF(N724="snížená",J724,0)</f>
        <v>0</v>
      </c>
      <c r="BG724" s="380">
        <f>IF(N724="zákl. přenesená",J724,0)</f>
        <v>0</v>
      </c>
      <c r="BH724" s="380">
        <f>IF(N724="sníž. přenesená",J724,0)</f>
        <v>0</v>
      </c>
      <c r="BI724" s="380">
        <f>IF(N724="nulová",J724,0)</f>
        <v>0</v>
      </c>
      <c r="BJ724" s="372" t="s">
        <v>80</v>
      </c>
      <c r="BK724" s="380">
        <f>ROUND(I724*H724,2)</f>
        <v>0</v>
      </c>
      <c r="BL724" s="372" t="s">
        <v>157</v>
      </c>
      <c r="BM724" s="379" t="s">
        <v>865</v>
      </c>
    </row>
    <row r="725" spans="1:65" s="388" customFormat="1">
      <c r="A725" s="581"/>
      <c r="B725" s="582"/>
      <c r="C725" s="581"/>
      <c r="D725" s="583" t="s">
        <v>170</v>
      </c>
      <c r="E725" s="584" t="s">
        <v>1</v>
      </c>
      <c r="F725" s="585" t="s">
        <v>866</v>
      </c>
      <c r="G725" s="581"/>
      <c r="H725" s="586">
        <v>59.68</v>
      </c>
      <c r="I725" s="581"/>
      <c r="J725" s="581"/>
      <c r="K725" s="581"/>
      <c r="L725" s="582"/>
      <c r="M725" s="587"/>
      <c r="N725" s="581"/>
      <c r="O725" s="581"/>
      <c r="P725" s="581"/>
      <c r="Q725" s="581"/>
      <c r="R725" s="581"/>
      <c r="S725" s="581"/>
      <c r="T725" s="588"/>
      <c r="U725" s="581"/>
      <c r="V725" s="581"/>
      <c r="AT725" s="389" t="s">
        <v>170</v>
      </c>
      <c r="AU725" s="389" t="s">
        <v>158</v>
      </c>
      <c r="AV725" s="388" t="s">
        <v>82</v>
      </c>
      <c r="AW725" s="388" t="s">
        <v>31</v>
      </c>
      <c r="AX725" s="388" t="s">
        <v>75</v>
      </c>
      <c r="AY725" s="389" t="s">
        <v>148</v>
      </c>
    </row>
    <row r="726" spans="1:65" s="388" customFormat="1">
      <c r="A726" s="581"/>
      <c r="B726" s="582"/>
      <c r="C726" s="581"/>
      <c r="D726" s="583" t="s">
        <v>170</v>
      </c>
      <c r="E726" s="584" t="s">
        <v>1</v>
      </c>
      <c r="F726" s="585" t="s">
        <v>867</v>
      </c>
      <c r="G726" s="581"/>
      <c r="H726" s="586">
        <v>32.04</v>
      </c>
      <c r="I726" s="581"/>
      <c r="J726" s="581"/>
      <c r="K726" s="581"/>
      <c r="L726" s="582"/>
      <c r="M726" s="587"/>
      <c r="N726" s="581"/>
      <c r="O726" s="581"/>
      <c r="P726" s="581"/>
      <c r="Q726" s="581"/>
      <c r="R726" s="581"/>
      <c r="S726" s="581"/>
      <c r="T726" s="588"/>
      <c r="U726" s="581"/>
      <c r="V726" s="581"/>
      <c r="AT726" s="389" t="s">
        <v>170</v>
      </c>
      <c r="AU726" s="389" t="s">
        <v>158</v>
      </c>
      <c r="AV726" s="388" t="s">
        <v>82</v>
      </c>
      <c r="AW726" s="388" t="s">
        <v>31</v>
      </c>
      <c r="AX726" s="388" t="s">
        <v>75</v>
      </c>
      <c r="AY726" s="389" t="s">
        <v>148</v>
      </c>
    </row>
    <row r="727" spans="1:65" s="405" customFormat="1" ht="16.5" customHeight="1">
      <c r="A727" s="498"/>
      <c r="B727" s="499"/>
      <c r="C727" s="595" t="s">
        <v>868</v>
      </c>
      <c r="D727" s="595" t="s">
        <v>256</v>
      </c>
      <c r="E727" s="596" t="s">
        <v>314</v>
      </c>
      <c r="F727" s="597" t="s">
        <v>315</v>
      </c>
      <c r="G727" s="598" t="s">
        <v>163</v>
      </c>
      <c r="H727" s="599">
        <v>93.554000000000002</v>
      </c>
      <c r="I727" s="387"/>
      <c r="J727" s="600">
        <f>ROUND(I727*H727,2)</f>
        <v>0</v>
      </c>
      <c r="K727" s="601"/>
      <c r="L727" s="602"/>
      <c r="M727" s="603" t="s">
        <v>1</v>
      </c>
      <c r="N727" s="604" t="s">
        <v>40</v>
      </c>
      <c r="O727" s="498"/>
      <c r="P727" s="579">
        <f>O727*H727</f>
        <v>0</v>
      </c>
      <c r="Q727" s="579">
        <v>2.2000000000000001E-4</v>
      </c>
      <c r="R727" s="579">
        <f>Q727*H727</f>
        <v>2.058188E-2</v>
      </c>
      <c r="S727" s="579">
        <v>0</v>
      </c>
      <c r="T727" s="580">
        <f>S727*H727</f>
        <v>0</v>
      </c>
      <c r="U727" s="498"/>
      <c r="V727" s="498"/>
      <c r="AR727" s="379" t="s">
        <v>172</v>
      </c>
      <c r="AT727" s="379" t="s">
        <v>256</v>
      </c>
      <c r="AU727" s="379" t="s">
        <v>158</v>
      </c>
      <c r="AY727" s="372" t="s">
        <v>148</v>
      </c>
      <c r="BE727" s="380">
        <f>IF(N727="základní",J727,0)</f>
        <v>0</v>
      </c>
      <c r="BF727" s="380">
        <f>IF(N727="snížená",J727,0)</f>
        <v>0</v>
      </c>
      <c r="BG727" s="380">
        <f>IF(N727="zákl. přenesená",J727,0)</f>
        <v>0</v>
      </c>
      <c r="BH727" s="380">
        <f>IF(N727="sníž. přenesená",J727,0)</f>
        <v>0</v>
      </c>
      <c r="BI727" s="380">
        <f>IF(N727="nulová",J727,0)</f>
        <v>0</v>
      </c>
      <c r="BJ727" s="372" t="s">
        <v>80</v>
      </c>
      <c r="BK727" s="380">
        <f>ROUND(I727*H727,2)</f>
        <v>0</v>
      </c>
      <c r="BL727" s="372" t="s">
        <v>157</v>
      </c>
      <c r="BM727" s="379" t="s">
        <v>869</v>
      </c>
    </row>
    <row r="728" spans="1:65" s="388" customFormat="1">
      <c r="A728" s="581"/>
      <c r="B728" s="582"/>
      <c r="C728" s="581"/>
      <c r="D728" s="583" t="s">
        <v>170</v>
      </c>
      <c r="E728" s="581"/>
      <c r="F728" s="585" t="s">
        <v>870</v>
      </c>
      <c r="G728" s="581"/>
      <c r="H728" s="586">
        <v>93.554000000000002</v>
      </c>
      <c r="I728" s="581"/>
      <c r="J728" s="581"/>
      <c r="K728" s="581"/>
      <c r="L728" s="582"/>
      <c r="M728" s="587"/>
      <c r="N728" s="581"/>
      <c r="O728" s="581"/>
      <c r="P728" s="581"/>
      <c r="Q728" s="581"/>
      <c r="R728" s="581"/>
      <c r="S728" s="581"/>
      <c r="T728" s="588"/>
      <c r="U728" s="581"/>
      <c r="V728" s="581"/>
      <c r="AT728" s="389" t="s">
        <v>170</v>
      </c>
      <c r="AU728" s="389" t="s">
        <v>158</v>
      </c>
      <c r="AV728" s="388" t="s">
        <v>82</v>
      </c>
      <c r="AW728" s="388" t="s">
        <v>3</v>
      </c>
      <c r="AX728" s="388" t="s">
        <v>80</v>
      </c>
      <c r="AY728" s="389" t="s">
        <v>148</v>
      </c>
    </row>
    <row r="729" spans="1:65" s="405" customFormat="1" ht="24.15" customHeight="1">
      <c r="A729" s="498"/>
      <c r="B729" s="499"/>
      <c r="C729" s="570" t="s">
        <v>871</v>
      </c>
      <c r="D729" s="570" t="s">
        <v>153</v>
      </c>
      <c r="E729" s="571" t="s">
        <v>319</v>
      </c>
      <c r="F729" s="572" t="s">
        <v>320</v>
      </c>
      <c r="G729" s="573" t="s">
        <v>244</v>
      </c>
      <c r="H729" s="386"/>
      <c r="I729" s="381"/>
      <c r="J729" s="575">
        <f>ROUND(I729*H729,2)</f>
        <v>0</v>
      </c>
      <c r="K729" s="576"/>
      <c r="L729" s="499"/>
      <c r="M729" s="577" t="s">
        <v>1</v>
      </c>
      <c r="N729" s="578" t="s">
        <v>40</v>
      </c>
      <c r="O729" s="498"/>
      <c r="P729" s="579">
        <f>O729*H729</f>
        <v>0</v>
      </c>
      <c r="Q729" s="579">
        <v>0</v>
      </c>
      <c r="R729" s="579">
        <f>Q729*H729</f>
        <v>0</v>
      </c>
      <c r="S729" s="579">
        <v>0</v>
      </c>
      <c r="T729" s="580">
        <f>S729*H729</f>
        <v>0</v>
      </c>
      <c r="U729" s="498"/>
      <c r="V729" s="498"/>
      <c r="AR729" s="379" t="s">
        <v>157</v>
      </c>
      <c r="AT729" s="379" t="s">
        <v>153</v>
      </c>
      <c r="AU729" s="379" t="s">
        <v>158</v>
      </c>
      <c r="AY729" s="372" t="s">
        <v>148</v>
      </c>
      <c r="BE729" s="380">
        <f>IF(N729="základní",J729,0)</f>
        <v>0</v>
      </c>
      <c r="BF729" s="380">
        <f>IF(N729="snížená",J729,0)</f>
        <v>0</v>
      </c>
      <c r="BG729" s="380">
        <f>IF(N729="zákl. přenesená",J729,0)</f>
        <v>0</v>
      </c>
      <c r="BH729" s="380">
        <f>IF(N729="sníž. přenesená",J729,0)</f>
        <v>0</v>
      </c>
      <c r="BI729" s="380">
        <f>IF(N729="nulová",J729,0)</f>
        <v>0</v>
      </c>
      <c r="BJ729" s="372" t="s">
        <v>80</v>
      </c>
      <c r="BK729" s="380">
        <f>ROUND(I729*H729,2)</f>
        <v>0</v>
      </c>
      <c r="BL729" s="372" t="s">
        <v>157</v>
      </c>
      <c r="BM729" s="379" t="s">
        <v>872</v>
      </c>
    </row>
    <row r="730" spans="1:65" s="382" customFormat="1" ht="20.9" customHeight="1">
      <c r="A730" s="560"/>
      <c r="B730" s="561"/>
      <c r="C730" s="560"/>
      <c r="D730" s="562" t="s">
        <v>74</v>
      </c>
      <c r="E730" s="568" t="s">
        <v>266</v>
      </c>
      <c r="F730" s="568" t="s">
        <v>267</v>
      </c>
      <c r="G730" s="560"/>
      <c r="H730" s="560"/>
      <c r="I730" s="560"/>
      <c r="J730" s="569">
        <f>BK730</f>
        <v>0</v>
      </c>
      <c r="K730" s="560"/>
      <c r="L730" s="561"/>
      <c r="M730" s="565"/>
      <c r="N730" s="560"/>
      <c r="O730" s="560"/>
      <c r="P730" s="566">
        <f>SUM(P731:P736)</f>
        <v>0</v>
      </c>
      <c r="Q730" s="560"/>
      <c r="R730" s="566">
        <f>SUM(R731:R736)</f>
        <v>4.0003200000000003</v>
      </c>
      <c r="S730" s="560"/>
      <c r="T730" s="567">
        <f>SUM(T731:T736)</f>
        <v>0</v>
      </c>
      <c r="U730" s="560"/>
      <c r="V730" s="560"/>
      <c r="AR730" s="384" t="s">
        <v>82</v>
      </c>
      <c r="AT730" s="385" t="s">
        <v>74</v>
      </c>
      <c r="AU730" s="385" t="s">
        <v>82</v>
      </c>
      <c r="AY730" s="384" t="s">
        <v>148</v>
      </c>
      <c r="BK730" s="383">
        <f>SUM(BK731:BK736)</f>
        <v>0</v>
      </c>
    </row>
    <row r="731" spans="1:65" s="405" customFormat="1" ht="16.5" customHeight="1">
      <c r="A731" s="498"/>
      <c r="B731" s="499"/>
      <c r="C731" s="570" t="s">
        <v>873</v>
      </c>
      <c r="D731" s="570" t="s">
        <v>153</v>
      </c>
      <c r="E731" s="571" t="s">
        <v>269</v>
      </c>
      <c r="F731" s="572" t="s">
        <v>270</v>
      </c>
      <c r="G731" s="573" t="s">
        <v>156</v>
      </c>
      <c r="H731" s="574">
        <v>144</v>
      </c>
      <c r="I731" s="381"/>
      <c r="J731" s="575">
        <f>ROUND(I731*H731,2)</f>
        <v>0</v>
      </c>
      <c r="K731" s="576"/>
      <c r="L731" s="499"/>
      <c r="M731" s="577" t="s">
        <v>1</v>
      </c>
      <c r="N731" s="578" t="s">
        <v>40</v>
      </c>
      <c r="O731" s="498"/>
      <c r="P731" s="579">
        <f>O731*H731</f>
        <v>0</v>
      </c>
      <c r="Q731" s="579">
        <v>2.9999999999999997E-4</v>
      </c>
      <c r="R731" s="579">
        <f>Q731*H731</f>
        <v>4.3199999999999995E-2</v>
      </c>
      <c r="S731" s="579">
        <v>0</v>
      </c>
      <c r="T731" s="580">
        <f>S731*H731</f>
        <v>0</v>
      </c>
      <c r="U731" s="498"/>
      <c r="V731" s="498"/>
      <c r="AR731" s="379" t="s">
        <v>157</v>
      </c>
      <c r="AT731" s="379" t="s">
        <v>153</v>
      </c>
      <c r="AU731" s="379" t="s">
        <v>158</v>
      </c>
      <c r="AY731" s="372" t="s">
        <v>148</v>
      </c>
      <c r="BE731" s="380">
        <f>IF(N731="základní",J731,0)</f>
        <v>0</v>
      </c>
      <c r="BF731" s="380">
        <f>IF(N731="snížená",J731,0)</f>
        <v>0</v>
      </c>
      <c r="BG731" s="380">
        <f>IF(N731="zákl. přenesená",J731,0)</f>
        <v>0</v>
      </c>
      <c r="BH731" s="380">
        <f>IF(N731="sníž. přenesená",J731,0)</f>
        <v>0</v>
      </c>
      <c r="BI731" s="380">
        <f>IF(N731="nulová",J731,0)</f>
        <v>0</v>
      </c>
      <c r="BJ731" s="372" t="s">
        <v>80</v>
      </c>
      <c r="BK731" s="380">
        <f>ROUND(I731*H731,2)</f>
        <v>0</v>
      </c>
      <c r="BL731" s="372" t="s">
        <v>157</v>
      </c>
      <c r="BM731" s="379" t="s">
        <v>874</v>
      </c>
    </row>
    <row r="732" spans="1:65" s="405" customFormat="1" ht="16.5" customHeight="1">
      <c r="A732" s="498"/>
      <c r="B732" s="499"/>
      <c r="C732" s="570" t="s">
        <v>875</v>
      </c>
      <c r="D732" s="570" t="s">
        <v>153</v>
      </c>
      <c r="E732" s="571" t="s">
        <v>273</v>
      </c>
      <c r="F732" s="572" t="s">
        <v>274</v>
      </c>
      <c r="G732" s="573" t="s">
        <v>156</v>
      </c>
      <c r="H732" s="574">
        <v>144</v>
      </c>
      <c r="I732" s="381"/>
      <c r="J732" s="575">
        <f>ROUND(I732*H732,2)</f>
        <v>0</v>
      </c>
      <c r="K732" s="576"/>
      <c r="L732" s="499"/>
      <c r="M732" s="577" t="s">
        <v>1</v>
      </c>
      <c r="N732" s="578" t="s">
        <v>40</v>
      </c>
      <c r="O732" s="498"/>
      <c r="P732" s="579">
        <f>O732*H732</f>
        <v>0</v>
      </c>
      <c r="Q732" s="579">
        <v>4.4999999999999997E-3</v>
      </c>
      <c r="R732" s="579">
        <f>Q732*H732</f>
        <v>0.64799999999999991</v>
      </c>
      <c r="S732" s="579">
        <v>0</v>
      </c>
      <c r="T732" s="580">
        <f>S732*H732</f>
        <v>0</v>
      </c>
      <c r="U732" s="498"/>
      <c r="V732" s="498"/>
      <c r="AR732" s="379" t="s">
        <v>157</v>
      </c>
      <c r="AT732" s="379" t="s">
        <v>153</v>
      </c>
      <c r="AU732" s="379" t="s">
        <v>158</v>
      </c>
      <c r="AY732" s="372" t="s">
        <v>148</v>
      </c>
      <c r="BE732" s="380">
        <f>IF(N732="základní",J732,0)</f>
        <v>0</v>
      </c>
      <c r="BF732" s="380">
        <f>IF(N732="snížená",J732,0)</f>
        <v>0</v>
      </c>
      <c r="BG732" s="380">
        <f>IF(N732="zákl. přenesená",J732,0)</f>
        <v>0</v>
      </c>
      <c r="BH732" s="380">
        <f>IF(N732="sníž. přenesená",J732,0)</f>
        <v>0</v>
      </c>
      <c r="BI732" s="380">
        <f>IF(N732="nulová",J732,0)</f>
        <v>0</v>
      </c>
      <c r="BJ732" s="372" t="s">
        <v>80</v>
      </c>
      <c r="BK732" s="380">
        <f>ROUND(I732*H732,2)</f>
        <v>0</v>
      </c>
      <c r="BL732" s="372" t="s">
        <v>157</v>
      </c>
      <c r="BM732" s="379" t="s">
        <v>876</v>
      </c>
    </row>
    <row r="733" spans="1:65" s="405" customFormat="1" ht="33" customHeight="1">
      <c r="A733" s="498"/>
      <c r="B733" s="499"/>
      <c r="C733" s="570" t="s">
        <v>877</v>
      </c>
      <c r="D733" s="570" t="s">
        <v>153</v>
      </c>
      <c r="E733" s="571" t="s">
        <v>277</v>
      </c>
      <c r="F733" s="572" t="s">
        <v>278</v>
      </c>
      <c r="G733" s="573" t="s">
        <v>156</v>
      </c>
      <c r="H733" s="574">
        <v>144</v>
      </c>
      <c r="I733" s="381"/>
      <c r="J733" s="575">
        <f>ROUND(I733*H733,2)</f>
        <v>0</v>
      </c>
      <c r="K733" s="576"/>
      <c r="L733" s="499"/>
      <c r="M733" s="577" t="s">
        <v>1</v>
      </c>
      <c r="N733" s="578" t="s">
        <v>40</v>
      </c>
      <c r="O733" s="498"/>
      <c r="P733" s="579">
        <f>O733*H733</f>
        <v>0</v>
      </c>
      <c r="Q733" s="579">
        <v>5.3800000000000002E-3</v>
      </c>
      <c r="R733" s="579">
        <f>Q733*H733</f>
        <v>0.77472000000000008</v>
      </c>
      <c r="S733" s="579">
        <v>0</v>
      </c>
      <c r="T733" s="580">
        <f>S733*H733</f>
        <v>0</v>
      </c>
      <c r="U733" s="498"/>
      <c r="V733" s="498"/>
      <c r="AR733" s="379" t="s">
        <v>157</v>
      </c>
      <c r="AT733" s="379" t="s">
        <v>153</v>
      </c>
      <c r="AU733" s="379" t="s">
        <v>158</v>
      </c>
      <c r="AY733" s="372" t="s">
        <v>148</v>
      </c>
      <c r="BE733" s="380">
        <f>IF(N733="základní",J733,0)</f>
        <v>0</v>
      </c>
      <c r="BF733" s="380">
        <f>IF(N733="snížená",J733,0)</f>
        <v>0</v>
      </c>
      <c r="BG733" s="380">
        <f>IF(N733="zákl. přenesená",J733,0)</f>
        <v>0</v>
      </c>
      <c r="BH733" s="380">
        <f>IF(N733="sníž. přenesená",J733,0)</f>
        <v>0</v>
      </c>
      <c r="BI733" s="380">
        <f>IF(N733="nulová",J733,0)</f>
        <v>0</v>
      </c>
      <c r="BJ733" s="372" t="s">
        <v>80</v>
      </c>
      <c r="BK733" s="380">
        <f>ROUND(I733*H733,2)</f>
        <v>0</v>
      </c>
      <c r="BL733" s="372" t="s">
        <v>157</v>
      </c>
      <c r="BM733" s="379" t="s">
        <v>878</v>
      </c>
    </row>
    <row r="734" spans="1:65" s="405" customFormat="1" ht="24.15" customHeight="1">
      <c r="A734" s="498"/>
      <c r="B734" s="499"/>
      <c r="C734" s="595" t="s">
        <v>879</v>
      </c>
      <c r="D734" s="595" t="s">
        <v>256</v>
      </c>
      <c r="E734" s="596" t="s">
        <v>281</v>
      </c>
      <c r="F734" s="597" t="s">
        <v>282</v>
      </c>
      <c r="G734" s="598" t="s">
        <v>156</v>
      </c>
      <c r="H734" s="599">
        <v>158.4</v>
      </c>
      <c r="I734" s="387"/>
      <c r="J734" s="600">
        <f>ROUND(I734*H734,2)</f>
        <v>0</v>
      </c>
      <c r="K734" s="601"/>
      <c r="L734" s="602"/>
      <c r="M734" s="603" t="s">
        <v>1</v>
      </c>
      <c r="N734" s="604" t="s">
        <v>40</v>
      </c>
      <c r="O734" s="498"/>
      <c r="P734" s="579">
        <f>O734*H734</f>
        <v>0</v>
      </c>
      <c r="Q734" s="579">
        <v>1.6E-2</v>
      </c>
      <c r="R734" s="579">
        <f>Q734*H734</f>
        <v>2.5344000000000002</v>
      </c>
      <c r="S734" s="579">
        <v>0</v>
      </c>
      <c r="T734" s="580">
        <f>S734*H734</f>
        <v>0</v>
      </c>
      <c r="U734" s="498"/>
      <c r="V734" s="498"/>
      <c r="AR734" s="379" t="s">
        <v>172</v>
      </c>
      <c r="AT734" s="379" t="s">
        <v>256</v>
      </c>
      <c r="AU734" s="379" t="s">
        <v>158</v>
      </c>
      <c r="AY734" s="372" t="s">
        <v>148</v>
      </c>
      <c r="BE734" s="380">
        <f>IF(N734="základní",J734,0)</f>
        <v>0</v>
      </c>
      <c r="BF734" s="380">
        <f>IF(N734="snížená",J734,0)</f>
        <v>0</v>
      </c>
      <c r="BG734" s="380">
        <f>IF(N734="zákl. přenesená",J734,0)</f>
        <v>0</v>
      </c>
      <c r="BH734" s="380">
        <f>IF(N734="sníž. přenesená",J734,0)</f>
        <v>0</v>
      </c>
      <c r="BI734" s="380">
        <f>IF(N734="nulová",J734,0)</f>
        <v>0</v>
      </c>
      <c r="BJ734" s="372" t="s">
        <v>80</v>
      </c>
      <c r="BK734" s="380">
        <f>ROUND(I734*H734,2)</f>
        <v>0</v>
      </c>
      <c r="BL734" s="372" t="s">
        <v>157</v>
      </c>
      <c r="BM734" s="379" t="s">
        <v>880</v>
      </c>
    </row>
    <row r="735" spans="1:65" s="388" customFormat="1">
      <c r="A735" s="581"/>
      <c r="B735" s="582"/>
      <c r="C735" s="581"/>
      <c r="D735" s="583" t="s">
        <v>170</v>
      </c>
      <c r="E735" s="581"/>
      <c r="F735" s="585" t="s">
        <v>881</v>
      </c>
      <c r="G735" s="581"/>
      <c r="H735" s="586">
        <v>158.4</v>
      </c>
      <c r="I735" s="581"/>
      <c r="J735" s="581"/>
      <c r="K735" s="581"/>
      <c r="L735" s="582"/>
      <c r="M735" s="587"/>
      <c r="N735" s="581"/>
      <c r="O735" s="581"/>
      <c r="P735" s="581"/>
      <c r="Q735" s="581"/>
      <c r="R735" s="581"/>
      <c r="S735" s="581"/>
      <c r="T735" s="588"/>
      <c r="U735" s="581"/>
      <c r="V735" s="581"/>
      <c r="AT735" s="389" t="s">
        <v>170</v>
      </c>
      <c r="AU735" s="389" t="s">
        <v>158</v>
      </c>
      <c r="AV735" s="388" t="s">
        <v>82</v>
      </c>
      <c r="AW735" s="388" t="s">
        <v>3</v>
      </c>
      <c r="AX735" s="388" t="s">
        <v>80</v>
      </c>
      <c r="AY735" s="389" t="s">
        <v>148</v>
      </c>
    </row>
    <row r="736" spans="1:65" s="405" customFormat="1" ht="24.15" customHeight="1">
      <c r="A736" s="498"/>
      <c r="B736" s="499"/>
      <c r="C736" s="570" t="s">
        <v>882</v>
      </c>
      <c r="D736" s="570" t="s">
        <v>153</v>
      </c>
      <c r="E736" s="571" t="s">
        <v>286</v>
      </c>
      <c r="F736" s="572" t="s">
        <v>287</v>
      </c>
      <c r="G736" s="573" t="s">
        <v>244</v>
      </c>
      <c r="H736" s="386"/>
      <c r="I736" s="381"/>
      <c r="J736" s="575">
        <f>ROUND(I736*H736,2)</f>
        <v>0</v>
      </c>
      <c r="K736" s="576"/>
      <c r="L736" s="499"/>
      <c r="M736" s="577" t="s">
        <v>1</v>
      </c>
      <c r="N736" s="578" t="s">
        <v>40</v>
      </c>
      <c r="O736" s="498"/>
      <c r="P736" s="579">
        <f>O736*H736</f>
        <v>0</v>
      </c>
      <c r="Q736" s="579">
        <v>0</v>
      </c>
      <c r="R736" s="579">
        <f>Q736*H736</f>
        <v>0</v>
      </c>
      <c r="S736" s="579">
        <v>0</v>
      </c>
      <c r="T736" s="580">
        <f>S736*H736</f>
        <v>0</v>
      </c>
      <c r="U736" s="498"/>
      <c r="V736" s="498"/>
      <c r="AR736" s="379" t="s">
        <v>157</v>
      </c>
      <c r="AT736" s="379" t="s">
        <v>153</v>
      </c>
      <c r="AU736" s="379" t="s">
        <v>158</v>
      </c>
      <c r="AY736" s="372" t="s">
        <v>148</v>
      </c>
      <c r="BE736" s="380">
        <f>IF(N736="základní",J736,0)</f>
        <v>0</v>
      </c>
      <c r="BF736" s="380">
        <f>IF(N736="snížená",J736,0)</f>
        <v>0</v>
      </c>
      <c r="BG736" s="380">
        <f>IF(N736="zákl. přenesená",J736,0)</f>
        <v>0</v>
      </c>
      <c r="BH736" s="380">
        <f>IF(N736="sníž. přenesená",J736,0)</f>
        <v>0</v>
      </c>
      <c r="BI736" s="380">
        <f>IF(N736="nulová",J736,0)</f>
        <v>0</v>
      </c>
      <c r="BJ736" s="372" t="s">
        <v>80</v>
      </c>
      <c r="BK736" s="380">
        <f>ROUND(I736*H736,2)</f>
        <v>0</v>
      </c>
      <c r="BL736" s="372" t="s">
        <v>157</v>
      </c>
      <c r="BM736" s="379" t="s">
        <v>883</v>
      </c>
    </row>
    <row r="737" spans="1:65" s="382" customFormat="1" ht="26" customHeight="1">
      <c r="A737" s="560"/>
      <c r="B737" s="561"/>
      <c r="C737" s="560"/>
      <c r="D737" s="562" t="s">
        <v>74</v>
      </c>
      <c r="E737" s="563" t="s">
        <v>884</v>
      </c>
      <c r="F737" s="563" t="s">
        <v>885</v>
      </c>
      <c r="G737" s="560"/>
      <c r="H737" s="560"/>
      <c r="I737" s="560"/>
      <c r="J737" s="564">
        <f>BK737</f>
        <v>0</v>
      </c>
      <c r="K737" s="560"/>
      <c r="L737" s="561"/>
      <c r="M737" s="565"/>
      <c r="N737" s="560"/>
      <c r="O737" s="560"/>
      <c r="P737" s="566">
        <f>P738+P758</f>
        <v>0</v>
      </c>
      <c r="Q737" s="560"/>
      <c r="R737" s="566">
        <f>R738+R758</f>
        <v>0.70100000000000007</v>
      </c>
      <c r="S737" s="560"/>
      <c r="T737" s="567">
        <f>T738+T758</f>
        <v>0.34176900000000004</v>
      </c>
      <c r="U737" s="560"/>
      <c r="V737" s="560"/>
      <c r="AR737" s="384" t="s">
        <v>80</v>
      </c>
      <c r="AT737" s="385" t="s">
        <v>74</v>
      </c>
      <c r="AU737" s="385" t="s">
        <v>75</v>
      </c>
      <c r="AY737" s="384" t="s">
        <v>148</v>
      </c>
      <c r="BK737" s="383">
        <f>BK738+BK758</f>
        <v>0</v>
      </c>
    </row>
    <row r="738" spans="1:65" s="382" customFormat="1" ht="22.75" customHeight="1">
      <c r="A738" s="560"/>
      <c r="B738" s="561"/>
      <c r="C738" s="560"/>
      <c r="D738" s="562" t="s">
        <v>74</v>
      </c>
      <c r="E738" s="568" t="s">
        <v>149</v>
      </c>
      <c r="F738" s="568" t="s">
        <v>150</v>
      </c>
      <c r="G738" s="560"/>
      <c r="H738" s="560"/>
      <c r="I738" s="560"/>
      <c r="J738" s="569">
        <f>BK738</f>
        <v>0</v>
      </c>
      <c r="K738" s="560"/>
      <c r="L738" s="561"/>
      <c r="M738" s="565"/>
      <c r="N738" s="560"/>
      <c r="O738" s="560"/>
      <c r="P738" s="566">
        <f>P739+P742+P748+P755</f>
        <v>0</v>
      </c>
      <c r="Q738" s="560"/>
      <c r="R738" s="566">
        <f>R739+R742+R748+R755</f>
        <v>0</v>
      </c>
      <c r="S738" s="560"/>
      <c r="T738" s="567">
        <f>T739+T742+T748+T755</f>
        <v>0.34176900000000004</v>
      </c>
      <c r="U738" s="560"/>
      <c r="V738" s="560"/>
      <c r="AR738" s="384" t="s">
        <v>80</v>
      </c>
      <c r="AT738" s="385" t="s">
        <v>74</v>
      </c>
      <c r="AU738" s="385" t="s">
        <v>80</v>
      </c>
      <c r="AY738" s="384" t="s">
        <v>148</v>
      </c>
      <c r="BK738" s="383">
        <f>BK739+BK742+BK748+BK755</f>
        <v>0</v>
      </c>
    </row>
    <row r="739" spans="1:65" s="382" customFormat="1" ht="20.9" customHeight="1">
      <c r="A739" s="560"/>
      <c r="B739" s="561"/>
      <c r="C739" s="560"/>
      <c r="D739" s="562" t="s">
        <v>74</v>
      </c>
      <c r="E739" s="568" t="s">
        <v>151</v>
      </c>
      <c r="F739" s="568" t="s">
        <v>152</v>
      </c>
      <c r="G739" s="560"/>
      <c r="H739" s="560"/>
      <c r="I739" s="560"/>
      <c r="J739" s="569">
        <f>BK739</f>
        <v>0</v>
      </c>
      <c r="K739" s="560"/>
      <c r="L739" s="561"/>
      <c r="M739" s="565"/>
      <c r="N739" s="560"/>
      <c r="O739" s="560"/>
      <c r="P739" s="566">
        <f>SUM(P740:P741)</f>
        <v>0</v>
      </c>
      <c r="Q739" s="560"/>
      <c r="R739" s="566">
        <f>SUM(R740:R741)</f>
        <v>0</v>
      </c>
      <c r="S739" s="560"/>
      <c r="T739" s="567">
        <f>SUM(T740:T741)</f>
        <v>0.28856900000000002</v>
      </c>
      <c r="U739" s="560"/>
      <c r="V739" s="560"/>
      <c r="AR739" s="384" t="s">
        <v>80</v>
      </c>
      <c r="AT739" s="385" t="s">
        <v>74</v>
      </c>
      <c r="AU739" s="385" t="s">
        <v>82</v>
      </c>
      <c r="AY739" s="384" t="s">
        <v>148</v>
      </c>
      <c r="BK739" s="383">
        <f>SUM(BK740:BK741)</f>
        <v>0</v>
      </c>
    </row>
    <row r="740" spans="1:65" s="405" customFormat="1" ht="21.75" customHeight="1">
      <c r="A740" s="498"/>
      <c r="B740" s="499"/>
      <c r="C740" s="570" t="s">
        <v>886</v>
      </c>
      <c r="D740" s="570" t="s">
        <v>153</v>
      </c>
      <c r="E740" s="571" t="s">
        <v>887</v>
      </c>
      <c r="F740" s="572" t="s">
        <v>888</v>
      </c>
      <c r="G740" s="573" t="s">
        <v>156</v>
      </c>
      <c r="H740" s="574">
        <v>4.3070000000000004</v>
      </c>
      <c r="I740" s="381"/>
      <c r="J740" s="575">
        <f>ROUND(I740*H740,2)</f>
        <v>0</v>
      </c>
      <c r="K740" s="576"/>
      <c r="L740" s="499"/>
      <c r="M740" s="577" t="s">
        <v>1</v>
      </c>
      <c r="N740" s="578" t="s">
        <v>40</v>
      </c>
      <c r="O740" s="498"/>
      <c r="P740" s="579">
        <f>O740*H740</f>
        <v>0</v>
      </c>
      <c r="Q740" s="579">
        <v>0</v>
      </c>
      <c r="R740" s="579">
        <f>Q740*H740</f>
        <v>0</v>
      </c>
      <c r="S740" s="579">
        <v>6.7000000000000004E-2</v>
      </c>
      <c r="T740" s="580">
        <f>S740*H740</f>
        <v>0.28856900000000002</v>
      </c>
      <c r="U740" s="498"/>
      <c r="V740" s="498"/>
      <c r="AR740" s="379" t="s">
        <v>157</v>
      </c>
      <c r="AT740" s="379" t="s">
        <v>153</v>
      </c>
      <c r="AU740" s="379" t="s">
        <v>158</v>
      </c>
      <c r="AY740" s="372" t="s">
        <v>148</v>
      </c>
      <c r="BE740" s="380">
        <f>IF(N740="základní",J740,0)</f>
        <v>0</v>
      </c>
      <c r="BF740" s="380">
        <f>IF(N740="snížená",J740,0)</f>
        <v>0</v>
      </c>
      <c r="BG740" s="380">
        <f>IF(N740="zákl. přenesená",J740,0)</f>
        <v>0</v>
      </c>
      <c r="BH740" s="380">
        <f>IF(N740="sníž. přenesená",J740,0)</f>
        <v>0</v>
      </c>
      <c r="BI740" s="380">
        <f>IF(N740="nulová",J740,0)</f>
        <v>0</v>
      </c>
      <c r="BJ740" s="372" t="s">
        <v>80</v>
      </c>
      <c r="BK740" s="380">
        <f>ROUND(I740*H740,2)</f>
        <v>0</v>
      </c>
      <c r="BL740" s="372" t="s">
        <v>157</v>
      </c>
      <c r="BM740" s="379" t="s">
        <v>889</v>
      </c>
    </row>
    <row r="741" spans="1:65" s="388" customFormat="1">
      <c r="A741" s="581"/>
      <c r="B741" s="582"/>
      <c r="C741" s="581"/>
      <c r="D741" s="583" t="s">
        <v>170</v>
      </c>
      <c r="E741" s="584" t="s">
        <v>1</v>
      </c>
      <c r="F741" s="585" t="s">
        <v>890</v>
      </c>
      <c r="G741" s="581"/>
      <c r="H741" s="586">
        <v>4.3070000000000004</v>
      </c>
      <c r="I741" s="581"/>
      <c r="J741" s="581"/>
      <c r="K741" s="581"/>
      <c r="L741" s="582"/>
      <c r="M741" s="587"/>
      <c r="N741" s="581"/>
      <c r="O741" s="581"/>
      <c r="P741" s="581"/>
      <c r="Q741" s="581"/>
      <c r="R741" s="581"/>
      <c r="S741" s="581"/>
      <c r="T741" s="588"/>
      <c r="U741" s="581"/>
      <c r="V741" s="581"/>
      <c r="AT741" s="389" t="s">
        <v>170</v>
      </c>
      <c r="AU741" s="389" t="s">
        <v>158</v>
      </c>
      <c r="AV741" s="388" t="s">
        <v>82</v>
      </c>
      <c r="AW741" s="388" t="s">
        <v>31</v>
      </c>
      <c r="AX741" s="388" t="s">
        <v>75</v>
      </c>
      <c r="AY741" s="389" t="s">
        <v>148</v>
      </c>
    </row>
    <row r="742" spans="1:65" s="382" customFormat="1" ht="20.9" customHeight="1">
      <c r="A742" s="560"/>
      <c r="B742" s="561"/>
      <c r="C742" s="560"/>
      <c r="D742" s="562" t="s">
        <v>74</v>
      </c>
      <c r="E742" s="568" t="s">
        <v>190</v>
      </c>
      <c r="F742" s="568" t="s">
        <v>191</v>
      </c>
      <c r="G742" s="560"/>
      <c r="H742" s="560"/>
      <c r="I742" s="560"/>
      <c r="J742" s="569">
        <f>BK742</f>
        <v>0</v>
      </c>
      <c r="K742" s="560"/>
      <c r="L742" s="561"/>
      <c r="M742" s="565"/>
      <c r="N742" s="560"/>
      <c r="O742" s="560"/>
      <c r="P742" s="566">
        <f>SUM(P743:P747)</f>
        <v>0</v>
      </c>
      <c r="Q742" s="560"/>
      <c r="R742" s="566">
        <f>SUM(R743:R747)</f>
        <v>0</v>
      </c>
      <c r="S742" s="560"/>
      <c r="T742" s="567">
        <f>SUM(T743:T747)</f>
        <v>0</v>
      </c>
      <c r="U742" s="560"/>
      <c r="V742" s="560"/>
      <c r="AR742" s="384" t="s">
        <v>80</v>
      </c>
      <c r="AT742" s="385" t="s">
        <v>74</v>
      </c>
      <c r="AU742" s="385" t="s">
        <v>82</v>
      </c>
      <c r="AY742" s="384" t="s">
        <v>148</v>
      </c>
      <c r="BK742" s="383">
        <f>SUM(BK743:BK747)</f>
        <v>0</v>
      </c>
    </row>
    <row r="743" spans="1:65" s="405" customFormat="1" ht="24.15" customHeight="1">
      <c r="A743" s="498"/>
      <c r="B743" s="499"/>
      <c r="C743" s="570" t="s">
        <v>891</v>
      </c>
      <c r="D743" s="570" t="s">
        <v>153</v>
      </c>
      <c r="E743" s="571" t="s">
        <v>193</v>
      </c>
      <c r="F743" s="572" t="s">
        <v>194</v>
      </c>
      <c r="G743" s="573" t="s">
        <v>195</v>
      </c>
      <c r="H743" s="574">
        <v>0.28899999999999998</v>
      </c>
      <c r="I743" s="381"/>
      <c r="J743" s="575">
        <f>ROUND(I743*H743,2)</f>
        <v>0</v>
      </c>
      <c r="K743" s="576"/>
      <c r="L743" s="499"/>
      <c r="M743" s="577" t="s">
        <v>1</v>
      </c>
      <c r="N743" s="578" t="s">
        <v>40</v>
      </c>
      <c r="O743" s="498"/>
      <c r="P743" s="579">
        <f>O743*H743</f>
        <v>0</v>
      </c>
      <c r="Q743" s="579">
        <v>0</v>
      </c>
      <c r="R743" s="579">
        <f>Q743*H743</f>
        <v>0</v>
      </c>
      <c r="S743" s="579">
        <v>0</v>
      </c>
      <c r="T743" s="580">
        <f>S743*H743</f>
        <v>0</v>
      </c>
      <c r="U743" s="498"/>
      <c r="V743" s="498"/>
      <c r="AR743" s="379" t="s">
        <v>157</v>
      </c>
      <c r="AT743" s="379" t="s">
        <v>153</v>
      </c>
      <c r="AU743" s="379" t="s">
        <v>158</v>
      </c>
      <c r="AY743" s="372" t="s">
        <v>148</v>
      </c>
      <c r="BE743" s="380">
        <f>IF(N743="základní",J743,0)</f>
        <v>0</v>
      </c>
      <c r="BF743" s="380">
        <f>IF(N743="snížená",J743,0)</f>
        <v>0</v>
      </c>
      <c r="BG743" s="380">
        <f>IF(N743="zákl. přenesená",J743,0)</f>
        <v>0</v>
      </c>
      <c r="BH743" s="380">
        <f>IF(N743="sníž. přenesená",J743,0)</f>
        <v>0</v>
      </c>
      <c r="BI743" s="380">
        <f>IF(N743="nulová",J743,0)</f>
        <v>0</v>
      </c>
      <c r="BJ743" s="372" t="s">
        <v>80</v>
      </c>
      <c r="BK743" s="380">
        <f>ROUND(I743*H743,2)</f>
        <v>0</v>
      </c>
      <c r="BL743" s="372" t="s">
        <v>157</v>
      </c>
      <c r="BM743" s="379" t="s">
        <v>892</v>
      </c>
    </row>
    <row r="744" spans="1:65" s="405" customFormat="1" ht="24.15" customHeight="1">
      <c r="A744" s="498"/>
      <c r="B744" s="499"/>
      <c r="C744" s="570" t="s">
        <v>893</v>
      </c>
      <c r="D744" s="570" t="s">
        <v>153</v>
      </c>
      <c r="E744" s="571" t="s">
        <v>197</v>
      </c>
      <c r="F744" s="572" t="s">
        <v>198</v>
      </c>
      <c r="G744" s="573" t="s">
        <v>195</v>
      </c>
      <c r="H744" s="574">
        <v>5.4909999999999997</v>
      </c>
      <c r="I744" s="381"/>
      <c r="J744" s="575">
        <f>ROUND(I744*H744,2)</f>
        <v>0</v>
      </c>
      <c r="K744" s="576"/>
      <c r="L744" s="499"/>
      <c r="M744" s="577" t="s">
        <v>1</v>
      </c>
      <c r="N744" s="578" t="s">
        <v>40</v>
      </c>
      <c r="O744" s="498"/>
      <c r="P744" s="579">
        <f>O744*H744</f>
        <v>0</v>
      </c>
      <c r="Q744" s="579">
        <v>0</v>
      </c>
      <c r="R744" s="579">
        <f>Q744*H744</f>
        <v>0</v>
      </c>
      <c r="S744" s="579">
        <v>0</v>
      </c>
      <c r="T744" s="580">
        <f>S744*H744</f>
        <v>0</v>
      </c>
      <c r="U744" s="498"/>
      <c r="V744" s="498"/>
      <c r="AR744" s="379" t="s">
        <v>157</v>
      </c>
      <c r="AT744" s="379" t="s">
        <v>153</v>
      </c>
      <c r="AU744" s="379" t="s">
        <v>158</v>
      </c>
      <c r="AY744" s="372" t="s">
        <v>148</v>
      </c>
      <c r="BE744" s="380">
        <f>IF(N744="základní",J744,0)</f>
        <v>0</v>
      </c>
      <c r="BF744" s="380">
        <f>IF(N744="snížená",J744,0)</f>
        <v>0</v>
      </c>
      <c r="BG744" s="380">
        <f>IF(N744="zákl. přenesená",J744,0)</f>
        <v>0</v>
      </c>
      <c r="BH744" s="380">
        <f>IF(N744="sníž. přenesená",J744,0)</f>
        <v>0</v>
      </c>
      <c r="BI744" s="380">
        <f>IF(N744="nulová",J744,0)</f>
        <v>0</v>
      </c>
      <c r="BJ744" s="372" t="s">
        <v>80</v>
      </c>
      <c r="BK744" s="380">
        <f>ROUND(I744*H744,2)</f>
        <v>0</v>
      </c>
      <c r="BL744" s="372" t="s">
        <v>157</v>
      </c>
      <c r="BM744" s="379" t="s">
        <v>894</v>
      </c>
    </row>
    <row r="745" spans="1:65" s="388" customFormat="1">
      <c r="A745" s="581"/>
      <c r="B745" s="582"/>
      <c r="C745" s="581"/>
      <c r="D745" s="583" t="s">
        <v>170</v>
      </c>
      <c r="E745" s="581"/>
      <c r="F745" s="585" t="s">
        <v>1552</v>
      </c>
      <c r="G745" s="581"/>
      <c r="H745" s="586">
        <v>5.4909999999999997</v>
      </c>
      <c r="I745" s="581"/>
      <c r="J745" s="581"/>
      <c r="K745" s="581"/>
      <c r="L745" s="582"/>
      <c r="M745" s="587"/>
      <c r="N745" s="581"/>
      <c r="O745" s="581"/>
      <c r="P745" s="581"/>
      <c r="Q745" s="581"/>
      <c r="R745" s="581"/>
      <c r="S745" s="581"/>
      <c r="T745" s="588"/>
      <c r="U745" s="581"/>
      <c r="V745" s="581"/>
      <c r="AT745" s="389" t="s">
        <v>170</v>
      </c>
      <c r="AU745" s="389" t="s">
        <v>158</v>
      </c>
      <c r="AV745" s="388" t="s">
        <v>82</v>
      </c>
      <c r="AW745" s="388" t="s">
        <v>3</v>
      </c>
      <c r="AX745" s="388" t="s">
        <v>80</v>
      </c>
      <c r="AY745" s="389" t="s">
        <v>148</v>
      </c>
    </row>
    <row r="746" spans="1:65" s="405" customFormat="1" ht="44.25" customHeight="1">
      <c r="A746" s="498"/>
      <c r="B746" s="499"/>
      <c r="C746" s="570" t="s">
        <v>895</v>
      </c>
      <c r="D746" s="570" t="s">
        <v>153</v>
      </c>
      <c r="E746" s="571" t="s">
        <v>201</v>
      </c>
      <c r="F746" s="572" t="s">
        <v>202</v>
      </c>
      <c r="G746" s="573" t="s">
        <v>195</v>
      </c>
      <c r="H746" s="574">
        <v>1.1950000000000001</v>
      </c>
      <c r="I746" s="381"/>
      <c r="J746" s="575">
        <f>ROUND(I746*H746,2)</f>
        <v>0</v>
      </c>
      <c r="K746" s="576"/>
      <c r="L746" s="499"/>
      <c r="M746" s="577" t="s">
        <v>1</v>
      </c>
      <c r="N746" s="578" t="s">
        <v>40</v>
      </c>
      <c r="O746" s="498"/>
      <c r="P746" s="579">
        <f>O746*H746</f>
        <v>0</v>
      </c>
      <c r="Q746" s="579">
        <v>0</v>
      </c>
      <c r="R746" s="579">
        <f>Q746*H746</f>
        <v>0</v>
      </c>
      <c r="S746" s="579">
        <v>0</v>
      </c>
      <c r="T746" s="580">
        <f>S746*H746</f>
        <v>0</v>
      </c>
      <c r="U746" s="498"/>
      <c r="V746" s="498"/>
      <c r="AR746" s="379" t="s">
        <v>157</v>
      </c>
      <c r="AT746" s="379" t="s">
        <v>153</v>
      </c>
      <c r="AU746" s="379" t="s">
        <v>158</v>
      </c>
      <c r="AY746" s="372" t="s">
        <v>148</v>
      </c>
      <c r="BE746" s="380">
        <f>IF(N746="základní",J746,0)</f>
        <v>0</v>
      </c>
      <c r="BF746" s="380">
        <f>IF(N746="snížená",J746,0)</f>
        <v>0</v>
      </c>
      <c r="BG746" s="380">
        <f>IF(N746="zákl. přenesená",J746,0)</f>
        <v>0</v>
      </c>
      <c r="BH746" s="380">
        <f>IF(N746="sníž. přenesená",J746,0)</f>
        <v>0</v>
      </c>
      <c r="BI746" s="380">
        <f>IF(N746="nulová",J746,0)</f>
        <v>0</v>
      </c>
      <c r="BJ746" s="372" t="s">
        <v>80</v>
      </c>
      <c r="BK746" s="380">
        <f>ROUND(I746*H746,2)</f>
        <v>0</v>
      </c>
      <c r="BL746" s="372" t="s">
        <v>157</v>
      </c>
      <c r="BM746" s="379" t="s">
        <v>896</v>
      </c>
    </row>
    <row r="747" spans="1:65" s="405" customFormat="1" ht="37.75" customHeight="1">
      <c r="A747" s="498"/>
      <c r="B747" s="499"/>
      <c r="C747" s="570" t="s">
        <v>897</v>
      </c>
      <c r="D747" s="570" t="s">
        <v>153</v>
      </c>
      <c r="E747" s="571" t="s">
        <v>898</v>
      </c>
      <c r="F747" s="572" t="s">
        <v>899</v>
      </c>
      <c r="G747" s="573" t="s">
        <v>195</v>
      </c>
      <c r="H747" s="574">
        <v>0.28899999999999998</v>
      </c>
      <c r="I747" s="381"/>
      <c r="J747" s="575">
        <f>ROUND(I747*H747,2)</f>
        <v>0</v>
      </c>
      <c r="K747" s="576"/>
      <c r="L747" s="499"/>
      <c r="M747" s="577" t="s">
        <v>1</v>
      </c>
      <c r="N747" s="578" t="s">
        <v>40</v>
      </c>
      <c r="O747" s="498"/>
      <c r="P747" s="579">
        <f>O747*H747</f>
        <v>0</v>
      </c>
      <c r="Q747" s="579">
        <v>0</v>
      </c>
      <c r="R747" s="579">
        <f>Q747*H747</f>
        <v>0</v>
      </c>
      <c r="S747" s="579">
        <v>0</v>
      </c>
      <c r="T747" s="580">
        <f>S747*H747</f>
        <v>0</v>
      </c>
      <c r="U747" s="498"/>
      <c r="V747" s="498"/>
      <c r="AR747" s="379" t="s">
        <v>157</v>
      </c>
      <c r="AT747" s="379" t="s">
        <v>153</v>
      </c>
      <c r="AU747" s="379" t="s">
        <v>158</v>
      </c>
      <c r="AY747" s="372" t="s">
        <v>148</v>
      </c>
      <c r="BE747" s="380">
        <f>IF(N747="základní",J747,0)</f>
        <v>0</v>
      </c>
      <c r="BF747" s="380">
        <f>IF(N747="snížená",J747,0)</f>
        <v>0</v>
      </c>
      <c r="BG747" s="380">
        <f>IF(N747="zákl. přenesená",J747,0)</f>
        <v>0</v>
      </c>
      <c r="BH747" s="380">
        <f>IF(N747="sníž. přenesená",J747,0)</f>
        <v>0</v>
      </c>
      <c r="BI747" s="380">
        <f>IF(N747="nulová",J747,0)</f>
        <v>0</v>
      </c>
      <c r="BJ747" s="372" t="s">
        <v>80</v>
      </c>
      <c r="BK747" s="380">
        <f>ROUND(I747*H747,2)</f>
        <v>0</v>
      </c>
      <c r="BL747" s="372" t="s">
        <v>157</v>
      </c>
      <c r="BM747" s="379" t="s">
        <v>900</v>
      </c>
    </row>
    <row r="748" spans="1:65" s="382" customFormat="1" ht="20.9" customHeight="1">
      <c r="A748" s="560"/>
      <c r="B748" s="561"/>
      <c r="C748" s="560"/>
      <c r="D748" s="562" t="s">
        <v>74</v>
      </c>
      <c r="E748" s="568" t="s">
        <v>901</v>
      </c>
      <c r="F748" s="568" t="s">
        <v>902</v>
      </c>
      <c r="G748" s="560"/>
      <c r="H748" s="560"/>
      <c r="I748" s="560"/>
      <c r="J748" s="569">
        <f>BK748</f>
        <v>0</v>
      </c>
      <c r="K748" s="560"/>
      <c r="L748" s="561"/>
      <c r="M748" s="565"/>
      <c r="N748" s="560"/>
      <c r="O748" s="560"/>
      <c r="P748" s="566">
        <f>SUM(P749:P754)</f>
        <v>0</v>
      </c>
      <c r="Q748" s="560"/>
      <c r="R748" s="566">
        <f>SUM(R749:R754)</f>
        <v>0</v>
      </c>
      <c r="S748" s="560"/>
      <c r="T748" s="567">
        <f>SUM(T749:T754)</f>
        <v>0</v>
      </c>
      <c r="U748" s="560"/>
      <c r="V748" s="560"/>
      <c r="AR748" s="384" t="s">
        <v>82</v>
      </c>
      <c r="AT748" s="385" t="s">
        <v>74</v>
      </c>
      <c r="AU748" s="385" t="s">
        <v>82</v>
      </c>
      <c r="AY748" s="384" t="s">
        <v>148</v>
      </c>
      <c r="BK748" s="383">
        <f>SUM(BK749:BK754)</f>
        <v>0</v>
      </c>
    </row>
    <row r="749" spans="1:65" s="405" customFormat="1" ht="24.15" customHeight="1">
      <c r="A749" s="498"/>
      <c r="B749" s="499"/>
      <c r="C749" s="570" t="s">
        <v>903</v>
      </c>
      <c r="D749" s="570" t="s">
        <v>153</v>
      </c>
      <c r="E749" s="571" t="s">
        <v>904</v>
      </c>
      <c r="F749" s="572" t="s">
        <v>905</v>
      </c>
      <c r="G749" s="573" t="s">
        <v>156</v>
      </c>
      <c r="H749" s="574">
        <v>50.475000000000001</v>
      </c>
      <c r="I749" s="381"/>
      <c r="J749" s="575">
        <f>ROUND(I749*H749,2)</f>
        <v>0</v>
      </c>
      <c r="K749" s="576"/>
      <c r="L749" s="499"/>
      <c r="M749" s="577" t="s">
        <v>1</v>
      </c>
      <c r="N749" s="578" t="s">
        <v>40</v>
      </c>
      <c r="O749" s="498"/>
      <c r="P749" s="579">
        <f>O749*H749</f>
        <v>0</v>
      </c>
      <c r="Q749" s="579">
        <v>0</v>
      </c>
      <c r="R749" s="579">
        <f>Q749*H749</f>
        <v>0</v>
      </c>
      <c r="S749" s="579">
        <v>0</v>
      </c>
      <c r="T749" s="580">
        <f>S749*H749</f>
        <v>0</v>
      </c>
      <c r="U749" s="498"/>
      <c r="V749" s="498"/>
      <c r="AR749" s="379" t="s">
        <v>157</v>
      </c>
      <c r="AT749" s="379" t="s">
        <v>153</v>
      </c>
      <c r="AU749" s="379" t="s">
        <v>158</v>
      </c>
      <c r="AY749" s="372" t="s">
        <v>148</v>
      </c>
      <c r="BE749" s="380">
        <f>IF(N749="základní",J749,0)</f>
        <v>0</v>
      </c>
      <c r="BF749" s="380">
        <f>IF(N749="snížená",J749,0)</f>
        <v>0</v>
      </c>
      <c r="BG749" s="380">
        <f>IF(N749="zákl. přenesená",J749,0)</f>
        <v>0</v>
      </c>
      <c r="BH749" s="380">
        <f>IF(N749="sníž. přenesená",J749,0)</f>
        <v>0</v>
      </c>
      <c r="BI749" s="380">
        <f>IF(N749="nulová",J749,0)</f>
        <v>0</v>
      </c>
      <c r="BJ749" s="372" t="s">
        <v>80</v>
      </c>
      <c r="BK749" s="380">
        <f>ROUND(I749*H749,2)</f>
        <v>0</v>
      </c>
      <c r="BL749" s="372" t="s">
        <v>157</v>
      </c>
      <c r="BM749" s="379" t="s">
        <v>906</v>
      </c>
    </row>
    <row r="750" spans="1:65" s="388" customFormat="1">
      <c r="A750" s="581"/>
      <c r="B750" s="582"/>
      <c r="C750" s="581"/>
      <c r="D750" s="583" t="s">
        <v>170</v>
      </c>
      <c r="E750" s="584" t="s">
        <v>1</v>
      </c>
      <c r="F750" s="585" t="s">
        <v>907</v>
      </c>
      <c r="G750" s="581"/>
      <c r="H750" s="586">
        <v>4.2779999999999996</v>
      </c>
      <c r="I750" s="581"/>
      <c r="J750" s="581"/>
      <c r="K750" s="581"/>
      <c r="L750" s="582"/>
      <c r="M750" s="587"/>
      <c r="N750" s="581"/>
      <c r="O750" s="581"/>
      <c r="P750" s="581"/>
      <c r="Q750" s="581"/>
      <c r="R750" s="581"/>
      <c r="S750" s="581"/>
      <c r="T750" s="588"/>
      <c r="U750" s="581"/>
      <c r="V750" s="581"/>
      <c r="AT750" s="389" t="s">
        <v>170</v>
      </c>
      <c r="AU750" s="389" t="s">
        <v>158</v>
      </c>
      <c r="AV750" s="388" t="s">
        <v>82</v>
      </c>
      <c r="AW750" s="388" t="s">
        <v>31</v>
      </c>
      <c r="AX750" s="388" t="s">
        <v>75</v>
      </c>
      <c r="AY750" s="389" t="s">
        <v>148</v>
      </c>
    </row>
    <row r="751" spans="1:65" s="388" customFormat="1">
      <c r="A751" s="581"/>
      <c r="B751" s="582"/>
      <c r="C751" s="581"/>
      <c r="D751" s="583" t="s">
        <v>170</v>
      </c>
      <c r="E751" s="584" t="s">
        <v>1</v>
      </c>
      <c r="F751" s="585" t="s">
        <v>908</v>
      </c>
      <c r="G751" s="581"/>
      <c r="H751" s="586">
        <v>7.0919999999999996</v>
      </c>
      <c r="I751" s="581"/>
      <c r="J751" s="581"/>
      <c r="K751" s="581"/>
      <c r="L751" s="582"/>
      <c r="M751" s="587"/>
      <c r="N751" s="581"/>
      <c r="O751" s="581"/>
      <c r="P751" s="581"/>
      <c r="Q751" s="581"/>
      <c r="R751" s="581"/>
      <c r="S751" s="581"/>
      <c r="T751" s="588"/>
      <c r="U751" s="581"/>
      <c r="V751" s="581"/>
      <c r="AT751" s="389" t="s">
        <v>170</v>
      </c>
      <c r="AU751" s="389" t="s">
        <v>158</v>
      </c>
      <c r="AV751" s="388" t="s">
        <v>82</v>
      </c>
      <c r="AW751" s="388" t="s">
        <v>31</v>
      </c>
      <c r="AX751" s="388" t="s">
        <v>75</v>
      </c>
      <c r="AY751" s="389" t="s">
        <v>148</v>
      </c>
    </row>
    <row r="752" spans="1:65" s="388" customFormat="1">
      <c r="A752" s="581"/>
      <c r="B752" s="582"/>
      <c r="C752" s="581"/>
      <c r="D752" s="583" t="s">
        <v>170</v>
      </c>
      <c r="E752" s="584" t="s">
        <v>1</v>
      </c>
      <c r="F752" s="585" t="s">
        <v>909</v>
      </c>
      <c r="G752" s="581"/>
      <c r="H752" s="586">
        <v>22.064</v>
      </c>
      <c r="I752" s="581"/>
      <c r="J752" s="581"/>
      <c r="K752" s="581"/>
      <c r="L752" s="582"/>
      <c r="M752" s="587"/>
      <c r="N752" s="581"/>
      <c r="O752" s="581"/>
      <c r="P752" s="581"/>
      <c r="Q752" s="581"/>
      <c r="R752" s="581"/>
      <c r="S752" s="581"/>
      <c r="T752" s="588"/>
      <c r="U752" s="581"/>
      <c r="V752" s="581"/>
      <c r="AT752" s="389" t="s">
        <v>170</v>
      </c>
      <c r="AU752" s="389" t="s">
        <v>158</v>
      </c>
      <c r="AV752" s="388" t="s">
        <v>82</v>
      </c>
      <c r="AW752" s="388" t="s">
        <v>31</v>
      </c>
      <c r="AX752" s="388" t="s">
        <v>75</v>
      </c>
      <c r="AY752" s="389" t="s">
        <v>148</v>
      </c>
    </row>
    <row r="753" spans="1:65" s="388" customFormat="1">
      <c r="A753" s="581"/>
      <c r="B753" s="582"/>
      <c r="C753" s="581"/>
      <c r="D753" s="583" t="s">
        <v>170</v>
      </c>
      <c r="E753" s="584" t="s">
        <v>1</v>
      </c>
      <c r="F753" s="585" t="s">
        <v>910</v>
      </c>
      <c r="G753" s="581"/>
      <c r="H753" s="586">
        <v>14.183999999999999</v>
      </c>
      <c r="I753" s="581"/>
      <c r="J753" s="581"/>
      <c r="K753" s="581"/>
      <c r="L753" s="582"/>
      <c r="M753" s="587"/>
      <c r="N753" s="581"/>
      <c r="O753" s="581"/>
      <c r="P753" s="581"/>
      <c r="Q753" s="581"/>
      <c r="R753" s="581"/>
      <c r="S753" s="581"/>
      <c r="T753" s="588"/>
      <c r="U753" s="581"/>
      <c r="V753" s="581"/>
      <c r="AT753" s="389" t="s">
        <v>170</v>
      </c>
      <c r="AU753" s="389" t="s">
        <v>158</v>
      </c>
      <c r="AV753" s="388" t="s">
        <v>82</v>
      </c>
      <c r="AW753" s="388" t="s">
        <v>31</v>
      </c>
      <c r="AX753" s="388" t="s">
        <v>75</v>
      </c>
      <c r="AY753" s="389" t="s">
        <v>148</v>
      </c>
    </row>
    <row r="754" spans="1:65" s="388" customFormat="1">
      <c r="A754" s="581"/>
      <c r="B754" s="582"/>
      <c r="C754" s="581"/>
      <c r="D754" s="583" t="s">
        <v>170</v>
      </c>
      <c r="E754" s="584" t="s">
        <v>1</v>
      </c>
      <c r="F754" s="585" t="s">
        <v>911</v>
      </c>
      <c r="G754" s="581"/>
      <c r="H754" s="586">
        <v>2.8570000000000002</v>
      </c>
      <c r="I754" s="581"/>
      <c r="J754" s="581"/>
      <c r="K754" s="581"/>
      <c r="L754" s="582"/>
      <c r="M754" s="587"/>
      <c r="N754" s="581"/>
      <c r="O754" s="581"/>
      <c r="P754" s="581"/>
      <c r="Q754" s="581"/>
      <c r="R754" s="581"/>
      <c r="S754" s="581"/>
      <c r="T754" s="588"/>
      <c r="U754" s="581"/>
      <c r="V754" s="581"/>
      <c r="AT754" s="389" t="s">
        <v>170</v>
      </c>
      <c r="AU754" s="389" t="s">
        <v>158</v>
      </c>
      <c r="AV754" s="388" t="s">
        <v>82</v>
      </c>
      <c r="AW754" s="388" t="s">
        <v>31</v>
      </c>
      <c r="AX754" s="388" t="s">
        <v>75</v>
      </c>
      <c r="AY754" s="389" t="s">
        <v>148</v>
      </c>
    </row>
    <row r="755" spans="1:65" s="382" customFormat="1" ht="20.9" customHeight="1">
      <c r="A755" s="560"/>
      <c r="B755" s="561"/>
      <c r="C755" s="560"/>
      <c r="D755" s="562" t="s">
        <v>74</v>
      </c>
      <c r="E755" s="568" t="s">
        <v>912</v>
      </c>
      <c r="F755" s="568" t="s">
        <v>913</v>
      </c>
      <c r="G755" s="560"/>
      <c r="H755" s="560"/>
      <c r="I755" s="560"/>
      <c r="J755" s="569">
        <f>BK755</f>
        <v>0</v>
      </c>
      <c r="K755" s="560"/>
      <c r="L755" s="561"/>
      <c r="M755" s="565"/>
      <c r="N755" s="560"/>
      <c r="O755" s="560"/>
      <c r="P755" s="566">
        <f>SUM(P756:P757)</f>
        <v>0</v>
      </c>
      <c r="Q755" s="560"/>
      <c r="R755" s="566">
        <f>SUM(R756:R757)</f>
        <v>0</v>
      </c>
      <c r="S755" s="560"/>
      <c r="T755" s="567">
        <f>SUM(T756:T757)</f>
        <v>5.3200000000000004E-2</v>
      </c>
      <c r="U755" s="560"/>
      <c r="V755" s="560"/>
      <c r="AR755" s="384" t="s">
        <v>82</v>
      </c>
      <c r="AT755" s="385" t="s">
        <v>74</v>
      </c>
      <c r="AU755" s="385" t="s">
        <v>82</v>
      </c>
      <c r="AY755" s="384" t="s">
        <v>148</v>
      </c>
      <c r="BK755" s="383">
        <f>SUM(BK756:BK757)</f>
        <v>0</v>
      </c>
    </row>
    <row r="756" spans="1:65" s="405" customFormat="1" ht="16.5" customHeight="1">
      <c r="A756" s="498"/>
      <c r="B756" s="499"/>
      <c r="C756" s="570" t="s">
        <v>914</v>
      </c>
      <c r="D756" s="570" t="s">
        <v>153</v>
      </c>
      <c r="E756" s="571" t="s">
        <v>915</v>
      </c>
      <c r="F756" s="572" t="s">
        <v>916</v>
      </c>
      <c r="G756" s="573" t="s">
        <v>156</v>
      </c>
      <c r="H756" s="574">
        <v>2.66</v>
      </c>
      <c r="I756" s="381"/>
      <c r="J756" s="575">
        <f>ROUND(I756*H756,2)</f>
        <v>0</v>
      </c>
      <c r="K756" s="576"/>
      <c r="L756" s="499"/>
      <c r="M756" s="577" t="s">
        <v>1</v>
      </c>
      <c r="N756" s="578" t="s">
        <v>40</v>
      </c>
      <c r="O756" s="498"/>
      <c r="P756" s="579">
        <f>O756*H756</f>
        <v>0</v>
      </c>
      <c r="Q756" s="579">
        <v>0</v>
      </c>
      <c r="R756" s="579">
        <f>Q756*H756</f>
        <v>0</v>
      </c>
      <c r="S756" s="579">
        <v>0.02</v>
      </c>
      <c r="T756" s="580">
        <f>S756*H756</f>
        <v>5.3200000000000004E-2</v>
      </c>
      <c r="U756" s="498"/>
      <c r="V756" s="498"/>
      <c r="AR756" s="379" t="s">
        <v>216</v>
      </c>
      <c r="AT756" s="379" t="s">
        <v>153</v>
      </c>
      <c r="AU756" s="379" t="s">
        <v>158</v>
      </c>
      <c r="AY756" s="372" t="s">
        <v>148</v>
      </c>
      <c r="BE756" s="380">
        <f>IF(N756="základní",J756,0)</f>
        <v>0</v>
      </c>
      <c r="BF756" s="380">
        <f>IF(N756="snížená",J756,0)</f>
        <v>0</v>
      </c>
      <c r="BG756" s="380">
        <f>IF(N756="zákl. přenesená",J756,0)</f>
        <v>0</v>
      </c>
      <c r="BH756" s="380">
        <f>IF(N756="sníž. přenesená",J756,0)</f>
        <v>0</v>
      </c>
      <c r="BI756" s="380">
        <f>IF(N756="nulová",J756,0)</f>
        <v>0</v>
      </c>
      <c r="BJ756" s="372" t="s">
        <v>80</v>
      </c>
      <c r="BK756" s="380">
        <f>ROUND(I756*H756,2)</f>
        <v>0</v>
      </c>
      <c r="BL756" s="372" t="s">
        <v>216</v>
      </c>
      <c r="BM756" s="379" t="s">
        <v>917</v>
      </c>
    </row>
    <row r="757" spans="1:65" s="388" customFormat="1">
      <c r="A757" s="581"/>
      <c r="B757" s="582"/>
      <c r="C757" s="581"/>
      <c r="D757" s="583" t="s">
        <v>170</v>
      </c>
      <c r="E757" s="584" t="s">
        <v>1</v>
      </c>
      <c r="F757" s="585" t="s">
        <v>918</v>
      </c>
      <c r="G757" s="581"/>
      <c r="H757" s="586">
        <v>2.66</v>
      </c>
      <c r="I757" s="581"/>
      <c r="J757" s="581"/>
      <c r="K757" s="581"/>
      <c r="L757" s="582"/>
      <c r="M757" s="587"/>
      <c r="N757" s="581"/>
      <c r="O757" s="581"/>
      <c r="P757" s="581"/>
      <c r="Q757" s="581"/>
      <c r="R757" s="581"/>
      <c r="S757" s="581"/>
      <c r="T757" s="588"/>
      <c r="U757" s="581"/>
      <c r="V757" s="581"/>
      <c r="AT757" s="389" t="s">
        <v>170</v>
      </c>
      <c r="AU757" s="389" t="s">
        <v>158</v>
      </c>
      <c r="AV757" s="388" t="s">
        <v>82</v>
      </c>
      <c r="AW757" s="388" t="s">
        <v>31</v>
      </c>
      <c r="AX757" s="388" t="s">
        <v>75</v>
      </c>
      <c r="AY757" s="389" t="s">
        <v>148</v>
      </c>
    </row>
    <row r="758" spans="1:65" s="382" customFormat="1" ht="22.75" customHeight="1">
      <c r="A758" s="560"/>
      <c r="B758" s="561"/>
      <c r="C758" s="560"/>
      <c r="D758" s="562" t="s">
        <v>74</v>
      </c>
      <c r="E758" s="568" t="s">
        <v>204</v>
      </c>
      <c r="F758" s="568" t="s">
        <v>205</v>
      </c>
      <c r="G758" s="560"/>
      <c r="H758" s="560"/>
      <c r="I758" s="560"/>
      <c r="J758" s="569">
        <f>BK758</f>
        <v>0</v>
      </c>
      <c r="K758" s="560"/>
      <c r="L758" s="561"/>
      <c r="M758" s="565"/>
      <c r="N758" s="560"/>
      <c r="O758" s="560"/>
      <c r="P758" s="566">
        <f>P759+P771</f>
        <v>0</v>
      </c>
      <c r="Q758" s="560"/>
      <c r="R758" s="566">
        <f>R759+R771</f>
        <v>0.70100000000000007</v>
      </c>
      <c r="S758" s="560"/>
      <c r="T758" s="567">
        <f>T759+T771</f>
        <v>0</v>
      </c>
      <c r="U758" s="560"/>
      <c r="V758" s="560"/>
      <c r="AR758" s="384" t="s">
        <v>80</v>
      </c>
      <c r="AT758" s="385" t="s">
        <v>74</v>
      </c>
      <c r="AU758" s="385" t="s">
        <v>80</v>
      </c>
      <c r="AY758" s="384" t="s">
        <v>148</v>
      </c>
      <c r="BK758" s="383">
        <f>BK759+BK771</f>
        <v>0</v>
      </c>
    </row>
    <row r="759" spans="1:65" s="382" customFormat="1" ht="20.9" customHeight="1">
      <c r="A759" s="560"/>
      <c r="B759" s="561"/>
      <c r="C759" s="560"/>
      <c r="D759" s="562" t="s">
        <v>74</v>
      </c>
      <c r="E759" s="568" t="s">
        <v>901</v>
      </c>
      <c r="F759" s="568" t="s">
        <v>902</v>
      </c>
      <c r="G759" s="560"/>
      <c r="H759" s="560"/>
      <c r="I759" s="560"/>
      <c r="J759" s="569">
        <f>BK759</f>
        <v>0</v>
      </c>
      <c r="K759" s="560"/>
      <c r="L759" s="561"/>
      <c r="M759" s="565"/>
      <c r="N759" s="560"/>
      <c r="O759" s="560"/>
      <c r="P759" s="566">
        <f>SUM(P760:P770)</f>
        <v>0</v>
      </c>
      <c r="Q759" s="560"/>
      <c r="R759" s="566">
        <f>SUM(R760:R770)</f>
        <v>0.70100000000000007</v>
      </c>
      <c r="S759" s="560"/>
      <c r="T759" s="567">
        <f>SUM(T760:T770)</f>
        <v>0</v>
      </c>
      <c r="U759" s="560"/>
      <c r="V759" s="560"/>
      <c r="AR759" s="384" t="s">
        <v>82</v>
      </c>
      <c r="AT759" s="385" t="s">
        <v>74</v>
      </c>
      <c r="AU759" s="385" t="s">
        <v>82</v>
      </c>
      <c r="AY759" s="384" t="s">
        <v>148</v>
      </c>
      <c r="BK759" s="383">
        <f>SUM(BK760:BK770)</f>
        <v>0</v>
      </c>
    </row>
    <row r="760" spans="1:65" s="405" customFormat="1" ht="24.15" customHeight="1">
      <c r="A760" s="498"/>
      <c r="B760" s="499"/>
      <c r="C760" s="570" t="s">
        <v>919</v>
      </c>
      <c r="D760" s="570" t="s">
        <v>153</v>
      </c>
      <c r="E760" s="571" t="s">
        <v>920</v>
      </c>
      <c r="F760" s="572" t="s">
        <v>921</v>
      </c>
      <c r="G760" s="573" t="s">
        <v>683</v>
      </c>
      <c r="H760" s="574">
        <v>25</v>
      </c>
      <c r="I760" s="381"/>
      <c r="J760" s="575">
        <f>ROUND(I760*H760,2)</f>
        <v>0</v>
      </c>
      <c r="K760" s="576"/>
      <c r="L760" s="499"/>
      <c r="M760" s="577" t="s">
        <v>1</v>
      </c>
      <c r="N760" s="578" t="s">
        <v>40</v>
      </c>
      <c r="O760" s="498"/>
      <c r="P760" s="579">
        <f>O760*H760</f>
        <v>0</v>
      </c>
      <c r="Q760" s="579">
        <v>0</v>
      </c>
      <c r="R760" s="579">
        <f>Q760*H760</f>
        <v>0</v>
      </c>
      <c r="S760" s="579">
        <v>0</v>
      </c>
      <c r="T760" s="580">
        <f>S760*H760</f>
        <v>0</v>
      </c>
      <c r="U760" s="498"/>
      <c r="V760" s="498"/>
      <c r="AR760" s="379" t="s">
        <v>216</v>
      </c>
      <c r="AT760" s="379" t="s">
        <v>153</v>
      </c>
      <c r="AU760" s="379" t="s">
        <v>158</v>
      </c>
      <c r="AY760" s="372" t="s">
        <v>148</v>
      </c>
      <c r="BE760" s="380">
        <f>IF(N760="základní",J760,0)</f>
        <v>0</v>
      </c>
      <c r="BF760" s="380">
        <f>IF(N760="snížená",J760,0)</f>
        <v>0</v>
      </c>
      <c r="BG760" s="380">
        <f>IF(N760="zákl. přenesená",J760,0)</f>
        <v>0</v>
      </c>
      <c r="BH760" s="380">
        <f>IF(N760="sníž. přenesená",J760,0)</f>
        <v>0</v>
      </c>
      <c r="BI760" s="380">
        <f>IF(N760="nulová",J760,0)</f>
        <v>0</v>
      </c>
      <c r="BJ760" s="372" t="s">
        <v>80</v>
      </c>
      <c r="BK760" s="380">
        <f>ROUND(I760*H760,2)</f>
        <v>0</v>
      </c>
      <c r="BL760" s="372" t="s">
        <v>216</v>
      </c>
      <c r="BM760" s="379" t="s">
        <v>922</v>
      </c>
    </row>
    <row r="761" spans="1:65" s="388" customFormat="1">
      <c r="A761" s="581"/>
      <c r="B761" s="582"/>
      <c r="C761" s="581"/>
      <c r="D761" s="583" t="s">
        <v>170</v>
      </c>
      <c r="E761" s="584" t="s">
        <v>1</v>
      </c>
      <c r="F761" s="585" t="s">
        <v>923</v>
      </c>
      <c r="G761" s="581"/>
      <c r="H761" s="586">
        <v>25</v>
      </c>
      <c r="I761" s="581"/>
      <c r="J761" s="581"/>
      <c r="K761" s="581"/>
      <c r="L761" s="582"/>
      <c r="M761" s="587"/>
      <c r="N761" s="581"/>
      <c r="O761" s="581"/>
      <c r="P761" s="581"/>
      <c r="Q761" s="581"/>
      <c r="R761" s="581"/>
      <c r="S761" s="581"/>
      <c r="T761" s="588"/>
      <c r="U761" s="581"/>
      <c r="V761" s="581"/>
      <c r="AT761" s="389" t="s">
        <v>170</v>
      </c>
      <c r="AU761" s="389" t="s">
        <v>158</v>
      </c>
      <c r="AV761" s="388" t="s">
        <v>82</v>
      </c>
      <c r="AW761" s="388" t="s">
        <v>31</v>
      </c>
      <c r="AX761" s="388" t="s">
        <v>75</v>
      </c>
      <c r="AY761" s="389" t="s">
        <v>148</v>
      </c>
    </row>
    <row r="762" spans="1:65" s="405" customFormat="1" ht="24.15" customHeight="1">
      <c r="A762" s="498"/>
      <c r="B762" s="499"/>
      <c r="C762" s="595" t="s">
        <v>924</v>
      </c>
      <c r="D762" s="595" t="s">
        <v>256</v>
      </c>
      <c r="E762" s="596" t="s">
        <v>925</v>
      </c>
      <c r="F762" s="597" t="s">
        <v>926</v>
      </c>
      <c r="G762" s="598" t="s">
        <v>683</v>
      </c>
      <c r="H762" s="599">
        <v>6</v>
      </c>
      <c r="I762" s="387"/>
      <c r="J762" s="600">
        <f>ROUND(I762*H762,2)</f>
        <v>0</v>
      </c>
      <c r="K762" s="601"/>
      <c r="L762" s="602"/>
      <c r="M762" s="603" t="s">
        <v>1</v>
      </c>
      <c r="N762" s="604" t="s">
        <v>40</v>
      </c>
      <c r="O762" s="498"/>
      <c r="P762" s="579">
        <f>O762*H762</f>
        <v>0</v>
      </c>
      <c r="Q762" s="579">
        <v>1.7999999999999999E-2</v>
      </c>
      <c r="R762" s="579">
        <f>Q762*H762</f>
        <v>0.10799999999999998</v>
      </c>
      <c r="S762" s="579">
        <v>0</v>
      </c>
      <c r="T762" s="580">
        <f>S762*H762</f>
        <v>0</v>
      </c>
      <c r="U762" s="498"/>
      <c r="V762" s="498"/>
      <c r="AR762" s="379" t="s">
        <v>259</v>
      </c>
      <c r="AT762" s="379" t="s">
        <v>256</v>
      </c>
      <c r="AU762" s="379" t="s">
        <v>158</v>
      </c>
      <c r="AY762" s="372" t="s">
        <v>148</v>
      </c>
      <c r="BE762" s="380">
        <f>IF(N762="základní",J762,0)</f>
        <v>0</v>
      </c>
      <c r="BF762" s="380">
        <f>IF(N762="snížená",J762,0)</f>
        <v>0</v>
      </c>
      <c r="BG762" s="380">
        <f>IF(N762="zákl. přenesená",J762,0)</f>
        <v>0</v>
      </c>
      <c r="BH762" s="380">
        <f>IF(N762="sníž. přenesená",J762,0)</f>
        <v>0</v>
      </c>
      <c r="BI762" s="380">
        <f>IF(N762="nulová",J762,0)</f>
        <v>0</v>
      </c>
      <c r="BJ762" s="372" t="s">
        <v>80</v>
      </c>
      <c r="BK762" s="380">
        <f>ROUND(I762*H762,2)</f>
        <v>0</v>
      </c>
      <c r="BL762" s="372" t="s">
        <v>216</v>
      </c>
      <c r="BM762" s="379" t="s">
        <v>927</v>
      </c>
    </row>
    <row r="763" spans="1:65" s="405" customFormat="1" ht="24.15" customHeight="1">
      <c r="A763" s="498"/>
      <c r="B763" s="499"/>
      <c r="C763" s="595" t="s">
        <v>928</v>
      </c>
      <c r="D763" s="595" t="s">
        <v>256</v>
      </c>
      <c r="E763" s="596" t="s">
        <v>929</v>
      </c>
      <c r="F763" s="597" t="s">
        <v>930</v>
      </c>
      <c r="G763" s="598" t="s">
        <v>683</v>
      </c>
      <c r="H763" s="599">
        <v>13</v>
      </c>
      <c r="I763" s="387"/>
      <c r="J763" s="600">
        <f>ROUND(I763*H763,2)</f>
        <v>0</v>
      </c>
      <c r="K763" s="601"/>
      <c r="L763" s="602"/>
      <c r="M763" s="603" t="s">
        <v>1</v>
      </c>
      <c r="N763" s="604" t="s">
        <v>40</v>
      </c>
      <c r="O763" s="498"/>
      <c r="P763" s="579">
        <f>O763*H763</f>
        <v>0</v>
      </c>
      <c r="Q763" s="579">
        <v>2.1000000000000001E-2</v>
      </c>
      <c r="R763" s="579">
        <f>Q763*H763</f>
        <v>0.27300000000000002</v>
      </c>
      <c r="S763" s="579">
        <v>0</v>
      </c>
      <c r="T763" s="580">
        <f>S763*H763</f>
        <v>0</v>
      </c>
      <c r="U763" s="498"/>
      <c r="V763" s="498"/>
      <c r="AR763" s="379" t="s">
        <v>259</v>
      </c>
      <c r="AT763" s="379" t="s">
        <v>256</v>
      </c>
      <c r="AU763" s="379" t="s">
        <v>158</v>
      </c>
      <c r="AY763" s="372" t="s">
        <v>148</v>
      </c>
      <c r="BE763" s="380">
        <f>IF(N763="základní",J763,0)</f>
        <v>0</v>
      </c>
      <c r="BF763" s="380">
        <f>IF(N763="snížená",J763,0)</f>
        <v>0</v>
      </c>
      <c r="BG763" s="380">
        <f>IF(N763="zákl. přenesená",J763,0)</f>
        <v>0</v>
      </c>
      <c r="BH763" s="380">
        <f>IF(N763="sníž. přenesená",J763,0)</f>
        <v>0</v>
      </c>
      <c r="BI763" s="380">
        <f>IF(N763="nulová",J763,0)</f>
        <v>0</v>
      </c>
      <c r="BJ763" s="372" t="s">
        <v>80</v>
      </c>
      <c r="BK763" s="380">
        <f>ROUND(I763*H763,2)</f>
        <v>0</v>
      </c>
      <c r="BL763" s="372" t="s">
        <v>216</v>
      </c>
      <c r="BM763" s="379" t="s">
        <v>931</v>
      </c>
    </row>
    <row r="764" spans="1:65" s="405" customFormat="1" ht="24.15" customHeight="1">
      <c r="A764" s="498"/>
      <c r="B764" s="499"/>
      <c r="C764" s="595" t="s">
        <v>932</v>
      </c>
      <c r="D764" s="595" t="s">
        <v>256</v>
      </c>
      <c r="E764" s="596" t="s">
        <v>933</v>
      </c>
      <c r="F764" s="597" t="s">
        <v>934</v>
      </c>
      <c r="G764" s="598" t="s">
        <v>683</v>
      </c>
      <c r="H764" s="599">
        <v>5</v>
      </c>
      <c r="I764" s="387"/>
      <c r="J764" s="600">
        <f>ROUND(I764*H764,2)</f>
        <v>0</v>
      </c>
      <c r="K764" s="601"/>
      <c r="L764" s="602"/>
      <c r="M764" s="603" t="s">
        <v>1</v>
      </c>
      <c r="N764" s="604" t="s">
        <v>40</v>
      </c>
      <c r="O764" s="498"/>
      <c r="P764" s="579">
        <f>O764*H764</f>
        <v>0</v>
      </c>
      <c r="Q764" s="579">
        <v>1.6E-2</v>
      </c>
      <c r="R764" s="579">
        <f>Q764*H764</f>
        <v>0.08</v>
      </c>
      <c r="S764" s="579">
        <v>0</v>
      </c>
      <c r="T764" s="580">
        <f>S764*H764</f>
        <v>0</v>
      </c>
      <c r="U764" s="498"/>
      <c r="V764" s="498"/>
      <c r="AR764" s="379" t="s">
        <v>259</v>
      </c>
      <c r="AT764" s="379" t="s">
        <v>256</v>
      </c>
      <c r="AU764" s="379" t="s">
        <v>158</v>
      </c>
      <c r="AY764" s="372" t="s">
        <v>148</v>
      </c>
      <c r="BE764" s="380">
        <f>IF(N764="základní",J764,0)</f>
        <v>0</v>
      </c>
      <c r="BF764" s="380">
        <f>IF(N764="snížená",J764,0)</f>
        <v>0</v>
      </c>
      <c r="BG764" s="380">
        <f>IF(N764="zákl. přenesená",J764,0)</f>
        <v>0</v>
      </c>
      <c r="BH764" s="380">
        <f>IF(N764="sníž. přenesená",J764,0)</f>
        <v>0</v>
      </c>
      <c r="BI764" s="380">
        <f>IF(N764="nulová",J764,0)</f>
        <v>0</v>
      </c>
      <c r="BJ764" s="372" t="s">
        <v>80</v>
      </c>
      <c r="BK764" s="380">
        <f>ROUND(I764*H764,2)</f>
        <v>0</v>
      </c>
      <c r="BL764" s="372" t="s">
        <v>216</v>
      </c>
      <c r="BM764" s="379" t="s">
        <v>935</v>
      </c>
    </row>
    <row r="765" spans="1:65" s="405" customFormat="1" ht="24.15" customHeight="1">
      <c r="A765" s="498"/>
      <c r="B765" s="499"/>
      <c r="C765" s="595" t="s">
        <v>936</v>
      </c>
      <c r="D765" s="595" t="s">
        <v>256</v>
      </c>
      <c r="E765" s="596" t="s">
        <v>937</v>
      </c>
      <c r="F765" s="597" t="s">
        <v>938</v>
      </c>
      <c r="G765" s="598" t="s">
        <v>683</v>
      </c>
      <c r="H765" s="599">
        <v>1</v>
      </c>
      <c r="I765" s="387"/>
      <c r="J765" s="600">
        <f>ROUND(I765*H765,2)</f>
        <v>0</v>
      </c>
      <c r="K765" s="601"/>
      <c r="L765" s="602"/>
      <c r="M765" s="603" t="s">
        <v>1</v>
      </c>
      <c r="N765" s="604" t="s">
        <v>40</v>
      </c>
      <c r="O765" s="498"/>
      <c r="P765" s="579">
        <f>O765*H765</f>
        <v>0</v>
      </c>
      <c r="Q765" s="579">
        <v>0.02</v>
      </c>
      <c r="R765" s="579">
        <f>Q765*H765</f>
        <v>0.02</v>
      </c>
      <c r="S765" s="579">
        <v>0</v>
      </c>
      <c r="T765" s="580">
        <f>S765*H765</f>
        <v>0</v>
      </c>
      <c r="U765" s="498"/>
      <c r="V765" s="498"/>
      <c r="AR765" s="379" t="s">
        <v>259</v>
      </c>
      <c r="AT765" s="379" t="s">
        <v>256</v>
      </c>
      <c r="AU765" s="379" t="s">
        <v>158</v>
      </c>
      <c r="AY765" s="372" t="s">
        <v>148</v>
      </c>
      <c r="BE765" s="380">
        <f>IF(N765="základní",J765,0)</f>
        <v>0</v>
      </c>
      <c r="BF765" s="380">
        <f>IF(N765="snížená",J765,0)</f>
        <v>0</v>
      </c>
      <c r="BG765" s="380">
        <f>IF(N765="zákl. přenesená",J765,0)</f>
        <v>0</v>
      </c>
      <c r="BH765" s="380">
        <f>IF(N765="sníž. přenesená",J765,0)</f>
        <v>0</v>
      </c>
      <c r="BI765" s="380">
        <f>IF(N765="nulová",J765,0)</f>
        <v>0</v>
      </c>
      <c r="BJ765" s="372" t="s">
        <v>80</v>
      </c>
      <c r="BK765" s="380">
        <f>ROUND(I765*H765,2)</f>
        <v>0</v>
      </c>
      <c r="BL765" s="372" t="s">
        <v>216</v>
      </c>
      <c r="BM765" s="379" t="s">
        <v>939</v>
      </c>
    </row>
    <row r="766" spans="1:65" s="405" customFormat="1" ht="24.15" customHeight="1">
      <c r="A766" s="498"/>
      <c r="B766" s="499"/>
      <c r="C766" s="570" t="s">
        <v>940</v>
      </c>
      <c r="D766" s="570" t="s">
        <v>153</v>
      </c>
      <c r="E766" s="571" t="s">
        <v>941</v>
      </c>
      <c r="F766" s="572" t="s">
        <v>942</v>
      </c>
      <c r="G766" s="573" t="s">
        <v>683</v>
      </c>
      <c r="H766" s="574">
        <v>1</v>
      </c>
      <c r="I766" s="381"/>
      <c r="J766" s="575">
        <f>ROUND(I766*H766,2)</f>
        <v>0</v>
      </c>
      <c r="K766" s="576"/>
      <c r="L766" s="499"/>
      <c r="M766" s="577" t="s">
        <v>1</v>
      </c>
      <c r="N766" s="578" t="s">
        <v>40</v>
      </c>
      <c r="O766" s="498"/>
      <c r="P766" s="579">
        <f>O766*H766</f>
        <v>0</v>
      </c>
      <c r="Q766" s="579">
        <v>0</v>
      </c>
      <c r="R766" s="579">
        <f>Q766*H766</f>
        <v>0</v>
      </c>
      <c r="S766" s="579">
        <v>0</v>
      </c>
      <c r="T766" s="580">
        <f>S766*H766</f>
        <v>0</v>
      </c>
      <c r="U766" s="498"/>
      <c r="V766" s="498"/>
      <c r="AR766" s="379" t="s">
        <v>216</v>
      </c>
      <c r="AT766" s="379" t="s">
        <v>153</v>
      </c>
      <c r="AU766" s="379" t="s">
        <v>158</v>
      </c>
      <c r="AY766" s="372" t="s">
        <v>148</v>
      </c>
      <c r="BE766" s="380">
        <f>IF(N766="základní",J766,0)</f>
        <v>0</v>
      </c>
      <c r="BF766" s="380">
        <f>IF(N766="snížená",J766,0)</f>
        <v>0</v>
      </c>
      <c r="BG766" s="380">
        <f>IF(N766="zákl. přenesená",J766,0)</f>
        <v>0</v>
      </c>
      <c r="BH766" s="380">
        <f>IF(N766="sníž. přenesená",J766,0)</f>
        <v>0</v>
      </c>
      <c r="BI766" s="380">
        <f>IF(N766="nulová",J766,0)</f>
        <v>0</v>
      </c>
      <c r="BJ766" s="372" t="s">
        <v>80</v>
      </c>
      <c r="BK766" s="380">
        <f>ROUND(I766*H766,2)</f>
        <v>0</v>
      </c>
      <c r="BL766" s="372" t="s">
        <v>216</v>
      </c>
      <c r="BM766" s="379" t="s">
        <v>943</v>
      </c>
    </row>
    <row r="767" spans="1:65" s="405" customFormat="1" ht="24.15" customHeight="1">
      <c r="A767" s="498"/>
      <c r="B767" s="499"/>
      <c r="C767" s="595" t="s">
        <v>944</v>
      </c>
      <c r="D767" s="595" t="s">
        <v>256</v>
      </c>
      <c r="E767" s="596" t="s">
        <v>945</v>
      </c>
      <c r="F767" s="597" t="s">
        <v>946</v>
      </c>
      <c r="G767" s="598" t="s">
        <v>683</v>
      </c>
      <c r="H767" s="599">
        <v>1</v>
      </c>
      <c r="I767" s="387"/>
      <c r="J767" s="600">
        <f>ROUND(I767*H767,2)</f>
        <v>0</v>
      </c>
      <c r="K767" s="601"/>
      <c r="L767" s="602"/>
      <c r="M767" s="603" t="s">
        <v>1</v>
      </c>
      <c r="N767" s="604" t="s">
        <v>40</v>
      </c>
      <c r="O767" s="498"/>
      <c r="P767" s="579">
        <f>O767*H767</f>
        <v>0</v>
      </c>
      <c r="Q767" s="579">
        <v>4.3999999999999997E-2</v>
      </c>
      <c r="R767" s="579">
        <f>Q767*H767</f>
        <v>4.3999999999999997E-2</v>
      </c>
      <c r="S767" s="579">
        <v>0</v>
      </c>
      <c r="T767" s="580">
        <f>S767*H767</f>
        <v>0</v>
      </c>
      <c r="U767" s="498"/>
      <c r="V767" s="498"/>
      <c r="AR767" s="379" t="s">
        <v>259</v>
      </c>
      <c r="AT767" s="379" t="s">
        <v>256</v>
      </c>
      <c r="AU767" s="379" t="s">
        <v>158</v>
      </c>
      <c r="AY767" s="372" t="s">
        <v>148</v>
      </c>
      <c r="BE767" s="380">
        <f>IF(N767="základní",J767,0)</f>
        <v>0</v>
      </c>
      <c r="BF767" s="380">
        <f>IF(N767="snížená",J767,0)</f>
        <v>0</v>
      </c>
      <c r="BG767" s="380">
        <f>IF(N767="zákl. přenesená",J767,0)</f>
        <v>0</v>
      </c>
      <c r="BH767" s="380">
        <f>IF(N767="sníž. přenesená",J767,0)</f>
        <v>0</v>
      </c>
      <c r="BI767" s="380">
        <f>IF(N767="nulová",J767,0)</f>
        <v>0</v>
      </c>
      <c r="BJ767" s="372" t="s">
        <v>80</v>
      </c>
      <c r="BK767" s="380">
        <f>ROUND(I767*H767,2)</f>
        <v>0</v>
      </c>
      <c r="BL767" s="372" t="s">
        <v>216</v>
      </c>
      <c r="BM767" s="379" t="s">
        <v>947</v>
      </c>
    </row>
    <row r="768" spans="1:65" s="405" customFormat="1" ht="24.15" customHeight="1">
      <c r="A768" s="498"/>
      <c r="B768" s="499"/>
      <c r="C768" s="570" t="s">
        <v>948</v>
      </c>
      <c r="D768" s="570" t="s">
        <v>153</v>
      </c>
      <c r="E768" s="571" t="s">
        <v>949</v>
      </c>
      <c r="F768" s="572" t="s">
        <v>950</v>
      </c>
      <c r="G768" s="573" t="s">
        <v>683</v>
      </c>
      <c r="H768" s="574">
        <v>8</v>
      </c>
      <c r="I768" s="381"/>
      <c r="J768" s="575">
        <f>ROUND(I768*H768,2)</f>
        <v>0</v>
      </c>
      <c r="K768" s="576"/>
      <c r="L768" s="499"/>
      <c r="M768" s="577" t="s">
        <v>1</v>
      </c>
      <c r="N768" s="578" t="s">
        <v>40</v>
      </c>
      <c r="O768" s="498"/>
      <c r="P768" s="579">
        <f>O768*H768</f>
        <v>0</v>
      </c>
      <c r="Q768" s="579">
        <v>0</v>
      </c>
      <c r="R768" s="579">
        <f>Q768*H768</f>
        <v>0</v>
      </c>
      <c r="S768" s="579">
        <v>0</v>
      </c>
      <c r="T768" s="580">
        <f>S768*H768</f>
        <v>0</v>
      </c>
      <c r="U768" s="498"/>
      <c r="V768" s="498"/>
      <c r="AR768" s="379" t="s">
        <v>157</v>
      </c>
      <c r="AT768" s="379" t="s">
        <v>153</v>
      </c>
      <c r="AU768" s="379" t="s">
        <v>158</v>
      </c>
      <c r="AY768" s="372" t="s">
        <v>148</v>
      </c>
      <c r="BE768" s="380">
        <f>IF(N768="základní",J768,0)</f>
        <v>0</v>
      </c>
      <c r="BF768" s="380">
        <f>IF(N768="snížená",J768,0)</f>
        <v>0</v>
      </c>
      <c r="BG768" s="380">
        <f>IF(N768="zákl. přenesená",J768,0)</f>
        <v>0</v>
      </c>
      <c r="BH768" s="380">
        <f>IF(N768="sníž. přenesená",J768,0)</f>
        <v>0</v>
      </c>
      <c r="BI768" s="380">
        <f>IF(N768="nulová",J768,0)</f>
        <v>0</v>
      </c>
      <c r="BJ768" s="372" t="s">
        <v>80</v>
      </c>
      <c r="BK768" s="380">
        <f>ROUND(I768*H768,2)</f>
        <v>0</v>
      </c>
      <c r="BL768" s="372" t="s">
        <v>157</v>
      </c>
      <c r="BM768" s="379" t="s">
        <v>951</v>
      </c>
    </row>
    <row r="769" spans="1:65" s="405" customFormat="1" ht="33" customHeight="1">
      <c r="A769" s="498"/>
      <c r="B769" s="499"/>
      <c r="C769" s="595" t="s">
        <v>952</v>
      </c>
      <c r="D769" s="595" t="s">
        <v>256</v>
      </c>
      <c r="E769" s="596" t="s">
        <v>953</v>
      </c>
      <c r="F769" s="597" t="s">
        <v>954</v>
      </c>
      <c r="G769" s="598" t="s">
        <v>683</v>
      </c>
      <c r="H769" s="599">
        <v>8</v>
      </c>
      <c r="I769" s="387"/>
      <c r="J769" s="600">
        <f>ROUND(I769*H769,2)</f>
        <v>0</v>
      </c>
      <c r="K769" s="601"/>
      <c r="L769" s="602"/>
      <c r="M769" s="603" t="s">
        <v>1</v>
      </c>
      <c r="N769" s="604" t="s">
        <v>40</v>
      </c>
      <c r="O769" s="498"/>
      <c r="P769" s="579">
        <f>O769*H769</f>
        <v>0</v>
      </c>
      <c r="Q769" s="579">
        <v>2.1999999999999999E-2</v>
      </c>
      <c r="R769" s="579">
        <f>Q769*H769</f>
        <v>0.17599999999999999</v>
      </c>
      <c r="S769" s="579">
        <v>0</v>
      </c>
      <c r="T769" s="580">
        <f>S769*H769</f>
        <v>0</v>
      </c>
      <c r="U769" s="498"/>
      <c r="V769" s="498"/>
      <c r="AR769" s="379" t="s">
        <v>172</v>
      </c>
      <c r="AT769" s="379" t="s">
        <v>256</v>
      </c>
      <c r="AU769" s="379" t="s">
        <v>158</v>
      </c>
      <c r="AY769" s="372" t="s">
        <v>148</v>
      </c>
      <c r="BE769" s="380">
        <f>IF(N769="základní",J769,0)</f>
        <v>0</v>
      </c>
      <c r="BF769" s="380">
        <f>IF(N769="snížená",J769,0)</f>
        <v>0</v>
      </c>
      <c r="BG769" s="380">
        <f>IF(N769="zákl. přenesená",J769,0)</f>
        <v>0</v>
      </c>
      <c r="BH769" s="380">
        <f>IF(N769="sníž. přenesená",J769,0)</f>
        <v>0</v>
      </c>
      <c r="BI769" s="380">
        <f>IF(N769="nulová",J769,0)</f>
        <v>0</v>
      </c>
      <c r="BJ769" s="372" t="s">
        <v>80</v>
      </c>
      <c r="BK769" s="380">
        <f>ROUND(I769*H769,2)</f>
        <v>0</v>
      </c>
      <c r="BL769" s="372" t="s">
        <v>157</v>
      </c>
      <c r="BM769" s="379" t="s">
        <v>955</v>
      </c>
    </row>
    <row r="770" spans="1:65" s="405" customFormat="1" ht="24.15" customHeight="1">
      <c r="A770" s="498"/>
      <c r="B770" s="499"/>
      <c r="C770" s="570" t="s">
        <v>956</v>
      </c>
      <c r="D770" s="570" t="s">
        <v>153</v>
      </c>
      <c r="E770" s="571" t="s">
        <v>957</v>
      </c>
      <c r="F770" s="572" t="s">
        <v>958</v>
      </c>
      <c r="G770" s="573" t="s">
        <v>244</v>
      </c>
      <c r="H770" s="386"/>
      <c r="I770" s="381"/>
      <c r="J770" s="575">
        <f>ROUND(I770*H770,2)</f>
        <v>0</v>
      </c>
      <c r="K770" s="576"/>
      <c r="L770" s="499"/>
      <c r="M770" s="577" t="s">
        <v>1</v>
      </c>
      <c r="N770" s="578" t="s">
        <v>40</v>
      </c>
      <c r="O770" s="498"/>
      <c r="P770" s="579">
        <f>O770*H770</f>
        <v>0</v>
      </c>
      <c r="Q770" s="579">
        <v>0</v>
      </c>
      <c r="R770" s="579">
        <f>Q770*H770</f>
        <v>0</v>
      </c>
      <c r="S770" s="579">
        <v>0</v>
      </c>
      <c r="T770" s="580">
        <f>S770*H770</f>
        <v>0</v>
      </c>
      <c r="U770" s="498"/>
      <c r="V770" s="498"/>
      <c r="AR770" s="379" t="s">
        <v>157</v>
      </c>
      <c r="AT770" s="379" t="s">
        <v>153</v>
      </c>
      <c r="AU770" s="379" t="s">
        <v>158</v>
      </c>
      <c r="AY770" s="372" t="s">
        <v>148</v>
      </c>
      <c r="BE770" s="380">
        <f>IF(N770="základní",J770,0)</f>
        <v>0</v>
      </c>
      <c r="BF770" s="380">
        <f>IF(N770="snížená",J770,0)</f>
        <v>0</v>
      </c>
      <c r="BG770" s="380">
        <f>IF(N770="zákl. přenesená",J770,0)</f>
        <v>0</v>
      </c>
      <c r="BH770" s="380">
        <f>IF(N770="sníž. přenesená",J770,0)</f>
        <v>0</v>
      </c>
      <c r="BI770" s="380">
        <f>IF(N770="nulová",J770,0)</f>
        <v>0</v>
      </c>
      <c r="BJ770" s="372" t="s">
        <v>80</v>
      </c>
      <c r="BK770" s="380">
        <f>ROUND(I770*H770,2)</f>
        <v>0</v>
      </c>
      <c r="BL770" s="372" t="s">
        <v>157</v>
      </c>
      <c r="BM770" s="379" t="s">
        <v>959</v>
      </c>
    </row>
    <row r="771" spans="1:65" s="382" customFormat="1" ht="20.9" customHeight="1">
      <c r="A771" s="560"/>
      <c r="B771" s="561"/>
      <c r="C771" s="560"/>
      <c r="D771" s="562" t="s">
        <v>74</v>
      </c>
      <c r="E771" s="568" t="s">
        <v>912</v>
      </c>
      <c r="F771" s="568" t="s">
        <v>913</v>
      </c>
      <c r="G771" s="560"/>
      <c r="H771" s="560"/>
      <c r="I771" s="560"/>
      <c r="J771" s="569">
        <f>BK771</f>
        <v>0</v>
      </c>
      <c r="K771" s="560"/>
      <c r="L771" s="561"/>
      <c r="M771" s="565"/>
      <c r="N771" s="560"/>
      <c r="O771" s="560"/>
      <c r="P771" s="566">
        <f>SUM(P772:P774)</f>
        <v>0</v>
      </c>
      <c r="Q771" s="560"/>
      <c r="R771" s="566">
        <f>SUM(R772:R774)</f>
        <v>0</v>
      </c>
      <c r="S771" s="560"/>
      <c r="T771" s="567">
        <f>SUM(T772:T774)</f>
        <v>0</v>
      </c>
      <c r="U771" s="560"/>
      <c r="V771" s="560"/>
      <c r="AR771" s="384" t="s">
        <v>82</v>
      </c>
      <c r="AT771" s="385" t="s">
        <v>74</v>
      </c>
      <c r="AU771" s="385" t="s">
        <v>82</v>
      </c>
      <c r="AY771" s="384" t="s">
        <v>148</v>
      </c>
      <c r="BK771" s="383">
        <f>SUM(BK772:BK774)</f>
        <v>0</v>
      </c>
    </row>
    <row r="772" spans="1:65" s="405" customFormat="1" ht="24.15" customHeight="1">
      <c r="A772" s="498"/>
      <c r="B772" s="499"/>
      <c r="C772" s="570" t="s">
        <v>960</v>
      </c>
      <c r="D772" s="570" t="s">
        <v>153</v>
      </c>
      <c r="E772" s="571" t="s">
        <v>961</v>
      </c>
      <c r="F772" s="572" t="s">
        <v>962</v>
      </c>
      <c r="G772" s="573" t="s">
        <v>683</v>
      </c>
      <c r="H772" s="574">
        <v>1</v>
      </c>
      <c r="I772" s="381"/>
      <c r="J772" s="575">
        <f>ROUND(I772*H772,2)</f>
        <v>0</v>
      </c>
      <c r="K772" s="576"/>
      <c r="L772" s="499"/>
      <c r="M772" s="577" t="s">
        <v>1</v>
      </c>
      <c r="N772" s="578" t="s">
        <v>40</v>
      </c>
      <c r="O772" s="498"/>
      <c r="P772" s="579">
        <f>O772*H772</f>
        <v>0</v>
      </c>
      <c r="Q772" s="579">
        <v>0</v>
      </c>
      <c r="R772" s="579">
        <f>Q772*H772</f>
        <v>0</v>
      </c>
      <c r="S772" s="579">
        <v>0</v>
      </c>
      <c r="T772" s="580">
        <f>S772*H772</f>
        <v>0</v>
      </c>
      <c r="U772" s="498"/>
      <c r="V772" s="498"/>
      <c r="AR772" s="379" t="s">
        <v>216</v>
      </c>
      <c r="AT772" s="379" t="s">
        <v>153</v>
      </c>
      <c r="AU772" s="379" t="s">
        <v>158</v>
      </c>
      <c r="AY772" s="372" t="s">
        <v>148</v>
      </c>
      <c r="BE772" s="380">
        <f>IF(N772="základní",J772,0)</f>
        <v>0</v>
      </c>
      <c r="BF772" s="380">
        <f>IF(N772="snížená",J772,0)</f>
        <v>0</v>
      </c>
      <c r="BG772" s="380">
        <f>IF(N772="zákl. přenesená",J772,0)</f>
        <v>0</v>
      </c>
      <c r="BH772" s="380">
        <f>IF(N772="sníž. přenesená",J772,0)</f>
        <v>0</v>
      </c>
      <c r="BI772" s="380">
        <f>IF(N772="nulová",J772,0)</f>
        <v>0</v>
      </c>
      <c r="BJ772" s="372" t="s">
        <v>80</v>
      </c>
      <c r="BK772" s="380">
        <f>ROUND(I772*H772,2)</f>
        <v>0</v>
      </c>
      <c r="BL772" s="372" t="s">
        <v>216</v>
      </c>
      <c r="BM772" s="379" t="s">
        <v>963</v>
      </c>
    </row>
    <row r="773" spans="1:65" s="405" customFormat="1" ht="16.5" customHeight="1">
      <c r="A773" s="498"/>
      <c r="B773" s="499"/>
      <c r="C773" s="595" t="s">
        <v>964</v>
      </c>
      <c r="D773" s="595" t="s">
        <v>256</v>
      </c>
      <c r="E773" s="596" t="s">
        <v>965</v>
      </c>
      <c r="F773" s="597" t="s">
        <v>966</v>
      </c>
      <c r="G773" s="598" t="s">
        <v>683</v>
      </c>
      <c r="H773" s="599">
        <v>1</v>
      </c>
      <c r="I773" s="387"/>
      <c r="J773" s="600">
        <f>ROUND(I773*H773,2)</f>
        <v>0</v>
      </c>
      <c r="K773" s="601"/>
      <c r="L773" s="602"/>
      <c r="M773" s="603" t="s">
        <v>1</v>
      </c>
      <c r="N773" s="604" t="s">
        <v>40</v>
      </c>
      <c r="O773" s="498"/>
      <c r="P773" s="579">
        <f>O773*H773</f>
        <v>0</v>
      </c>
      <c r="Q773" s="579">
        <v>0</v>
      </c>
      <c r="R773" s="579">
        <f>Q773*H773</f>
        <v>0</v>
      </c>
      <c r="S773" s="579">
        <v>0</v>
      </c>
      <c r="T773" s="580">
        <f>S773*H773</f>
        <v>0</v>
      </c>
      <c r="U773" s="498"/>
      <c r="V773" s="498"/>
      <c r="AR773" s="379" t="s">
        <v>259</v>
      </c>
      <c r="AT773" s="379" t="s">
        <v>256</v>
      </c>
      <c r="AU773" s="379" t="s">
        <v>158</v>
      </c>
      <c r="AY773" s="372" t="s">
        <v>148</v>
      </c>
      <c r="BE773" s="380">
        <f>IF(N773="základní",J773,0)</f>
        <v>0</v>
      </c>
      <c r="BF773" s="380">
        <f>IF(N773="snížená",J773,0)</f>
        <v>0</v>
      </c>
      <c r="BG773" s="380">
        <f>IF(N773="zákl. přenesená",J773,0)</f>
        <v>0</v>
      </c>
      <c r="BH773" s="380">
        <f>IF(N773="sníž. přenesená",J773,0)</f>
        <v>0</v>
      </c>
      <c r="BI773" s="380">
        <f>IF(N773="nulová",J773,0)</f>
        <v>0</v>
      </c>
      <c r="BJ773" s="372" t="s">
        <v>80</v>
      </c>
      <c r="BK773" s="380">
        <f>ROUND(I773*H773,2)</f>
        <v>0</v>
      </c>
      <c r="BL773" s="372" t="s">
        <v>216</v>
      </c>
      <c r="BM773" s="379" t="s">
        <v>967</v>
      </c>
    </row>
    <row r="774" spans="1:65" s="405" customFormat="1" ht="24.15" customHeight="1">
      <c r="A774" s="498"/>
      <c r="B774" s="499"/>
      <c r="C774" s="570" t="s">
        <v>968</v>
      </c>
      <c r="D774" s="570" t="s">
        <v>153</v>
      </c>
      <c r="E774" s="571" t="s">
        <v>969</v>
      </c>
      <c r="F774" s="572" t="s">
        <v>970</v>
      </c>
      <c r="G774" s="573" t="s">
        <v>244</v>
      </c>
      <c r="H774" s="386"/>
      <c r="I774" s="381"/>
      <c r="J774" s="575">
        <f>ROUND(I774*H774,2)</f>
        <v>0</v>
      </c>
      <c r="K774" s="576"/>
      <c r="L774" s="499"/>
      <c r="M774" s="577" t="s">
        <v>1</v>
      </c>
      <c r="N774" s="578" t="s">
        <v>40</v>
      </c>
      <c r="O774" s="498"/>
      <c r="P774" s="579">
        <f>O774*H774</f>
        <v>0</v>
      </c>
      <c r="Q774" s="579">
        <v>0</v>
      </c>
      <c r="R774" s="579">
        <f>Q774*H774</f>
        <v>0</v>
      </c>
      <c r="S774" s="579">
        <v>0</v>
      </c>
      <c r="T774" s="580">
        <f>S774*H774</f>
        <v>0</v>
      </c>
      <c r="U774" s="498"/>
      <c r="V774" s="498"/>
      <c r="AR774" s="379" t="s">
        <v>216</v>
      </c>
      <c r="AT774" s="379" t="s">
        <v>153</v>
      </c>
      <c r="AU774" s="379" t="s">
        <v>158</v>
      </c>
      <c r="AY774" s="372" t="s">
        <v>148</v>
      </c>
      <c r="BE774" s="380">
        <f>IF(N774="základní",J774,0)</f>
        <v>0</v>
      </c>
      <c r="BF774" s="380">
        <f>IF(N774="snížená",J774,0)</f>
        <v>0</v>
      </c>
      <c r="BG774" s="380">
        <f>IF(N774="zákl. přenesená",J774,0)</f>
        <v>0</v>
      </c>
      <c r="BH774" s="380">
        <f>IF(N774="sníž. přenesená",J774,0)</f>
        <v>0</v>
      </c>
      <c r="BI774" s="380">
        <f>IF(N774="nulová",J774,0)</f>
        <v>0</v>
      </c>
      <c r="BJ774" s="372" t="s">
        <v>80</v>
      </c>
      <c r="BK774" s="380">
        <f>ROUND(I774*H774,2)</f>
        <v>0</v>
      </c>
      <c r="BL774" s="372" t="s">
        <v>216</v>
      </c>
      <c r="BM774" s="379" t="s">
        <v>971</v>
      </c>
    </row>
    <row r="775" spans="1:65" s="382" customFormat="1" ht="26" customHeight="1">
      <c r="A775" s="560"/>
      <c r="B775" s="561"/>
      <c r="C775" s="560"/>
      <c r="D775" s="562" t="s">
        <v>74</v>
      </c>
      <c r="E775" s="563" t="s">
        <v>972</v>
      </c>
      <c r="F775" s="563" t="s">
        <v>973</v>
      </c>
      <c r="G775" s="560"/>
      <c r="H775" s="560"/>
      <c r="I775" s="560"/>
      <c r="J775" s="564">
        <f>BK775</f>
        <v>0</v>
      </c>
      <c r="K775" s="560"/>
      <c r="L775" s="561"/>
      <c r="M775" s="565"/>
      <c r="N775" s="560"/>
      <c r="O775" s="560"/>
      <c r="P775" s="566">
        <f>P776+P781+P783+P788</f>
        <v>0</v>
      </c>
      <c r="Q775" s="560"/>
      <c r="R775" s="566">
        <f>R776+R781+R783+R788</f>
        <v>11.071299999999999</v>
      </c>
      <c r="S775" s="560"/>
      <c r="T775" s="567">
        <f>T776+T781+T783+T788</f>
        <v>0</v>
      </c>
      <c r="U775" s="560"/>
      <c r="V775" s="560"/>
      <c r="AR775" s="384" t="s">
        <v>80</v>
      </c>
      <c r="AT775" s="385" t="s">
        <v>74</v>
      </c>
      <c r="AU775" s="385" t="s">
        <v>75</v>
      </c>
      <c r="AY775" s="384" t="s">
        <v>148</v>
      </c>
      <c r="BK775" s="383">
        <f>BK776+BK781+BK783+BK788</f>
        <v>0</v>
      </c>
    </row>
    <row r="776" spans="1:65" s="382" customFormat="1" ht="22.75" customHeight="1">
      <c r="A776" s="560"/>
      <c r="B776" s="561"/>
      <c r="C776" s="560"/>
      <c r="D776" s="562" t="s">
        <v>74</v>
      </c>
      <c r="E776" s="568" t="s">
        <v>364</v>
      </c>
      <c r="F776" s="568" t="s">
        <v>1551</v>
      </c>
      <c r="G776" s="560"/>
      <c r="H776" s="560"/>
      <c r="I776" s="560"/>
      <c r="J776" s="569">
        <f>BK776</f>
        <v>0</v>
      </c>
      <c r="K776" s="560"/>
      <c r="L776" s="561"/>
      <c r="M776" s="565"/>
      <c r="N776" s="560"/>
      <c r="O776" s="560"/>
      <c r="P776" s="566">
        <f>P777+P778+P779</f>
        <v>0</v>
      </c>
      <c r="Q776" s="560"/>
      <c r="R776" s="566">
        <f>R777+R778+R779</f>
        <v>10.633999999999999</v>
      </c>
      <c r="S776" s="560"/>
      <c r="T776" s="567">
        <f>T777+T778+T779</f>
        <v>0</v>
      </c>
      <c r="U776" s="560"/>
      <c r="V776" s="560"/>
      <c r="AR776" s="384" t="s">
        <v>80</v>
      </c>
      <c r="AT776" s="385" t="s">
        <v>74</v>
      </c>
      <c r="AU776" s="385" t="s">
        <v>80</v>
      </c>
      <c r="AY776" s="384" t="s">
        <v>148</v>
      </c>
      <c r="BK776" s="383">
        <f>BK777+BK778+BK779</f>
        <v>0</v>
      </c>
    </row>
    <row r="777" spans="1:65" s="405" customFormat="1" ht="37.75" customHeight="1">
      <c r="A777" s="498"/>
      <c r="B777" s="499"/>
      <c r="C777" s="570" t="s">
        <v>974</v>
      </c>
      <c r="D777" s="570" t="s">
        <v>153</v>
      </c>
      <c r="E777" s="571" t="s">
        <v>975</v>
      </c>
      <c r="F777" s="572" t="s">
        <v>976</v>
      </c>
      <c r="G777" s="573" t="s">
        <v>156</v>
      </c>
      <c r="H777" s="574">
        <v>160</v>
      </c>
      <c r="I777" s="381"/>
      <c r="J777" s="575">
        <f>ROUND(I777*H777,2)</f>
        <v>0</v>
      </c>
      <c r="K777" s="576"/>
      <c r="L777" s="499"/>
      <c r="M777" s="577" t="s">
        <v>1</v>
      </c>
      <c r="N777" s="578" t="s">
        <v>40</v>
      </c>
      <c r="O777" s="498"/>
      <c r="P777" s="579">
        <f>O777*H777</f>
        <v>0</v>
      </c>
      <c r="Q777" s="579">
        <v>2.9499999999999998E-2</v>
      </c>
      <c r="R777" s="579">
        <f>Q777*H777</f>
        <v>4.72</v>
      </c>
      <c r="S777" s="579">
        <v>0</v>
      </c>
      <c r="T777" s="580">
        <f>S777*H777</f>
        <v>0</v>
      </c>
      <c r="U777" s="498"/>
      <c r="V777" s="498"/>
      <c r="AR777" s="379" t="s">
        <v>157</v>
      </c>
      <c r="AT777" s="379" t="s">
        <v>153</v>
      </c>
      <c r="AU777" s="379" t="s">
        <v>82</v>
      </c>
      <c r="AY777" s="372" t="s">
        <v>148</v>
      </c>
      <c r="BE777" s="380">
        <f>IF(N777="základní",J777,0)</f>
        <v>0</v>
      </c>
      <c r="BF777" s="380">
        <f>IF(N777="snížená",J777,0)</f>
        <v>0</v>
      </c>
      <c r="BG777" s="380">
        <f>IF(N777="zákl. přenesená",J777,0)</f>
        <v>0</v>
      </c>
      <c r="BH777" s="380">
        <f>IF(N777="sníž. přenesená",J777,0)</f>
        <v>0</v>
      </c>
      <c r="BI777" s="380">
        <f>IF(N777="nulová",J777,0)</f>
        <v>0</v>
      </c>
      <c r="BJ777" s="372" t="s">
        <v>80</v>
      </c>
      <c r="BK777" s="380">
        <f>ROUND(I777*H777,2)</f>
        <v>0</v>
      </c>
      <c r="BL777" s="372" t="s">
        <v>157</v>
      </c>
      <c r="BM777" s="379" t="s">
        <v>977</v>
      </c>
    </row>
    <row r="778" spans="1:65" s="405" customFormat="1" ht="37.75" customHeight="1">
      <c r="A778" s="498"/>
      <c r="B778" s="499"/>
      <c r="C778" s="570" t="s">
        <v>978</v>
      </c>
      <c r="D778" s="570" t="s">
        <v>153</v>
      </c>
      <c r="E778" s="571" t="s">
        <v>979</v>
      </c>
      <c r="F778" s="572" t="s">
        <v>980</v>
      </c>
      <c r="G778" s="573" t="s">
        <v>156</v>
      </c>
      <c r="H778" s="574">
        <v>200</v>
      </c>
      <c r="I778" s="381"/>
      <c r="J778" s="575">
        <f>ROUND(I778*H778,2)</f>
        <v>0</v>
      </c>
      <c r="K778" s="576"/>
      <c r="L778" s="499"/>
      <c r="M778" s="577" t="s">
        <v>1</v>
      </c>
      <c r="N778" s="578" t="s">
        <v>40</v>
      </c>
      <c r="O778" s="498"/>
      <c r="P778" s="579">
        <f>O778*H778</f>
        <v>0</v>
      </c>
      <c r="Q778" s="579">
        <v>2.9499999999999998E-2</v>
      </c>
      <c r="R778" s="579">
        <f>Q778*H778</f>
        <v>5.8999999999999995</v>
      </c>
      <c r="S778" s="579">
        <v>0</v>
      </c>
      <c r="T778" s="580">
        <f>S778*H778</f>
        <v>0</v>
      </c>
      <c r="U778" s="498"/>
      <c r="V778" s="498"/>
      <c r="AR778" s="379" t="s">
        <v>157</v>
      </c>
      <c r="AT778" s="379" t="s">
        <v>153</v>
      </c>
      <c r="AU778" s="379" t="s">
        <v>82</v>
      </c>
      <c r="AY778" s="372" t="s">
        <v>148</v>
      </c>
      <c r="BE778" s="380">
        <f>IF(N778="základní",J778,0)</f>
        <v>0</v>
      </c>
      <c r="BF778" s="380">
        <f>IF(N778="snížená",J778,0)</f>
        <v>0</v>
      </c>
      <c r="BG778" s="380">
        <f>IF(N778="zákl. přenesená",J778,0)</f>
        <v>0</v>
      </c>
      <c r="BH778" s="380">
        <f>IF(N778="sníž. přenesená",J778,0)</f>
        <v>0</v>
      </c>
      <c r="BI778" s="380">
        <f>IF(N778="nulová",J778,0)</f>
        <v>0</v>
      </c>
      <c r="BJ778" s="372" t="s">
        <v>80</v>
      </c>
      <c r="BK778" s="380">
        <f>ROUND(I778*H778,2)</f>
        <v>0</v>
      </c>
      <c r="BL778" s="372" t="s">
        <v>157</v>
      </c>
      <c r="BM778" s="379" t="s">
        <v>981</v>
      </c>
    </row>
    <row r="779" spans="1:65" s="382" customFormat="1" ht="20.9" customHeight="1">
      <c r="A779" s="560"/>
      <c r="B779" s="561"/>
      <c r="C779" s="560"/>
      <c r="D779" s="562" t="s">
        <v>74</v>
      </c>
      <c r="E779" s="568" t="s">
        <v>406</v>
      </c>
      <c r="F779" s="568" t="s">
        <v>982</v>
      </c>
      <c r="G779" s="560"/>
      <c r="H779" s="560"/>
      <c r="I779" s="560"/>
      <c r="J779" s="569">
        <f>BK779</f>
        <v>0</v>
      </c>
      <c r="K779" s="560"/>
      <c r="L779" s="561"/>
      <c r="M779" s="565"/>
      <c r="N779" s="560"/>
      <c r="O779" s="560"/>
      <c r="P779" s="566">
        <f>P780</f>
        <v>0</v>
      </c>
      <c r="Q779" s="560"/>
      <c r="R779" s="566">
        <f>R780</f>
        <v>1.4E-2</v>
      </c>
      <c r="S779" s="560"/>
      <c r="T779" s="567">
        <f>T780</f>
        <v>0</v>
      </c>
      <c r="U779" s="560"/>
      <c r="V779" s="560"/>
      <c r="AR779" s="384" t="s">
        <v>80</v>
      </c>
      <c r="AT779" s="385" t="s">
        <v>74</v>
      </c>
      <c r="AU779" s="385" t="s">
        <v>82</v>
      </c>
      <c r="AY779" s="384" t="s">
        <v>148</v>
      </c>
      <c r="BK779" s="383">
        <f>BK780</f>
        <v>0</v>
      </c>
    </row>
    <row r="780" spans="1:65" s="405" customFormat="1" ht="24.15" customHeight="1">
      <c r="A780" s="498"/>
      <c r="B780" s="499"/>
      <c r="C780" s="570" t="s">
        <v>983</v>
      </c>
      <c r="D780" s="570" t="s">
        <v>153</v>
      </c>
      <c r="E780" s="571" t="s">
        <v>984</v>
      </c>
      <c r="F780" s="572" t="s">
        <v>985</v>
      </c>
      <c r="G780" s="573" t="s">
        <v>156</v>
      </c>
      <c r="H780" s="574">
        <v>350</v>
      </c>
      <c r="I780" s="381"/>
      <c r="J780" s="575">
        <f>ROUND(I780*H780,2)</f>
        <v>0</v>
      </c>
      <c r="K780" s="576"/>
      <c r="L780" s="499"/>
      <c r="M780" s="577" t="s">
        <v>1</v>
      </c>
      <c r="N780" s="578" t="s">
        <v>40</v>
      </c>
      <c r="O780" s="498"/>
      <c r="P780" s="579">
        <f>O780*H780</f>
        <v>0</v>
      </c>
      <c r="Q780" s="579">
        <v>4.0000000000000003E-5</v>
      </c>
      <c r="R780" s="579">
        <f>Q780*H780</f>
        <v>1.4E-2</v>
      </c>
      <c r="S780" s="579">
        <v>0</v>
      </c>
      <c r="T780" s="580">
        <f>S780*H780</f>
        <v>0</v>
      </c>
      <c r="U780" s="498"/>
      <c r="V780" s="498"/>
      <c r="AR780" s="379" t="s">
        <v>157</v>
      </c>
      <c r="AT780" s="379" t="s">
        <v>153</v>
      </c>
      <c r="AU780" s="379" t="s">
        <v>158</v>
      </c>
      <c r="AY780" s="372" t="s">
        <v>148</v>
      </c>
      <c r="BE780" s="380">
        <f>IF(N780="základní",J780,0)</f>
        <v>0</v>
      </c>
      <c r="BF780" s="380">
        <f>IF(N780="snížená",J780,0)</f>
        <v>0</v>
      </c>
      <c r="BG780" s="380">
        <f>IF(N780="zákl. přenesená",J780,0)</f>
        <v>0</v>
      </c>
      <c r="BH780" s="380">
        <f>IF(N780="sníž. přenesená",J780,0)</f>
        <v>0</v>
      </c>
      <c r="BI780" s="380">
        <f>IF(N780="nulová",J780,0)</f>
        <v>0</v>
      </c>
      <c r="BJ780" s="372" t="s">
        <v>80</v>
      </c>
      <c r="BK780" s="380">
        <f>ROUND(I780*H780,2)</f>
        <v>0</v>
      </c>
      <c r="BL780" s="372" t="s">
        <v>157</v>
      </c>
      <c r="BM780" s="379" t="s">
        <v>986</v>
      </c>
    </row>
    <row r="781" spans="1:65" s="382" customFormat="1" ht="22.75" customHeight="1">
      <c r="A781" s="560"/>
      <c r="B781" s="561"/>
      <c r="C781" s="560"/>
      <c r="D781" s="562" t="s">
        <v>74</v>
      </c>
      <c r="E781" s="568" t="s">
        <v>229</v>
      </c>
      <c r="F781" s="568" t="s">
        <v>230</v>
      </c>
      <c r="G781" s="560"/>
      <c r="H781" s="560"/>
      <c r="I781" s="560"/>
      <c r="J781" s="569">
        <f>BK781</f>
        <v>0</v>
      </c>
      <c r="K781" s="560"/>
      <c r="L781" s="561"/>
      <c r="M781" s="565"/>
      <c r="N781" s="560"/>
      <c r="O781" s="560"/>
      <c r="P781" s="566">
        <f>P782</f>
        <v>0</v>
      </c>
      <c r="Q781" s="560"/>
      <c r="R781" s="566">
        <f>R782</f>
        <v>0</v>
      </c>
      <c r="S781" s="560"/>
      <c r="T781" s="567">
        <f>T782</f>
        <v>0</v>
      </c>
      <c r="U781" s="560"/>
      <c r="V781" s="560"/>
      <c r="AR781" s="384" t="s">
        <v>80</v>
      </c>
      <c r="AT781" s="385" t="s">
        <v>74</v>
      </c>
      <c r="AU781" s="385" t="s">
        <v>80</v>
      </c>
      <c r="AY781" s="384" t="s">
        <v>148</v>
      </c>
      <c r="BK781" s="383">
        <f>BK782</f>
        <v>0</v>
      </c>
    </row>
    <row r="782" spans="1:65" s="405" customFormat="1" ht="16.5" customHeight="1">
      <c r="A782" s="498"/>
      <c r="B782" s="499"/>
      <c r="C782" s="570" t="s">
        <v>987</v>
      </c>
      <c r="D782" s="570" t="s">
        <v>153</v>
      </c>
      <c r="E782" s="571" t="s">
        <v>232</v>
      </c>
      <c r="F782" s="572" t="s">
        <v>233</v>
      </c>
      <c r="G782" s="573" t="s">
        <v>195</v>
      </c>
      <c r="H782" s="574">
        <v>10.62</v>
      </c>
      <c r="I782" s="381"/>
      <c r="J782" s="575">
        <f>ROUND(I782*H782,2)</f>
        <v>0</v>
      </c>
      <c r="K782" s="576"/>
      <c r="L782" s="499"/>
      <c r="M782" s="577" t="s">
        <v>1</v>
      </c>
      <c r="N782" s="578" t="s">
        <v>40</v>
      </c>
      <c r="O782" s="498"/>
      <c r="P782" s="579">
        <f>O782*H782</f>
        <v>0</v>
      </c>
      <c r="Q782" s="579">
        <v>0</v>
      </c>
      <c r="R782" s="579">
        <f>Q782*H782</f>
        <v>0</v>
      </c>
      <c r="S782" s="579">
        <v>0</v>
      </c>
      <c r="T782" s="580">
        <f>S782*H782</f>
        <v>0</v>
      </c>
      <c r="U782" s="498"/>
      <c r="V782" s="498"/>
      <c r="AR782" s="379" t="s">
        <v>157</v>
      </c>
      <c r="AT782" s="379" t="s">
        <v>153</v>
      </c>
      <c r="AU782" s="379" t="s">
        <v>82</v>
      </c>
      <c r="AY782" s="372" t="s">
        <v>148</v>
      </c>
      <c r="BE782" s="380">
        <f>IF(N782="základní",J782,0)</f>
        <v>0</v>
      </c>
      <c r="BF782" s="380">
        <f>IF(N782="snížená",J782,0)</f>
        <v>0</v>
      </c>
      <c r="BG782" s="380">
        <f>IF(N782="zákl. přenesená",J782,0)</f>
        <v>0</v>
      </c>
      <c r="BH782" s="380">
        <f>IF(N782="sníž. přenesená",J782,0)</f>
        <v>0</v>
      </c>
      <c r="BI782" s="380">
        <f>IF(N782="nulová",J782,0)</f>
        <v>0</v>
      </c>
      <c r="BJ782" s="372" t="s">
        <v>80</v>
      </c>
      <c r="BK782" s="380">
        <f>ROUND(I782*H782,2)</f>
        <v>0</v>
      </c>
      <c r="BL782" s="372" t="s">
        <v>157</v>
      </c>
      <c r="BM782" s="379" t="s">
        <v>988</v>
      </c>
    </row>
    <row r="783" spans="1:65" s="382" customFormat="1" ht="22.75" customHeight="1">
      <c r="A783" s="560"/>
      <c r="B783" s="561"/>
      <c r="C783" s="560"/>
      <c r="D783" s="562" t="s">
        <v>74</v>
      </c>
      <c r="E783" s="568" t="s">
        <v>550</v>
      </c>
      <c r="F783" s="568" t="s">
        <v>551</v>
      </c>
      <c r="G783" s="560"/>
      <c r="H783" s="560"/>
      <c r="I783" s="560"/>
      <c r="J783" s="569">
        <f>BK783</f>
        <v>0</v>
      </c>
      <c r="K783" s="560"/>
      <c r="L783" s="561"/>
      <c r="M783" s="565"/>
      <c r="N783" s="560"/>
      <c r="O783" s="560"/>
      <c r="P783" s="566">
        <f>SUM(P784:P787)</f>
        <v>0</v>
      </c>
      <c r="Q783" s="560"/>
      <c r="R783" s="566">
        <f>SUM(R784:R787)</f>
        <v>1.7299999999999999E-2</v>
      </c>
      <c r="S783" s="560"/>
      <c r="T783" s="567">
        <f>SUM(T784:T787)</f>
        <v>0</v>
      </c>
      <c r="U783" s="560"/>
      <c r="V783" s="560"/>
      <c r="AR783" s="384" t="s">
        <v>82</v>
      </c>
      <c r="AT783" s="385" t="s">
        <v>74</v>
      </c>
      <c r="AU783" s="385" t="s">
        <v>80</v>
      </c>
      <c r="AY783" s="384" t="s">
        <v>148</v>
      </c>
      <c r="BK783" s="383">
        <f>SUM(BK784:BK787)</f>
        <v>0</v>
      </c>
    </row>
    <row r="784" spans="1:65" s="405" customFormat="1" ht="24.15" customHeight="1">
      <c r="A784" s="498"/>
      <c r="B784" s="499"/>
      <c r="C784" s="570" t="s">
        <v>989</v>
      </c>
      <c r="D784" s="570" t="s">
        <v>153</v>
      </c>
      <c r="E784" s="571" t="s">
        <v>990</v>
      </c>
      <c r="F784" s="572" t="s">
        <v>991</v>
      </c>
      <c r="G784" s="573" t="s">
        <v>156</v>
      </c>
      <c r="H784" s="574">
        <v>50</v>
      </c>
      <c r="I784" s="381"/>
      <c r="J784" s="575">
        <f>ROUND(I784*H784,2)</f>
        <v>0</v>
      </c>
      <c r="K784" s="576"/>
      <c r="L784" s="499"/>
      <c r="M784" s="577" t="s">
        <v>1</v>
      </c>
      <c r="N784" s="578" t="s">
        <v>40</v>
      </c>
      <c r="O784" s="498"/>
      <c r="P784" s="579">
        <f>O784*H784</f>
        <v>0</v>
      </c>
      <c r="Q784" s="579">
        <v>8.0000000000000007E-5</v>
      </c>
      <c r="R784" s="579">
        <f>Q784*H784</f>
        <v>4.0000000000000001E-3</v>
      </c>
      <c r="S784" s="579">
        <v>0</v>
      </c>
      <c r="T784" s="580">
        <f>S784*H784</f>
        <v>0</v>
      </c>
      <c r="U784" s="498"/>
      <c r="V784" s="498"/>
      <c r="AR784" s="379" t="s">
        <v>216</v>
      </c>
      <c r="AT784" s="379" t="s">
        <v>153</v>
      </c>
      <c r="AU784" s="379" t="s">
        <v>82</v>
      </c>
      <c r="AY784" s="372" t="s">
        <v>148</v>
      </c>
      <c r="BE784" s="380">
        <f>IF(N784="základní",J784,0)</f>
        <v>0</v>
      </c>
      <c r="BF784" s="380">
        <f>IF(N784="snížená",J784,0)</f>
        <v>0</v>
      </c>
      <c r="BG784" s="380">
        <f>IF(N784="zákl. přenesená",J784,0)</f>
        <v>0</v>
      </c>
      <c r="BH784" s="380">
        <f>IF(N784="sníž. přenesená",J784,0)</f>
        <v>0</v>
      </c>
      <c r="BI784" s="380">
        <f>IF(N784="nulová",J784,0)</f>
        <v>0</v>
      </c>
      <c r="BJ784" s="372" t="s">
        <v>80</v>
      </c>
      <c r="BK784" s="380">
        <f>ROUND(I784*H784,2)</f>
        <v>0</v>
      </c>
      <c r="BL784" s="372" t="s">
        <v>216</v>
      </c>
      <c r="BM784" s="379" t="s">
        <v>992</v>
      </c>
    </row>
    <row r="785" spans="1:65" s="405" customFormat="1" ht="24.15" customHeight="1">
      <c r="A785" s="498"/>
      <c r="B785" s="499"/>
      <c r="C785" s="570" t="s">
        <v>993</v>
      </c>
      <c r="D785" s="570" t="s">
        <v>153</v>
      </c>
      <c r="E785" s="571" t="s">
        <v>994</v>
      </c>
      <c r="F785" s="572" t="s">
        <v>995</v>
      </c>
      <c r="G785" s="573" t="s">
        <v>156</v>
      </c>
      <c r="H785" s="574">
        <v>10</v>
      </c>
      <c r="I785" s="381"/>
      <c r="J785" s="575">
        <f>ROUND(I785*H785,2)</f>
        <v>0</v>
      </c>
      <c r="K785" s="576"/>
      <c r="L785" s="499"/>
      <c r="M785" s="577" t="s">
        <v>1</v>
      </c>
      <c r="N785" s="578" t="s">
        <v>40</v>
      </c>
      <c r="O785" s="498"/>
      <c r="P785" s="579">
        <f>O785*H785</f>
        <v>0</v>
      </c>
      <c r="Q785" s="579">
        <v>3.0000000000000001E-5</v>
      </c>
      <c r="R785" s="579">
        <f>Q785*H785</f>
        <v>3.0000000000000003E-4</v>
      </c>
      <c r="S785" s="579">
        <v>0</v>
      </c>
      <c r="T785" s="580">
        <f>S785*H785</f>
        <v>0</v>
      </c>
      <c r="U785" s="498"/>
      <c r="V785" s="498"/>
      <c r="AR785" s="379" t="s">
        <v>216</v>
      </c>
      <c r="AT785" s="379" t="s">
        <v>153</v>
      </c>
      <c r="AU785" s="379" t="s">
        <v>82</v>
      </c>
      <c r="AY785" s="372" t="s">
        <v>148</v>
      </c>
      <c r="BE785" s="380">
        <f>IF(N785="základní",J785,0)</f>
        <v>0</v>
      </c>
      <c r="BF785" s="380">
        <f>IF(N785="snížená",J785,0)</f>
        <v>0</v>
      </c>
      <c r="BG785" s="380">
        <f>IF(N785="zákl. přenesená",J785,0)</f>
        <v>0</v>
      </c>
      <c r="BH785" s="380">
        <f>IF(N785="sníž. přenesená",J785,0)</f>
        <v>0</v>
      </c>
      <c r="BI785" s="380">
        <f>IF(N785="nulová",J785,0)</f>
        <v>0</v>
      </c>
      <c r="BJ785" s="372" t="s">
        <v>80</v>
      </c>
      <c r="BK785" s="380">
        <f>ROUND(I785*H785,2)</f>
        <v>0</v>
      </c>
      <c r="BL785" s="372" t="s">
        <v>216</v>
      </c>
      <c r="BM785" s="379" t="s">
        <v>996</v>
      </c>
    </row>
    <row r="786" spans="1:65" s="405" customFormat="1" ht="24.15" customHeight="1">
      <c r="A786" s="498"/>
      <c r="B786" s="499"/>
      <c r="C786" s="570" t="s">
        <v>997</v>
      </c>
      <c r="D786" s="570" t="s">
        <v>153</v>
      </c>
      <c r="E786" s="571" t="s">
        <v>998</v>
      </c>
      <c r="F786" s="572" t="s">
        <v>999</v>
      </c>
      <c r="G786" s="573" t="s">
        <v>156</v>
      </c>
      <c r="H786" s="574">
        <v>50</v>
      </c>
      <c r="I786" s="381"/>
      <c r="J786" s="575">
        <f>ROUND(I786*H786,2)</f>
        <v>0</v>
      </c>
      <c r="K786" s="576"/>
      <c r="L786" s="499"/>
      <c r="M786" s="577" t="s">
        <v>1</v>
      </c>
      <c r="N786" s="578" t="s">
        <v>40</v>
      </c>
      <c r="O786" s="498"/>
      <c r="P786" s="579">
        <f>O786*H786</f>
        <v>0</v>
      </c>
      <c r="Q786" s="579">
        <v>1.3999999999999999E-4</v>
      </c>
      <c r="R786" s="579">
        <f>Q786*H786</f>
        <v>6.9999999999999993E-3</v>
      </c>
      <c r="S786" s="579">
        <v>0</v>
      </c>
      <c r="T786" s="580">
        <f>S786*H786</f>
        <v>0</v>
      </c>
      <c r="U786" s="498"/>
      <c r="V786" s="498"/>
      <c r="AR786" s="379" t="s">
        <v>216</v>
      </c>
      <c r="AT786" s="379" t="s">
        <v>153</v>
      </c>
      <c r="AU786" s="379" t="s">
        <v>82</v>
      </c>
      <c r="AY786" s="372" t="s">
        <v>148</v>
      </c>
      <c r="BE786" s="380">
        <f>IF(N786="základní",J786,0)</f>
        <v>0</v>
      </c>
      <c r="BF786" s="380">
        <f>IF(N786="snížená",J786,0)</f>
        <v>0</v>
      </c>
      <c r="BG786" s="380">
        <f>IF(N786="zákl. přenesená",J786,0)</f>
        <v>0</v>
      </c>
      <c r="BH786" s="380">
        <f>IF(N786="sníž. přenesená",J786,0)</f>
        <v>0</v>
      </c>
      <c r="BI786" s="380">
        <f>IF(N786="nulová",J786,0)</f>
        <v>0</v>
      </c>
      <c r="BJ786" s="372" t="s">
        <v>80</v>
      </c>
      <c r="BK786" s="380">
        <f>ROUND(I786*H786,2)</f>
        <v>0</v>
      </c>
      <c r="BL786" s="372" t="s">
        <v>216</v>
      </c>
      <c r="BM786" s="379" t="s">
        <v>1000</v>
      </c>
    </row>
    <row r="787" spans="1:65" s="405" customFormat="1" ht="24.15" customHeight="1">
      <c r="A787" s="498"/>
      <c r="B787" s="499"/>
      <c r="C787" s="570" t="s">
        <v>1001</v>
      </c>
      <c r="D787" s="570" t="s">
        <v>153</v>
      </c>
      <c r="E787" s="571" t="s">
        <v>1002</v>
      </c>
      <c r="F787" s="572" t="s">
        <v>1003</v>
      </c>
      <c r="G787" s="573" t="s">
        <v>156</v>
      </c>
      <c r="H787" s="574">
        <v>50</v>
      </c>
      <c r="I787" s="381"/>
      <c r="J787" s="575">
        <f>ROUND(I787*H787,2)</f>
        <v>0</v>
      </c>
      <c r="K787" s="576"/>
      <c r="L787" s="499"/>
      <c r="M787" s="577" t="s">
        <v>1</v>
      </c>
      <c r="N787" s="578" t="s">
        <v>40</v>
      </c>
      <c r="O787" s="498"/>
      <c r="P787" s="579">
        <f>O787*H787</f>
        <v>0</v>
      </c>
      <c r="Q787" s="579">
        <v>1.2E-4</v>
      </c>
      <c r="R787" s="579">
        <f>Q787*H787</f>
        <v>6.0000000000000001E-3</v>
      </c>
      <c r="S787" s="579">
        <v>0</v>
      </c>
      <c r="T787" s="580">
        <f>S787*H787</f>
        <v>0</v>
      </c>
      <c r="U787" s="498"/>
      <c r="V787" s="498"/>
      <c r="AR787" s="379" t="s">
        <v>216</v>
      </c>
      <c r="AT787" s="379" t="s">
        <v>153</v>
      </c>
      <c r="AU787" s="379" t="s">
        <v>82</v>
      </c>
      <c r="AY787" s="372" t="s">
        <v>148</v>
      </c>
      <c r="BE787" s="380">
        <f>IF(N787="základní",J787,0)</f>
        <v>0</v>
      </c>
      <c r="BF787" s="380">
        <f>IF(N787="snížená",J787,0)</f>
        <v>0</v>
      </c>
      <c r="BG787" s="380">
        <f>IF(N787="zákl. přenesená",J787,0)</f>
        <v>0</v>
      </c>
      <c r="BH787" s="380">
        <f>IF(N787="sníž. přenesená",J787,0)</f>
        <v>0</v>
      </c>
      <c r="BI787" s="380">
        <f>IF(N787="nulová",J787,0)</f>
        <v>0</v>
      </c>
      <c r="BJ787" s="372" t="s">
        <v>80</v>
      </c>
      <c r="BK787" s="380">
        <f>ROUND(I787*H787,2)</f>
        <v>0</v>
      </c>
      <c r="BL787" s="372" t="s">
        <v>216</v>
      </c>
      <c r="BM787" s="379" t="s">
        <v>1004</v>
      </c>
    </row>
    <row r="788" spans="1:65" s="382" customFormat="1" ht="22.75" customHeight="1">
      <c r="A788" s="560"/>
      <c r="B788" s="561"/>
      <c r="C788" s="560"/>
      <c r="D788" s="562" t="s">
        <v>74</v>
      </c>
      <c r="E788" s="568" t="s">
        <v>1005</v>
      </c>
      <c r="F788" s="568" t="s">
        <v>1006</v>
      </c>
      <c r="G788" s="560"/>
      <c r="H788" s="560"/>
      <c r="I788" s="560"/>
      <c r="J788" s="569">
        <f>BK788</f>
        <v>0</v>
      </c>
      <c r="K788" s="560"/>
      <c r="L788" s="561"/>
      <c r="M788" s="565"/>
      <c r="N788" s="560"/>
      <c r="O788" s="560"/>
      <c r="P788" s="566">
        <f>SUM(P789:P791)</f>
        <v>0</v>
      </c>
      <c r="Q788" s="560"/>
      <c r="R788" s="566">
        <f>SUM(R789:R791)</f>
        <v>0.42</v>
      </c>
      <c r="S788" s="560"/>
      <c r="T788" s="567">
        <f>SUM(T789:T791)</f>
        <v>0</v>
      </c>
      <c r="U788" s="560"/>
      <c r="V788" s="560"/>
      <c r="AR788" s="384" t="s">
        <v>82</v>
      </c>
      <c r="AT788" s="385" t="s">
        <v>74</v>
      </c>
      <c r="AU788" s="385" t="s">
        <v>80</v>
      </c>
      <c r="AY788" s="384" t="s">
        <v>148</v>
      </c>
      <c r="BK788" s="383">
        <f>SUM(BK789:BK791)</f>
        <v>0</v>
      </c>
    </row>
    <row r="789" spans="1:65" s="405" customFormat="1" ht="16.5" customHeight="1">
      <c r="A789" s="498"/>
      <c r="B789" s="499"/>
      <c r="C789" s="570" t="s">
        <v>1007</v>
      </c>
      <c r="D789" s="570" t="s">
        <v>153</v>
      </c>
      <c r="E789" s="571" t="s">
        <v>1008</v>
      </c>
      <c r="F789" s="572" t="s">
        <v>1009</v>
      </c>
      <c r="G789" s="573" t="s">
        <v>156</v>
      </c>
      <c r="H789" s="574">
        <v>600</v>
      </c>
      <c r="I789" s="381"/>
      <c r="J789" s="575">
        <f>ROUND(I789*H789,2)</f>
        <v>0</v>
      </c>
      <c r="K789" s="576"/>
      <c r="L789" s="499"/>
      <c r="M789" s="577" t="s">
        <v>1</v>
      </c>
      <c r="N789" s="578" t="s">
        <v>40</v>
      </c>
      <c r="O789" s="498"/>
      <c r="P789" s="579">
        <f>O789*H789</f>
        <v>0</v>
      </c>
      <c r="Q789" s="579">
        <v>0</v>
      </c>
      <c r="R789" s="579">
        <f>Q789*H789</f>
        <v>0</v>
      </c>
      <c r="S789" s="579">
        <v>0</v>
      </c>
      <c r="T789" s="580">
        <f>S789*H789</f>
        <v>0</v>
      </c>
      <c r="U789" s="498"/>
      <c r="V789" s="498"/>
      <c r="AR789" s="379" t="s">
        <v>216</v>
      </c>
      <c r="AT789" s="379" t="s">
        <v>153</v>
      </c>
      <c r="AU789" s="379" t="s">
        <v>82</v>
      </c>
      <c r="AY789" s="372" t="s">
        <v>148</v>
      </c>
      <c r="BE789" s="380">
        <f>IF(N789="základní",J789,0)</f>
        <v>0</v>
      </c>
      <c r="BF789" s="380">
        <f>IF(N789="snížená",J789,0)</f>
        <v>0</v>
      </c>
      <c r="BG789" s="380">
        <f>IF(N789="zákl. přenesená",J789,0)</f>
        <v>0</v>
      </c>
      <c r="BH789" s="380">
        <f>IF(N789="sníž. přenesená",J789,0)</f>
        <v>0</v>
      </c>
      <c r="BI789" s="380">
        <f>IF(N789="nulová",J789,0)</f>
        <v>0</v>
      </c>
      <c r="BJ789" s="372" t="s">
        <v>80</v>
      </c>
      <c r="BK789" s="380">
        <f>ROUND(I789*H789,2)</f>
        <v>0</v>
      </c>
      <c r="BL789" s="372" t="s">
        <v>216</v>
      </c>
      <c r="BM789" s="379" t="s">
        <v>1010</v>
      </c>
    </row>
    <row r="790" spans="1:65" s="405" customFormat="1" ht="24.15" customHeight="1">
      <c r="A790" s="498"/>
      <c r="B790" s="499"/>
      <c r="C790" s="570" t="s">
        <v>1011</v>
      </c>
      <c r="D790" s="570" t="s">
        <v>153</v>
      </c>
      <c r="E790" s="571" t="s">
        <v>1012</v>
      </c>
      <c r="F790" s="572" t="s">
        <v>1013</v>
      </c>
      <c r="G790" s="573" t="s">
        <v>156</v>
      </c>
      <c r="H790" s="574">
        <v>1200</v>
      </c>
      <c r="I790" s="381"/>
      <c r="J790" s="575">
        <f>ROUND(I790*H790,2)</f>
        <v>0</v>
      </c>
      <c r="K790" s="576"/>
      <c r="L790" s="499"/>
      <c r="M790" s="577" t="s">
        <v>1</v>
      </c>
      <c r="N790" s="578" t="s">
        <v>40</v>
      </c>
      <c r="O790" s="498"/>
      <c r="P790" s="579">
        <f>O790*H790</f>
        <v>0</v>
      </c>
      <c r="Q790" s="579">
        <v>2.1000000000000001E-4</v>
      </c>
      <c r="R790" s="579">
        <f>Q790*H790</f>
        <v>0.252</v>
      </c>
      <c r="S790" s="579">
        <v>0</v>
      </c>
      <c r="T790" s="580">
        <f>S790*H790</f>
        <v>0</v>
      </c>
      <c r="U790" s="498"/>
      <c r="V790" s="498"/>
      <c r="AR790" s="379" t="s">
        <v>216</v>
      </c>
      <c r="AT790" s="379" t="s">
        <v>153</v>
      </c>
      <c r="AU790" s="379" t="s">
        <v>82</v>
      </c>
      <c r="AY790" s="372" t="s">
        <v>148</v>
      </c>
      <c r="BE790" s="380">
        <f>IF(N790="základní",J790,0)</f>
        <v>0</v>
      </c>
      <c r="BF790" s="380">
        <f>IF(N790="snížená",J790,0)</f>
        <v>0</v>
      </c>
      <c r="BG790" s="380">
        <f>IF(N790="zákl. přenesená",J790,0)</f>
        <v>0</v>
      </c>
      <c r="BH790" s="380">
        <f>IF(N790="sníž. přenesená",J790,0)</f>
        <v>0</v>
      </c>
      <c r="BI790" s="380">
        <f>IF(N790="nulová",J790,0)</f>
        <v>0</v>
      </c>
      <c r="BJ790" s="372" t="s">
        <v>80</v>
      </c>
      <c r="BK790" s="380">
        <f>ROUND(I790*H790,2)</f>
        <v>0</v>
      </c>
      <c r="BL790" s="372" t="s">
        <v>216</v>
      </c>
      <c r="BM790" s="379" t="s">
        <v>1014</v>
      </c>
    </row>
    <row r="791" spans="1:65" s="405" customFormat="1" ht="33" customHeight="1">
      <c r="A791" s="498"/>
      <c r="B791" s="499"/>
      <c r="C791" s="570" t="s">
        <v>1015</v>
      </c>
      <c r="D791" s="570" t="s">
        <v>153</v>
      </c>
      <c r="E791" s="571" t="s">
        <v>1016</v>
      </c>
      <c r="F791" s="572" t="s">
        <v>1017</v>
      </c>
      <c r="G791" s="573" t="s">
        <v>156</v>
      </c>
      <c r="H791" s="574">
        <v>1200</v>
      </c>
      <c r="I791" s="381"/>
      <c r="J791" s="575">
        <f>ROUND(I791*H791,2)</f>
        <v>0</v>
      </c>
      <c r="K791" s="576"/>
      <c r="L791" s="499"/>
      <c r="M791" s="577" t="s">
        <v>1</v>
      </c>
      <c r="N791" s="578" t="s">
        <v>40</v>
      </c>
      <c r="O791" s="498"/>
      <c r="P791" s="579">
        <f>O791*H791</f>
        <v>0</v>
      </c>
      <c r="Q791" s="579">
        <v>1.3999999999999999E-4</v>
      </c>
      <c r="R791" s="579">
        <f>Q791*H791</f>
        <v>0.16799999999999998</v>
      </c>
      <c r="S791" s="579">
        <v>0</v>
      </c>
      <c r="T791" s="580">
        <f>S791*H791</f>
        <v>0</v>
      </c>
      <c r="U791" s="498"/>
      <c r="V791" s="498"/>
      <c r="AR791" s="379" t="s">
        <v>216</v>
      </c>
      <c r="AT791" s="379" t="s">
        <v>153</v>
      </c>
      <c r="AU791" s="379" t="s">
        <v>82</v>
      </c>
      <c r="AY791" s="372" t="s">
        <v>148</v>
      </c>
      <c r="BE791" s="380">
        <f>IF(N791="základní",J791,0)</f>
        <v>0</v>
      </c>
      <c r="BF791" s="380">
        <f>IF(N791="snížená",J791,0)</f>
        <v>0</v>
      </c>
      <c r="BG791" s="380">
        <f>IF(N791="zákl. přenesená",J791,0)</f>
        <v>0</v>
      </c>
      <c r="BH791" s="380">
        <f>IF(N791="sníž. přenesená",J791,0)</f>
        <v>0</v>
      </c>
      <c r="BI791" s="380">
        <f>IF(N791="nulová",J791,0)</f>
        <v>0</v>
      </c>
      <c r="BJ791" s="372" t="s">
        <v>80</v>
      </c>
      <c r="BK791" s="380">
        <f>ROUND(I791*H791,2)</f>
        <v>0</v>
      </c>
      <c r="BL791" s="372" t="s">
        <v>216</v>
      </c>
      <c r="BM791" s="379" t="s">
        <v>1018</v>
      </c>
    </row>
    <row r="792" spans="1:65" s="382" customFormat="1" ht="26" customHeight="1">
      <c r="A792" s="560"/>
      <c r="B792" s="561"/>
      <c r="C792" s="560"/>
      <c r="D792" s="562" t="s">
        <v>74</v>
      </c>
      <c r="E792" s="563" t="s">
        <v>1019</v>
      </c>
      <c r="F792" s="563" t="s">
        <v>1020</v>
      </c>
      <c r="G792" s="560"/>
      <c r="H792" s="560"/>
      <c r="I792" s="560"/>
      <c r="J792" s="564">
        <f>BK792</f>
        <v>0</v>
      </c>
      <c r="K792" s="560"/>
      <c r="L792" s="561"/>
      <c r="M792" s="565"/>
      <c r="N792" s="560"/>
      <c r="O792" s="560"/>
      <c r="P792" s="566">
        <f>SUM(P793:P796)</f>
        <v>0</v>
      </c>
      <c r="Q792" s="560"/>
      <c r="R792" s="566">
        <f>SUM(R793:R796)</f>
        <v>0</v>
      </c>
      <c r="S792" s="560"/>
      <c r="T792" s="567">
        <f>SUM(T793:T796)</f>
        <v>0</v>
      </c>
      <c r="U792" s="560"/>
      <c r="V792" s="560"/>
      <c r="AR792" s="384" t="s">
        <v>80</v>
      </c>
      <c r="AT792" s="385" t="s">
        <v>74</v>
      </c>
      <c r="AU792" s="385" t="s">
        <v>75</v>
      </c>
      <c r="AY792" s="384" t="s">
        <v>148</v>
      </c>
      <c r="BK792" s="383">
        <f>SUM(BK793:BK796)</f>
        <v>0</v>
      </c>
    </row>
    <row r="793" spans="1:65" s="405" customFormat="1" ht="16.5" customHeight="1">
      <c r="A793" s="498"/>
      <c r="B793" s="499"/>
      <c r="C793" s="570" t="s">
        <v>1021</v>
      </c>
      <c r="D793" s="570" t="s">
        <v>153</v>
      </c>
      <c r="E793" s="571" t="s">
        <v>1022</v>
      </c>
      <c r="F793" s="572" t="s">
        <v>1023</v>
      </c>
      <c r="G793" s="573" t="s">
        <v>293</v>
      </c>
      <c r="H793" s="574">
        <v>1</v>
      </c>
      <c r="I793" s="381"/>
      <c r="J793" s="575">
        <f>ROUND(I793*H793,2)</f>
        <v>0</v>
      </c>
      <c r="K793" s="576"/>
      <c r="L793" s="499"/>
      <c r="M793" s="577" t="s">
        <v>1</v>
      </c>
      <c r="N793" s="578" t="s">
        <v>40</v>
      </c>
      <c r="O793" s="498"/>
      <c r="P793" s="579">
        <f>O793*H793</f>
        <v>0</v>
      </c>
      <c r="Q793" s="579">
        <v>0</v>
      </c>
      <c r="R793" s="579">
        <f>Q793*H793</f>
        <v>0</v>
      </c>
      <c r="S793" s="579">
        <v>0</v>
      </c>
      <c r="T793" s="580">
        <f>S793*H793</f>
        <v>0</v>
      </c>
      <c r="U793" s="498"/>
      <c r="V793" s="498"/>
      <c r="AR793" s="379" t="s">
        <v>157</v>
      </c>
      <c r="AT793" s="379" t="s">
        <v>153</v>
      </c>
      <c r="AU793" s="379" t="s">
        <v>80</v>
      </c>
      <c r="AY793" s="372" t="s">
        <v>148</v>
      </c>
      <c r="BE793" s="380">
        <f>IF(N793="základní",J793,0)</f>
        <v>0</v>
      </c>
      <c r="BF793" s="380">
        <f>IF(N793="snížená",J793,0)</f>
        <v>0</v>
      </c>
      <c r="BG793" s="380">
        <f>IF(N793="zákl. přenesená",J793,0)</f>
        <v>0</v>
      </c>
      <c r="BH793" s="380">
        <f>IF(N793="sníž. přenesená",J793,0)</f>
        <v>0</v>
      </c>
      <c r="BI793" s="380">
        <f>IF(N793="nulová",J793,0)</f>
        <v>0</v>
      </c>
      <c r="BJ793" s="372" t="s">
        <v>80</v>
      </c>
      <c r="BK793" s="380">
        <f>ROUND(I793*H793,2)</f>
        <v>0</v>
      </c>
      <c r="BL793" s="372" t="s">
        <v>157</v>
      </c>
      <c r="BM793" s="379" t="s">
        <v>1024</v>
      </c>
    </row>
    <row r="794" spans="1:65" s="405" customFormat="1" ht="16.5" customHeight="1">
      <c r="A794" s="498"/>
      <c r="B794" s="499"/>
      <c r="C794" s="570" t="s">
        <v>1025</v>
      </c>
      <c r="D794" s="570" t="s">
        <v>153</v>
      </c>
      <c r="E794" s="571" t="s">
        <v>1026</v>
      </c>
      <c r="F794" s="572" t="s">
        <v>1027</v>
      </c>
      <c r="G794" s="573" t="s">
        <v>293</v>
      </c>
      <c r="H794" s="574">
        <v>1</v>
      </c>
      <c r="I794" s="381"/>
      <c r="J794" s="575">
        <f>ROUND(I794*H794,2)</f>
        <v>0</v>
      </c>
      <c r="K794" s="576"/>
      <c r="L794" s="499"/>
      <c r="M794" s="577" t="s">
        <v>1</v>
      </c>
      <c r="N794" s="578" t="s">
        <v>40</v>
      </c>
      <c r="O794" s="498"/>
      <c r="P794" s="579">
        <f>O794*H794</f>
        <v>0</v>
      </c>
      <c r="Q794" s="579">
        <v>0</v>
      </c>
      <c r="R794" s="579">
        <f>Q794*H794</f>
        <v>0</v>
      </c>
      <c r="S794" s="579">
        <v>0</v>
      </c>
      <c r="T794" s="580">
        <f>S794*H794</f>
        <v>0</v>
      </c>
      <c r="U794" s="498"/>
      <c r="V794" s="498"/>
      <c r="AR794" s="379" t="s">
        <v>157</v>
      </c>
      <c r="AT794" s="379" t="s">
        <v>153</v>
      </c>
      <c r="AU794" s="379" t="s">
        <v>80</v>
      </c>
      <c r="AY794" s="372" t="s">
        <v>148</v>
      </c>
      <c r="BE794" s="380">
        <f>IF(N794="základní",J794,0)</f>
        <v>0</v>
      </c>
      <c r="BF794" s="380">
        <f>IF(N794="snížená",J794,0)</f>
        <v>0</v>
      </c>
      <c r="BG794" s="380">
        <f>IF(N794="zákl. přenesená",J794,0)</f>
        <v>0</v>
      </c>
      <c r="BH794" s="380">
        <f>IF(N794="sníž. přenesená",J794,0)</f>
        <v>0</v>
      </c>
      <c r="BI794" s="380">
        <f>IF(N794="nulová",J794,0)</f>
        <v>0</v>
      </c>
      <c r="BJ794" s="372" t="s">
        <v>80</v>
      </c>
      <c r="BK794" s="380">
        <f>ROUND(I794*H794,2)</f>
        <v>0</v>
      </c>
      <c r="BL794" s="372" t="s">
        <v>157</v>
      </c>
      <c r="BM794" s="379" t="s">
        <v>1028</v>
      </c>
    </row>
    <row r="795" spans="1:65" s="405" customFormat="1" ht="16.5" customHeight="1">
      <c r="A795" s="498"/>
      <c r="B795" s="499"/>
      <c r="C795" s="570" t="s">
        <v>1029</v>
      </c>
      <c r="D795" s="570" t="s">
        <v>153</v>
      </c>
      <c r="E795" s="571" t="s">
        <v>1030</v>
      </c>
      <c r="F795" s="572" t="s">
        <v>1031</v>
      </c>
      <c r="G795" s="573" t="s">
        <v>293</v>
      </c>
      <c r="H795" s="574">
        <v>1</v>
      </c>
      <c r="I795" s="381"/>
      <c r="J795" s="575">
        <f>ROUND(I795*H795,2)</f>
        <v>0</v>
      </c>
      <c r="K795" s="576"/>
      <c r="L795" s="499"/>
      <c r="M795" s="577" t="s">
        <v>1</v>
      </c>
      <c r="N795" s="578" t="s">
        <v>40</v>
      </c>
      <c r="O795" s="498"/>
      <c r="P795" s="579">
        <f>O795*H795</f>
        <v>0</v>
      </c>
      <c r="Q795" s="579">
        <v>0</v>
      </c>
      <c r="R795" s="579">
        <f>Q795*H795</f>
        <v>0</v>
      </c>
      <c r="S795" s="579">
        <v>0</v>
      </c>
      <c r="T795" s="580">
        <f>S795*H795</f>
        <v>0</v>
      </c>
      <c r="U795" s="498"/>
      <c r="V795" s="498"/>
      <c r="AR795" s="379" t="s">
        <v>157</v>
      </c>
      <c r="AT795" s="379" t="s">
        <v>153</v>
      </c>
      <c r="AU795" s="379" t="s">
        <v>80</v>
      </c>
      <c r="AY795" s="372" t="s">
        <v>148</v>
      </c>
      <c r="BE795" s="380">
        <f>IF(N795="základní",J795,0)</f>
        <v>0</v>
      </c>
      <c r="BF795" s="380">
        <f>IF(N795="snížená",J795,0)</f>
        <v>0</v>
      </c>
      <c r="BG795" s="380">
        <f>IF(N795="zákl. přenesená",J795,0)</f>
        <v>0</v>
      </c>
      <c r="BH795" s="380">
        <f>IF(N795="sníž. přenesená",J795,0)</f>
        <v>0</v>
      </c>
      <c r="BI795" s="380">
        <f>IF(N795="nulová",J795,0)</f>
        <v>0</v>
      </c>
      <c r="BJ795" s="372" t="s">
        <v>80</v>
      </c>
      <c r="BK795" s="380">
        <f>ROUND(I795*H795,2)</f>
        <v>0</v>
      </c>
      <c r="BL795" s="372" t="s">
        <v>157</v>
      </c>
      <c r="BM795" s="379" t="s">
        <v>1032</v>
      </c>
    </row>
    <row r="796" spans="1:65" s="405" customFormat="1" ht="16.5" customHeight="1">
      <c r="A796" s="498"/>
      <c r="B796" s="499"/>
      <c r="C796" s="570" t="s">
        <v>1033</v>
      </c>
      <c r="D796" s="570" t="s">
        <v>153</v>
      </c>
      <c r="E796" s="571" t="s">
        <v>1034</v>
      </c>
      <c r="F796" s="572" t="s">
        <v>1035</v>
      </c>
      <c r="G796" s="573" t="s">
        <v>293</v>
      </c>
      <c r="H796" s="574">
        <v>1</v>
      </c>
      <c r="I796" s="381"/>
      <c r="J796" s="575">
        <f>ROUND(I796*H796,2)</f>
        <v>0</v>
      </c>
      <c r="K796" s="576"/>
      <c r="L796" s="499"/>
      <c r="M796" s="605" t="s">
        <v>1</v>
      </c>
      <c r="N796" s="606" t="s">
        <v>40</v>
      </c>
      <c r="O796" s="607"/>
      <c r="P796" s="608">
        <f>O796*H796</f>
        <v>0</v>
      </c>
      <c r="Q796" s="608">
        <v>0</v>
      </c>
      <c r="R796" s="608">
        <f>Q796*H796</f>
        <v>0</v>
      </c>
      <c r="S796" s="608">
        <v>0</v>
      </c>
      <c r="T796" s="609">
        <f>S796*H796</f>
        <v>0</v>
      </c>
      <c r="U796" s="498"/>
      <c r="V796" s="498"/>
      <c r="AR796" s="379" t="s">
        <v>157</v>
      </c>
      <c r="AT796" s="379" t="s">
        <v>153</v>
      </c>
      <c r="AU796" s="379" t="s">
        <v>80</v>
      </c>
      <c r="AY796" s="372" t="s">
        <v>148</v>
      </c>
      <c r="BE796" s="380">
        <f>IF(N796="základní",J796,0)</f>
        <v>0</v>
      </c>
      <c r="BF796" s="380">
        <f>IF(N796="snížená",J796,0)</f>
        <v>0</v>
      </c>
      <c r="BG796" s="380">
        <f>IF(N796="zákl. přenesená",J796,0)</f>
        <v>0</v>
      </c>
      <c r="BH796" s="380">
        <f>IF(N796="sníž. přenesená",J796,0)</f>
        <v>0</v>
      </c>
      <c r="BI796" s="380">
        <f>IF(N796="nulová",J796,0)</f>
        <v>0</v>
      </c>
      <c r="BJ796" s="372" t="s">
        <v>80</v>
      </c>
      <c r="BK796" s="380">
        <f>ROUND(I796*H796,2)</f>
        <v>0</v>
      </c>
      <c r="BL796" s="372" t="s">
        <v>157</v>
      </c>
      <c r="BM796" s="379" t="s">
        <v>1036</v>
      </c>
    </row>
    <row r="797" spans="1:65" s="405" customFormat="1" ht="6.9" customHeight="1">
      <c r="A797" s="498"/>
      <c r="B797" s="528"/>
      <c r="C797" s="529"/>
      <c r="D797" s="529"/>
      <c r="E797" s="529"/>
      <c r="F797" s="529"/>
      <c r="G797" s="529"/>
      <c r="H797" s="529"/>
      <c r="I797" s="529"/>
      <c r="J797" s="529"/>
      <c r="K797" s="529"/>
      <c r="L797" s="499"/>
      <c r="M797" s="498"/>
      <c r="N797" s="498"/>
      <c r="O797" s="498"/>
      <c r="P797" s="498"/>
      <c r="Q797" s="498"/>
      <c r="R797" s="498"/>
      <c r="S797" s="498"/>
      <c r="T797" s="498"/>
      <c r="U797" s="498"/>
      <c r="V797" s="498"/>
    </row>
  </sheetData>
  <sheetProtection algorithmName="SHA-512" hashValue="DvXMEEyOQxHKY8oQ1nroc1k16l6QNVIZa7WDXnZnzJcfZc7gDJdiU6kRLXkwjx306/6DNav2Mz5SPZBAdZnU9g==" saltValue="bmgKTLo2m02+n9KCdFWxlQ==" spinCount="100000" sheet="1" objects="1" scenarios="1"/>
  <autoFilter ref="C264:K796"/>
  <mergeCells count="6">
    <mergeCell ref="E257:H257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4"/>
  <sheetViews>
    <sheetView view="pageBreakPreview" zoomScale="142" zoomScaleNormal="154" zoomScaleSheetLayoutView="142" workbookViewId="0">
      <selection activeCell="D16" sqref="D16"/>
    </sheetView>
  </sheetViews>
  <sheetFormatPr defaultRowHeight="12.5"/>
  <cols>
    <col min="1" max="1" width="9.44140625" style="10" customWidth="1"/>
    <col min="2" max="2" width="17.6640625" style="10" customWidth="1"/>
    <col min="3" max="3" width="33.5546875" style="10" customWidth="1"/>
    <col min="4" max="4" width="28.77734375" style="10" customWidth="1"/>
    <col min="5" max="253" width="8.88671875" style="10"/>
    <col min="254" max="254" width="9.44140625" style="10" customWidth="1"/>
    <col min="255" max="255" width="17.6640625" style="10" customWidth="1"/>
    <col min="256" max="256" width="64.77734375" style="10" customWidth="1"/>
    <col min="257" max="257" width="23.21875" style="10" customWidth="1"/>
    <col min="258" max="258" width="14" style="10" customWidth="1"/>
    <col min="259" max="259" width="11.88671875" style="10" customWidth="1"/>
    <col min="260" max="260" width="11.6640625" style="10" customWidth="1"/>
    <col min="261" max="509" width="8.88671875" style="10"/>
    <col min="510" max="510" width="9.44140625" style="10" customWidth="1"/>
    <col min="511" max="511" width="17.6640625" style="10" customWidth="1"/>
    <col min="512" max="512" width="64.77734375" style="10" customWidth="1"/>
    <col min="513" max="513" width="23.21875" style="10" customWidth="1"/>
    <col min="514" max="514" width="14" style="10" customWidth="1"/>
    <col min="515" max="515" width="11.88671875" style="10" customWidth="1"/>
    <col min="516" max="516" width="11.6640625" style="10" customWidth="1"/>
    <col min="517" max="765" width="8.88671875" style="10"/>
    <col min="766" max="766" width="9.44140625" style="10" customWidth="1"/>
    <col min="767" max="767" width="17.6640625" style="10" customWidth="1"/>
    <col min="768" max="768" width="64.77734375" style="10" customWidth="1"/>
    <col min="769" max="769" width="23.21875" style="10" customWidth="1"/>
    <col min="770" max="770" width="14" style="10" customWidth="1"/>
    <col min="771" max="771" width="11.88671875" style="10" customWidth="1"/>
    <col min="772" max="772" width="11.6640625" style="10" customWidth="1"/>
    <col min="773" max="1021" width="8.88671875" style="10"/>
    <col min="1022" max="1022" width="9.44140625" style="10" customWidth="1"/>
    <col min="1023" max="1023" width="17.6640625" style="10" customWidth="1"/>
    <col min="1024" max="1024" width="64.77734375" style="10" customWidth="1"/>
    <col min="1025" max="1025" width="23.21875" style="10" customWidth="1"/>
    <col min="1026" max="1026" width="14" style="10" customWidth="1"/>
    <col min="1027" max="1027" width="11.88671875" style="10" customWidth="1"/>
    <col min="1028" max="1028" width="11.6640625" style="10" customWidth="1"/>
    <col min="1029" max="1277" width="8.88671875" style="10"/>
    <col min="1278" max="1278" width="9.44140625" style="10" customWidth="1"/>
    <col min="1279" max="1279" width="17.6640625" style="10" customWidth="1"/>
    <col min="1280" max="1280" width="64.77734375" style="10" customWidth="1"/>
    <col min="1281" max="1281" width="23.21875" style="10" customWidth="1"/>
    <col min="1282" max="1282" width="14" style="10" customWidth="1"/>
    <col min="1283" max="1283" width="11.88671875" style="10" customWidth="1"/>
    <col min="1284" max="1284" width="11.6640625" style="10" customWidth="1"/>
    <col min="1285" max="1533" width="8.88671875" style="10"/>
    <col min="1534" max="1534" width="9.44140625" style="10" customWidth="1"/>
    <col min="1535" max="1535" width="17.6640625" style="10" customWidth="1"/>
    <col min="1536" max="1536" width="64.77734375" style="10" customWidth="1"/>
    <col min="1537" max="1537" width="23.21875" style="10" customWidth="1"/>
    <col min="1538" max="1538" width="14" style="10" customWidth="1"/>
    <col min="1539" max="1539" width="11.88671875" style="10" customWidth="1"/>
    <col min="1540" max="1540" width="11.6640625" style="10" customWidth="1"/>
    <col min="1541" max="1789" width="8.88671875" style="10"/>
    <col min="1790" max="1790" width="9.44140625" style="10" customWidth="1"/>
    <col min="1791" max="1791" width="17.6640625" style="10" customWidth="1"/>
    <col min="1792" max="1792" width="64.77734375" style="10" customWidth="1"/>
    <col min="1793" max="1793" width="23.21875" style="10" customWidth="1"/>
    <col min="1794" max="1794" width="14" style="10" customWidth="1"/>
    <col min="1795" max="1795" width="11.88671875" style="10" customWidth="1"/>
    <col min="1796" max="1796" width="11.6640625" style="10" customWidth="1"/>
    <col min="1797" max="2045" width="8.88671875" style="10"/>
    <col min="2046" max="2046" width="9.44140625" style="10" customWidth="1"/>
    <col min="2047" max="2047" width="17.6640625" style="10" customWidth="1"/>
    <col min="2048" max="2048" width="64.77734375" style="10" customWidth="1"/>
    <col min="2049" max="2049" width="23.21875" style="10" customWidth="1"/>
    <col min="2050" max="2050" width="14" style="10" customWidth="1"/>
    <col min="2051" max="2051" width="11.88671875" style="10" customWidth="1"/>
    <col min="2052" max="2052" width="11.6640625" style="10" customWidth="1"/>
    <col min="2053" max="2301" width="8.88671875" style="10"/>
    <col min="2302" max="2302" width="9.44140625" style="10" customWidth="1"/>
    <col min="2303" max="2303" width="17.6640625" style="10" customWidth="1"/>
    <col min="2304" max="2304" width="64.77734375" style="10" customWidth="1"/>
    <col min="2305" max="2305" width="23.21875" style="10" customWidth="1"/>
    <col min="2306" max="2306" width="14" style="10" customWidth="1"/>
    <col min="2307" max="2307" width="11.88671875" style="10" customWidth="1"/>
    <col min="2308" max="2308" width="11.6640625" style="10" customWidth="1"/>
    <col min="2309" max="2557" width="8.88671875" style="10"/>
    <col min="2558" max="2558" width="9.44140625" style="10" customWidth="1"/>
    <col min="2559" max="2559" width="17.6640625" style="10" customWidth="1"/>
    <col min="2560" max="2560" width="64.77734375" style="10" customWidth="1"/>
    <col min="2561" max="2561" width="23.21875" style="10" customWidth="1"/>
    <col min="2562" max="2562" width="14" style="10" customWidth="1"/>
    <col min="2563" max="2563" width="11.88671875" style="10" customWidth="1"/>
    <col min="2564" max="2564" width="11.6640625" style="10" customWidth="1"/>
    <col min="2565" max="2813" width="8.88671875" style="10"/>
    <col min="2814" max="2814" width="9.44140625" style="10" customWidth="1"/>
    <col min="2815" max="2815" width="17.6640625" style="10" customWidth="1"/>
    <col min="2816" max="2816" width="64.77734375" style="10" customWidth="1"/>
    <col min="2817" max="2817" width="23.21875" style="10" customWidth="1"/>
    <col min="2818" max="2818" width="14" style="10" customWidth="1"/>
    <col min="2819" max="2819" width="11.88671875" style="10" customWidth="1"/>
    <col min="2820" max="2820" width="11.6640625" style="10" customWidth="1"/>
    <col min="2821" max="3069" width="8.88671875" style="10"/>
    <col min="3070" max="3070" width="9.44140625" style="10" customWidth="1"/>
    <col min="3071" max="3071" width="17.6640625" style="10" customWidth="1"/>
    <col min="3072" max="3072" width="64.77734375" style="10" customWidth="1"/>
    <col min="3073" max="3073" width="23.21875" style="10" customWidth="1"/>
    <col min="3074" max="3074" width="14" style="10" customWidth="1"/>
    <col min="3075" max="3075" width="11.88671875" style="10" customWidth="1"/>
    <col min="3076" max="3076" width="11.6640625" style="10" customWidth="1"/>
    <col min="3077" max="3325" width="8.88671875" style="10"/>
    <col min="3326" max="3326" width="9.44140625" style="10" customWidth="1"/>
    <col min="3327" max="3327" width="17.6640625" style="10" customWidth="1"/>
    <col min="3328" max="3328" width="64.77734375" style="10" customWidth="1"/>
    <col min="3329" max="3329" width="23.21875" style="10" customWidth="1"/>
    <col min="3330" max="3330" width="14" style="10" customWidth="1"/>
    <col min="3331" max="3331" width="11.88671875" style="10" customWidth="1"/>
    <col min="3332" max="3332" width="11.6640625" style="10" customWidth="1"/>
    <col min="3333" max="3581" width="8.88671875" style="10"/>
    <col min="3582" max="3582" width="9.44140625" style="10" customWidth="1"/>
    <col min="3583" max="3583" width="17.6640625" style="10" customWidth="1"/>
    <col min="3584" max="3584" width="64.77734375" style="10" customWidth="1"/>
    <col min="3585" max="3585" width="23.21875" style="10" customWidth="1"/>
    <col min="3586" max="3586" width="14" style="10" customWidth="1"/>
    <col min="3587" max="3587" width="11.88671875" style="10" customWidth="1"/>
    <col min="3588" max="3588" width="11.6640625" style="10" customWidth="1"/>
    <col min="3589" max="3837" width="8.88671875" style="10"/>
    <col min="3838" max="3838" width="9.44140625" style="10" customWidth="1"/>
    <col min="3839" max="3839" width="17.6640625" style="10" customWidth="1"/>
    <col min="3840" max="3840" width="64.77734375" style="10" customWidth="1"/>
    <col min="3841" max="3841" width="23.21875" style="10" customWidth="1"/>
    <col min="3842" max="3842" width="14" style="10" customWidth="1"/>
    <col min="3843" max="3843" width="11.88671875" style="10" customWidth="1"/>
    <col min="3844" max="3844" width="11.6640625" style="10" customWidth="1"/>
    <col min="3845" max="4093" width="8.88671875" style="10"/>
    <col min="4094" max="4094" width="9.44140625" style="10" customWidth="1"/>
    <col min="4095" max="4095" width="17.6640625" style="10" customWidth="1"/>
    <col min="4096" max="4096" width="64.77734375" style="10" customWidth="1"/>
    <col min="4097" max="4097" width="23.21875" style="10" customWidth="1"/>
    <col min="4098" max="4098" width="14" style="10" customWidth="1"/>
    <col min="4099" max="4099" width="11.88671875" style="10" customWidth="1"/>
    <col min="4100" max="4100" width="11.6640625" style="10" customWidth="1"/>
    <col min="4101" max="4349" width="8.88671875" style="10"/>
    <col min="4350" max="4350" width="9.44140625" style="10" customWidth="1"/>
    <col min="4351" max="4351" width="17.6640625" style="10" customWidth="1"/>
    <col min="4352" max="4352" width="64.77734375" style="10" customWidth="1"/>
    <col min="4353" max="4353" width="23.21875" style="10" customWidth="1"/>
    <col min="4354" max="4354" width="14" style="10" customWidth="1"/>
    <col min="4355" max="4355" width="11.88671875" style="10" customWidth="1"/>
    <col min="4356" max="4356" width="11.6640625" style="10" customWidth="1"/>
    <col min="4357" max="4605" width="8.88671875" style="10"/>
    <col min="4606" max="4606" width="9.44140625" style="10" customWidth="1"/>
    <col min="4607" max="4607" width="17.6640625" style="10" customWidth="1"/>
    <col min="4608" max="4608" width="64.77734375" style="10" customWidth="1"/>
    <col min="4609" max="4609" width="23.21875" style="10" customWidth="1"/>
    <col min="4610" max="4610" width="14" style="10" customWidth="1"/>
    <col min="4611" max="4611" width="11.88671875" style="10" customWidth="1"/>
    <col min="4612" max="4612" width="11.6640625" style="10" customWidth="1"/>
    <col min="4613" max="4861" width="8.88671875" style="10"/>
    <col min="4862" max="4862" width="9.44140625" style="10" customWidth="1"/>
    <col min="4863" max="4863" width="17.6640625" style="10" customWidth="1"/>
    <col min="4864" max="4864" width="64.77734375" style="10" customWidth="1"/>
    <col min="4865" max="4865" width="23.21875" style="10" customWidth="1"/>
    <col min="4866" max="4866" width="14" style="10" customWidth="1"/>
    <col min="4867" max="4867" width="11.88671875" style="10" customWidth="1"/>
    <col min="4868" max="4868" width="11.6640625" style="10" customWidth="1"/>
    <col min="4869" max="5117" width="8.88671875" style="10"/>
    <col min="5118" max="5118" width="9.44140625" style="10" customWidth="1"/>
    <col min="5119" max="5119" width="17.6640625" style="10" customWidth="1"/>
    <col min="5120" max="5120" width="64.77734375" style="10" customWidth="1"/>
    <col min="5121" max="5121" width="23.21875" style="10" customWidth="1"/>
    <col min="5122" max="5122" width="14" style="10" customWidth="1"/>
    <col min="5123" max="5123" width="11.88671875" style="10" customWidth="1"/>
    <col min="5124" max="5124" width="11.6640625" style="10" customWidth="1"/>
    <col min="5125" max="5373" width="8.88671875" style="10"/>
    <col min="5374" max="5374" width="9.44140625" style="10" customWidth="1"/>
    <col min="5375" max="5375" width="17.6640625" style="10" customWidth="1"/>
    <col min="5376" max="5376" width="64.77734375" style="10" customWidth="1"/>
    <col min="5377" max="5377" width="23.21875" style="10" customWidth="1"/>
    <col min="5378" max="5378" width="14" style="10" customWidth="1"/>
    <col min="5379" max="5379" width="11.88671875" style="10" customWidth="1"/>
    <col min="5380" max="5380" width="11.6640625" style="10" customWidth="1"/>
    <col min="5381" max="5629" width="8.88671875" style="10"/>
    <col min="5630" max="5630" width="9.44140625" style="10" customWidth="1"/>
    <col min="5631" max="5631" width="17.6640625" style="10" customWidth="1"/>
    <col min="5632" max="5632" width="64.77734375" style="10" customWidth="1"/>
    <col min="5633" max="5633" width="23.21875" style="10" customWidth="1"/>
    <col min="5634" max="5634" width="14" style="10" customWidth="1"/>
    <col min="5635" max="5635" width="11.88671875" style="10" customWidth="1"/>
    <col min="5636" max="5636" width="11.6640625" style="10" customWidth="1"/>
    <col min="5637" max="5885" width="8.88671875" style="10"/>
    <col min="5886" max="5886" width="9.44140625" style="10" customWidth="1"/>
    <col min="5887" max="5887" width="17.6640625" style="10" customWidth="1"/>
    <col min="5888" max="5888" width="64.77734375" style="10" customWidth="1"/>
    <col min="5889" max="5889" width="23.21875" style="10" customWidth="1"/>
    <col min="5890" max="5890" width="14" style="10" customWidth="1"/>
    <col min="5891" max="5891" width="11.88671875" style="10" customWidth="1"/>
    <col min="5892" max="5892" width="11.6640625" style="10" customWidth="1"/>
    <col min="5893" max="6141" width="8.88671875" style="10"/>
    <col min="6142" max="6142" width="9.44140625" style="10" customWidth="1"/>
    <col min="6143" max="6143" width="17.6640625" style="10" customWidth="1"/>
    <col min="6144" max="6144" width="64.77734375" style="10" customWidth="1"/>
    <col min="6145" max="6145" width="23.21875" style="10" customWidth="1"/>
    <col min="6146" max="6146" width="14" style="10" customWidth="1"/>
    <col min="6147" max="6147" width="11.88671875" style="10" customWidth="1"/>
    <col min="6148" max="6148" width="11.6640625" style="10" customWidth="1"/>
    <col min="6149" max="6397" width="8.88671875" style="10"/>
    <col min="6398" max="6398" width="9.44140625" style="10" customWidth="1"/>
    <col min="6399" max="6399" width="17.6640625" style="10" customWidth="1"/>
    <col min="6400" max="6400" width="64.77734375" style="10" customWidth="1"/>
    <col min="6401" max="6401" width="23.21875" style="10" customWidth="1"/>
    <col min="6402" max="6402" width="14" style="10" customWidth="1"/>
    <col min="6403" max="6403" width="11.88671875" style="10" customWidth="1"/>
    <col min="6404" max="6404" width="11.6640625" style="10" customWidth="1"/>
    <col min="6405" max="6653" width="8.88671875" style="10"/>
    <col min="6654" max="6654" width="9.44140625" style="10" customWidth="1"/>
    <col min="6655" max="6655" width="17.6640625" style="10" customWidth="1"/>
    <col min="6656" max="6656" width="64.77734375" style="10" customWidth="1"/>
    <col min="6657" max="6657" width="23.21875" style="10" customWidth="1"/>
    <col min="6658" max="6658" width="14" style="10" customWidth="1"/>
    <col min="6659" max="6659" width="11.88671875" style="10" customWidth="1"/>
    <col min="6660" max="6660" width="11.6640625" style="10" customWidth="1"/>
    <col min="6661" max="6909" width="8.88671875" style="10"/>
    <col min="6910" max="6910" width="9.44140625" style="10" customWidth="1"/>
    <col min="6911" max="6911" width="17.6640625" style="10" customWidth="1"/>
    <col min="6912" max="6912" width="64.77734375" style="10" customWidth="1"/>
    <col min="6913" max="6913" width="23.21875" style="10" customWidth="1"/>
    <col min="6914" max="6914" width="14" style="10" customWidth="1"/>
    <col min="6915" max="6915" width="11.88671875" style="10" customWidth="1"/>
    <col min="6916" max="6916" width="11.6640625" style="10" customWidth="1"/>
    <col min="6917" max="7165" width="8.88671875" style="10"/>
    <col min="7166" max="7166" width="9.44140625" style="10" customWidth="1"/>
    <col min="7167" max="7167" width="17.6640625" style="10" customWidth="1"/>
    <col min="7168" max="7168" width="64.77734375" style="10" customWidth="1"/>
    <col min="7169" max="7169" width="23.21875" style="10" customWidth="1"/>
    <col min="7170" max="7170" width="14" style="10" customWidth="1"/>
    <col min="7171" max="7171" width="11.88671875" style="10" customWidth="1"/>
    <col min="7172" max="7172" width="11.6640625" style="10" customWidth="1"/>
    <col min="7173" max="7421" width="8.88671875" style="10"/>
    <col min="7422" max="7422" width="9.44140625" style="10" customWidth="1"/>
    <col min="7423" max="7423" width="17.6640625" style="10" customWidth="1"/>
    <col min="7424" max="7424" width="64.77734375" style="10" customWidth="1"/>
    <col min="7425" max="7425" width="23.21875" style="10" customWidth="1"/>
    <col min="7426" max="7426" width="14" style="10" customWidth="1"/>
    <col min="7427" max="7427" width="11.88671875" style="10" customWidth="1"/>
    <col min="7428" max="7428" width="11.6640625" style="10" customWidth="1"/>
    <col min="7429" max="7677" width="8.88671875" style="10"/>
    <col min="7678" max="7678" width="9.44140625" style="10" customWidth="1"/>
    <col min="7679" max="7679" width="17.6640625" style="10" customWidth="1"/>
    <col min="7680" max="7680" width="64.77734375" style="10" customWidth="1"/>
    <col min="7681" max="7681" width="23.21875" style="10" customWidth="1"/>
    <col min="7682" max="7682" width="14" style="10" customWidth="1"/>
    <col min="7683" max="7683" width="11.88671875" style="10" customWidth="1"/>
    <col min="7684" max="7684" width="11.6640625" style="10" customWidth="1"/>
    <col min="7685" max="7933" width="8.88671875" style="10"/>
    <col min="7934" max="7934" width="9.44140625" style="10" customWidth="1"/>
    <col min="7935" max="7935" width="17.6640625" style="10" customWidth="1"/>
    <col min="7936" max="7936" width="64.77734375" style="10" customWidth="1"/>
    <col min="7937" max="7937" width="23.21875" style="10" customWidth="1"/>
    <col min="7938" max="7938" width="14" style="10" customWidth="1"/>
    <col min="7939" max="7939" width="11.88671875" style="10" customWidth="1"/>
    <col min="7940" max="7940" width="11.6640625" style="10" customWidth="1"/>
    <col min="7941" max="8189" width="8.88671875" style="10"/>
    <col min="8190" max="8190" width="9.44140625" style="10" customWidth="1"/>
    <col min="8191" max="8191" width="17.6640625" style="10" customWidth="1"/>
    <col min="8192" max="8192" width="64.77734375" style="10" customWidth="1"/>
    <col min="8193" max="8193" width="23.21875" style="10" customWidth="1"/>
    <col min="8194" max="8194" width="14" style="10" customWidth="1"/>
    <col min="8195" max="8195" width="11.88671875" style="10" customWidth="1"/>
    <col min="8196" max="8196" width="11.6640625" style="10" customWidth="1"/>
    <col min="8197" max="8445" width="8.88671875" style="10"/>
    <col min="8446" max="8446" width="9.44140625" style="10" customWidth="1"/>
    <col min="8447" max="8447" width="17.6640625" style="10" customWidth="1"/>
    <col min="8448" max="8448" width="64.77734375" style="10" customWidth="1"/>
    <col min="8449" max="8449" width="23.21875" style="10" customWidth="1"/>
    <col min="8450" max="8450" width="14" style="10" customWidth="1"/>
    <col min="8451" max="8451" width="11.88671875" style="10" customWidth="1"/>
    <col min="8452" max="8452" width="11.6640625" style="10" customWidth="1"/>
    <col min="8453" max="8701" width="8.88671875" style="10"/>
    <col min="8702" max="8702" width="9.44140625" style="10" customWidth="1"/>
    <col min="8703" max="8703" width="17.6640625" style="10" customWidth="1"/>
    <col min="8704" max="8704" width="64.77734375" style="10" customWidth="1"/>
    <col min="8705" max="8705" width="23.21875" style="10" customWidth="1"/>
    <col min="8706" max="8706" width="14" style="10" customWidth="1"/>
    <col min="8707" max="8707" width="11.88671875" style="10" customWidth="1"/>
    <col min="8708" max="8708" width="11.6640625" style="10" customWidth="1"/>
    <col min="8709" max="8957" width="8.88671875" style="10"/>
    <col min="8958" max="8958" width="9.44140625" style="10" customWidth="1"/>
    <col min="8959" max="8959" width="17.6640625" style="10" customWidth="1"/>
    <col min="8960" max="8960" width="64.77734375" style="10" customWidth="1"/>
    <col min="8961" max="8961" width="23.21875" style="10" customWidth="1"/>
    <col min="8962" max="8962" width="14" style="10" customWidth="1"/>
    <col min="8963" max="8963" width="11.88671875" style="10" customWidth="1"/>
    <col min="8964" max="8964" width="11.6640625" style="10" customWidth="1"/>
    <col min="8965" max="9213" width="8.88671875" style="10"/>
    <col min="9214" max="9214" width="9.44140625" style="10" customWidth="1"/>
    <col min="9215" max="9215" width="17.6640625" style="10" customWidth="1"/>
    <col min="9216" max="9216" width="64.77734375" style="10" customWidth="1"/>
    <col min="9217" max="9217" width="23.21875" style="10" customWidth="1"/>
    <col min="9218" max="9218" width="14" style="10" customWidth="1"/>
    <col min="9219" max="9219" width="11.88671875" style="10" customWidth="1"/>
    <col min="9220" max="9220" width="11.6640625" style="10" customWidth="1"/>
    <col min="9221" max="9469" width="8.88671875" style="10"/>
    <col min="9470" max="9470" width="9.44140625" style="10" customWidth="1"/>
    <col min="9471" max="9471" width="17.6640625" style="10" customWidth="1"/>
    <col min="9472" max="9472" width="64.77734375" style="10" customWidth="1"/>
    <col min="9473" max="9473" width="23.21875" style="10" customWidth="1"/>
    <col min="9474" max="9474" width="14" style="10" customWidth="1"/>
    <col min="9475" max="9475" width="11.88671875" style="10" customWidth="1"/>
    <col min="9476" max="9476" width="11.6640625" style="10" customWidth="1"/>
    <col min="9477" max="9725" width="8.88671875" style="10"/>
    <col min="9726" max="9726" width="9.44140625" style="10" customWidth="1"/>
    <col min="9727" max="9727" width="17.6640625" style="10" customWidth="1"/>
    <col min="9728" max="9728" width="64.77734375" style="10" customWidth="1"/>
    <col min="9729" max="9729" width="23.21875" style="10" customWidth="1"/>
    <col min="9730" max="9730" width="14" style="10" customWidth="1"/>
    <col min="9731" max="9731" width="11.88671875" style="10" customWidth="1"/>
    <col min="9732" max="9732" width="11.6640625" style="10" customWidth="1"/>
    <col min="9733" max="9981" width="8.88671875" style="10"/>
    <col min="9982" max="9982" width="9.44140625" style="10" customWidth="1"/>
    <col min="9983" max="9983" width="17.6640625" style="10" customWidth="1"/>
    <col min="9984" max="9984" width="64.77734375" style="10" customWidth="1"/>
    <col min="9985" max="9985" width="23.21875" style="10" customWidth="1"/>
    <col min="9986" max="9986" width="14" style="10" customWidth="1"/>
    <col min="9987" max="9987" width="11.88671875" style="10" customWidth="1"/>
    <col min="9988" max="9988" width="11.6640625" style="10" customWidth="1"/>
    <col min="9989" max="10237" width="8.88671875" style="10"/>
    <col min="10238" max="10238" width="9.44140625" style="10" customWidth="1"/>
    <col min="10239" max="10239" width="17.6640625" style="10" customWidth="1"/>
    <col min="10240" max="10240" width="64.77734375" style="10" customWidth="1"/>
    <col min="10241" max="10241" width="23.21875" style="10" customWidth="1"/>
    <col min="10242" max="10242" width="14" style="10" customWidth="1"/>
    <col min="10243" max="10243" width="11.88671875" style="10" customWidth="1"/>
    <col min="10244" max="10244" width="11.6640625" style="10" customWidth="1"/>
    <col min="10245" max="10493" width="8.88671875" style="10"/>
    <col min="10494" max="10494" width="9.44140625" style="10" customWidth="1"/>
    <col min="10495" max="10495" width="17.6640625" style="10" customWidth="1"/>
    <col min="10496" max="10496" width="64.77734375" style="10" customWidth="1"/>
    <col min="10497" max="10497" width="23.21875" style="10" customWidth="1"/>
    <col min="10498" max="10498" width="14" style="10" customWidth="1"/>
    <col min="10499" max="10499" width="11.88671875" style="10" customWidth="1"/>
    <col min="10500" max="10500" width="11.6640625" style="10" customWidth="1"/>
    <col min="10501" max="10749" width="8.88671875" style="10"/>
    <col min="10750" max="10750" width="9.44140625" style="10" customWidth="1"/>
    <col min="10751" max="10751" width="17.6640625" style="10" customWidth="1"/>
    <col min="10752" max="10752" width="64.77734375" style="10" customWidth="1"/>
    <col min="10753" max="10753" width="23.21875" style="10" customWidth="1"/>
    <col min="10754" max="10754" width="14" style="10" customWidth="1"/>
    <col min="10755" max="10755" width="11.88671875" style="10" customWidth="1"/>
    <col min="10756" max="10756" width="11.6640625" style="10" customWidth="1"/>
    <col min="10757" max="11005" width="8.88671875" style="10"/>
    <col min="11006" max="11006" width="9.44140625" style="10" customWidth="1"/>
    <col min="11007" max="11007" width="17.6640625" style="10" customWidth="1"/>
    <col min="11008" max="11008" width="64.77734375" style="10" customWidth="1"/>
    <col min="11009" max="11009" width="23.21875" style="10" customWidth="1"/>
    <col min="11010" max="11010" width="14" style="10" customWidth="1"/>
    <col min="11011" max="11011" width="11.88671875" style="10" customWidth="1"/>
    <col min="11012" max="11012" width="11.6640625" style="10" customWidth="1"/>
    <col min="11013" max="11261" width="8.88671875" style="10"/>
    <col min="11262" max="11262" width="9.44140625" style="10" customWidth="1"/>
    <col min="11263" max="11263" width="17.6640625" style="10" customWidth="1"/>
    <col min="11264" max="11264" width="64.77734375" style="10" customWidth="1"/>
    <col min="11265" max="11265" width="23.21875" style="10" customWidth="1"/>
    <col min="11266" max="11266" width="14" style="10" customWidth="1"/>
    <col min="11267" max="11267" width="11.88671875" style="10" customWidth="1"/>
    <col min="11268" max="11268" width="11.6640625" style="10" customWidth="1"/>
    <col min="11269" max="11517" width="8.88671875" style="10"/>
    <col min="11518" max="11518" width="9.44140625" style="10" customWidth="1"/>
    <col min="11519" max="11519" width="17.6640625" style="10" customWidth="1"/>
    <col min="11520" max="11520" width="64.77734375" style="10" customWidth="1"/>
    <col min="11521" max="11521" width="23.21875" style="10" customWidth="1"/>
    <col min="11522" max="11522" width="14" style="10" customWidth="1"/>
    <col min="11523" max="11523" width="11.88671875" style="10" customWidth="1"/>
    <col min="11524" max="11524" width="11.6640625" style="10" customWidth="1"/>
    <col min="11525" max="11773" width="8.88671875" style="10"/>
    <col min="11774" max="11774" width="9.44140625" style="10" customWidth="1"/>
    <col min="11775" max="11775" width="17.6640625" style="10" customWidth="1"/>
    <col min="11776" max="11776" width="64.77734375" style="10" customWidth="1"/>
    <col min="11777" max="11777" width="23.21875" style="10" customWidth="1"/>
    <col min="11778" max="11778" width="14" style="10" customWidth="1"/>
    <col min="11779" max="11779" width="11.88671875" style="10" customWidth="1"/>
    <col min="11780" max="11780" width="11.6640625" style="10" customWidth="1"/>
    <col min="11781" max="12029" width="8.88671875" style="10"/>
    <col min="12030" max="12030" width="9.44140625" style="10" customWidth="1"/>
    <col min="12031" max="12031" width="17.6640625" style="10" customWidth="1"/>
    <col min="12032" max="12032" width="64.77734375" style="10" customWidth="1"/>
    <col min="12033" max="12033" width="23.21875" style="10" customWidth="1"/>
    <col min="12034" max="12034" width="14" style="10" customWidth="1"/>
    <col min="12035" max="12035" width="11.88671875" style="10" customWidth="1"/>
    <col min="12036" max="12036" width="11.6640625" style="10" customWidth="1"/>
    <col min="12037" max="12285" width="8.88671875" style="10"/>
    <col min="12286" max="12286" width="9.44140625" style="10" customWidth="1"/>
    <col min="12287" max="12287" width="17.6640625" style="10" customWidth="1"/>
    <col min="12288" max="12288" width="64.77734375" style="10" customWidth="1"/>
    <col min="12289" max="12289" width="23.21875" style="10" customWidth="1"/>
    <col min="12290" max="12290" width="14" style="10" customWidth="1"/>
    <col min="12291" max="12291" width="11.88671875" style="10" customWidth="1"/>
    <col min="12292" max="12292" width="11.6640625" style="10" customWidth="1"/>
    <col min="12293" max="12541" width="8.88671875" style="10"/>
    <col min="12542" max="12542" width="9.44140625" style="10" customWidth="1"/>
    <col min="12543" max="12543" width="17.6640625" style="10" customWidth="1"/>
    <col min="12544" max="12544" width="64.77734375" style="10" customWidth="1"/>
    <col min="12545" max="12545" width="23.21875" style="10" customWidth="1"/>
    <col min="12546" max="12546" width="14" style="10" customWidth="1"/>
    <col min="12547" max="12547" width="11.88671875" style="10" customWidth="1"/>
    <col min="12548" max="12548" width="11.6640625" style="10" customWidth="1"/>
    <col min="12549" max="12797" width="8.88671875" style="10"/>
    <col min="12798" max="12798" width="9.44140625" style="10" customWidth="1"/>
    <col min="12799" max="12799" width="17.6640625" style="10" customWidth="1"/>
    <col min="12800" max="12800" width="64.77734375" style="10" customWidth="1"/>
    <col min="12801" max="12801" width="23.21875" style="10" customWidth="1"/>
    <col min="12802" max="12802" width="14" style="10" customWidth="1"/>
    <col min="12803" max="12803" width="11.88671875" style="10" customWidth="1"/>
    <col min="12804" max="12804" width="11.6640625" style="10" customWidth="1"/>
    <col min="12805" max="13053" width="8.88671875" style="10"/>
    <col min="13054" max="13054" width="9.44140625" style="10" customWidth="1"/>
    <col min="13055" max="13055" width="17.6640625" style="10" customWidth="1"/>
    <col min="13056" max="13056" width="64.77734375" style="10" customWidth="1"/>
    <col min="13057" max="13057" width="23.21875" style="10" customWidth="1"/>
    <col min="13058" max="13058" width="14" style="10" customWidth="1"/>
    <col min="13059" max="13059" width="11.88671875" style="10" customWidth="1"/>
    <col min="13060" max="13060" width="11.6640625" style="10" customWidth="1"/>
    <col min="13061" max="13309" width="8.88671875" style="10"/>
    <col min="13310" max="13310" width="9.44140625" style="10" customWidth="1"/>
    <col min="13311" max="13311" width="17.6640625" style="10" customWidth="1"/>
    <col min="13312" max="13312" width="64.77734375" style="10" customWidth="1"/>
    <col min="13313" max="13313" width="23.21875" style="10" customWidth="1"/>
    <col min="13314" max="13314" width="14" style="10" customWidth="1"/>
    <col min="13315" max="13315" width="11.88671875" style="10" customWidth="1"/>
    <col min="13316" max="13316" width="11.6640625" style="10" customWidth="1"/>
    <col min="13317" max="13565" width="8.88671875" style="10"/>
    <col min="13566" max="13566" width="9.44140625" style="10" customWidth="1"/>
    <col min="13567" max="13567" width="17.6640625" style="10" customWidth="1"/>
    <col min="13568" max="13568" width="64.77734375" style="10" customWidth="1"/>
    <col min="13569" max="13569" width="23.21875" style="10" customWidth="1"/>
    <col min="13570" max="13570" width="14" style="10" customWidth="1"/>
    <col min="13571" max="13571" width="11.88671875" style="10" customWidth="1"/>
    <col min="13572" max="13572" width="11.6640625" style="10" customWidth="1"/>
    <col min="13573" max="13821" width="8.88671875" style="10"/>
    <col min="13822" max="13822" width="9.44140625" style="10" customWidth="1"/>
    <col min="13823" max="13823" width="17.6640625" style="10" customWidth="1"/>
    <col min="13824" max="13824" width="64.77734375" style="10" customWidth="1"/>
    <col min="13825" max="13825" width="23.21875" style="10" customWidth="1"/>
    <col min="13826" max="13826" width="14" style="10" customWidth="1"/>
    <col min="13827" max="13827" width="11.88671875" style="10" customWidth="1"/>
    <col min="13828" max="13828" width="11.6640625" style="10" customWidth="1"/>
    <col min="13829" max="14077" width="8.88671875" style="10"/>
    <col min="14078" max="14078" width="9.44140625" style="10" customWidth="1"/>
    <col min="14079" max="14079" width="17.6640625" style="10" customWidth="1"/>
    <col min="14080" max="14080" width="64.77734375" style="10" customWidth="1"/>
    <col min="14081" max="14081" width="23.21875" style="10" customWidth="1"/>
    <col min="14082" max="14082" width="14" style="10" customWidth="1"/>
    <col min="14083" max="14083" width="11.88671875" style="10" customWidth="1"/>
    <col min="14084" max="14084" width="11.6640625" style="10" customWidth="1"/>
    <col min="14085" max="14333" width="8.88671875" style="10"/>
    <col min="14334" max="14334" width="9.44140625" style="10" customWidth="1"/>
    <col min="14335" max="14335" width="17.6640625" style="10" customWidth="1"/>
    <col min="14336" max="14336" width="64.77734375" style="10" customWidth="1"/>
    <col min="14337" max="14337" width="23.21875" style="10" customWidth="1"/>
    <col min="14338" max="14338" width="14" style="10" customWidth="1"/>
    <col min="14339" max="14339" width="11.88671875" style="10" customWidth="1"/>
    <col min="14340" max="14340" width="11.6640625" style="10" customWidth="1"/>
    <col min="14341" max="14589" width="8.88671875" style="10"/>
    <col min="14590" max="14590" width="9.44140625" style="10" customWidth="1"/>
    <col min="14591" max="14591" width="17.6640625" style="10" customWidth="1"/>
    <col min="14592" max="14592" width="64.77734375" style="10" customWidth="1"/>
    <col min="14593" max="14593" width="23.21875" style="10" customWidth="1"/>
    <col min="14594" max="14594" width="14" style="10" customWidth="1"/>
    <col min="14595" max="14595" width="11.88671875" style="10" customWidth="1"/>
    <col min="14596" max="14596" width="11.6640625" style="10" customWidth="1"/>
    <col min="14597" max="14845" width="8.88671875" style="10"/>
    <col min="14846" max="14846" width="9.44140625" style="10" customWidth="1"/>
    <col min="14847" max="14847" width="17.6640625" style="10" customWidth="1"/>
    <col min="14848" max="14848" width="64.77734375" style="10" customWidth="1"/>
    <col min="14849" max="14849" width="23.21875" style="10" customWidth="1"/>
    <col min="14850" max="14850" width="14" style="10" customWidth="1"/>
    <col min="14851" max="14851" width="11.88671875" style="10" customWidth="1"/>
    <col min="14852" max="14852" width="11.6640625" style="10" customWidth="1"/>
    <col min="14853" max="15101" width="8.88671875" style="10"/>
    <col min="15102" max="15102" width="9.44140625" style="10" customWidth="1"/>
    <col min="15103" max="15103" width="17.6640625" style="10" customWidth="1"/>
    <col min="15104" max="15104" width="64.77734375" style="10" customWidth="1"/>
    <col min="15105" max="15105" width="23.21875" style="10" customWidth="1"/>
    <col min="15106" max="15106" width="14" style="10" customWidth="1"/>
    <col min="15107" max="15107" width="11.88671875" style="10" customWidth="1"/>
    <col min="15108" max="15108" width="11.6640625" style="10" customWidth="1"/>
    <col min="15109" max="15357" width="8.88671875" style="10"/>
    <col min="15358" max="15358" width="9.44140625" style="10" customWidth="1"/>
    <col min="15359" max="15359" width="17.6640625" style="10" customWidth="1"/>
    <col min="15360" max="15360" width="64.77734375" style="10" customWidth="1"/>
    <col min="15361" max="15361" width="23.21875" style="10" customWidth="1"/>
    <col min="15362" max="15362" width="14" style="10" customWidth="1"/>
    <col min="15363" max="15363" width="11.88671875" style="10" customWidth="1"/>
    <col min="15364" max="15364" width="11.6640625" style="10" customWidth="1"/>
    <col min="15365" max="15613" width="8.88671875" style="10"/>
    <col min="15614" max="15614" width="9.44140625" style="10" customWidth="1"/>
    <col min="15615" max="15615" width="17.6640625" style="10" customWidth="1"/>
    <col min="15616" max="15616" width="64.77734375" style="10" customWidth="1"/>
    <col min="15617" max="15617" width="23.21875" style="10" customWidth="1"/>
    <col min="15618" max="15618" width="14" style="10" customWidth="1"/>
    <col min="15619" max="15619" width="11.88671875" style="10" customWidth="1"/>
    <col min="15620" max="15620" width="11.6640625" style="10" customWidth="1"/>
    <col min="15621" max="15869" width="8.88671875" style="10"/>
    <col min="15870" max="15870" width="9.44140625" style="10" customWidth="1"/>
    <col min="15871" max="15871" width="17.6640625" style="10" customWidth="1"/>
    <col min="15872" max="15872" width="64.77734375" style="10" customWidth="1"/>
    <col min="15873" max="15873" width="23.21875" style="10" customWidth="1"/>
    <col min="15874" max="15874" width="14" style="10" customWidth="1"/>
    <col min="15875" max="15875" width="11.88671875" style="10" customWidth="1"/>
    <col min="15876" max="15876" width="11.6640625" style="10" customWidth="1"/>
    <col min="15877" max="16125" width="8.88671875" style="10"/>
    <col min="16126" max="16126" width="9.44140625" style="10" customWidth="1"/>
    <col min="16127" max="16127" width="17.6640625" style="10" customWidth="1"/>
    <col min="16128" max="16128" width="64.77734375" style="10" customWidth="1"/>
    <col min="16129" max="16129" width="23.21875" style="10" customWidth="1"/>
    <col min="16130" max="16130" width="14" style="10" customWidth="1"/>
    <col min="16131" max="16131" width="11.88671875" style="10" customWidth="1"/>
    <col min="16132" max="16132" width="11.6640625" style="10" customWidth="1"/>
    <col min="16133" max="16384" width="8.88671875" style="10"/>
  </cols>
  <sheetData>
    <row r="1" spans="1:4" ht="15.5">
      <c r="A1" s="458" t="s">
        <v>1068</v>
      </c>
      <c r="B1" s="458"/>
      <c r="C1" s="458"/>
      <c r="D1" s="458"/>
    </row>
    <row r="2" spans="1:4" ht="13.5" thickBot="1">
      <c r="A2" s="51"/>
      <c r="B2" s="50"/>
      <c r="C2" s="49"/>
      <c r="D2" s="49"/>
    </row>
    <row r="3" spans="1:4" ht="13">
      <c r="A3" s="459" t="s">
        <v>1067</v>
      </c>
      <c r="B3" s="460"/>
      <c r="C3" s="48" t="s">
        <v>1066</v>
      </c>
      <c r="D3" s="47"/>
    </row>
    <row r="4" spans="1:4" ht="13.5" thickBot="1">
      <c r="A4" s="461" t="s">
        <v>1065</v>
      </c>
      <c r="B4" s="462"/>
      <c r="C4" s="46" t="s">
        <v>1064</v>
      </c>
      <c r="D4" s="45"/>
    </row>
    <row r="5" spans="1:4" ht="38" thickBot="1">
      <c r="A5" s="463" t="s">
        <v>1063</v>
      </c>
      <c r="B5" s="464"/>
      <c r="C5" s="44" t="s">
        <v>1062</v>
      </c>
      <c r="D5" s="43"/>
    </row>
    <row r="6" spans="1:4" ht="15.5">
      <c r="A6" s="42" t="s">
        <v>1061</v>
      </c>
      <c r="B6" s="24"/>
      <c r="C6" s="24"/>
      <c r="D6" s="40"/>
    </row>
    <row r="7" spans="1:4" ht="15.5">
      <c r="A7" s="42"/>
      <c r="B7" s="24"/>
      <c r="C7" s="24"/>
      <c r="D7" s="40"/>
    </row>
    <row r="8" spans="1:4" ht="13">
      <c r="A8" s="34" t="s">
        <v>1060</v>
      </c>
      <c r="B8" s="23"/>
      <c r="C8" s="23"/>
      <c r="D8" s="40"/>
    </row>
    <row r="9" spans="1:4" ht="13">
      <c r="A9" s="34"/>
      <c r="B9" s="23"/>
      <c r="C9" s="23" t="s">
        <v>57</v>
      </c>
      <c r="D9" s="40"/>
    </row>
    <row r="10" spans="1:4" ht="13">
      <c r="A10" s="34"/>
      <c r="B10" s="23"/>
      <c r="C10" s="41"/>
      <c r="D10" s="40"/>
    </row>
    <row r="11" spans="1:4" ht="13">
      <c r="A11" s="34"/>
      <c r="B11" s="23"/>
      <c r="C11" s="24" t="s">
        <v>1046</v>
      </c>
      <c r="D11" s="40"/>
    </row>
    <row r="12" spans="1:4" ht="13">
      <c r="A12" s="34"/>
      <c r="B12" s="23"/>
      <c r="C12" s="23"/>
      <c r="D12" s="40"/>
    </row>
    <row r="13" spans="1:4">
      <c r="A13" s="39" t="s">
        <v>1044</v>
      </c>
      <c r="B13" s="38" t="s">
        <v>1048</v>
      </c>
      <c r="C13" s="38" t="s">
        <v>1059</v>
      </c>
      <c r="D13" s="37">
        <f>'Položky ZTI'!G33</f>
        <v>0</v>
      </c>
    </row>
    <row r="14" spans="1:4">
      <c r="A14" s="39" t="s">
        <v>1058</v>
      </c>
      <c r="B14" s="38" t="s">
        <v>1048</v>
      </c>
      <c r="C14" s="38" t="s">
        <v>1057</v>
      </c>
      <c r="D14" s="37">
        <f>'Položky ZTI'!G60</f>
        <v>0</v>
      </c>
    </row>
    <row r="15" spans="1:4">
      <c r="A15" s="39" t="s">
        <v>1056</v>
      </c>
      <c r="B15" s="38" t="s">
        <v>1048</v>
      </c>
      <c r="C15" s="38" t="s">
        <v>1055</v>
      </c>
      <c r="D15" s="37">
        <f>'Položky ZTI'!G78</f>
        <v>0</v>
      </c>
    </row>
    <row r="16" spans="1:4">
      <c r="A16" s="39" t="s">
        <v>1054</v>
      </c>
      <c r="B16" s="38" t="s">
        <v>1048</v>
      </c>
      <c r="C16" s="38" t="s">
        <v>1053</v>
      </c>
      <c r="D16" s="37">
        <f>'Položky ZTI'!G98</f>
        <v>0</v>
      </c>
    </row>
    <row r="17" spans="1:4">
      <c r="A17" s="39" t="s">
        <v>1052</v>
      </c>
      <c r="B17" s="38" t="s">
        <v>1051</v>
      </c>
      <c r="C17" s="38" t="s">
        <v>1050</v>
      </c>
      <c r="D17" s="37">
        <f>'Položky ZTI'!G128</f>
        <v>0</v>
      </c>
    </row>
    <row r="18" spans="1:4">
      <c r="A18" s="39" t="s">
        <v>1049</v>
      </c>
      <c r="B18" s="38" t="s">
        <v>1048</v>
      </c>
      <c r="C18" s="38" t="s">
        <v>1047</v>
      </c>
      <c r="D18" s="37">
        <f>'Položky ZTI'!G144</f>
        <v>0</v>
      </c>
    </row>
    <row r="19" spans="1:4" ht="13">
      <c r="A19" s="34"/>
      <c r="B19" s="23"/>
      <c r="C19" s="23" t="s">
        <v>1046</v>
      </c>
      <c r="D19" s="33">
        <f>SUM(D13:D18)</f>
        <v>0</v>
      </c>
    </row>
    <row r="20" spans="1:4" ht="13">
      <c r="A20" s="34"/>
      <c r="B20" s="23"/>
      <c r="C20" s="23"/>
      <c r="D20" s="33"/>
    </row>
    <row r="21" spans="1:4" ht="13">
      <c r="A21" s="34"/>
      <c r="B21" s="23"/>
      <c r="C21" s="23"/>
      <c r="D21" s="35"/>
    </row>
    <row r="22" spans="1:4" ht="13">
      <c r="A22" s="25" t="s">
        <v>1044</v>
      </c>
      <c r="B22" s="23"/>
      <c r="C22" s="24" t="s">
        <v>1045</v>
      </c>
      <c r="D22" s="35">
        <f>'Položky ZTI'!G151</f>
        <v>0</v>
      </c>
    </row>
    <row r="23" spans="1:4" ht="13">
      <c r="A23" s="34"/>
      <c r="B23" s="23"/>
      <c r="C23" s="36"/>
      <c r="D23" s="35"/>
    </row>
    <row r="24" spans="1:4" ht="13">
      <c r="A24" s="34"/>
      <c r="B24" s="23"/>
      <c r="C24" s="24"/>
      <c r="D24" s="35"/>
    </row>
    <row r="25" spans="1:4" ht="13">
      <c r="A25" s="25" t="s">
        <v>1044</v>
      </c>
      <c r="B25" s="23"/>
      <c r="C25" s="24" t="s">
        <v>1043</v>
      </c>
      <c r="D25" s="33">
        <f>'Položky ZTI'!G157</f>
        <v>0</v>
      </c>
    </row>
    <row r="26" spans="1:4" ht="13">
      <c r="A26" s="34"/>
      <c r="B26" s="23"/>
      <c r="C26" s="23"/>
      <c r="D26" s="33"/>
    </row>
    <row r="27" spans="1:4" ht="13">
      <c r="A27" s="25"/>
      <c r="B27" s="24"/>
      <c r="C27" s="23" t="s">
        <v>1042</v>
      </c>
      <c r="D27" s="33">
        <f>D22+D19+D25</f>
        <v>0</v>
      </c>
    </row>
    <row r="28" spans="1:4">
      <c r="A28" s="25"/>
      <c r="B28" s="24"/>
      <c r="C28" s="24" t="s">
        <v>1041</v>
      </c>
      <c r="D28" s="32">
        <f>D27*0.21</f>
        <v>0</v>
      </c>
    </row>
    <row r="29" spans="1:4" ht="14">
      <c r="A29" s="31"/>
      <c r="B29" s="30"/>
      <c r="C29" s="29" t="s">
        <v>1040</v>
      </c>
      <c r="D29" s="28">
        <f>SUM(D27:D28)</f>
        <v>0</v>
      </c>
    </row>
    <row r="30" spans="1:4" ht="13">
      <c r="A30" s="25"/>
      <c r="B30" s="24"/>
      <c r="C30" s="23"/>
      <c r="D30" s="22"/>
    </row>
    <row r="31" spans="1:4" ht="13">
      <c r="A31" s="25"/>
      <c r="B31" s="24"/>
      <c r="C31" s="23"/>
      <c r="D31" s="22"/>
    </row>
    <row r="32" spans="1:4" ht="13">
      <c r="A32" s="25"/>
      <c r="B32" s="24"/>
      <c r="C32" s="23"/>
      <c r="D32" s="22"/>
    </row>
    <row r="33" spans="1:4" ht="13">
      <c r="A33" s="25"/>
      <c r="B33" s="24"/>
      <c r="C33" s="23"/>
      <c r="D33" s="22"/>
    </row>
    <row r="34" spans="1:4" ht="13">
      <c r="A34" s="25"/>
      <c r="B34" s="24"/>
      <c r="C34" s="23"/>
      <c r="D34" s="22"/>
    </row>
    <row r="35" spans="1:4" ht="13">
      <c r="A35" s="25"/>
      <c r="B35" s="27" t="s">
        <v>1039</v>
      </c>
      <c r="C35" s="23" t="s">
        <v>1038</v>
      </c>
      <c r="D35" s="22"/>
    </row>
    <row r="36" spans="1:4" ht="13">
      <c r="A36" s="25"/>
      <c r="B36" s="24"/>
      <c r="C36" s="23"/>
      <c r="D36" s="22"/>
    </row>
    <row r="37" spans="1:4" ht="13">
      <c r="A37" s="25"/>
      <c r="B37" s="27" t="s">
        <v>1037</v>
      </c>
      <c r="C37" s="26">
        <v>45595</v>
      </c>
      <c r="D37" s="22"/>
    </row>
    <row r="38" spans="1:4" ht="13">
      <c r="A38" s="25"/>
      <c r="B38" s="24"/>
      <c r="C38" s="23"/>
      <c r="D38" s="22"/>
    </row>
    <row r="39" spans="1:4" ht="13.5" thickBot="1">
      <c r="A39" s="21"/>
      <c r="B39" s="20"/>
      <c r="C39" s="19"/>
      <c r="D39" s="18"/>
    </row>
    <row r="40" spans="1:4" ht="13">
      <c r="C40" s="13"/>
      <c r="D40" s="17"/>
    </row>
    <row r="41" spans="1:4" ht="13">
      <c r="C41" s="13"/>
      <c r="D41" s="17"/>
    </row>
    <row r="42" spans="1:4" ht="13">
      <c r="C42" s="13"/>
      <c r="D42" s="17"/>
    </row>
    <row r="43" spans="1:4" ht="13">
      <c r="C43" s="13"/>
      <c r="D43" s="16"/>
    </row>
    <row r="44" spans="1:4" ht="13">
      <c r="C44" s="13"/>
      <c r="D44" s="16"/>
    </row>
    <row r="45" spans="1:4" ht="13">
      <c r="C45" s="13"/>
      <c r="D45" s="16"/>
    </row>
    <row r="46" spans="1:4" ht="13">
      <c r="C46" s="13"/>
      <c r="D46" s="16"/>
    </row>
    <row r="47" spans="1:4" ht="13">
      <c r="C47" s="13"/>
      <c r="D47" s="16"/>
    </row>
    <row r="48" spans="1:4" ht="13">
      <c r="C48" s="13"/>
      <c r="D48" s="16"/>
    </row>
    <row r="53" spans="3:4">
      <c r="C53" s="15"/>
    </row>
    <row r="54" spans="3:4">
      <c r="C54" s="15"/>
    </row>
    <row r="55" spans="3:4">
      <c r="C55" s="15"/>
    </row>
    <row r="56" spans="3:4">
      <c r="C56" s="15"/>
    </row>
    <row r="57" spans="3:4">
      <c r="C57" s="15"/>
    </row>
    <row r="58" spans="3:4">
      <c r="C58" s="15"/>
    </row>
    <row r="59" spans="3:4">
      <c r="C59" s="15"/>
    </row>
    <row r="60" spans="3:4">
      <c r="C60" s="15"/>
    </row>
    <row r="64" spans="3:4" ht="13">
      <c r="D64" s="13"/>
    </row>
    <row r="65" spans="1:3" ht="13">
      <c r="C65" s="13"/>
    </row>
    <row r="68" spans="1:3" ht="13">
      <c r="A68" s="13"/>
      <c r="B68" s="13"/>
    </row>
    <row r="87" spans="1:4" ht="13">
      <c r="C87" s="13"/>
    </row>
    <row r="90" spans="1:4" ht="13">
      <c r="A90" s="13"/>
      <c r="B90" s="13"/>
    </row>
    <row r="92" spans="1:4" ht="13">
      <c r="D92" s="13"/>
    </row>
    <row r="93" spans="1:4" ht="13">
      <c r="C93" s="13"/>
      <c r="D93" s="13"/>
    </row>
    <row r="94" spans="1:4" ht="13">
      <c r="C94" s="13"/>
      <c r="D94" s="14"/>
    </row>
    <row r="95" spans="1:4">
      <c r="C95" s="14"/>
    </row>
    <row r="96" spans="1:4" ht="13">
      <c r="B96" s="13"/>
    </row>
    <row r="98" spans="1:4" ht="13">
      <c r="B98" s="13"/>
      <c r="D98" s="13"/>
    </row>
    <row r="99" spans="1:4" ht="13">
      <c r="C99" s="13"/>
      <c r="D99" s="13"/>
    </row>
    <row r="100" spans="1:4" ht="13">
      <c r="B100" s="13"/>
      <c r="C100" s="13"/>
      <c r="D100" s="13"/>
    </row>
    <row r="101" spans="1:4" ht="13">
      <c r="C101" s="14"/>
      <c r="D101" s="13"/>
    </row>
    <row r="102" spans="1:4" ht="13">
      <c r="A102" s="13"/>
      <c r="B102" s="13"/>
      <c r="C102" s="13"/>
    </row>
    <row r="103" spans="1:4" ht="13">
      <c r="C103" s="13"/>
    </row>
    <row r="104" spans="1:4" ht="13">
      <c r="D104" s="13"/>
    </row>
    <row r="105" spans="1:4" ht="13">
      <c r="A105" s="13"/>
      <c r="B105" s="13"/>
      <c r="C105" s="13"/>
    </row>
    <row r="108" spans="1:4" ht="13">
      <c r="D108" s="13"/>
    </row>
    <row r="109" spans="1:4" ht="13">
      <c r="C109" s="13"/>
    </row>
    <row r="110" spans="1:4" ht="13">
      <c r="A110" s="13"/>
    </row>
    <row r="112" spans="1:4" ht="13">
      <c r="A112" s="13"/>
    </row>
    <row r="113" spans="1:4" ht="13">
      <c r="A113" s="13"/>
      <c r="C113" s="12"/>
    </row>
    <row r="114" spans="1:4" ht="13">
      <c r="B114" s="11"/>
      <c r="C114" s="12"/>
    </row>
    <row r="115" spans="1:4" ht="13">
      <c r="B115" s="11"/>
    </row>
    <row r="116" spans="1:4" ht="13">
      <c r="B116" s="11"/>
    </row>
    <row r="117" spans="1:4" ht="13">
      <c r="C117" s="11"/>
    </row>
    <row r="118" spans="1:4">
      <c r="C118" s="14"/>
    </row>
    <row r="119" spans="1:4">
      <c r="C119" s="14"/>
    </row>
    <row r="120" spans="1:4" ht="13">
      <c r="C120" s="11"/>
    </row>
    <row r="122" spans="1:4" ht="13">
      <c r="B122" s="13"/>
      <c r="C122" s="11"/>
      <c r="D122" s="13"/>
    </row>
    <row r="123" spans="1:4" ht="13">
      <c r="B123" s="13"/>
      <c r="D123" s="13"/>
    </row>
    <row r="124" spans="1:4" ht="13">
      <c r="B124" s="13"/>
      <c r="D124" s="13"/>
    </row>
    <row r="125" spans="1:4" ht="13">
      <c r="B125" s="13"/>
      <c r="D125" s="13"/>
    </row>
    <row r="127" spans="1:4" ht="13">
      <c r="B127" s="13"/>
    </row>
    <row r="133" spans="2:4" ht="13">
      <c r="B133" s="13"/>
      <c r="D133" s="13"/>
    </row>
    <row r="134" spans="2:4" ht="13">
      <c r="D134" s="13"/>
    </row>
    <row r="135" spans="2:4" ht="13">
      <c r="D135" s="13"/>
    </row>
    <row r="136" spans="2:4" ht="13">
      <c r="B136" s="13"/>
      <c r="D136" s="13"/>
    </row>
    <row r="137" spans="2:4" ht="13">
      <c r="D137" s="13"/>
    </row>
    <row r="138" spans="2:4" ht="13">
      <c r="B138" s="13"/>
    </row>
    <row r="139" spans="2:4" ht="13">
      <c r="B139" s="13"/>
    </row>
    <row r="140" spans="2:4" ht="13">
      <c r="B140" s="12"/>
      <c r="D140" s="12"/>
    </row>
    <row r="141" spans="2:4" ht="13">
      <c r="B141" s="12"/>
      <c r="C141" s="12"/>
      <c r="D141" s="12"/>
    </row>
    <row r="142" spans="2:4" ht="13">
      <c r="B142" s="12"/>
      <c r="C142" s="12"/>
      <c r="D142" s="12"/>
    </row>
    <row r="143" spans="2:4" ht="13">
      <c r="B143" s="12"/>
      <c r="C143" s="12"/>
      <c r="D143" s="12"/>
    </row>
    <row r="144" spans="2:4" ht="13">
      <c r="B144" s="12"/>
      <c r="C144" s="12"/>
      <c r="D144" s="12"/>
    </row>
    <row r="145" spans="2:4" ht="13">
      <c r="B145" s="12"/>
      <c r="C145" s="12"/>
      <c r="D145" s="12"/>
    </row>
    <row r="146" spans="2:4" ht="13">
      <c r="B146" s="12"/>
      <c r="C146" s="12"/>
      <c r="D146" s="12"/>
    </row>
    <row r="147" spans="2:4" ht="13">
      <c r="B147" s="12"/>
      <c r="C147" s="12"/>
      <c r="D147" s="12"/>
    </row>
    <row r="148" spans="2:4" ht="13">
      <c r="B148" s="12"/>
      <c r="C148" s="12"/>
      <c r="D148" s="12"/>
    </row>
    <row r="149" spans="2:4" ht="13">
      <c r="B149" s="12"/>
      <c r="C149" s="12"/>
      <c r="D149" s="12"/>
    </row>
    <row r="150" spans="2:4" ht="13">
      <c r="C150" s="12"/>
    </row>
    <row r="152" spans="2:4" ht="13">
      <c r="B152" s="11"/>
      <c r="D152" s="11"/>
    </row>
    <row r="153" spans="2:4" ht="13">
      <c r="B153" s="11"/>
      <c r="D153" s="11"/>
    </row>
    <row r="154" spans="2:4" ht="13">
      <c r="B154" s="11"/>
      <c r="D154" s="11"/>
    </row>
  </sheetData>
  <sheetProtection algorithmName="SHA-512" hashValue="uw/UN92P3tSdSMNzPxQY1FHFW2caLbJmaHqHvC7Qr+gbIXaaml+yVp9f3n6H2+cTAU4Dw5stBLBGnYLIhfj75A==" saltValue="4SRVCCRNty13piqKkwMEAg==" spinCount="100000" sheet="1" objects="1" scenarios="1"/>
  <mergeCells count="4">
    <mergeCell ref="A1:D1"/>
    <mergeCell ref="A3:B3"/>
    <mergeCell ref="A4:B4"/>
    <mergeCell ref="A5:B5"/>
  </mergeCells>
  <pageMargins left="0.59055118110236227" right="0.39370078740157483" top="0.59055118110236227" bottom="0.98425196850393704" header="0.19685039370078741" footer="0.51181102362204722"/>
  <pageSetup paperSize="9" orientation="portrait" horizontalDpi="4294967295" verticalDpi="4294967295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Z158"/>
  <sheetViews>
    <sheetView showGridLines="0" showZeros="0" view="pageBreakPreview" zoomScaleNormal="148" zoomScaleSheetLayoutView="100" workbookViewId="0">
      <selection activeCell="F10" sqref="F10"/>
    </sheetView>
  </sheetViews>
  <sheetFormatPr defaultColWidth="11.21875" defaultRowHeight="12.5"/>
  <cols>
    <col min="1" max="1" width="5.44140625" style="51" customWidth="1"/>
    <col min="2" max="2" width="14.109375" style="51" customWidth="1"/>
    <col min="3" max="3" width="49.44140625" style="51" customWidth="1"/>
    <col min="4" max="4" width="6.77734375" style="51" customWidth="1"/>
    <col min="5" max="5" width="10.44140625" style="52" customWidth="1"/>
    <col min="6" max="6" width="12" style="51" customWidth="1"/>
    <col min="7" max="7" width="16.88671875" style="51" customWidth="1"/>
    <col min="8" max="11" width="11.21875" style="51"/>
    <col min="12" max="12" width="92.21875" style="51" customWidth="1"/>
    <col min="13" max="13" width="55.33203125" style="51" customWidth="1"/>
    <col min="14" max="16384" width="11.21875" style="51"/>
  </cols>
  <sheetData>
    <row r="1" spans="1:57" ht="15.5">
      <c r="A1" s="458" t="s">
        <v>1068</v>
      </c>
      <c r="B1" s="458"/>
      <c r="C1" s="458"/>
      <c r="D1" s="458"/>
      <c r="E1" s="458"/>
      <c r="F1" s="458"/>
      <c r="G1" s="458"/>
    </row>
    <row r="2" spans="1:57" ht="14.25" customHeight="1" thickBot="1">
      <c r="A2" s="181"/>
      <c r="B2" s="187"/>
      <c r="C2" s="185"/>
      <c r="D2" s="185"/>
      <c r="E2" s="186"/>
      <c r="F2" s="185"/>
      <c r="G2" s="185"/>
    </row>
    <row r="3" spans="1:57" ht="13.5" thickTop="1">
      <c r="A3" s="465" t="s">
        <v>1067</v>
      </c>
      <c r="B3" s="466"/>
      <c r="C3" s="48" t="s">
        <v>1066</v>
      </c>
      <c r="E3" s="184" t="s">
        <v>1284</v>
      </c>
      <c r="F3" s="183"/>
      <c r="G3" s="182"/>
    </row>
    <row r="4" spans="1:57" ht="13.5" thickBot="1">
      <c r="A4" s="467" t="s">
        <v>1065</v>
      </c>
      <c r="B4" s="468"/>
      <c r="C4" s="46" t="s">
        <v>1064</v>
      </c>
      <c r="D4" s="181"/>
      <c r="E4" s="469" t="s">
        <v>1283</v>
      </c>
      <c r="F4" s="470"/>
      <c r="G4" s="471"/>
    </row>
    <row r="5" spans="1:57" ht="13" thickTop="1">
      <c r="A5" s="180"/>
    </row>
    <row r="6" spans="1:57">
      <c r="A6" s="179" t="s">
        <v>1282</v>
      </c>
      <c r="B6" s="178" t="s">
        <v>1281</v>
      </c>
      <c r="C6" s="178" t="s">
        <v>1280</v>
      </c>
      <c r="D6" s="178" t="s">
        <v>135</v>
      </c>
      <c r="E6" s="178" t="s">
        <v>1279</v>
      </c>
      <c r="F6" s="178" t="s">
        <v>1278</v>
      </c>
      <c r="G6" s="177" t="s">
        <v>1277</v>
      </c>
    </row>
    <row r="7" spans="1:57" ht="13">
      <c r="A7" s="171" t="s">
        <v>1078</v>
      </c>
      <c r="B7" s="155" t="s">
        <v>1077</v>
      </c>
      <c r="C7" s="154" t="s">
        <v>1059</v>
      </c>
      <c r="D7" s="63"/>
      <c r="E7" s="153"/>
      <c r="F7" s="153"/>
      <c r="G7" s="152"/>
      <c r="O7" s="173"/>
      <c r="BA7" s="172"/>
      <c r="BB7" s="172"/>
      <c r="BC7" s="172"/>
      <c r="BD7" s="172"/>
      <c r="BE7" s="172"/>
    </row>
    <row r="8" spans="1:57" ht="13">
      <c r="A8" s="84"/>
      <c r="B8" s="83"/>
      <c r="C8" s="165" t="s">
        <v>1152</v>
      </c>
      <c r="D8" s="63"/>
      <c r="E8" s="153"/>
      <c r="F8" s="153"/>
      <c r="G8" s="152"/>
      <c r="O8" s="173"/>
      <c r="BA8" s="172"/>
      <c r="BB8" s="172"/>
      <c r="BC8" s="172"/>
      <c r="BD8" s="172"/>
      <c r="BE8" s="172"/>
    </row>
    <row r="9" spans="1:57" ht="13">
      <c r="A9" s="93"/>
      <c r="B9" s="83"/>
      <c r="C9" s="165" t="s">
        <v>1276</v>
      </c>
      <c r="D9" s="63"/>
      <c r="E9" s="153"/>
      <c r="F9" s="153"/>
      <c r="G9" s="152"/>
      <c r="O9" s="173"/>
      <c r="BA9" s="172"/>
      <c r="BB9" s="172"/>
      <c r="BC9" s="172"/>
      <c r="BD9" s="172"/>
      <c r="BE9" s="172"/>
    </row>
    <row r="10" spans="1:57" ht="30.5">
      <c r="A10" s="72">
        <v>1</v>
      </c>
      <c r="B10" s="94" t="s">
        <v>1275</v>
      </c>
      <c r="C10" s="76" t="s">
        <v>1274</v>
      </c>
      <c r="D10" s="75" t="s">
        <v>163</v>
      </c>
      <c r="E10" s="87">
        <v>6</v>
      </c>
      <c r="F10" s="258">
        <v>0</v>
      </c>
      <c r="G10" s="87">
        <f t="shared" ref="G10:G31" si="0">PRODUCT(E10,F10)</f>
        <v>0</v>
      </c>
      <c r="O10" s="173"/>
      <c r="BA10" s="172"/>
      <c r="BB10" s="172"/>
      <c r="BC10" s="172"/>
      <c r="BD10" s="172"/>
      <c r="BE10" s="172"/>
    </row>
    <row r="11" spans="1:57">
      <c r="A11" s="72">
        <f t="shared" ref="A11:A32" si="1">A10+1</f>
        <v>2</v>
      </c>
      <c r="B11" s="94">
        <v>721174042</v>
      </c>
      <c r="C11" s="76" t="s">
        <v>1273</v>
      </c>
      <c r="D11" s="75" t="s">
        <v>163</v>
      </c>
      <c r="E11" s="87">
        <v>24</v>
      </c>
      <c r="F11" s="258">
        <v>0</v>
      </c>
      <c r="G11" s="87">
        <f t="shared" si="0"/>
        <v>0</v>
      </c>
      <c r="O11" s="173"/>
      <c r="BA11" s="172"/>
      <c r="BB11" s="172"/>
      <c r="BC11" s="172"/>
      <c r="BD11" s="172"/>
      <c r="BE11" s="172"/>
    </row>
    <row r="12" spans="1:57">
      <c r="A12" s="72">
        <f t="shared" si="1"/>
        <v>3</v>
      </c>
      <c r="B12" s="94">
        <v>721174043</v>
      </c>
      <c r="C12" s="76" t="s">
        <v>1272</v>
      </c>
      <c r="D12" s="75" t="s">
        <v>163</v>
      </c>
      <c r="E12" s="87">
        <v>30</v>
      </c>
      <c r="F12" s="258">
        <v>0</v>
      </c>
      <c r="G12" s="87">
        <f t="shared" si="0"/>
        <v>0</v>
      </c>
      <c r="O12" s="173"/>
      <c r="BA12" s="172"/>
      <c r="BB12" s="172"/>
      <c r="BC12" s="172"/>
      <c r="BD12" s="172"/>
      <c r="BE12" s="172"/>
    </row>
    <row r="13" spans="1:57">
      <c r="A13" s="72">
        <f t="shared" si="1"/>
        <v>4</v>
      </c>
      <c r="B13" s="94">
        <v>721174044</v>
      </c>
      <c r="C13" s="76" t="s">
        <v>1271</v>
      </c>
      <c r="D13" s="75" t="s">
        <v>163</v>
      </c>
      <c r="E13" s="87">
        <v>2</v>
      </c>
      <c r="F13" s="258">
        <v>0</v>
      </c>
      <c r="G13" s="87">
        <f t="shared" si="0"/>
        <v>0</v>
      </c>
      <c r="O13" s="173"/>
      <c r="BA13" s="172"/>
      <c r="BB13" s="172"/>
      <c r="BC13" s="172"/>
      <c r="BD13" s="172"/>
      <c r="BE13" s="172"/>
    </row>
    <row r="14" spans="1:57" ht="13.5" customHeight="1">
      <c r="A14" s="72">
        <f t="shared" si="1"/>
        <v>5</v>
      </c>
      <c r="B14" s="94">
        <v>721174045</v>
      </c>
      <c r="C14" s="76" t="s">
        <v>1270</v>
      </c>
      <c r="D14" s="75" t="s">
        <v>163</v>
      </c>
      <c r="E14" s="87">
        <v>6</v>
      </c>
      <c r="F14" s="258">
        <v>0</v>
      </c>
      <c r="G14" s="87">
        <f t="shared" si="0"/>
        <v>0</v>
      </c>
      <c r="O14" s="173"/>
      <c r="BA14" s="172"/>
      <c r="BB14" s="172"/>
      <c r="BC14" s="172"/>
      <c r="BD14" s="172"/>
      <c r="BE14" s="172"/>
    </row>
    <row r="15" spans="1:57">
      <c r="A15" s="72">
        <f t="shared" si="1"/>
        <v>6</v>
      </c>
      <c r="B15" s="94">
        <v>721174024</v>
      </c>
      <c r="C15" s="89" t="s">
        <v>1269</v>
      </c>
      <c r="D15" s="75" t="s">
        <v>163</v>
      </c>
      <c r="E15" s="87">
        <v>50</v>
      </c>
      <c r="F15" s="258">
        <v>0</v>
      </c>
      <c r="G15" s="87">
        <f t="shared" si="0"/>
        <v>0</v>
      </c>
      <c r="O15" s="173"/>
      <c r="BA15" s="172"/>
      <c r="BB15" s="172"/>
      <c r="BC15" s="172"/>
      <c r="BD15" s="172"/>
      <c r="BE15" s="172"/>
    </row>
    <row r="16" spans="1:57">
      <c r="A16" s="72">
        <f t="shared" si="1"/>
        <v>7</v>
      </c>
      <c r="B16" s="94">
        <v>721174025</v>
      </c>
      <c r="C16" s="89" t="s">
        <v>1268</v>
      </c>
      <c r="D16" s="75" t="s">
        <v>163</v>
      </c>
      <c r="E16" s="87">
        <v>46</v>
      </c>
      <c r="F16" s="258">
        <v>0</v>
      </c>
      <c r="G16" s="87">
        <f t="shared" si="0"/>
        <v>0</v>
      </c>
      <c r="O16" s="173"/>
      <c r="BA16" s="172"/>
      <c r="BB16" s="172"/>
      <c r="BC16" s="172"/>
      <c r="BD16" s="172"/>
      <c r="BE16" s="172"/>
    </row>
    <row r="17" spans="1:57" ht="20.5">
      <c r="A17" s="72">
        <f t="shared" si="1"/>
        <v>8</v>
      </c>
      <c r="B17" s="94">
        <v>721194104</v>
      </c>
      <c r="C17" s="76" t="s">
        <v>1267</v>
      </c>
      <c r="D17" s="75" t="s">
        <v>1083</v>
      </c>
      <c r="E17" s="87">
        <v>31</v>
      </c>
      <c r="F17" s="258">
        <v>0</v>
      </c>
      <c r="G17" s="87">
        <f t="shared" si="0"/>
        <v>0</v>
      </c>
      <c r="O17" s="173"/>
      <c r="BA17" s="172"/>
      <c r="BB17" s="172"/>
      <c r="BC17" s="172"/>
      <c r="BD17" s="172"/>
      <c r="BE17" s="172"/>
    </row>
    <row r="18" spans="1:57" ht="20.5">
      <c r="A18" s="72">
        <f t="shared" si="1"/>
        <v>9</v>
      </c>
      <c r="B18" s="94">
        <v>721194105</v>
      </c>
      <c r="C18" s="76" t="s">
        <v>1266</v>
      </c>
      <c r="D18" s="75" t="s">
        <v>1083</v>
      </c>
      <c r="E18" s="87">
        <v>8</v>
      </c>
      <c r="F18" s="258">
        <v>0</v>
      </c>
      <c r="G18" s="87">
        <f t="shared" si="0"/>
        <v>0</v>
      </c>
      <c r="O18" s="173"/>
      <c r="BA18" s="172"/>
      <c r="BB18" s="172"/>
      <c r="BC18" s="172"/>
      <c r="BD18" s="172"/>
      <c r="BE18" s="172"/>
    </row>
    <row r="19" spans="1:57" ht="20.5">
      <c r="A19" s="72">
        <f t="shared" si="1"/>
        <v>10</v>
      </c>
      <c r="B19" s="94">
        <v>721194107</v>
      </c>
      <c r="C19" s="76" t="s">
        <v>1265</v>
      </c>
      <c r="D19" s="75" t="s">
        <v>1083</v>
      </c>
      <c r="E19" s="87">
        <v>2</v>
      </c>
      <c r="F19" s="258">
        <v>0</v>
      </c>
      <c r="G19" s="87">
        <f t="shared" si="0"/>
        <v>0</v>
      </c>
      <c r="O19" s="173"/>
      <c r="BA19" s="172"/>
      <c r="BB19" s="172"/>
      <c r="BC19" s="172"/>
      <c r="BD19" s="172"/>
      <c r="BE19" s="172"/>
    </row>
    <row r="20" spans="1:57" ht="20.5">
      <c r="A20" s="72">
        <f t="shared" si="1"/>
        <v>11</v>
      </c>
      <c r="B20" s="90">
        <v>721194109</v>
      </c>
      <c r="C20" s="76" t="s">
        <v>1264</v>
      </c>
      <c r="D20" s="75" t="s">
        <v>1083</v>
      </c>
      <c r="E20" s="87">
        <v>6</v>
      </c>
      <c r="F20" s="258">
        <v>0</v>
      </c>
      <c r="G20" s="87">
        <f t="shared" si="0"/>
        <v>0</v>
      </c>
      <c r="O20" s="173"/>
      <c r="BA20" s="172"/>
      <c r="BB20" s="172"/>
      <c r="BC20" s="172"/>
      <c r="BD20" s="172"/>
      <c r="BE20" s="172"/>
    </row>
    <row r="21" spans="1:57" ht="20.5">
      <c r="A21" s="72">
        <f t="shared" si="1"/>
        <v>12</v>
      </c>
      <c r="B21" s="90">
        <v>721211403</v>
      </c>
      <c r="C21" s="76" t="s">
        <v>1263</v>
      </c>
      <c r="D21" s="75" t="s">
        <v>1083</v>
      </c>
      <c r="E21" s="87">
        <v>1</v>
      </c>
      <c r="F21" s="258">
        <v>0</v>
      </c>
      <c r="G21" s="87">
        <f t="shared" si="0"/>
        <v>0</v>
      </c>
      <c r="K21" s="176"/>
      <c r="O21" s="173"/>
      <c r="BA21" s="172"/>
      <c r="BB21" s="172"/>
      <c r="BC21" s="172"/>
      <c r="BD21" s="172"/>
      <c r="BE21" s="172"/>
    </row>
    <row r="22" spans="1:57" ht="33.75" customHeight="1">
      <c r="A22" s="72">
        <f t="shared" si="1"/>
        <v>13</v>
      </c>
      <c r="B22" s="94" t="s">
        <v>1262</v>
      </c>
      <c r="C22" s="89" t="s">
        <v>1261</v>
      </c>
      <c r="D22" s="111" t="s">
        <v>1083</v>
      </c>
      <c r="E22" s="87">
        <v>3</v>
      </c>
      <c r="F22" s="258">
        <v>0</v>
      </c>
      <c r="G22" s="87">
        <f t="shared" si="0"/>
        <v>0</v>
      </c>
      <c r="O22" s="173"/>
      <c r="BA22" s="172"/>
      <c r="BB22" s="172"/>
      <c r="BC22" s="172"/>
      <c r="BD22" s="172"/>
      <c r="BE22" s="172"/>
    </row>
    <row r="23" spans="1:57" ht="23.25" customHeight="1">
      <c r="A23" s="72">
        <f t="shared" si="1"/>
        <v>14</v>
      </c>
      <c r="B23" s="94" t="s">
        <v>1260</v>
      </c>
      <c r="C23" s="89" t="s">
        <v>1259</v>
      </c>
      <c r="D23" s="111" t="s">
        <v>1083</v>
      </c>
      <c r="E23" s="87">
        <v>3</v>
      </c>
      <c r="F23" s="258">
        <v>0</v>
      </c>
      <c r="G23" s="87">
        <f t="shared" si="0"/>
        <v>0</v>
      </c>
      <c r="O23" s="173"/>
      <c r="BA23" s="172"/>
      <c r="BB23" s="172"/>
      <c r="BC23" s="172"/>
      <c r="BD23" s="172"/>
      <c r="BE23" s="172"/>
    </row>
    <row r="24" spans="1:57" ht="33.75" customHeight="1">
      <c r="A24" s="72">
        <f t="shared" si="1"/>
        <v>15</v>
      </c>
      <c r="B24" s="94" t="s">
        <v>1258</v>
      </c>
      <c r="C24" s="89" t="s">
        <v>1257</v>
      </c>
      <c r="D24" s="111" t="s">
        <v>1083</v>
      </c>
      <c r="E24" s="87">
        <v>1</v>
      </c>
      <c r="F24" s="258">
        <v>0</v>
      </c>
      <c r="G24" s="87">
        <f t="shared" si="0"/>
        <v>0</v>
      </c>
      <c r="O24" s="173"/>
      <c r="BA24" s="172"/>
      <c r="BB24" s="172"/>
      <c r="BC24" s="172"/>
      <c r="BD24" s="172"/>
      <c r="BE24" s="172"/>
    </row>
    <row r="25" spans="1:57" ht="22.5" customHeight="1">
      <c r="A25" s="72">
        <f t="shared" si="1"/>
        <v>16</v>
      </c>
      <c r="B25" s="94" t="s">
        <v>1256</v>
      </c>
      <c r="C25" s="89" t="s">
        <v>1255</v>
      </c>
      <c r="D25" s="111" t="s">
        <v>1083</v>
      </c>
      <c r="E25" s="87">
        <v>1</v>
      </c>
      <c r="F25" s="258">
        <v>0</v>
      </c>
      <c r="G25" s="87">
        <f t="shared" si="0"/>
        <v>0</v>
      </c>
      <c r="O25" s="173"/>
      <c r="BA25" s="172"/>
      <c r="BB25" s="172"/>
      <c r="BC25" s="172"/>
      <c r="BD25" s="172"/>
      <c r="BE25" s="172"/>
    </row>
    <row r="26" spans="1:57" ht="34.5" customHeight="1">
      <c r="A26" s="72">
        <f t="shared" si="1"/>
        <v>17</v>
      </c>
      <c r="B26" s="94" t="s">
        <v>1254</v>
      </c>
      <c r="C26" s="89" t="s">
        <v>1253</v>
      </c>
      <c r="D26" s="111" t="s">
        <v>1083</v>
      </c>
      <c r="E26" s="87">
        <v>1</v>
      </c>
      <c r="F26" s="258">
        <v>0</v>
      </c>
      <c r="G26" s="87">
        <f t="shared" si="0"/>
        <v>0</v>
      </c>
      <c r="O26" s="173"/>
      <c r="BA26" s="172"/>
      <c r="BB26" s="172"/>
      <c r="BC26" s="172"/>
      <c r="BD26" s="172"/>
      <c r="BE26" s="172"/>
    </row>
    <row r="27" spans="1:57" ht="22.5" customHeight="1">
      <c r="A27" s="72">
        <f t="shared" si="1"/>
        <v>18</v>
      </c>
      <c r="B27" s="94" t="s">
        <v>1252</v>
      </c>
      <c r="C27" s="89" t="s">
        <v>1251</v>
      </c>
      <c r="D27" s="111" t="s">
        <v>1083</v>
      </c>
      <c r="E27" s="87">
        <v>1</v>
      </c>
      <c r="F27" s="258">
        <v>0</v>
      </c>
      <c r="G27" s="87">
        <f t="shared" si="0"/>
        <v>0</v>
      </c>
      <c r="O27" s="173"/>
      <c r="BA27" s="172"/>
      <c r="BB27" s="172"/>
      <c r="BC27" s="172"/>
      <c r="BD27" s="172"/>
      <c r="BE27" s="172"/>
    </row>
    <row r="28" spans="1:57">
      <c r="A28" s="72">
        <f t="shared" si="1"/>
        <v>19</v>
      </c>
      <c r="B28" s="94">
        <v>721274122</v>
      </c>
      <c r="C28" s="89" t="s">
        <v>1250</v>
      </c>
      <c r="D28" s="111" t="s">
        <v>1083</v>
      </c>
      <c r="E28" s="87">
        <v>1</v>
      </c>
      <c r="F28" s="258">
        <v>0</v>
      </c>
      <c r="G28" s="87">
        <f t="shared" si="0"/>
        <v>0</v>
      </c>
      <c r="O28" s="173"/>
      <c r="BA28" s="172"/>
      <c r="BB28" s="172"/>
      <c r="BC28" s="172"/>
      <c r="BD28" s="172"/>
      <c r="BE28" s="172"/>
    </row>
    <row r="29" spans="1:57">
      <c r="A29" s="72">
        <f t="shared" si="1"/>
        <v>20</v>
      </c>
      <c r="B29" s="94">
        <v>721290112</v>
      </c>
      <c r="C29" s="113" t="s">
        <v>1249</v>
      </c>
      <c r="D29" s="75" t="s">
        <v>163</v>
      </c>
      <c r="E29" s="87">
        <v>167</v>
      </c>
      <c r="F29" s="258">
        <v>0</v>
      </c>
      <c r="G29" s="87">
        <f t="shared" si="0"/>
        <v>0</v>
      </c>
      <c r="O29" s="173"/>
      <c r="BA29" s="172"/>
      <c r="BB29" s="172"/>
      <c r="BC29" s="172"/>
      <c r="BD29" s="172"/>
      <c r="BE29" s="172"/>
    </row>
    <row r="30" spans="1:57" ht="20.5">
      <c r="A30" s="72">
        <f t="shared" si="1"/>
        <v>21</v>
      </c>
      <c r="B30" s="94" t="s">
        <v>1248</v>
      </c>
      <c r="C30" s="76" t="s">
        <v>1247</v>
      </c>
      <c r="D30" s="75" t="s">
        <v>1083</v>
      </c>
      <c r="E30" s="87">
        <v>10</v>
      </c>
      <c r="F30" s="258">
        <v>0</v>
      </c>
      <c r="G30" s="87">
        <f t="shared" si="0"/>
        <v>0</v>
      </c>
      <c r="O30" s="173"/>
      <c r="BA30" s="172"/>
      <c r="BB30" s="172"/>
      <c r="BC30" s="172"/>
      <c r="BD30" s="172"/>
      <c r="BE30" s="172"/>
    </row>
    <row r="31" spans="1:57">
      <c r="A31" s="72">
        <f t="shared" si="1"/>
        <v>22</v>
      </c>
      <c r="B31" s="94" t="s">
        <v>1246</v>
      </c>
      <c r="C31" s="113" t="s">
        <v>1245</v>
      </c>
      <c r="D31" s="75" t="s">
        <v>1083</v>
      </c>
      <c r="E31" s="87">
        <v>1</v>
      </c>
      <c r="F31" s="258">
        <v>0</v>
      </c>
      <c r="G31" s="73">
        <f t="shared" si="0"/>
        <v>0</v>
      </c>
      <c r="O31" s="173"/>
      <c r="BA31" s="172"/>
      <c r="BB31" s="172"/>
      <c r="BC31" s="172"/>
      <c r="BD31" s="172"/>
      <c r="BE31" s="172"/>
    </row>
    <row r="32" spans="1:57" ht="20.5">
      <c r="A32" s="72">
        <f t="shared" si="1"/>
        <v>23</v>
      </c>
      <c r="B32" s="94">
        <v>998721202</v>
      </c>
      <c r="C32" s="89" t="s">
        <v>1244</v>
      </c>
      <c r="D32" s="75" t="s">
        <v>244</v>
      </c>
      <c r="E32" s="261">
        <v>0.97</v>
      </c>
      <c r="F32" s="260">
        <f>SUM(G10:G31)</f>
        <v>0</v>
      </c>
      <c r="G32" s="67">
        <f>E32*F32*0.01</f>
        <v>0</v>
      </c>
      <c r="O32" s="173"/>
      <c r="BA32" s="172"/>
      <c r="BB32" s="172"/>
      <c r="BC32" s="172"/>
      <c r="BD32" s="172"/>
      <c r="BE32" s="172"/>
    </row>
    <row r="33" spans="1:104" ht="13">
      <c r="A33" s="59"/>
      <c r="B33" s="58" t="s">
        <v>1069</v>
      </c>
      <c r="C33" s="57" t="s">
        <v>1243</v>
      </c>
      <c r="D33" s="56"/>
      <c r="E33" s="117"/>
      <c r="F33" s="54"/>
      <c r="G33" s="53">
        <f>SUM(G10:G32)</f>
        <v>0</v>
      </c>
      <c r="O33" s="173"/>
      <c r="BA33" s="172"/>
      <c r="BB33" s="172"/>
      <c r="BC33" s="172"/>
      <c r="BD33" s="172"/>
      <c r="BE33" s="172"/>
    </row>
    <row r="34" spans="1:104" ht="13">
      <c r="A34" s="84" t="s">
        <v>1078</v>
      </c>
      <c r="B34" s="155" t="s">
        <v>1077</v>
      </c>
      <c r="C34" s="154" t="s">
        <v>1057</v>
      </c>
      <c r="D34" s="63"/>
      <c r="E34" s="153"/>
      <c r="F34" s="153"/>
      <c r="G34" s="152"/>
      <c r="O34" s="173">
        <v>1</v>
      </c>
    </row>
    <row r="35" spans="1:104" ht="13">
      <c r="A35" s="84"/>
      <c r="B35" s="83"/>
      <c r="C35" s="165" t="s">
        <v>1152</v>
      </c>
      <c r="D35" s="63"/>
      <c r="E35" s="153"/>
      <c r="F35" s="153"/>
      <c r="G35" s="152"/>
      <c r="O35" s="173"/>
    </row>
    <row r="36" spans="1:104" ht="20.5">
      <c r="A36" s="72">
        <v>1</v>
      </c>
      <c r="B36" s="94">
        <v>722174022</v>
      </c>
      <c r="C36" s="76" t="s">
        <v>1242</v>
      </c>
      <c r="D36" s="75" t="s">
        <v>163</v>
      </c>
      <c r="E36" s="87">
        <v>100</v>
      </c>
      <c r="F36" s="258">
        <v>0</v>
      </c>
      <c r="G36" s="87">
        <f t="shared" ref="G36:G42" si="2">PRODUCT(E36,F36)</f>
        <v>0</v>
      </c>
      <c r="O36" s="173">
        <v>2</v>
      </c>
      <c r="AA36" s="51">
        <v>12</v>
      </c>
      <c r="AB36" s="51">
        <v>0</v>
      </c>
      <c r="AC36" s="51">
        <v>191</v>
      </c>
      <c r="AZ36" s="51">
        <v>2</v>
      </c>
      <c r="BA36" s="51">
        <f>IF(AZ36=1,G36,0)</f>
        <v>0</v>
      </c>
      <c r="BB36" s="51">
        <f>IF(AZ36=2,G36,0)</f>
        <v>0</v>
      </c>
      <c r="BC36" s="51">
        <f>IF(AZ36=3,G36,0)</f>
        <v>0</v>
      </c>
      <c r="BD36" s="51">
        <f>IF(AZ36=4,G36,0)</f>
        <v>0</v>
      </c>
      <c r="BE36" s="51">
        <f>IF(AZ36=5,G36,0)</f>
        <v>0</v>
      </c>
      <c r="CA36" s="174">
        <v>12</v>
      </c>
      <c r="CB36" s="174">
        <v>0</v>
      </c>
      <c r="CZ36" s="51">
        <v>0</v>
      </c>
    </row>
    <row r="37" spans="1:104" ht="20.5">
      <c r="A37" s="72">
        <f t="shared" ref="A37:A59" si="3">A36+1</f>
        <v>2</v>
      </c>
      <c r="B37" s="94">
        <v>722174023</v>
      </c>
      <c r="C37" s="76" t="s">
        <v>1241</v>
      </c>
      <c r="D37" s="75" t="s">
        <v>163</v>
      </c>
      <c r="E37" s="87">
        <v>110</v>
      </c>
      <c r="F37" s="258">
        <v>0</v>
      </c>
      <c r="G37" s="87">
        <f t="shared" si="2"/>
        <v>0</v>
      </c>
      <c r="O37" s="173"/>
      <c r="CA37" s="174"/>
      <c r="CB37" s="174"/>
    </row>
    <row r="38" spans="1:104" ht="20.5">
      <c r="A38" s="72">
        <f t="shared" si="3"/>
        <v>3</v>
      </c>
      <c r="B38" s="94">
        <v>722174024</v>
      </c>
      <c r="C38" s="76" t="s">
        <v>1240</v>
      </c>
      <c r="D38" s="75" t="s">
        <v>163</v>
      </c>
      <c r="E38" s="87">
        <v>140</v>
      </c>
      <c r="F38" s="258">
        <v>0</v>
      </c>
      <c r="G38" s="87">
        <f t="shared" si="2"/>
        <v>0</v>
      </c>
      <c r="O38" s="173"/>
      <c r="CA38" s="174"/>
      <c r="CB38" s="174"/>
    </row>
    <row r="39" spans="1:104" ht="20.5">
      <c r="A39" s="72">
        <f t="shared" si="3"/>
        <v>4</v>
      </c>
      <c r="B39" s="94">
        <v>722174026</v>
      </c>
      <c r="C39" s="76" t="s">
        <v>1239</v>
      </c>
      <c r="D39" s="75" t="s">
        <v>163</v>
      </c>
      <c r="E39" s="87">
        <v>10</v>
      </c>
      <c r="F39" s="258">
        <v>0</v>
      </c>
      <c r="G39" s="87">
        <f t="shared" si="2"/>
        <v>0</v>
      </c>
      <c r="O39" s="173"/>
      <c r="CA39" s="174"/>
      <c r="CB39" s="174"/>
    </row>
    <row r="40" spans="1:104" ht="20.5">
      <c r="A40" s="72">
        <f t="shared" si="3"/>
        <v>5</v>
      </c>
      <c r="B40" s="90" t="s">
        <v>1238</v>
      </c>
      <c r="C40" s="89" t="s">
        <v>1237</v>
      </c>
      <c r="D40" s="75" t="s">
        <v>163</v>
      </c>
      <c r="E40" s="87">
        <v>120</v>
      </c>
      <c r="F40" s="258">
        <v>0</v>
      </c>
      <c r="G40" s="87">
        <f t="shared" si="2"/>
        <v>0</v>
      </c>
      <c r="J40" s="176"/>
      <c r="O40" s="173"/>
      <c r="CA40" s="174"/>
      <c r="CB40" s="174"/>
    </row>
    <row r="41" spans="1:104" ht="30.5">
      <c r="A41" s="72">
        <f t="shared" si="3"/>
        <v>6</v>
      </c>
      <c r="B41" s="94">
        <v>722181231</v>
      </c>
      <c r="C41" s="89" t="s">
        <v>1236</v>
      </c>
      <c r="D41" s="111" t="s">
        <v>163</v>
      </c>
      <c r="E41" s="87">
        <v>100</v>
      </c>
      <c r="F41" s="258">
        <v>0</v>
      </c>
      <c r="G41" s="87">
        <f t="shared" si="2"/>
        <v>0</v>
      </c>
      <c r="O41" s="173"/>
      <c r="CA41" s="174"/>
      <c r="CB41" s="174"/>
    </row>
    <row r="42" spans="1:104" ht="30.5">
      <c r="A42" s="72">
        <f t="shared" si="3"/>
        <v>7</v>
      </c>
      <c r="B42" s="94">
        <v>722181242</v>
      </c>
      <c r="C42" s="89" t="s">
        <v>1235</v>
      </c>
      <c r="D42" s="111" t="s">
        <v>163</v>
      </c>
      <c r="E42" s="87">
        <f>SUM(E37:E38)</f>
        <v>250</v>
      </c>
      <c r="F42" s="258">
        <v>0</v>
      </c>
      <c r="G42" s="87">
        <f t="shared" si="2"/>
        <v>0</v>
      </c>
      <c r="O42" s="173"/>
      <c r="CA42" s="174"/>
      <c r="CB42" s="174"/>
    </row>
    <row r="43" spans="1:104" ht="20.5">
      <c r="A43" s="72">
        <f t="shared" si="3"/>
        <v>8</v>
      </c>
      <c r="B43" s="94">
        <v>722181243</v>
      </c>
      <c r="C43" s="89" t="s">
        <v>1234</v>
      </c>
      <c r="D43" s="111" t="s">
        <v>163</v>
      </c>
      <c r="E43" s="87">
        <v>10</v>
      </c>
      <c r="F43" s="258">
        <v>0</v>
      </c>
      <c r="G43" s="87"/>
      <c r="O43" s="173"/>
      <c r="CA43" s="174"/>
      <c r="CB43" s="174"/>
    </row>
    <row r="44" spans="1:104">
      <c r="A44" s="72">
        <f t="shared" si="3"/>
        <v>9</v>
      </c>
      <c r="B44" s="94">
        <v>722190401</v>
      </c>
      <c r="C44" s="76" t="s">
        <v>1233</v>
      </c>
      <c r="D44" s="75" t="s">
        <v>1083</v>
      </c>
      <c r="E44" s="87">
        <v>64</v>
      </c>
      <c r="F44" s="258">
        <v>0</v>
      </c>
      <c r="G44" s="87">
        <f t="shared" ref="G44:G55" si="4">PRODUCT(E44,F44)</f>
        <v>0</v>
      </c>
      <c r="O44" s="173"/>
      <c r="CA44" s="174"/>
      <c r="CB44" s="174"/>
    </row>
    <row r="45" spans="1:104">
      <c r="A45" s="72">
        <f t="shared" si="3"/>
        <v>10</v>
      </c>
      <c r="B45" s="90">
        <v>722224115</v>
      </c>
      <c r="C45" s="89" t="s">
        <v>1232</v>
      </c>
      <c r="D45" s="75" t="s">
        <v>1083</v>
      </c>
      <c r="E45" s="175">
        <v>6</v>
      </c>
      <c r="F45" s="258">
        <v>0</v>
      </c>
      <c r="G45" s="175">
        <f t="shared" si="4"/>
        <v>0</v>
      </c>
      <c r="O45" s="173"/>
      <c r="CA45" s="174"/>
      <c r="CB45" s="174"/>
    </row>
    <row r="46" spans="1:104">
      <c r="A46" s="72">
        <f t="shared" si="3"/>
        <v>11</v>
      </c>
      <c r="B46" s="90">
        <v>722240122</v>
      </c>
      <c r="C46" s="89" t="s">
        <v>1231</v>
      </c>
      <c r="D46" s="75" t="s">
        <v>1083</v>
      </c>
      <c r="E46" s="175">
        <v>2</v>
      </c>
      <c r="F46" s="258">
        <v>0</v>
      </c>
      <c r="G46" s="175">
        <f t="shared" si="4"/>
        <v>0</v>
      </c>
      <c r="O46" s="173"/>
      <c r="CA46" s="174"/>
      <c r="CB46" s="174"/>
    </row>
    <row r="47" spans="1:104">
      <c r="A47" s="72">
        <f t="shared" si="3"/>
        <v>12</v>
      </c>
      <c r="B47" s="90">
        <v>722240123</v>
      </c>
      <c r="C47" s="89" t="s">
        <v>1230</v>
      </c>
      <c r="D47" s="75" t="s">
        <v>1083</v>
      </c>
      <c r="E47" s="175">
        <v>3</v>
      </c>
      <c r="F47" s="258">
        <v>0</v>
      </c>
      <c r="G47" s="175">
        <f t="shared" si="4"/>
        <v>0</v>
      </c>
      <c r="O47" s="173"/>
      <c r="CA47" s="174"/>
      <c r="CB47" s="174"/>
    </row>
    <row r="48" spans="1:104">
      <c r="A48" s="72">
        <f t="shared" si="3"/>
        <v>13</v>
      </c>
      <c r="B48" s="90">
        <v>722240124</v>
      </c>
      <c r="C48" s="89" t="s">
        <v>1229</v>
      </c>
      <c r="D48" s="75" t="s">
        <v>1083</v>
      </c>
      <c r="E48" s="175">
        <v>2</v>
      </c>
      <c r="F48" s="258">
        <v>0</v>
      </c>
      <c r="G48" s="175">
        <f t="shared" si="4"/>
        <v>0</v>
      </c>
      <c r="O48" s="173"/>
      <c r="CA48" s="174"/>
      <c r="CB48" s="174"/>
    </row>
    <row r="49" spans="1:80">
      <c r="A49" s="72">
        <f t="shared" si="3"/>
        <v>14</v>
      </c>
      <c r="B49" s="94">
        <v>722290226</v>
      </c>
      <c r="C49" s="76" t="s">
        <v>1228</v>
      </c>
      <c r="D49" s="75" t="s">
        <v>163</v>
      </c>
      <c r="E49" s="87">
        <v>204</v>
      </c>
      <c r="F49" s="258">
        <v>0</v>
      </c>
      <c r="G49" s="87">
        <f t="shared" si="4"/>
        <v>0</v>
      </c>
      <c r="O49" s="173"/>
      <c r="CA49" s="174"/>
      <c r="CB49" s="174"/>
    </row>
    <row r="50" spans="1:80">
      <c r="A50" s="72">
        <f t="shared" si="3"/>
        <v>15</v>
      </c>
      <c r="B50" s="94">
        <v>722290234</v>
      </c>
      <c r="C50" s="76" t="s">
        <v>1227</v>
      </c>
      <c r="D50" s="75" t="s">
        <v>163</v>
      </c>
      <c r="E50" s="87">
        <v>204</v>
      </c>
      <c r="F50" s="258">
        <v>0</v>
      </c>
      <c r="G50" s="87">
        <f t="shared" si="4"/>
        <v>0</v>
      </c>
      <c r="O50" s="173"/>
      <c r="CA50" s="174"/>
      <c r="CB50" s="174"/>
    </row>
    <row r="51" spans="1:80" ht="20.5">
      <c r="A51" s="72">
        <f t="shared" si="3"/>
        <v>16</v>
      </c>
      <c r="B51" s="94">
        <v>722239103</v>
      </c>
      <c r="C51" s="76" t="s">
        <v>1226</v>
      </c>
      <c r="D51" s="75" t="s">
        <v>1083</v>
      </c>
      <c r="E51" s="87">
        <v>1</v>
      </c>
      <c r="F51" s="258">
        <v>0</v>
      </c>
      <c r="G51" s="87">
        <f t="shared" si="4"/>
        <v>0</v>
      </c>
      <c r="O51" s="173"/>
      <c r="CA51" s="174"/>
      <c r="CB51" s="174"/>
    </row>
    <row r="52" spans="1:80">
      <c r="A52" s="72">
        <f t="shared" si="3"/>
        <v>17</v>
      </c>
      <c r="B52" s="94" t="s">
        <v>1225</v>
      </c>
      <c r="C52" s="76" t="s">
        <v>1224</v>
      </c>
      <c r="D52" s="75" t="s">
        <v>1083</v>
      </c>
      <c r="E52" s="87">
        <v>1</v>
      </c>
      <c r="F52" s="258">
        <v>0</v>
      </c>
      <c r="G52" s="73">
        <f t="shared" si="4"/>
        <v>0</v>
      </c>
      <c r="O52" s="173"/>
      <c r="CA52" s="174"/>
      <c r="CB52" s="174"/>
    </row>
    <row r="53" spans="1:80">
      <c r="A53" s="72">
        <f t="shared" si="3"/>
        <v>18</v>
      </c>
      <c r="B53" s="94" t="s">
        <v>1223</v>
      </c>
      <c r="C53" s="76" t="s">
        <v>1222</v>
      </c>
      <c r="D53" s="75" t="s">
        <v>1083</v>
      </c>
      <c r="E53" s="87">
        <v>1</v>
      </c>
      <c r="F53" s="258">
        <v>0</v>
      </c>
      <c r="G53" s="73">
        <f t="shared" si="4"/>
        <v>0</v>
      </c>
      <c r="O53" s="173"/>
      <c r="CA53" s="174"/>
      <c r="CB53" s="174"/>
    </row>
    <row r="54" spans="1:80" ht="30.5">
      <c r="A54" s="72">
        <f t="shared" si="3"/>
        <v>19</v>
      </c>
      <c r="B54" s="94" t="s">
        <v>1221</v>
      </c>
      <c r="C54" s="76" t="s">
        <v>1220</v>
      </c>
      <c r="D54" s="75" t="s">
        <v>1083</v>
      </c>
      <c r="E54" s="87">
        <v>1</v>
      </c>
      <c r="F54" s="258">
        <v>0</v>
      </c>
      <c r="G54" s="73">
        <f t="shared" si="4"/>
        <v>0</v>
      </c>
      <c r="O54" s="173"/>
      <c r="CA54" s="174"/>
      <c r="CB54" s="174"/>
    </row>
    <row r="55" spans="1:80">
      <c r="A55" s="72">
        <f t="shared" si="3"/>
        <v>20</v>
      </c>
      <c r="B55" s="94">
        <v>722190901</v>
      </c>
      <c r="C55" s="76" t="s">
        <v>1219</v>
      </c>
      <c r="D55" s="75" t="s">
        <v>1083</v>
      </c>
      <c r="E55" s="87">
        <v>9</v>
      </c>
      <c r="F55" s="258">
        <v>0</v>
      </c>
      <c r="G55" s="73">
        <f t="shared" si="4"/>
        <v>0</v>
      </c>
      <c r="O55" s="173"/>
      <c r="CA55" s="174"/>
      <c r="CB55" s="174"/>
    </row>
    <row r="56" spans="1:80">
      <c r="A56" s="72">
        <f t="shared" si="3"/>
        <v>21</v>
      </c>
      <c r="B56" s="130" t="s">
        <v>1218</v>
      </c>
      <c r="C56" s="70" t="s">
        <v>1217</v>
      </c>
      <c r="D56" s="129" t="s">
        <v>1083</v>
      </c>
      <c r="E56" s="123">
        <v>9</v>
      </c>
      <c r="F56" s="258">
        <v>0</v>
      </c>
      <c r="G56" s="67">
        <f>E56*F56</f>
        <v>0</v>
      </c>
      <c r="O56" s="173"/>
      <c r="CA56" s="174"/>
      <c r="CB56" s="174"/>
    </row>
    <row r="57" spans="1:80" ht="20.5">
      <c r="A57" s="72">
        <f t="shared" si="3"/>
        <v>22</v>
      </c>
      <c r="B57" s="94">
        <v>722171936</v>
      </c>
      <c r="C57" s="76" t="s">
        <v>1216</v>
      </c>
      <c r="D57" s="75" t="s">
        <v>1083</v>
      </c>
      <c r="E57" s="87">
        <v>3</v>
      </c>
      <c r="F57" s="258">
        <v>0</v>
      </c>
      <c r="G57" s="73">
        <f>PRODUCT(E57,F57)</f>
        <v>0</v>
      </c>
      <c r="O57" s="173"/>
      <c r="CA57" s="174"/>
      <c r="CB57" s="174"/>
    </row>
    <row r="58" spans="1:80">
      <c r="A58" s="72">
        <f t="shared" si="3"/>
        <v>23</v>
      </c>
      <c r="B58" s="94" t="s">
        <v>1215</v>
      </c>
      <c r="C58" s="113" t="s">
        <v>1214</v>
      </c>
      <c r="D58" s="75" t="s">
        <v>1083</v>
      </c>
      <c r="E58" s="87">
        <v>1</v>
      </c>
      <c r="F58" s="258">
        <v>0</v>
      </c>
      <c r="G58" s="73">
        <f>PRODUCT(E58,F58)</f>
        <v>0</v>
      </c>
      <c r="O58" s="173"/>
      <c r="CA58" s="174"/>
      <c r="CB58" s="174"/>
    </row>
    <row r="59" spans="1:80" ht="20.5">
      <c r="A59" s="72">
        <f t="shared" si="3"/>
        <v>24</v>
      </c>
      <c r="B59" s="94">
        <v>998722202</v>
      </c>
      <c r="C59" s="89" t="s">
        <v>1213</v>
      </c>
      <c r="D59" s="75" t="s">
        <v>244</v>
      </c>
      <c r="E59" s="261">
        <v>1.07</v>
      </c>
      <c r="F59" s="262">
        <f>SUM(G36:G58)</f>
        <v>0</v>
      </c>
      <c r="G59" s="67">
        <f>E59*F59*0.01</f>
        <v>0</v>
      </c>
      <c r="O59" s="173"/>
      <c r="CA59" s="174"/>
      <c r="CB59" s="174"/>
    </row>
    <row r="60" spans="1:80" ht="13">
      <c r="A60" s="59"/>
      <c r="B60" s="58" t="s">
        <v>1069</v>
      </c>
      <c r="C60" s="57" t="str">
        <f>CONCATENATE(B34," ",C34)</f>
        <v>721 Vodovod</v>
      </c>
      <c r="D60" s="56"/>
      <c r="E60" s="117"/>
      <c r="F60" s="54"/>
      <c r="G60" s="53">
        <f>SUM(G36:G59)</f>
        <v>0</v>
      </c>
      <c r="O60" s="173">
        <v>4</v>
      </c>
      <c r="BA60" s="172">
        <f>SUM(BA34:BA36)</f>
        <v>0</v>
      </c>
      <c r="BB60" s="172">
        <f>SUM(BB34:BB36)</f>
        <v>0</v>
      </c>
      <c r="BC60" s="172">
        <f>SUM(BC34:BC36)</f>
        <v>0</v>
      </c>
      <c r="BD60" s="172">
        <f>SUM(BD34:BD36)</f>
        <v>0</v>
      </c>
      <c r="BE60" s="172">
        <f>SUM(BE34:BE36)</f>
        <v>0</v>
      </c>
    </row>
    <row r="61" spans="1:80" ht="13">
      <c r="A61" s="171" t="s">
        <v>1078</v>
      </c>
      <c r="B61" s="155" t="s">
        <v>1077</v>
      </c>
      <c r="C61" s="154" t="s">
        <v>1055</v>
      </c>
      <c r="D61" s="63"/>
      <c r="E61" s="153"/>
      <c r="F61" s="153"/>
      <c r="G61" s="152"/>
    </row>
    <row r="62" spans="1:80" ht="13">
      <c r="A62" s="171"/>
      <c r="B62" s="155"/>
      <c r="C62" s="170" t="s">
        <v>1212</v>
      </c>
      <c r="D62" s="169"/>
      <c r="E62" s="168"/>
      <c r="F62" s="153"/>
      <c r="G62" s="152"/>
    </row>
    <row r="63" spans="1:80" ht="30.5">
      <c r="A63" s="72">
        <v>1</v>
      </c>
      <c r="B63" s="90">
        <v>725331111</v>
      </c>
      <c r="C63" s="89" t="s">
        <v>1211</v>
      </c>
      <c r="D63" s="111" t="s">
        <v>1083</v>
      </c>
      <c r="E63" s="87">
        <v>1</v>
      </c>
      <c r="F63" s="258">
        <v>0</v>
      </c>
      <c r="G63" s="87">
        <f t="shared" ref="G63:G76" si="5">E63*F63</f>
        <v>0</v>
      </c>
    </row>
    <row r="64" spans="1:80" ht="20.5">
      <c r="A64" s="72">
        <f t="shared" ref="A64:A77" si="6">A63+1</f>
        <v>2</v>
      </c>
      <c r="B64" s="90">
        <v>725111132</v>
      </c>
      <c r="C64" s="89" t="s">
        <v>1210</v>
      </c>
      <c r="D64" s="111" t="s">
        <v>1083</v>
      </c>
      <c r="E64" s="87">
        <v>1</v>
      </c>
      <c r="F64" s="258"/>
      <c r="G64" s="87">
        <f t="shared" si="5"/>
        <v>0</v>
      </c>
    </row>
    <row r="65" spans="1:7" ht="20.5">
      <c r="A65" s="72">
        <f t="shared" si="6"/>
        <v>3</v>
      </c>
      <c r="B65" s="94">
        <v>725219102</v>
      </c>
      <c r="C65" s="89" t="s">
        <v>1209</v>
      </c>
      <c r="D65" s="75" t="s">
        <v>1083</v>
      </c>
      <c r="E65" s="87">
        <v>11</v>
      </c>
      <c r="F65" s="258">
        <v>0</v>
      </c>
      <c r="G65" s="87">
        <f t="shared" si="5"/>
        <v>0</v>
      </c>
    </row>
    <row r="66" spans="1:7" ht="33" customHeight="1">
      <c r="A66" s="72">
        <f t="shared" si="6"/>
        <v>4</v>
      </c>
      <c r="B66" s="94" t="s">
        <v>1208</v>
      </c>
      <c r="C66" s="89" t="s">
        <v>1207</v>
      </c>
      <c r="D66" s="75" t="s">
        <v>1083</v>
      </c>
      <c r="E66" s="87">
        <v>11</v>
      </c>
      <c r="F66" s="258">
        <v>0</v>
      </c>
      <c r="G66" s="87">
        <f t="shared" si="5"/>
        <v>0</v>
      </c>
    </row>
    <row r="67" spans="1:7" ht="15.75" customHeight="1">
      <c r="A67" s="72">
        <f t="shared" si="6"/>
        <v>5</v>
      </c>
      <c r="B67" s="94">
        <v>725819401</v>
      </c>
      <c r="C67" s="89" t="s">
        <v>1206</v>
      </c>
      <c r="D67" s="75" t="s">
        <v>1083</v>
      </c>
      <c r="E67" s="87">
        <v>44</v>
      </c>
      <c r="F67" s="258">
        <v>0</v>
      </c>
      <c r="G67" s="87">
        <f t="shared" si="5"/>
        <v>0</v>
      </c>
    </row>
    <row r="68" spans="1:7" ht="15.75" customHeight="1">
      <c r="A68" s="72">
        <f t="shared" si="6"/>
        <v>6</v>
      </c>
      <c r="B68" s="90" t="s">
        <v>1205</v>
      </c>
      <c r="C68" s="89" t="s">
        <v>1204</v>
      </c>
      <c r="D68" s="75" t="s">
        <v>1083</v>
      </c>
      <c r="E68" s="87">
        <v>44</v>
      </c>
      <c r="F68" s="258">
        <v>0</v>
      </c>
      <c r="G68" s="87">
        <f t="shared" si="5"/>
        <v>0</v>
      </c>
    </row>
    <row r="69" spans="1:7" ht="26.25" customHeight="1">
      <c r="A69" s="72">
        <f t="shared" si="6"/>
        <v>7</v>
      </c>
      <c r="B69" s="90">
        <v>725829131</v>
      </c>
      <c r="C69" s="89" t="s">
        <v>1203</v>
      </c>
      <c r="D69" s="75" t="s">
        <v>1083</v>
      </c>
      <c r="E69" s="87">
        <v>11</v>
      </c>
      <c r="F69" s="258">
        <v>0</v>
      </c>
      <c r="G69" s="87">
        <f t="shared" si="5"/>
        <v>0</v>
      </c>
    </row>
    <row r="70" spans="1:7" ht="25.5" customHeight="1">
      <c r="A70" s="72">
        <f t="shared" si="6"/>
        <v>8</v>
      </c>
      <c r="B70" s="90" t="s">
        <v>1202</v>
      </c>
      <c r="C70" s="89" t="s">
        <v>1201</v>
      </c>
      <c r="D70" s="75" t="s">
        <v>1083</v>
      </c>
      <c r="E70" s="87">
        <v>11</v>
      </c>
      <c r="F70" s="258">
        <v>0</v>
      </c>
      <c r="G70" s="87">
        <f t="shared" si="5"/>
        <v>0</v>
      </c>
    </row>
    <row r="71" spans="1:7" ht="20.5">
      <c r="A71" s="72">
        <f t="shared" si="6"/>
        <v>9</v>
      </c>
      <c r="B71" s="94">
        <v>725849414</v>
      </c>
      <c r="C71" s="89" t="s">
        <v>1200</v>
      </c>
      <c r="D71" s="111" t="s">
        <v>1083</v>
      </c>
      <c r="E71" s="87">
        <v>2</v>
      </c>
      <c r="F71" s="258">
        <v>0</v>
      </c>
      <c r="G71" s="87">
        <f t="shared" si="5"/>
        <v>0</v>
      </c>
    </row>
    <row r="72" spans="1:7" ht="20.5">
      <c r="A72" s="72">
        <f t="shared" si="6"/>
        <v>10</v>
      </c>
      <c r="B72" s="167" t="s">
        <v>1199</v>
      </c>
      <c r="C72" s="89" t="s">
        <v>1198</v>
      </c>
      <c r="D72" s="111" t="s">
        <v>1083</v>
      </c>
      <c r="E72" s="118">
        <v>2</v>
      </c>
      <c r="F72" s="258">
        <v>0</v>
      </c>
      <c r="G72" s="67">
        <f t="shared" si="5"/>
        <v>0</v>
      </c>
    </row>
    <row r="73" spans="1:7">
      <c r="A73" s="72">
        <f t="shared" si="6"/>
        <v>11</v>
      </c>
      <c r="B73" s="167" t="s">
        <v>1197</v>
      </c>
      <c r="C73" s="89" t="s">
        <v>1196</v>
      </c>
      <c r="D73" s="111" t="s">
        <v>1083</v>
      </c>
      <c r="E73" s="118">
        <v>20</v>
      </c>
      <c r="F73" s="258">
        <v>0</v>
      </c>
      <c r="G73" s="67">
        <f t="shared" si="5"/>
        <v>0</v>
      </c>
    </row>
    <row r="74" spans="1:7" ht="20">
      <c r="A74" s="72">
        <f t="shared" si="6"/>
        <v>12</v>
      </c>
      <c r="B74" s="167" t="s">
        <v>1195</v>
      </c>
      <c r="C74" s="166" t="s">
        <v>1194</v>
      </c>
      <c r="D74" s="111" t="s">
        <v>1083</v>
      </c>
      <c r="E74" s="118">
        <v>11</v>
      </c>
      <c r="F74" s="258">
        <v>0</v>
      </c>
      <c r="G74" s="67">
        <f t="shared" si="5"/>
        <v>0</v>
      </c>
    </row>
    <row r="75" spans="1:7" ht="20">
      <c r="A75" s="72">
        <f t="shared" si="6"/>
        <v>13</v>
      </c>
      <c r="B75" s="167" t="s">
        <v>1193</v>
      </c>
      <c r="C75" s="166" t="s">
        <v>1192</v>
      </c>
      <c r="D75" s="111" t="s">
        <v>1083</v>
      </c>
      <c r="E75" s="118">
        <v>11</v>
      </c>
      <c r="F75" s="258">
        <v>0</v>
      </c>
      <c r="G75" s="67">
        <f t="shared" si="5"/>
        <v>0</v>
      </c>
    </row>
    <row r="76" spans="1:7">
      <c r="A76" s="72">
        <f t="shared" si="6"/>
        <v>14</v>
      </c>
      <c r="B76" s="167" t="s">
        <v>1191</v>
      </c>
      <c r="C76" s="166" t="s">
        <v>1190</v>
      </c>
      <c r="D76" s="111" t="s">
        <v>1083</v>
      </c>
      <c r="E76" s="118">
        <v>11</v>
      </c>
      <c r="F76" s="258">
        <v>0</v>
      </c>
      <c r="G76" s="67">
        <f t="shared" si="5"/>
        <v>0</v>
      </c>
    </row>
    <row r="77" spans="1:7" ht="29.25" customHeight="1">
      <c r="A77" s="72">
        <f t="shared" si="6"/>
        <v>15</v>
      </c>
      <c r="B77" s="94">
        <v>998725202</v>
      </c>
      <c r="C77" s="89" t="s">
        <v>1189</v>
      </c>
      <c r="D77" s="113" t="s">
        <v>244</v>
      </c>
      <c r="E77" s="261">
        <v>0.22</v>
      </c>
      <c r="F77" s="263">
        <f>SUM(G63:G76)</f>
        <v>0</v>
      </c>
      <c r="G77" s="67">
        <f>E77*F77*0.01</f>
        <v>0</v>
      </c>
    </row>
    <row r="78" spans="1:7" ht="13">
      <c r="A78" s="59"/>
      <c r="B78" s="58" t="s">
        <v>1069</v>
      </c>
      <c r="C78" s="57" t="s">
        <v>1188</v>
      </c>
      <c r="D78" s="56"/>
      <c r="E78" s="117"/>
      <c r="F78" s="54"/>
      <c r="G78" s="53">
        <f>SUM(G63:G77)</f>
        <v>0</v>
      </c>
    </row>
    <row r="79" spans="1:7" ht="13">
      <c r="A79" s="84" t="s">
        <v>1078</v>
      </c>
      <c r="B79" s="155" t="s">
        <v>1077</v>
      </c>
      <c r="C79" s="154" t="s">
        <v>1053</v>
      </c>
      <c r="D79" s="63"/>
      <c r="E79" s="153"/>
      <c r="F79" s="153"/>
      <c r="G79" s="152"/>
    </row>
    <row r="80" spans="1:7" ht="13">
      <c r="A80" s="84"/>
      <c r="B80" s="83"/>
      <c r="C80" s="165" t="s">
        <v>1152</v>
      </c>
      <c r="D80" s="63"/>
      <c r="E80" s="153"/>
      <c r="F80" s="153"/>
      <c r="G80" s="152"/>
    </row>
    <row r="81" spans="1:7" ht="12.75" customHeight="1">
      <c r="A81" s="72">
        <v>1</v>
      </c>
      <c r="B81" s="104" t="s">
        <v>1187</v>
      </c>
      <c r="C81" s="102" t="s">
        <v>1186</v>
      </c>
      <c r="D81" s="101" t="s">
        <v>163</v>
      </c>
      <c r="E81" s="158">
        <v>4</v>
      </c>
      <c r="F81" s="266">
        <v>0</v>
      </c>
      <c r="G81" s="77">
        <f t="shared" ref="G81:G96" si="7">E81*F81</f>
        <v>0</v>
      </c>
    </row>
    <row r="82" spans="1:7" ht="12.75" customHeight="1">
      <c r="A82" s="72">
        <f t="shared" ref="A82:A97" si="8">A81+1</f>
        <v>2</v>
      </c>
      <c r="B82" s="104" t="s">
        <v>1185</v>
      </c>
      <c r="C82" s="102" t="s">
        <v>1184</v>
      </c>
      <c r="D82" s="101" t="s">
        <v>163</v>
      </c>
      <c r="E82" s="158">
        <v>32</v>
      </c>
      <c r="F82" s="266">
        <v>0</v>
      </c>
      <c r="G82" s="77">
        <f t="shared" si="7"/>
        <v>0</v>
      </c>
    </row>
    <row r="83" spans="1:7">
      <c r="A83" s="72">
        <f t="shared" si="8"/>
        <v>3</v>
      </c>
      <c r="B83" s="104" t="s">
        <v>1183</v>
      </c>
      <c r="C83" s="163" t="s">
        <v>1182</v>
      </c>
      <c r="D83" s="101" t="s">
        <v>163</v>
      </c>
      <c r="E83" s="158">
        <v>2</v>
      </c>
      <c r="F83" s="266">
        <v>0</v>
      </c>
      <c r="G83" s="77">
        <f t="shared" si="7"/>
        <v>0</v>
      </c>
    </row>
    <row r="84" spans="1:7" ht="20">
      <c r="A84" s="72">
        <f t="shared" si="8"/>
        <v>4</v>
      </c>
      <c r="B84" s="104" t="s">
        <v>1181</v>
      </c>
      <c r="C84" s="163" t="s">
        <v>1180</v>
      </c>
      <c r="D84" s="101" t="s">
        <v>1083</v>
      </c>
      <c r="E84" s="158">
        <v>2</v>
      </c>
      <c r="F84" s="266">
        <v>0</v>
      </c>
      <c r="G84" s="77">
        <f t="shared" si="7"/>
        <v>0</v>
      </c>
    </row>
    <row r="85" spans="1:7">
      <c r="A85" s="72">
        <f t="shared" si="8"/>
        <v>5</v>
      </c>
      <c r="B85" s="104" t="s">
        <v>1179</v>
      </c>
      <c r="C85" s="163" t="s">
        <v>1178</v>
      </c>
      <c r="D85" s="101" t="s">
        <v>1083</v>
      </c>
      <c r="E85" s="158">
        <v>5</v>
      </c>
      <c r="F85" s="266">
        <v>0</v>
      </c>
      <c r="G85" s="77">
        <f t="shared" si="7"/>
        <v>0</v>
      </c>
    </row>
    <row r="86" spans="1:7">
      <c r="A86" s="72">
        <f t="shared" si="8"/>
        <v>6</v>
      </c>
      <c r="B86" s="104" t="s">
        <v>1177</v>
      </c>
      <c r="C86" s="163" t="s">
        <v>1176</v>
      </c>
      <c r="D86" s="101" t="s">
        <v>1083</v>
      </c>
      <c r="E86" s="158">
        <v>2</v>
      </c>
      <c r="F86" s="266">
        <v>0</v>
      </c>
      <c r="G86" s="77">
        <f t="shared" si="7"/>
        <v>0</v>
      </c>
    </row>
    <row r="87" spans="1:7">
      <c r="A87" s="72">
        <f t="shared" si="8"/>
        <v>7</v>
      </c>
      <c r="B87" s="104" t="s">
        <v>1175</v>
      </c>
      <c r="C87" s="163" t="s">
        <v>1174</v>
      </c>
      <c r="D87" s="101" t="s">
        <v>1083</v>
      </c>
      <c r="E87" s="158">
        <v>7</v>
      </c>
      <c r="F87" s="266">
        <v>0</v>
      </c>
      <c r="G87" s="77">
        <f t="shared" si="7"/>
        <v>0</v>
      </c>
    </row>
    <row r="88" spans="1:7">
      <c r="A88" s="72">
        <f t="shared" si="8"/>
        <v>8</v>
      </c>
      <c r="B88" s="104" t="s">
        <v>1173</v>
      </c>
      <c r="C88" s="163" t="s">
        <v>1172</v>
      </c>
      <c r="D88" s="101" t="s">
        <v>1083</v>
      </c>
      <c r="E88" s="158">
        <v>1</v>
      </c>
      <c r="F88" s="266">
        <v>0</v>
      </c>
      <c r="G88" s="77">
        <f t="shared" si="7"/>
        <v>0</v>
      </c>
    </row>
    <row r="89" spans="1:7" ht="20">
      <c r="A89" s="72">
        <f t="shared" si="8"/>
        <v>9</v>
      </c>
      <c r="B89" s="104" t="s">
        <v>1171</v>
      </c>
      <c r="C89" s="163" t="s">
        <v>1170</v>
      </c>
      <c r="D89" s="101" t="s">
        <v>1083</v>
      </c>
      <c r="E89" s="158">
        <v>1</v>
      </c>
      <c r="F89" s="266">
        <v>0</v>
      </c>
      <c r="G89" s="77">
        <f t="shared" si="7"/>
        <v>0</v>
      </c>
    </row>
    <row r="90" spans="1:7" ht="24" customHeight="1">
      <c r="A90" s="72">
        <f t="shared" si="8"/>
        <v>10</v>
      </c>
      <c r="B90" s="104" t="s">
        <v>1169</v>
      </c>
      <c r="C90" s="163" t="s">
        <v>1168</v>
      </c>
      <c r="D90" s="101" t="s">
        <v>1083</v>
      </c>
      <c r="E90" s="158">
        <v>1</v>
      </c>
      <c r="F90" s="266">
        <v>0</v>
      </c>
      <c r="G90" s="77">
        <f t="shared" si="7"/>
        <v>0</v>
      </c>
    </row>
    <row r="91" spans="1:7" ht="12" customHeight="1">
      <c r="A91" s="72">
        <f t="shared" si="8"/>
        <v>11</v>
      </c>
      <c r="B91" s="103" t="s">
        <v>1167</v>
      </c>
      <c r="C91" s="163" t="s">
        <v>1166</v>
      </c>
      <c r="D91" s="101" t="s">
        <v>1083</v>
      </c>
      <c r="E91" s="158">
        <v>2</v>
      </c>
      <c r="F91" s="266">
        <v>0</v>
      </c>
      <c r="G91" s="77">
        <f t="shared" si="7"/>
        <v>0</v>
      </c>
    </row>
    <row r="92" spans="1:7">
      <c r="A92" s="72">
        <f t="shared" si="8"/>
        <v>12</v>
      </c>
      <c r="B92" s="103" t="s">
        <v>1165</v>
      </c>
      <c r="C92" s="163" t="s">
        <v>1164</v>
      </c>
      <c r="D92" s="101" t="s">
        <v>1083</v>
      </c>
      <c r="E92" s="158">
        <v>1</v>
      </c>
      <c r="F92" s="266">
        <v>0</v>
      </c>
      <c r="G92" s="77">
        <f t="shared" si="7"/>
        <v>0</v>
      </c>
    </row>
    <row r="93" spans="1:7">
      <c r="A93" s="72">
        <f t="shared" si="8"/>
        <v>13</v>
      </c>
      <c r="B93" s="103" t="s">
        <v>1163</v>
      </c>
      <c r="C93" s="163" t="s">
        <v>1162</v>
      </c>
      <c r="D93" s="101" t="s">
        <v>163</v>
      </c>
      <c r="E93" s="158">
        <v>50</v>
      </c>
      <c r="F93" s="266">
        <v>0</v>
      </c>
      <c r="G93" s="77">
        <f t="shared" si="7"/>
        <v>0</v>
      </c>
    </row>
    <row r="94" spans="1:7" ht="20">
      <c r="A94" s="72">
        <f t="shared" si="8"/>
        <v>14</v>
      </c>
      <c r="B94" s="164" t="s">
        <v>1161</v>
      </c>
      <c r="C94" s="163" t="s">
        <v>1160</v>
      </c>
      <c r="D94" s="101" t="s">
        <v>1083</v>
      </c>
      <c r="E94" s="158">
        <v>1</v>
      </c>
      <c r="F94" s="266">
        <v>0</v>
      </c>
      <c r="G94" s="77">
        <f t="shared" si="7"/>
        <v>0</v>
      </c>
    </row>
    <row r="95" spans="1:7">
      <c r="A95" s="72">
        <f t="shared" si="8"/>
        <v>15</v>
      </c>
      <c r="B95" s="162" t="s">
        <v>1159</v>
      </c>
      <c r="C95" s="161" t="s">
        <v>1158</v>
      </c>
      <c r="D95" s="160" t="s">
        <v>163</v>
      </c>
      <c r="E95" s="158">
        <v>36</v>
      </c>
      <c r="F95" s="266">
        <v>0</v>
      </c>
      <c r="G95" s="77">
        <f t="shared" si="7"/>
        <v>0</v>
      </c>
    </row>
    <row r="96" spans="1:7">
      <c r="A96" s="72">
        <f t="shared" si="8"/>
        <v>16</v>
      </c>
      <c r="B96" s="159">
        <v>783617611</v>
      </c>
      <c r="C96" s="102" t="s">
        <v>1157</v>
      </c>
      <c r="D96" s="101" t="s">
        <v>163</v>
      </c>
      <c r="E96" s="158">
        <v>36</v>
      </c>
      <c r="F96" s="266"/>
      <c r="G96" s="77">
        <f t="shared" si="7"/>
        <v>0</v>
      </c>
    </row>
    <row r="97" spans="1:7">
      <c r="A97" s="72">
        <f t="shared" si="8"/>
        <v>17</v>
      </c>
      <c r="B97" s="157" t="s">
        <v>1156</v>
      </c>
      <c r="C97" s="120" t="s">
        <v>1155</v>
      </c>
      <c r="D97" s="156" t="s">
        <v>244</v>
      </c>
      <c r="E97" s="259">
        <v>0.56999999999999995</v>
      </c>
      <c r="F97" s="264">
        <f>SUM(G81:G96)</f>
        <v>0</v>
      </c>
      <c r="G97" s="137">
        <f>F97*0.0109</f>
        <v>0</v>
      </c>
    </row>
    <row r="98" spans="1:7" ht="13">
      <c r="A98" s="59"/>
      <c r="B98" s="58" t="s">
        <v>1069</v>
      </c>
      <c r="C98" s="57" t="s">
        <v>1154</v>
      </c>
      <c r="D98" s="56"/>
      <c r="E98" s="117"/>
      <c r="F98" s="54"/>
      <c r="G98" s="53">
        <f>SUM(G81:G97)</f>
        <v>0</v>
      </c>
    </row>
    <row r="99" spans="1:7" ht="13">
      <c r="A99" s="84" t="s">
        <v>1078</v>
      </c>
      <c r="B99" s="155" t="s">
        <v>1153</v>
      </c>
      <c r="C99" s="154" t="s">
        <v>1050</v>
      </c>
      <c r="D99" s="63"/>
      <c r="E99" s="153"/>
      <c r="F99" s="153"/>
      <c r="G99" s="152"/>
    </row>
    <row r="100" spans="1:7" ht="13">
      <c r="A100" s="84"/>
      <c r="B100" s="83"/>
      <c r="C100" s="151" t="s">
        <v>1152</v>
      </c>
      <c r="D100" s="66"/>
      <c r="E100" s="150"/>
      <c r="F100" s="150"/>
      <c r="G100" s="149"/>
    </row>
    <row r="101" spans="1:7" ht="23.25" customHeight="1">
      <c r="A101" s="72">
        <v>1</v>
      </c>
      <c r="B101" s="148">
        <v>733223304</v>
      </c>
      <c r="C101" s="120" t="s">
        <v>1151</v>
      </c>
      <c r="D101" s="145" t="s">
        <v>163</v>
      </c>
      <c r="E101" s="144">
        <v>4</v>
      </c>
      <c r="F101" s="267">
        <v>0</v>
      </c>
      <c r="G101" s="122">
        <f t="shared" ref="G101:G126" si="9">E101*F101</f>
        <v>0</v>
      </c>
    </row>
    <row r="102" spans="1:7" ht="23.25" customHeight="1">
      <c r="A102" s="72">
        <f t="shared" ref="A102:A127" si="10">A101+1</f>
        <v>2</v>
      </c>
      <c r="B102" s="148">
        <v>733223307</v>
      </c>
      <c r="C102" s="120" t="s">
        <v>1150</v>
      </c>
      <c r="D102" s="145" t="s">
        <v>163</v>
      </c>
      <c r="E102" s="144">
        <v>66</v>
      </c>
      <c r="F102" s="267">
        <v>0</v>
      </c>
      <c r="G102" s="122">
        <f t="shared" si="9"/>
        <v>0</v>
      </c>
    </row>
    <row r="103" spans="1:7">
      <c r="A103" s="72">
        <f t="shared" si="10"/>
        <v>3</v>
      </c>
      <c r="B103" s="148">
        <v>733291102</v>
      </c>
      <c r="C103" s="146" t="s">
        <v>1149</v>
      </c>
      <c r="D103" s="145" t="s">
        <v>163</v>
      </c>
      <c r="E103" s="144">
        <v>70</v>
      </c>
      <c r="F103" s="267">
        <v>0</v>
      </c>
      <c r="G103" s="122">
        <f t="shared" si="9"/>
        <v>0</v>
      </c>
    </row>
    <row r="104" spans="1:7">
      <c r="A104" s="72">
        <f t="shared" si="10"/>
        <v>4</v>
      </c>
      <c r="B104" s="147">
        <v>733191113</v>
      </c>
      <c r="C104" s="146" t="s">
        <v>1148</v>
      </c>
      <c r="D104" s="145" t="s">
        <v>1083</v>
      </c>
      <c r="E104" s="144">
        <v>6</v>
      </c>
      <c r="F104" s="267">
        <v>0</v>
      </c>
      <c r="G104" s="122">
        <f t="shared" si="9"/>
        <v>0</v>
      </c>
    </row>
    <row r="105" spans="1:7" ht="20.5">
      <c r="A105" s="72">
        <f t="shared" si="10"/>
        <v>5</v>
      </c>
      <c r="B105" s="147" t="s">
        <v>1147</v>
      </c>
      <c r="C105" s="146" t="s">
        <v>1146</v>
      </c>
      <c r="D105" s="145" t="s">
        <v>163</v>
      </c>
      <c r="E105" s="144">
        <v>4</v>
      </c>
      <c r="F105" s="267">
        <v>0</v>
      </c>
      <c r="G105" s="122">
        <f t="shared" si="9"/>
        <v>0</v>
      </c>
    </row>
    <row r="106" spans="1:7" ht="20.5">
      <c r="A106" s="72">
        <f t="shared" si="10"/>
        <v>6</v>
      </c>
      <c r="B106" s="147">
        <v>733811253</v>
      </c>
      <c r="C106" s="146" t="s">
        <v>1145</v>
      </c>
      <c r="D106" s="145" t="s">
        <v>163</v>
      </c>
      <c r="E106" s="144">
        <v>66</v>
      </c>
      <c r="F106" s="267">
        <v>0</v>
      </c>
      <c r="G106" s="122">
        <f t="shared" si="9"/>
        <v>0</v>
      </c>
    </row>
    <row r="107" spans="1:7" ht="21.75" customHeight="1">
      <c r="A107" s="72">
        <f t="shared" si="10"/>
        <v>7</v>
      </c>
      <c r="B107" s="143" t="s">
        <v>1144</v>
      </c>
      <c r="C107" s="134" t="s">
        <v>1143</v>
      </c>
      <c r="D107" s="138" t="s">
        <v>1083</v>
      </c>
      <c r="E107" s="135">
        <v>1</v>
      </c>
      <c r="F107" s="267">
        <v>0</v>
      </c>
      <c r="G107" s="137">
        <f t="shared" si="9"/>
        <v>0</v>
      </c>
    </row>
    <row r="108" spans="1:7">
      <c r="A108" s="72">
        <f t="shared" si="10"/>
        <v>8</v>
      </c>
      <c r="B108" s="142" t="s">
        <v>1142</v>
      </c>
      <c r="C108" s="141" t="s">
        <v>1141</v>
      </c>
      <c r="D108" s="138" t="s">
        <v>1083</v>
      </c>
      <c r="E108" s="140">
        <v>2</v>
      </c>
      <c r="F108" s="267">
        <v>0</v>
      </c>
      <c r="G108" s="137">
        <f t="shared" si="9"/>
        <v>0</v>
      </c>
    </row>
    <row r="109" spans="1:7">
      <c r="A109" s="72">
        <f t="shared" si="10"/>
        <v>9</v>
      </c>
      <c r="B109" s="139">
        <v>734292718</v>
      </c>
      <c r="C109" s="134" t="s">
        <v>1140</v>
      </c>
      <c r="D109" s="138" t="s">
        <v>1083</v>
      </c>
      <c r="E109" s="133">
        <v>4</v>
      </c>
      <c r="F109" s="267">
        <v>0</v>
      </c>
      <c r="G109" s="137">
        <f t="shared" si="9"/>
        <v>0</v>
      </c>
    </row>
    <row r="110" spans="1:7" ht="20.5">
      <c r="A110" s="72">
        <f t="shared" si="10"/>
        <v>10</v>
      </c>
      <c r="B110" s="136" t="s">
        <v>1139</v>
      </c>
      <c r="C110" s="132" t="s">
        <v>1138</v>
      </c>
      <c r="D110" s="138" t="s">
        <v>1083</v>
      </c>
      <c r="E110" s="135">
        <v>2</v>
      </c>
      <c r="F110" s="267">
        <v>0</v>
      </c>
      <c r="G110" s="137">
        <f t="shared" si="9"/>
        <v>0</v>
      </c>
    </row>
    <row r="111" spans="1:7">
      <c r="A111" s="72">
        <f t="shared" si="10"/>
        <v>11</v>
      </c>
      <c r="B111" s="136" t="s">
        <v>1137</v>
      </c>
      <c r="C111" s="134" t="s">
        <v>1136</v>
      </c>
      <c r="D111" s="119" t="s">
        <v>1083</v>
      </c>
      <c r="E111" s="133">
        <v>1</v>
      </c>
      <c r="F111" s="267">
        <v>0</v>
      </c>
      <c r="G111" s="67">
        <f t="shared" si="9"/>
        <v>0</v>
      </c>
    </row>
    <row r="112" spans="1:7">
      <c r="A112" s="72">
        <f t="shared" si="10"/>
        <v>12</v>
      </c>
      <c r="B112" s="132" t="s">
        <v>1135</v>
      </c>
      <c r="C112" s="134" t="s">
        <v>1134</v>
      </c>
      <c r="D112" s="119" t="s">
        <v>1083</v>
      </c>
      <c r="E112" s="133">
        <v>10</v>
      </c>
      <c r="F112" s="267"/>
      <c r="G112" s="67">
        <f t="shared" si="9"/>
        <v>0</v>
      </c>
    </row>
    <row r="113" spans="1:7">
      <c r="A113" s="72">
        <f t="shared" si="10"/>
        <v>13</v>
      </c>
      <c r="B113" s="132" t="s">
        <v>1133</v>
      </c>
      <c r="C113" s="134" t="s">
        <v>1132</v>
      </c>
      <c r="D113" s="119" t="s">
        <v>1083</v>
      </c>
      <c r="E113" s="133">
        <v>1</v>
      </c>
      <c r="F113" s="267">
        <v>0</v>
      </c>
      <c r="G113" s="67">
        <f t="shared" si="9"/>
        <v>0</v>
      </c>
    </row>
    <row r="114" spans="1:7" ht="20.5">
      <c r="A114" s="72">
        <f t="shared" si="10"/>
        <v>14</v>
      </c>
      <c r="B114" s="132" t="s">
        <v>1131</v>
      </c>
      <c r="C114" s="132" t="s">
        <v>1130</v>
      </c>
      <c r="D114" s="119" t="s">
        <v>1083</v>
      </c>
      <c r="E114" s="135">
        <v>6</v>
      </c>
      <c r="F114" s="267">
        <v>0</v>
      </c>
      <c r="G114" s="67">
        <f t="shared" si="9"/>
        <v>0</v>
      </c>
    </row>
    <row r="115" spans="1:7" ht="20.5">
      <c r="A115" s="72">
        <f t="shared" si="10"/>
        <v>15</v>
      </c>
      <c r="B115" s="132" t="s">
        <v>1129</v>
      </c>
      <c r="C115" s="132" t="s">
        <v>1128</v>
      </c>
      <c r="D115" s="119" t="s">
        <v>1083</v>
      </c>
      <c r="E115" s="135">
        <v>3</v>
      </c>
      <c r="F115" s="267">
        <v>0</v>
      </c>
      <c r="G115" s="67">
        <f t="shared" si="9"/>
        <v>0</v>
      </c>
    </row>
    <row r="116" spans="1:7" ht="20.5">
      <c r="A116" s="72">
        <f t="shared" si="10"/>
        <v>16</v>
      </c>
      <c r="B116" s="132" t="s">
        <v>1127</v>
      </c>
      <c r="C116" s="132" t="s">
        <v>1126</v>
      </c>
      <c r="D116" s="119" t="s">
        <v>1083</v>
      </c>
      <c r="E116" s="135">
        <v>1</v>
      </c>
      <c r="F116" s="267">
        <v>0</v>
      </c>
      <c r="G116" s="67">
        <f t="shared" si="9"/>
        <v>0</v>
      </c>
    </row>
    <row r="117" spans="1:7" ht="20.5">
      <c r="A117" s="72">
        <f t="shared" si="10"/>
        <v>17</v>
      </c>
      <c r="B117" s="132" t="s">
        <v>1125</v>
      </c>
      <c r="C117" s="132" t="s">
        <v>1124</v>
      </c>
      <c r="D117" s="119" t="s">
        <v>1083</v>
      </c>
      <c r="E117" s="135">
        <v>1</v>
      </c>
      <c r="F117" s="267">
        <v>0</v>
      </c>
      <c r="G117" s="67">
        <f t="shared" si="9"/>
        <v>0</v>
      </c>
    </row>
    <row r="118" spans="1:7" ht="20.5">
      <c r="A118" s="72">
        <f t="shared" si="10"/>
        <v>18</v>
      </c>
      <c r="B118" s="132">
        <v>734221552</v>
      </c>
      <c r="C118" s="132" t="s">
        <v>1123</v>
      </c>
      <c r="D118" s="119" t="s">
        <v>1083</v>
      </c>
      <c r="E118" s="135">
        <v>11</v>
      </c>
      <c r="F118" s="267">
        <v>0</v>
      </c>
      <c r="G118" s="67">
        <f t="shared" si="9"/>
        <v>0</v>
      </c>
    </row>
    <row r="119" spans="1:7">
      <c r="A119" s="72">
        <f t="shared" si="10"/>
        <v>19</v>
      </c>
      <c r="B119" s="132">
        <v>734261717</v>
      </c>
      <c r="C119" s="132" t="s">
        <v>1122</v>
      </c>
      <c r="D119" s="119" t="s">
        <v>1083</v>
      </c>
      <c r="E119" s="135">
        <v>11</v>
      </c>
      <c r="F119" s="267">
        <v>0</v>
      </c>
      <c r="G119" s="67">
        <f t="shared" si="9"/>
        <v>0</v>
      </c>
    </row>
    <row r="120" spans="1:7" ht="20">
      <c r="A120" s="72">
        <f t="shared" si="10"/>
        <v>20</v>
      </c>
      <c r="B120" s="132">
        <v>734221681</v>
      </c>
      <c r="C120" s="134" t="s">
        <v>1121</v>
      </c>
      <c r="D120" s="119" t="s">
        <v>1083</v>
      </c>
      <c r="E120" s="133">
        <v>7</v>
      </c>
      <c r="F120" s="267">
        <v>0</v>
      </c>
      <c r="G120" s="67">
        <f t="shared" si="9"/>
        <v>0</v>
      </c>
    </row>
    <row r="121" spans="1:7" ht="20.5">
      <c r="A121" s="72">
        <f t="shared" si="10"/>
        <v>21</v>
      </c>
      <c r="B121" s="132">
        <v>734221680</v>
      </c>
      <c r="C121" s="132" t="s">
        <v>1120</v>
      </c>
      <c r="D121" s="119" t="s">
        <v>1083</v>
      </c>
      <c r="E121" s="131">
        <v>4</v>
      </c>
      <c r="F121" s="267">
        <v>0</v>
      </c>
      <c r="G121" s="67">
        <f t="shared" si="9"/>
        <v>0</v>
      </c>
    </row>
    <row r="122" spans="1:7">
      <c r="A122" s="72">
        <f t="shared" si="10"/>
        <v>22</v>
      </c>
      <c r="B122" s="130" t="s">
        <v>1119</v>
      </c>
      <c r="C122" s="70" t="s">
        <v>1118</v>
      </c>
      <c r="D122" s="129" t="s">
        <v>1083</v>
      </c>
      <c r="E122" s="123">
        <v>1</v>
      </c>
      <c r="F122" s="267">
        <v>0</v>
      </c>
      <c r="G122" s="67">
        <f t="shared" si="9"/>
        <v>0</v>
      </c>
    </row>
    <row r="123" spans="1:7">
      <c r="A123" s="72">
        <f t="shared" si="10"/>
        <v>23</v>
      </c>
      <c r="B123" s="130">
        <v>731191941</v>
      </c>
      <c r="C123" s="70" t="s">
        <v>1117</v>
      </c>
      <c r="D123" s="129" t="s">
        <v>1083</v>
      </c>
      <c r="E123" s="123">
        <v>1</v>
      </c>
      <c r="F123" s="267">
        <v>0</v>
      </c>
      <c r="G123" s="67">
        <f t="shared" si="9"/>
        <v>0</v>
      </c>
    </row>
    <row r="124" spans="1:7">
      <c r="A124" s="72">
        <f t="shared" si="10"/>
        <v>24</v>
      </c>
      <c r="B124" s="130" t="s">
        <v>1116</v>
      </c>
      <c r="C124" s="70" t="s">
        <v>1115</v>
      </c>
      <c r="D124" s="129" t="s">
        <v>1083</v>
      </c>
      <c r="E124" s="123">
        <v>11</v>
      </c>
      <c r="F124" s="267">
        <v>0</v>
      </c>
      <c r="G124" s="67">
        <f t="shared" si="9"/>
        <v>0</v>
      </c>
    </row>
    <row r="125" spans="1:7">
      <c r="A125" s="72">
        <f t="shared" si="10"/>
        <v>25</v>
      </c>
      <c r="B125" s="128">
        <v>733191928</v>
      </c>
      <c r="C125" s="127" t="s">
        <v>1114</v>
      </c>
      <c r="D125" s="124" t="s">
        <v>1083</v>
      </c>
      <c r="E125" s="123">
        <v>2</v>
      </c>
      <c r="F125" s="267">
        <v>0</v>
      </c>
      <c r="G125" s="67">
        <f t="shared" si="9"/>
        <v>0</v>
      </c>
    </row>
    <row r="126" spans="1:7">
      <c r="A126" s="72">
        <f t="shared" si="10"/>
        <v>26</v>
      </c>
      <c r="B126" s="126" t="s">
        <v>1113</v>
      </c>
      <c r="C126" s="125" t="s">
        <v>1112</v>
      </c>
      <c r="D126" s="124" t="s">
        <v>1083</v>
      </c>
      <c r="E126" s="123">
        <v>11</v>
      </c>
      <c r="F126" s="267">
        <v>0</v>
      </c>
      <c r="G126" s="67">
        <f t="shared" si="9"/>
        <v>0</v>
      </c>
    </row>
    <row r="127" spans="1:7" ht="20">
      <c r="A127" s="72">
        <f t="shared" si="10"/>
        <v>27</v>
      </c>
      <c r="B127" s="121" t="s">
        <v>1111</v>
      </c>
      <c r="C127" s="120" t="s">
        <v>1110</v>
      </c>
      <c r="D127" s="119" t="s">
        <v>244</v>
      </c>
      <c r="E127" s="268">
        <v>1.86</v>
      </c>
      <c r="F127" s="265">
        <f>SUM(G100:G125)</f>
        <v>0</v>
      </c>
      <c r="G127" s="77">
        <f>F127*E127/100</f>
        <v>0</v>
      </c>
    </row>
    <row r="128" spans="1:7" ht="13">
      <c r="A128" s="59"/>
      <c r="B128" s="58" t="s">
        <v>1069</v>
      </c>
      <c r="C128" s="57" t="s">
        <v>1109</v>
      </c>
      <c r="D128" s="56"/>
      <c r="E128" s="117"/>
      <c r="F128" s="54"/>
      <c r="G128" s="53">
        <f>SUM(G100:G127)</f>
        <v>0</v>
      </c>
    </row>
    <row r="129" spans="1:10" ht="13">
      <c r="A129" s="93" t="s">
        <v>1078</v>
      </c>
      <c r="B129" s="92">
        <v>721</v>
      </c>
      <c r="C129" s="23" t="s">
        <v>1088</v>
      </c>
      <c r="D129" s="91"/>
      <c r="E129" s="24"/>
      <c r="F129" s="24"/>
      <c r="G129" s="24"/>
      <c r="H129" s="116"/>
      <c r="I129" s="10"/>
      <c r="J129" s="10"/>
    </row>
    <row r="130" spans="1:10">
      <c r="A130" s="115"/>
      <c r="B130" s="88" t="s">
        <v>1108</v>
      </c>
      <c r="C130" s="114"/>
      <c r="D130" s="94"/>
      <c r="E130" s="113"/>
      <c r="F130" s="113"/>
      <c r="G130" s="113"/>
      <c r="H130" s="98"/>
      <c r="I130" s="99"/>
      <c r="J130" s="99"/>
    </row>
    <row r="131" spans="1:10">
      <c r="A131" s="115"/>
      <c r="B131" s="88" t="s">
        <v>1107</v>
      </c>
      <c r="C131" s="114"/>
      <c r="D131" s="94"/>
      <c r="E131" s="113"/>
      <c r="F131" s="113"/>
      <c r="G131" s="113"/>
      <c r="H131" s="98"/>
      <c r="I131" s="99"/>
      <c r="J131" s="99"/>
    </row>
    <row r="132" spans="1:10">
      <c r="A132" s="72">
        <v>1</v>
      </c>
      <c r="B132" s="94">
        <v>725110811</v>
      </c>
      <c r="C132" s="76" t="s">
        <v>1106</v>
      </c>
      <c r="D132" s="75" t="s">
        <v>1083</v>
      </c>
      <c r="E132" s="87">
        <v>1</v>
      </c>
      <c r="F132" s="258">
        <v>0</v>
      </c>
      <c r="G132" s="87">
        <f t="shared" ref="G132:G139" si="11">PRODUCT(E132,F132)</f>
        <v>0</v>
      </c>
      <c r="H132" s="112"/>
      <c r="I132" s="105"/>
      <c r="J132" s="97"/>
    </row>
    <row r="133" spans="1:10">
      <c r="A133" s="72">
        <f t="shared" ref="A133:A144" si="12">A132+1</f>
        <v>2</v>
      </c>
      <c r="B133" s="94">
        <v>725210821</v>
      </c>
      <c r="C133" s="76" t="s">
        <v>1105</v>
      </c>
      <c r="D133" s="75" t="s">
        <v>1083</v>
      </c>
      <c r="E133" s="87">
        <v>4</v>
      </c>
      <c r="F133" s="258">
        <v>0</v>
      </c>
      <c r="G133" s="87">
        <f t="shared" si="11"/>
        <v>0</v>
      </c>
      <c r="H133" s="112"/>
      <c r="I133" s="105"/>
      <c r="J133" s="97"/>
    </row>
    <row r="134" spans="1:10">
      <c r="A134" s="72">
        <f t="shared" si="12"/>
        <v>3</v>
      </c>
      <c r="B134" s="94">
        <v>725820801</v>
      </c>
      <c r="C134" s="76" t="s">
        <v>1104</v>
      </c>
      <c r="D134" s="75" t="s">
        <v>1083</v>
      </c>
      <c r="E134" s="87">
        <v>10</v>
      </c>
      <c r="F134" s="258">
        <v>0</v>
      </c>
      <c r="G134" s="87">
        <f t="shared" si="11"/>
        <v>0</v>
      </c>
      <c r="H134" s="112"/>
      <c r="I134" s="105"/>
      <c r="J134" s="97"/>
    </row>
    <row r="135" spans="1:10">
      <c r="A135" s="72">
        <f t="shared" si="12"/>
        <v>4</v>
      </c>
      <c r="B135" s="94">
        <v>722220851</v>
      </c>
      <c r="C135" s="89" t="s">
        <v>1103</v>
      </c>
      <c r="D135" s="75" t="s">
        <v>1083</v>
      </c>
      <c r="E135" s="87">
        <v>30</v>
      </c>
      <c r="F135" s="258">
        <v>0</v>
      </c>
      <c r="G135" s="87">
        <f t="shared" si="11"/>
        <v>0</v>
      </c>
      <c r="H135" s="112"/>
      <c r="I135" s="105"/>
      <c r="J135" s="97"/>
    </row>
    <row r="136" spans="1:10">
      <c r="A136" s="72">
        <f t="shared" si="12"/>
        <v>5</v>
      </c>
      <c r="B136" s="94">
        <v>722220862</v>
      </c>
      <c r="C136" s="76" t="s">
        <v>1102</v>
      </c>
      <c r="D136" s="111" t="s">
        <v>1083</v>
      </c>
      <c r="E136" s="107">
        <v>12</v>
      </c>
      <c r="F136" s="258">
        <v>0</v>
      </c>
      <c r="G136" s="87">
        <f t="shared" si="11"/>
        <v>0</v>
      </c>
      <c r="H136" s="110"/>
      <c r="I136" s="105"/>
      <c r="J136" s="97"/>
    </row>
    <row r="137" spans="1:10">
      <c r="A137" s="72">
        <f t="shared" si="12"/>
        <v>6</v>
      </c>
      <c r="B137" s="90">
        <v>721140806</v>
      </c>
      <c r="C137" s="76" t="s">
        <v>1101</v>
      </c>
      <c r="D137" s="108" t="s">
        <v>163</v>
      </c>
      <c r="E137" s="107">
        <v>40</v>
      </c>
      <c r="F137" s="258">
        <v>0</v>
      </c>
      <c r="G137" s="87">
        <f t="shared" si="11"/>
        <v>0</v>
      </c>
      <c r="H137" s="106"/>
      <c r="I137" s="105"/>
      <c r="J137" s="97"/>
    </row>
    <row r="138" spans="1:10">
      <c r="A138" s="72">
        <f t="shared" si="12"/>
        <v>7</v>
      </c>
      <c r="B138" s="109">
        <v>721171808</v>
      </c>
      <c r="C138" s="76" t="s">
        <v>1100</v>
      </c>
      <c r="D138" s="108" t="s">
        <v>163</v>
      </c>
      <c r="E138" s="107">
        <v>120</v>
      </c>
      <c r="F138" s="258">
        <v>0</v>
      </c>
      <c r="G138" s="87">
        <f t="shared" si="11"/>
        <v>0</v>
      </c>
      <c r="H138" s="106"/>
      <c r="I138" s="105"/>
      <c r="J138" s="97"/>
    </row>
    <row r="139" spans="1:10">
      <c r="A139" s="72">
        <f t="shared" si="12"/>
        <v>8</v>
      </c>
      <c r="B139" s="103" t="s">
        <v>1099</v>
      </c>
      <c r="C139" s="76" t="s">
        <v>1098</v>
      </c>
      <c r="D139" s="108" t="s">
        <v>163</v>
      </c>
      <c r="E139" s="107">
        <v>200</v>
      </c>
      <c r="F139" s="258">
        <v>0</v>
      </c>
      <c r="G139" s="87">
        <f t="shared" si="11"/>
        <v>0</v>
      </c>
      <c r="H139" s="106"/>
      <c r="I139" s="105"/>
      <c r="J139" s="97"/>
    </row>
    <row r="140" spans="1:10">
      <c r="A140" s="72">
        <f t="shared" si="12"/>
        <v>9</v>
      </c>
      <c r="B140" s="104" t="s">
        <v>1097</v>
      </c>
      <c r="C140" s="102" t="s">
        <v>1096</v>
      </c>
      <c r="D140" s="101" t="s">
        <v>163</v>
      </c>
      <c r="E140" s="100">
        <v>10</v>
      </c>
      <c r="F140" s="258">
        <v>0</v>
      </c>
      <c r="G140" s="77">
        <f>E140*F140</f>
        <v>0</v>
      </c>
      <c r="H140" s="97"/>
      <c r="I140" s="97"/>
      <c r="J140" s="97"/>
    </row>
    <row r="141" spans="1:10">
      <c r="A141" s="72">
        <f t="shared" si="12"/>
        <v>10</v>
      </c>
      <c r="B141" s="103" t="s">
        <v>1095</v>
      </c>
      <c r="C141" s="102" t="s">
        <v>1094</v>
      </c>
      <c r="D141" s="101" t="s">
        <v>163</v>
      </c>
      <c r="E141" s="100">
        <v>10</v>
      </c>
      <c r="F141" s="258">
        <v>0</v>
      </c>
      <c r="G141" s="77">
        <f>E141*F141</f>
        <v>0</v>
      </c>
      <c r="H141" s="97"/>
      <c r="I141" s="97"/>
      <c r="J141" s="97"/>
    </row>
    <row r="142" spans="1:10">
      <c r="A142" s="72">
        <f t="shared" si="12"/>
        <v>11</v>
      </c>
      <c r="B142" s="103" t="s">
        <v>1093</v>
      </c>
      <c r="C142" s="102" t="s">
        <v>1092</v>
      </c>
      <c r="D142" s="101" t="s">
        <v>1083</v>
      </c>
      <c r="E142" s="100">
        <v>11</v>
      </c>
      <c r="F142" s="258">
        <v>0</v>
      </c>
      <c r="G142" s="77">
        <f>E142*F142</f>
        <v>0</v>
      </c>
      <c r="H142" s="99"/>
      <c r="I142" s="98"/>
      <c r="J142" s="99"/>
    </row>
    <row r="143" spans="1:10" ht="19.5" customHeight="1">
      <c r="A143" s="72">
        <f t="shared" si="12"/>
        <v>12</v>
      </c>
      <c r="B143" s="94">
        <v>721290826</v>
      </c>
      <c r="C143" s="76" t="s">
        <v>1091</v>
      </c>
      <c r="D143" s="75" t="s">
        <v>195</v>
      </c>
      <c r="E143" s="87">
        <v>5.5</v>
      </c>
      <c r="F143" s="258">
        <v>0</v>
      </c>
      <c r="G143" s="87">
        <f>PRODUCT(E143,F143)</f>
        <v>0</v>
      </c>
      <c r="H143" s="99"/>
      <c r="I143" s="98"/>
      <c r="J143" s="97"/>
    </row>
    <row r="144" spans="1:10" ht="44.25" customHeight="1">
      <c r="A144" s="72">
        <f t="shared" si="12"/>
        <v>13</v>
      </c>
      <c r="B144" s="96" t="s">
        <v>1090</v>
      </c>
      <c r="C144" s="95" t="s">
        <v>1089</v>
      </c>
      <c r="D144" s="94" t="s">
        <v>195</v>
      </c>
      <c r="E144" s="87">
        <v>5.5</v>
      </c>
      <c r="F144" s="258">
        <v>0</v>
      </c>
      <c r="G144" s="87">
        <f>PRODUCT(E144,F144)</f>
        <v>0</v>
      </c>
      <c r="H144" s="10"/>
      <c r="I144" s="10"/>
      <c r="J144" s="10"/>
    </row>
    <row r="145" spans="1:7" ht="13">
      <c r="A145" s="59"/>
      <c r="B145" s="58" t="s">
        <v>1069</v>
      </c>
      <c r="C145" s="57" t="s">
        <v>1088</v>
      </c>
      <c r="D145" s="56"/>
      <c r="E145" s="86"/>
      <c r="F145" s="54"/>
      <c r="G145" s="85">
        <f>SUM(G132:G144)</f>
        <v>0</v>
      </c>
    </row>
    <row r="146" spans="1:7" ht="13">
      <c r="A146" s="93" t="s">
        <v>1078</v>
      </c>
      <c r="B146" s="92"/>
      <c r="C146" s="23" t="s">
        <v>1079</v>
      </c>
      <c r="D146" s="91"/>
      <c r="E146" s="24"/>
      <c r="F146" s="24"/>
      <c r="G146" s="24"/>
    </row>
    <row r="147" spans="1:7" ht="30.5">
      <c r="A147" s="72">
        <v>1</v>
      </c>
      <c r="B147" s="90" t="s">
        <v>1087</v>
      </c>
      <c r="C147" s="89" t="s">
        <v>1086</v>
      </c>
      <c r="D147" s="88" t="s">
        <v>163</v>
      </c>
      <c r="E147" s="87">
        <v>20</v>
      </c>
      <c r="F147" s="258">
        <v>0</v>
      </c>
      <c r="G147" s="87">
        <f>PRODUCT(E147,F147)</f>
        <v>0</v>
      </c>
    </row>
    <row r="148" spans="1:7" ht="24.75" customHeight="1">
      <c r="A148" s="72">
        <f>A147+1</f>
        <v>2</v>
      </c>
      <c r="B148" s="90" t="s">
        <v>1085</v>
      </c>
      <c r="C148" s="89" t="s">
        <v>1084</v>
      </c>
      <c r="D148" s="88" t="s">
        <v>1083</v>
      </c>
      <c r="E148" s="87">
        <v>30</v>
      </c>
      <c r="F148" s="258">
        <v>0</v>
      </c>
      <c r="G148" s="87">
        <f>PRODUCT(E148,F148)</f>
        <v>0</v>
      </c>
    </row>
    <row r="149" spans="1:7" ht="20.5">
      <c r="A149" s="72">
        <f>A148+1</f>
        <v>3</v>
      </c>
      <c r="B149" s="90">
        <v>468101432</v>
      </c>
      <c r="C149" s="89" t="s">
        <v>1082</v>
      </c>
      <c r="D149" s="88" t="s">
        <v>163</v>
      </c>
      <c r="E149" s="87">
        <v>120</v>
      </c>
      <c r="F149" s="258">
        <v>0</v>
      </c>
      <c r="G149" s="87">
        <f>PRODUCT(E149,F149)</f>
        <v>0</v>
      </c>
    </row>
    <row r="150" spans="1:7">
      <c r="A150" s="72">
        <f>A149+1</f>
        <v>4</v>
      </c>
      <c r="B150" s="90" t="s">
        <v>1081</v>
      </c>
      <c r="C150" s="89" t="s">
        <v>1080</v>
      </c>
      <c r="D150" s="88" t="s">
        <v>156</v>
      </c>
      <c r="E150" s="87">
        <v>12</v>
      </c>
      <c r="F150" s="258">
        <v>0</v>
      </c>
      <c r="G150" s="87">
        <f>PRODUCT(E150,F150)</f>
        <v>0</v>
      </c>
    </row>
    <row r="151" spans="1:7" ht="13">
      <c r="A151" s="59"/>
      <c r="B151" s="58" t="s">
        <v>1069</v>
      </c>
      <c r="C151" s="57" t="s">
        <v>1079</v>
      </c>
      <c r="D151" s="56"/>
      <c r="E151" s="86"/>
      <c r="F151" s="54"/>
      <c r="G151" s="85">
        <f>SUM(G147:G150)</f>
        <v>0</v>
      </c>
    </row>
    <row r="152" spans="1:7" ht="13">
      <c r="A152" s="84" t="s">
        <v>1078</v>
      </c>
      <c r="B152" s="83" t="s">
        <v>1077</v>
      </c>
      <c r="C152" s="82" t="s">
        <v>1043</v>
      </c>
      <c r="D152" s="81"/>
      <c r="E152" s="80"/>
      <c r="F152" s="79"/>
      <c r="G152" s="78"/>
    </row>
    <row r="153" spans="1:7">
      <c r="A153" s="72">
        <v>1</v>
      </c>
      <c r="B153" s="71" t="s">
        <v>1076</v>
      </c>
      <c r="C153" s="71" t="s">
        <v>1075</v>
      </c>
      <c r="D153" s="69" t="s">
        <v>1070</v>
      </c>
      <c r="E153" s="68">
        <v>8</v>
      </c>
      <c r="F153" s="208">
        <v>0</v>
      </c>
      <c r="G153" s="77">
        <f>E153*F153</f>
        <v>0</v>
      </c>
    </row>
    <row r="154" spans="1:7" ht="20.5">
      <c r="A154" s="72">
        <f>A153+1</f>
        <v>2</v>
      </c>
      <c r="B154" s="71" t="s">
        <v>1074</v>
      </c>
      <c r="C154" s="76" t="s">
        <v>1073</v>
      </c>
      <c r="D154" s="75" t="s">
        <v>1070</v>
      </c>
      <c r="E154" s="74">
        <v>6</v>
      </c>
      <c r="F154" s="208">
        <v>0</v>
      </c>
      <c r="G154" s="73">
        <f>PRODUCT(E154,F154)</f>
        <v>0</v>
      </c>
    </row>
    <row r="155" spans="1:7">
      <c r="A155" s="72">
        <f>A154+1</f>
        <v>3</v>
      </c>
      <c r="B155" s="71" t="s">
        <v>1072</v>
      </c>
      <c r="C155" s="70" t="s">
        <v>1071</v>
      </c>
      <c r="D155" s="69" t="s">
        <v>1070</v>
      </c>
      <c r="E155" s="68">
        <v>24</v>
      </c>
      <c r="F155" s="208">
        <v>0</v>
      </c>
      <c r="G155" s="67">
        <f>E155*F155</f>
        <v>0</v>
      </c>
    </row>
    <row r="156" spans="1:7" ht="13">
      <c r="A156" s="59"/>
      <c r="B156" s="58" t="s">
        <v>1069</v>
      </c>
      <c r="C156" s="57" t="s">
        <v>1043</v>
      </c>
      <c r="D156" s="56"/>
      <c r="E156" s="55"/>
      <c r="F156" s="54"/>
      <c r="G156" s="53">
        <f>SUM(G153:G155)</f>
        <v>0</v>
      </c>
    </row>
    <row r="157" spans="1:7" ht="13">
      <c r="A157" s="66"/>
      <c r="B157" s="65"/>
      <c r="C157" s="64"/>
      <c r="D157" s="63"/>
      <c r="E157" s="62"/>
      <c r="F157" s="61"/>
      <c r="G157" s="60"/>
    </row>
    <row r="158" spans="1:7" ht="13">
      <c r="A158" s="59"/>
      <c r="B158" s="58"/>
      <c r="C158" s="57"/>
      <c r="D158" s="56"/>
      <c r="E158" s="55"/>
      <c r="F158" s="54"/>
      <c r="G158" s="53"/>
    </row>
  </sheetData>
  <sheetProtection algorithmName="SHA-512" hashValue="sEim5Tt36MtQZjFjnWiwWz4w1ZnAn8e/bVsfKBuY8iUQvdyHQYW/LumGhP7p39EYZpidFT1oIhy2JdLkpgIFwg==" saltValue="f8i1DWQTQSyhM35vwSMqOw==" spinCount="100000" sheet="1" objects="1" scenarios="1"/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fitToHeight="5" orientation="portrait" horizontalDpi="4294967295" verticalDpi="4294967295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2"/>
  <sheetViews>
    <sheetView topLeftCell="B1" workbookViewId="0">
      <pane ySplit="7" topLeftCell="A8" activePane="bottomLeft" state="frozen"/>
      <selection pane="bottomLeft" activeCell="E11" sqref="E11"/>
    </sheetView>
  </sheetViews>
  <sheetFormatPr defaultRowHeight="12.5"/>
  <cols>
    <col min="1" max="1" width="6.77734375" style="189" customWidth="1"/>
    <col min="2" max="2" width="58.77734375" style="188" customWidth="1"/>
    <col min="3" max="3" width="8.44140625" style="188" customWidth="1"/>
    <col min="4" max="4" width="12.6640625" style="188" customWidth="1"/>
    <col min="5" max="5" width="13.33203125" style="188" customWidth="1"/>
    <col min="6" max="6" width="11.5546875" style="188" customWidth="1"/>
    <col min="7" max="7" width="11.6640625" style="188" customWidth="1"/>
    <col min="8" max="8" width="13" style="188" customWidth="1"/>
    <col min="9" max="9" width="0" style="188" hidden="1" customWidth="1"/>
    <col min="10" max="11" width="11.109375" style="188" hidden="1" customWidth="1"/>
    <col min="12" max="12" width="14.6640625" style="188" hidden="1" customWidth="1"/>
    <col min="13" max="15" width="11.109375" style="188" hidden="1" customWidth="1"/>
    <col min="16" max="16" width="0" style="188" hidden="1" customWidth="1"/>
    <col min="17" max="17" width="12.77734375" style="188" customWidth="1"/>
    <col min="18" max="19" width="8.88671875" style="188"/>
    <col min="20" max="20" width="12.88671875" style="188" bestFit="1" customWidth="1"/>
    <col min="21" max="16384" width="8.88671875" style="188"/>
  </cols>
  <sheetData>
    <row r="1" spans="1:18">
      <c r="B1" s="210" t="s">
        <v>1394</v>
      </c>
      <c r="C1" s="474" t="s">
        <v>1393</v>
      </c>
      <c r="D1" s="474"/>
      <c r="E1" s="474"/>
      <c r="F1" s="474"/>
      <c r="G1" s="474"/>
      <c r="H1" s="475"/>
      <c r="I1" s="211"/>
      <c r="J1" s="211"/>
      <c r="K1" s="211"/>
      <c r="L1" s="211"/>
      <c r="M1" s="211"/>
      <c r="N1" s="211"/>
      <c r="O1" s="211"/>
      <c r="P1" s="211"/>
      <c r="Q1" s="211"/>
    </row>
    <row r="2" spans="1:18">
      <c r="B2" s="212" t="s">
        <v>1392</v>
      </c>
      <c r="C2" s="476" t="s">
        <v>1391</v>
      </c>
      <c r="D2" s="476"/>
      <c r="E2" s="476"/>
      <c r="F2" s="476"/>
      <c r="G2" s="476"/>
      <c r="H2" s="477"/>
      <c r="I2" s="211"/>
      <c r="J2" s="211"/>
      <c r="K2" s="211"/>
      <c r="L2" s="211"/>
      <c r="M2" s="211"/>
      <c r="N2" s="211"/>
      <c r="O2" s="211"/>
      <c r="P2" s="211"/>
      <c r="Q2" s="211"/>
    </row>
    <row r="3" spans="1:18">
      <c r="B3" s="212" t="s">
        <v>1390</v>
      </c>
      <c r="C3" s="476" t="s">
        <v>1389</v>
      </c>
      <c r="D3" s="476"/>
      <c r="E3" s="476"/>
      <c r="F3" s="476"/>
      <c r="G3" s="476"/>
      <c r="H3" s="477"/>
      <c r="I3" s="211"/>
      <c r="J3" s="211"/>
      <c r="K3" s="211"/>
      <c r="L3" s="211"/>
      <c r="M3" s="211"/>
      <c r="N3" s="211"/>
      <c r="O3" s="211"/>
      <c r="P3" s="211"/>
      <c r="Q3" s="211"/>
    </row>
    <row r="4" spans="1:18" ht="13" thickBot="1">
      <c r="B4" s="213" t="s">
        <v>1388</v>
      </c>
      <c r="C4" s="478" t="s">
        <v>1387</v>
      </c>
      <c r="D4" s="479"/>
      <c r="E4" s="479"/>
      <c r="F4" s="479"/>
      <c r="G4" s="479"/>
      <c r="H4" s="480"/>
      <c r="I4" s="211"/>
      <c r="J4" s="211"/>
      <c r="K4" s="211"/>
      <c r="L4" s="211"/>
      <c r="M4" s="211"/>
      <c r="N4" s="211"/>
      <c r="O4" s="211"/>
      <c r="P4" s="211"/>
      <c r="Q4" s="211"/>
    </row>
    <row r="5" spans="1:18" ht="20.25" customHeight="1">
      <c r="B5" s="214" t="s">
        <v>1068</v>
      </c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</row>
    <row r="6" spans="1:18" ht="20.25" customHeight="1">
      <c r="A6" s="196" t="s">
        <v>1386</v>
      </c>
      <c r="B6" s="215" t="s">
        <v>1385</v>
      </c>
      <c r="C6" s="216" t="s">
        <v>1384</v>
      </c>
      <c r="D6" s="217" t="s">
        <v>1383</v>
      </c>
      <c r="E6" s="485" t="s">
        <v>1382</v>
      </c>
      <c r="F6" s="486"/>
      <c r="G6" s="485" t="s">
        <v>1381</v>
      </c>
      <c r="H6" s="486"/>
      <c r="I6" s="485" t="s">
        <v>1381</v>
      </c>
      <c r="J6" s="486"/>
      <c r="K6" s="485" t="s">
        <v>1381</v>
      </c>
      <c r="L6" s="486"/>
      <c r="M6" s="485" t="s">
        <v>1381</v>
      </c>
      <c r="N6" s="486"/>
      <c r="O6" s="485" t="s">
        <v>1381</v>
      </c>
      <c r="P6" s="487"/>
      <c r="Q6" s="218" t="s">
        <v>1381</v>
      </c>
      <c r="R6" s="195"/>
    </row>
    <row r="7" spans="1:18" ht="24.75" customHeight="1">
      <c r="A7" s="194" t="s">
        <v>1380</v>
      </c>
      <c r="B7" s="219" t="s">
        <v>1379</v>
      </c>
      <c r="C7" s="220" t="s">
        <v>1378</v>
      </c>
      <c r="D7" s="217" t="s">
        <v>1377</v>
      </c>
      <c r="E7" s="217" t="s">
        <v>1376</v>
      </c>
      <c r="F7" s="217" t="s">
        <v>1374</v>
      </c>
      <c r="G7" s="217" t="s">
        <v>1375</v>
      </c>
      <c r="H7" s="217" t="s">
        <v>1374</v>
      </c>
      <c r="I7" s="217" t="s">
        <v>1374</v>
      </c>
      <c r="J7" s="217" t="s">
        <v>1374</v>
      </c>
      <c r="K7" s="217" t="s">
        <v>1374</v>
      </c>
      <c r="L7" s="217" t="s">
        <v>1374</v>
      </c>
      <c r="M7" s="217" t="s">
        <v>1374</v>
      </c>
      <c r="N7" s="217" t="s">
        <v>1374</v>
      </c>
      <c r="O7" s="217" t="s">
        <v>1374</v>
      </c>
      <c r="P7" s="221" t="s">
        <v>1374</v>
      </c>
      <c r="Q7" s="218" t="s">
        <v>1374</v>
      </c>
    </row>
    <row r="8" spans="1:18" ht="13">
      <c r="A8" s="193"/>
      <c r="B8" s="222"/>
      <c r="C8" s="209"/>
      <c r="D8" s="209"/>
      <c r="E8" s="223"/>
      <c r="F8" s="209"/>
      <c r="G8" s="209"/>
      <c r="H8" s="209"/>
      <c r="I8" s="211"/>
      <c r="J8" s="211"/>
      <c r="K8" s="211"/>
      <c r="L8" s="211"/>
      <c r="M8" s="211"/>
      <c r="N8" s="211"/>
      <c r="O8" s="211"/>
      <c r="P8" s="211"/>
      <c r="Q8" s="224"/>
    </row>
    <row r="9" spans="1:18" ht="13">
      <c r="A9" s="192"/>
      <c r="B9" s="222" t="s">
        <v>1373</v>
      </c>
      <c r="C9" s="209"/>
      <c r="D9" s="209"/>
      <c r="E9" s="223"/>
      <c r="F9" s="209"/>
      <c r="G9" s="209"/>
      <c r="H9" s="209"/>
      <c r="I9" s="211"/>
      <c r="J9" s="211"/>
      <c r="K9" s="211"/>
      <c r="L9" s="211"/>
      <c r="M9" s="211"/>
      <c r="N9" s="211"/>
      <c r="O9" s="211"/>
      <c r="P9" s="211"/>
      <c r="Q9" s="224"/>
    </row>
    <row r="10" spans="1:18" ht="12.75" customHeight="1">
      <c r="A10" s="190"/>
      <c r="B10" s="225"/>
      <c r="C10" s="209"/>
      <c r="D10" s="209"/>
      <c r="E10" s="223"/>
      <c r="F10" s="209"/>
      <c r="G10" s="209"/>
      <c r="H10" s="209"/>
      <c r="I10" s="211"/>
      <c r="J10" s="211"/>
      <c r="K10" s="211"/>
      <c r="L10" s="211"/>
      <c r="M10" s="211"/>
      <c r="N10" s="211"/>
      <c r="O10" s="211"/>
      <c r="P10" s="211"/>
      <c r="Q10" s="224"/>
    </row>
    <row r="11" spans="1:18">
      <c r="A11" s="190" t="s">
        <v>1372</v>
      </c>
      <c r="B11" s="225" t="s">
        <v>1340</v>
      </c>
      <c r="C11" s="209" t="s">
        <v>1083</v>
      </c>
      <c r="D11" s="209">
        <v>1</v>
      </c>
      <c r="E11" s="255">
        <v>0</v>
      </c>
      <c r="F11" s="256">
        <v>0</v>
      </c>
      <c r="G11" s="228">
        <f>E11*D11</f>
        <v>0</v>
      </c>
      <c r="H11" s="228">
        <f>F11*D11</f>
        <v>0</v>
      </c>
      <c r="I11" s="229"/>
      <c r="J11" s="229"/>
      <c r="K11" s="229" t="s">
        <v>1288</v>
      </c>
      <c r="L11" s="229" t="s">
        <v>1287</v>
      </c>
      <c r="M11" s="229"/>
      <c r="N11" s="229"/>
      <c r="O11" s="229"/>
      <c r="P11" s="229"/>
      <c r="Q11" s="230">
        <f>H11+G11</f>
        <v>0</v>
      </c>
    </row>
    <row r="12" spans="1:18">
      <c r="A12" s="190"/>
      <c r="B12" s="231" t="s">
        <v>1371</v>
      </c>
      <c r="C12" s="209"/>
      <c r="D12" s="209"/>
      <c r="E12" s="232"/>
      <c r="F12" s="228"/>
      <c r="G12" s="228"/>
      <c r="H12" s="228"/>
      <c r="I12" s="229"/>
      <c r="J12" s="229"/>
      <c r="K12" s="229"/>
      <c r="L12" s="229"/>
      <c r="M12" s="229"/>
      <c r="N12" s="229"/>
      <c r="O12" s="229"/>
      <c r="P12" s="229"/>
      <c r="Q12" s="230"/>
    </row>
    <row r="13" spans="1:18">
      <c r="A13" s="190"/>
      <c r="B13" s="231" t="s">
        <v>1370</v>
      </c>
      <c r="C13" s="209"/>
      <c r="D13" s="209"/>
      <c r="E13" s="232"/>
      <c r="F13" s="228"/>
      <c r="G13" s="228"/>
      <c r="H13" s="228"/>
      <c r="I13" s="229"/>
      <c r="J13" s="229"/>
      <c r="K13" s="229"/>
      <c r="L13" s="229"/>
      <c r="M13" s="229"/>
      <c r="N13" s="229"/>
      <c r="O13" s="229"/>
      <c r="P13" s="229"/>
      <c r="Q13" s="230"/>
    </row>
    <row r="14" spans="1:18" ht="13.5" customHeight="1">
      <c r="A14" s="190"/>
      <c r="B14" s="225" t="s">
        <v>1369</v>
      </c>
      <c r="C14" s="209" t="s">
        <v>1289</v>
      </c>
      <c r="D14" s="209">
        <v>1</v>
      </c>
      <c r="E14" s="255">
        <v>0</v>
      </c>
      <c r="F14" s="256">
        <v>0</v>
      </c>
      <c r="G14" s="228">
        <f t="shared" ref="G14:G19" si="0">E14*D14</f>
        <v>0</v>
      </c>
      <c r="H14" s="228">
        <f t="shared" ref="H14:H19" si="1">F14*D14</f>
        <v>0</v>
      </c>
      <c r="I14" s="229"/>
      <c r="J14" s="229"/>
      <c r="K14" s="229" t="s">
        <v>1288</v>
      </c>
      <c r="L14" s="229" t="s">
        <v>1287</v>
      </c>
      <c r="M14" s="229"/>
      <c r="N14" s="229"/>
      <c r="O14" s="229"/>
      <c r="P14" s="229"/>
      <c r="Q14" s="230">
        <f t="shared" ref="Q14:Q19" si="2">H14+G14</f>
        <v>0</v>
      </c>
    </row>
    <row r="15" spans="1:18" ht="13.5" customHeight="1">
      <c r="A15" s="190"/>
      <c r="B15" s="231" t="s">
        <v>1333</v>
      </c>
      <c r="C15" s="209" t="s">
        <v>1289</v>
      </c>
      <c r="D15" s="209">
        <v>1</v>
      </c>
      <c r="E15" s="255">
        <v>0</v>
      </c>
      <c r="F15" s="256">
        <v>0</v>
      </c>
      <c r="G15" s="228">
        <f t="shared" si="0"/>
        <v>0</v>
      </c>
      <c r="H15" s="228">
        <f t="shared" si="1"/>
        <v>0</v>
      </c>
      <c r="I15" s="229"/>
      <c r="J15" s="229"/>
      <c r="K15" s="229" t="s">
        <v>1288</v>
      </c>
      <c r="L15" s="229" t="s">
        <v>1287</v>
      </c>
      <c r="M15" s="229"/>
      <c r="N15" s="229"/>
      <c r="O15" s="229"/>
      <c r="P15" s="229"/>
      <c r="Q15" s="230">
        <f t="shared" si="2"/>
        <v>0</v>
      </c>
    </row>
    <row r="16" spans="1:18" ht="13.5" customHeight="1">
      <c r="A16" s="190"/>
      <c r="B16" s="231" t="s">
        <v>1368</v>
      </c>
      <c r="C16" s="209" t="s">
        <v>1289</v>
      </c>
      <c r="D16" s="209">
        <v>1</v>
      </c>
      <c r="E16" s="255">
        <v>0</v>
      </c>
      <c r="F16" s="256">
        <v>0</v>
      </c>
      <c r="G16" s="228">
        <f t="shared" si="0"/>
        <v>0</v>
      </c>
      <c r="H16" s="228">
        <f t="shared" si="1"/>
        <v>0</v>
      </c>
      <c r="I16" s="229"/>
      <c r="J16" s="229"/>
      <c r="K16" s="229" t="s">
        <v>1288</v>
      </c>
      <c r="L16" s="229" t="s">
        <v>1287</v>
      </c>
      <c r="M16" s="229"/>
      <c r="N16" s="229"/>
      <c r="O16" s="229"/>
      <c r="P16" s="229"/>
      <c r="Q16" s="230">
        <f t="shared" si="2"/>
        <v>0</v>
      </c>
    </row>
    <row r="17" spans="1:17" ht="13.5" customHeight="1">
      <c r="A17" s="190"/>
      <c r="B17" s="231" t="s">
        <v>1367</v>
      </c>
      <c r="C17" s="209" t="s">
        <v>1289</v>
      </c>
      <c r="D17" s="209">
        <v>1</v>
      </c>
      <c r="E17" s="255">
        <v>0</v>
      </c>
      <c r="F17" s="256">
        <v>0</v>
      </c>
      <c r="G17" s="228">
        <f t="shared" si="0"/>
        <v>0</v>
      </c>
      <c r="H17" s="228">
        <f>B114</f>
        <v>0</v>
      </c>
      <c r="I17" s="229"/>
      <c r="J17" s="229"/>
      <c r="K17" s="229" t="s">
        <v>1288</v>
      </c>
      <c r="L17" s="229" t="s">
        <v>1287</v>
      </c>
      <c r="M17" s="229"/>
      <c r="N17" s="229"/>
      <c r="O17" s="229"/>
      <c r="P17" s="229"/>
      <c r="Q17" s="230">
        <f t="shared" si="2"/>
        <v>0</v>
      </c>
    </row>
    <row r="18" spans="1:17" ht="15.75" customHeight="1">
      <c r="A18" s="190" t="s">
        <v>1366</v>
      </c>
      <c r="B18" s="225" t="s">
        <v>1365</v>
      </c>
      <c r="C18" s="209" t="s">
        <v>1083</v>
      </c>
      <c r="D18" s="209">
        <v>3</v>
      </c>
      <c r="E18" s="255">
        <v>0</v>
      </c>
      <c r="F18" s="256">
        <v>0</v>
      </c>
      <c r="G18" s="228">
        <f t="shared" si="0"/>
        <v>0</v>
      </c>
      <c r="H18" s="228">
        <f t="shared" si="1"/>
        <v>0</v>
      </c>
      <c r="I18" s="229"/>
      <c r="J18" s="229"/>
      <c r="K18" s="229" t="s">
        <v>1288</v>
      </c>
      <c r="L18" s="229" t="s">
        <v>1287</v>
      </c>
      <c r="M18" s="229"/>
      <c r="N18" s="229"/>
      <c r="O18" s="229"/>
      <c r="P18" s="229"/>
      <c r="Q18" s="230">
        <f t="shared" si="2"/>
        <v>0</v>
      </c>
    </row>
    <row r="19" spans="1:17">
      <c r="A19" s="190" t="s">
        <v>1364</v>
      </c>
      <c r="B19" s="225" t="s">
        <v>1363</v>
      </c>
      <c r="C19" s="209" t="s">
        <v>1083</v>
      </c>
      <c r="D19" s="209">
        <v>1</v>
      </c>
      <c r="E19" s="255">
        <v>0</v>
      </c>
      <c r="F19" s="256">
        <v>0</v>
      </c>
      <c r="G19" s="228">
        <f t="shared" si="0"/>
        <v>0</v>
      </c>
      <c r="H19" s="228">
        <f t="shared" si="1"/>
        <v>0</v>
      </c>
      <c r="I19" s="229"/>
      <c r="J19" s="229"/>
      <c r="K19" s="229" t="s">
        <v>1288</v>
      </c>
      <c r="L19" s="229" t="s">
        <v>1287</v>
      </c>
      <c r="M19" s="229"/>
      <c r="N19" s="229"/>
      <c r="O19" s="229"/>
      <c r="P19" s="229"/>
      <c r="Q19" s="230">
        <f t="shared" si="2"/>
        <v>0</v>
      </c>
    </row>
    <row r="20" spans="1:17" ht="12.75" customHeight="1">
      <c r="A20" s="190"/>
      <c r="B20" s="225" t="s">
        <v>1362</v>
      </c>
      <c r="C20" s="209"/>
      <c r="D20" s="209"/>
      <c r="E20" s="232"/>
      <c r="F20" s="228"/>
      <c r="G20" s="228"/>
      <c r="H20" s="228"/>
      <c r="I20" s="229"/>
      <c r="J20" s="229"/>
      <c r="K20" s="229"/>
      <c r="L20" s="229">
        <v>323.39999999999998</v>
      </c>
      <c r="M20" s="229"/>
      <c r="N20" s="229">
        <f>N18</f>
        <v>0</v>
      </c>
      <c r="O20" s="229"/>
      <c r="P20" s="229"/>
      <c r="Q20" s="230"/>
    </row>
    <row r="21" spans="1:17" ht="12.75" customHeight="1">
      <c r="A21" s="190"/>
      <c r="B21" s="225" t="s">
        <v>1361</v>
      </c>
      <c r="C21" s="209"/>
      <c r="D21" s="209"/>
      <c r="E21" s="232"/>
      <c r="F21" s="228"/>
      <c r="G21" s="228"/>
      <c r="H21" s="228"/>
      <c r="I21" s="229"/>
      <c r="J21" s="229"/>
      <c r="K21" s="229"/>
      <c r="L21" s="229"/>
      <c r="M21" s="229"/>
      <c r="N21" s="229"/>
      <c r="O21" s="229"/>
      <c r="P21" s="229"/>
      <c r="Q21" s="230"/>
    </row>
    <row r="22" spans="1:17" ht="12" customHeight="1">
      <c r="A22" s="190" t="s">
        <v>1360</v>
      </c>
      <c r="B22" s="225" t="s">
        <v>1359</v>
      </c>
      <c r="C22" s="209" t="s">
        <v>1083</v>
      </c>
      <c r="D22" s="209">
        <v>1</v>
      </c>
      <c r="E22" s="226">
        <v>0</v>
      </c>
      <c r="F22" s="227">
        <v>0</v>
      </c>
      <c r="G22" s="228">
        <f>E22*D22</f>
        <v>0</v>
      </c>
      <c r="H22" s="228">
        <f>F22*D22</f>
        <v>0</v>
      </c>
      <c r="I22" s="229"/>
      <c r="J22" s="229"/>
      <c r="K22" s="229" t="s">
        <v>1288</v>
      </c>
      <c r="L22" s="229" t="s">
        <v>1287</v>
      </c>
      <c r="M22" s="229"/>
      <c r="N22" s="229"/>
      <c r="O22" s="229"/>
      <c r="P22" s="229"/>
      <c r="Q22" s="230">
        <f>H22+G22</f>
        <v>0</v>
      </c>
    </row>
    <row r="23" spans="1:17" ht="14.25" customHeight="1">
      <c r="A23" s="190"/>
      <c r="B23" s="225" t="s">
        <v>1355</v>
      </c>
      <c r="C23" s="209"/>
      <c r="D23" s="209"/>
      <c r="E23" s="232"/>
      <c r="F23" s="228"/>
      <c r="G23" s="228"/>
      <c r="H23" s="228"/>
      <c r="I23" s="229"/>
      <c r="J23" s="229"/>
      <c r="K23" s="229"/>
      <c r="L23" s="229">
        <v>2013.2</v>
      </c>
      <c r="M23" s="229"/>
      <c r="N23" s="229">
        <f>N20</f>
        <v>0</v>
      </c>
      <c r="O23" s="229"/>
      <c r="P23" s="229"/>
      <c r="Q23" s="230"/>
    </row>
    <row r="24" spans="1:17" ht="14.25" customHeight="1">
      <c r="A24" s="190"/>
      <c r="B24" s="225" t="s">
        <v>1358</v>
      </c>
      <c r="C24" s="209"/>
      <c r="D24" s="209"/>
      <c r="E24" s="232"/>
      <c r="F24" s="228"/>
      <c r="G24" s="228"/>
      <c r="H24" s="228"/>
      <c r="I24" s="229"/>
      <c r="J24" s="229"/>
      <c r="K24" s="229"/>
      <c r="L24" s="229"/>
      <c r="M24" s="229"/>
      <c r="N24" s="229"/>
      <c r="O24" s="229"/>
      <c r="P24" s="229"/>
      <c r="Q24" s="230"/>
    </row>
    <row r="25" spans="1:17" ht="12" customHeight="1">
      <c r="A25" s="190" t="s">
        <v>1357</v>
      </c>
      <c r="B25" s="225" t="s">
        <v>1356</v>
      </c>
      <c r="C25" s="209" t="s">
        <v>1083</v>
      </c>
      <c r="D25" s="209">
        <v>1</v>
      </c>
      <c r="E25" s="255">
        <v>0</v>
      </c>
      <c r="F25" s="256">
        <v>0</v>
      </c>
      <c r="G25" s="228">
        <f>E25*D25</f>
        <v>0</v>
      </c>
      <c r="H25" s="228">
        <f>F25*D25</f>
        <v>0</v>
      </c>
      <c r="I25" s="229"/>
      <c r="J25" s="229"/>
      <c r="K25" s="229" t="s">
        <v>1288</v>
      </c>
      <c r="L25" s="229" t="s">
        <v>1287</v>
      </c>
      <c r="M25" s="229"/>
      <c r="N25" s="229"/>
      <c r="O25" s="229"/>
      <c r="P25" s="229"/>
      <c r="Q25" s="230">
        <f>H25+G25</f>
        <v>0</v>
      </c>
    </row>
    <row r="26" spans="1:17" ht="12" customHeight="1">
      <c r="A26" s="190"/>
      <c r="B26" s="225" t="s">
        <v>1355</v>
      </c>
      <c r="C26" s="209"/>
      <c r="D26" s="209"/>
      <c r="E26" s="232"/>
      <c r="F26" s="228"/>
      <c r="G26" s="228"/>
      <c r="H26" s="228"/>
      <c r="I26" s="229"/>
      <c r="J26" s="229"/>
      <c r="K26" s="229"/>
      <c r="L26" s="229">
        <v>320</v>
      </c>
      <c r="M26" s="229"/>
      <c r="N26" s="229">
        <f>N23</f>
        <v>0</v>
      </c>
      <c r="O26" s="229"/>
      <c r="P26" s="229"/>
      <c r="Q26" s="230"/>
    </row>
    <row r="27" spans="1:17" ht="12" customHeight="1">
      <c r="A27" s="190"/>
      <c r="B27" s="225" t="s">
        <v>1354</v>
      </c>
      <c r="C27" s="209"/>
      <c r="D27" s="209"/>
      <c r="E27" s="232"/>
      <c r="F27" s="228"/>
      <c r="G27" s="228"/>
      <c r="H27" s="228"/>
      <c r="I27" s="229"/>
      <c r="J27" s="229"/>
      <c r="K27" s="229"/>
      <c r="L27" s="229"/>
      <c r="M27" s="229"/>
      <c r="N27" s="229"/>
      <c r="O27" s="229"/>
      <c r="P27" s="229"/>
      <c r="Q27" s="230"/>
    </row>
    <row r="28" spans="1:17" ht="16.5" customHeight="1">
      <c r="A28" s="190" t="s">
        <v>1353</v>
      </c>
      <c r="B28" s="225" t="s">
        <v>1352</v>
      </c>
      <c r="C28" s="209" t="s">
        <v>1083</v>
      </c>
      <c r="D28" s="209">
        <v>2</v>
      </c>
      <c r="E28" s="255">
        <v>0</v>
      </c>
      <c r="F28" s="256">
        <v>0</v>
      </c>
      <c r="G28" s="228">
        <f>E28*D28</f>
        <v>0</v>
      </c>
      <c r="H28" s="228">
        <f>F28*D28</f>
        <v>0</v>
      </c>
      <c r="I28" s="229"/>
      <c r="J28" s="229"/>
      <c r="K28" s="229" t="s">
        <v>1288</v>
      </c>
      <c r="L28" s="229" t="s">
        <v>1287</v>
      </c>
      <c r="M28" s="229"/>
      <c r="N28" s="229"/>
      <c r="O28" s="229"/>
      <c r="P28" s="229"/>
      <c r="Q28" s="230">
        <f>H28+G28</f>
        <v>0</v>
      </c>
    </row>
    <row r="29" spans="1:17" ht="16.5" customHeight="1">
      <c r="A29" s="190" t="s">
        <v>1351</v>
      </c>
      <c r="B29" s="225" t="s">
        <v>1350</v>
      </c>
      <c r="C29" s="209" t="s">
        <v>1083</v>
      </c>
      <c r="D29" s="209">
        <v>1</v>
      </c>
      <c r="E29" s="255">
        <v>0</v>
      </c>
      <c r="F29" s="256">
        <v>0</v>
      </c>
      <c r="G29" s="228">
        <f>E29*D29</f>
        <v>0</v>
      </c>
      <c r="H29" s="228">
        <f>F29*D29</f>
        <v>0</v>
      </c>
      <c r="I29" s="229"/>
      <c r="J29" s="229"/>
      <c r="K29" s="229" t="s">
        <v>1288</v>
      </c>
      <c r="L29" s="229" t="s">
        <v>1287</v>
      </c>
      <c r="M29" s="229"/>
      <c r="N29" s="229"/>
      <c r="O29" s="229"/>
      <c r="P29" s="229"/>
      <c r="Q29" s="230">
        <f>H29+G29</f>
        <v>0</v>
      </c>
    </row>
    <row r="30" spans="1:17">
      <c r="A30" s="190" t="s">
        <v>1349</v>
      </c>
      <c r="B30" s="225" t="s">
        <v>1348</v>
      </c>
      <c r="C30" s="209" t="s">
        <v>1083</v>
      </c>
      <c r="D30" s="209">
        <v>1</v>
      </c>
      <c r="E30" s="255">
        <v>0</v>
      </c>
      <c r="F30" s="256">
        <v>0</v>
      </c>
      <c r="G30" s="228">
        <f>E30*D30</f>
        <v>0</v>
      </c>
      <c r="H30" s="228">
        <f>F30*D30</f>
        <v>0</v>
      </c>
      <c r="I30" s="229"/>
      <c r="J30" s="229"/>
      <c r="K30" s="229" t="s">
        <v>1288</v>
      </c>
      <c r="L30" s="229" t="s">
        <v>1287</v>
      </c>
      <c r="M30" s="229"/>
      <c r="N30" s="229"/>
      <c r="O30" s="229"/>
      <c r="P30" s="229"/>
      <c r="Q30" s="230">
        <f>H30+G30</f>
        <v>0</v>
      </c>
    </row>
    <row r="31" spans="1:17">
      <c r="A31" s="190" t="s">
        <v>1347</v>
      </c>
      <c r="B31" s="225" t="s">
        <v>1346</v>
      </c>
      <c r="C31" s="209" t="s">
        <v>1083</v>
      </c>
      <c r="D31" s="209">
        <v>8</v>
      </c>
      <c r="E31" s="255">
        <v>0</v>
      </c>
      <c r="F31" s="256">
        <v>0</v>
      </c>
      <c r="G31" s="228">
        <f>E31*D31</f>
        <v>0</v>
      </c>
      <c r="H31" s="228">
        <f>F31*D31</f>
        <v>0</v>
      </c>
      <c r="I31" s="229"/>
      <c r="J31" s="229"/>
      <c r="K31" s="229" t="s">
        <v>1288</v>
      </c>
      <c r="L31" s="229" t="s">
        <v>1287</v>
      </c>
      <c r="M31" s="229"/>
      <c r="N31" s="229"/>
      <c r="O31" s="229"/>
      <c r="P31" s="229"/>
      <c r="Q31" s="230">
        <f>H31+G31</f>
        <v>0</v>
      </c>
    </row>
    <row r="32" spans="1:17">
      <c r="A32" s="190"/>
      <c r="B32" s="225"/>
      <c r="C32" s="209"/>
      <c r="D32" s="209"/>
      <c r="E32" s="232"/>
      <c r="F32" s="228"/>
      <c r="G32" s="228"/>
      <c r="H32" s="228"/>
      <c r="I32" s="229"/>
      <c r="J32" s="229"/>
      <c r="K32" s="229"/>
      <c r="L32" s="229"/>
      <c r="M32" s="229"/>
      <c r="N32" s="229"/>
      <c r="O32" s="229"/>
      <c r="P32" s="229"/>
      <c r="Q32" s="230"/>
    </row>
    <row r="33" spans="1:17">
      <c r="A33" s="190"/>
      <c r="B33" s="225" t="s">
        <v>1345</v>
      </c>
      <c r="C33" s="209"/>
      <c r="D33" s="209"/>
      <c r="E33" s="232"/>
      <c r="F33" s="228"/>
      <c r="G33" s="228"/>
      <c r="H33" s="228"/>
      <c r="I33" s="229"/>
      <c r="J33" s="229"/>
      <c r="K33" s="229"/>
      <c r="L33" s="229"/>
      <c r="M33" s="229"/>
      <c r="N33" s="229"/>
      <c r="O33" s="229"/>
      <c r="P33" s="229"/>
      <c r="Q33" s="230"/>
    </row>
    <row r="34" spans="1:17">
      <c r="A34" s="190"/>
      <c r="B34" s="225" t="s">
        <v>1344</v>
      </c>
      <c r="C34" s="209" t="s">
        <v>156</v>
      </c>
      <c r="D34" s="209">
        <v>168</v>
      </c>
      <c r="E34" s="255">
        <v>0</v>
      </c>
      <c r="F34" s="256">
        <v>0</v>
      </c>
      <c r="G34" s="228">
        <f>E34*D34</f>
        <v>0</v>
      </c>
      <c r="H34" s="228">
        <f>F34*D34</f>
        <v>0</v>
      </c>
      <c r="I34" s="229"/>
      <c r="J34" s="229"/>
      <c r="K34" s="229" t="s">
        <v>1288</v>
      </c>
      <c r="L34" s="229" t="s">
        <v>1287</v>
      </c>
      <c r="M34" s="229"/>
      <c r="N34" s="229"/>
      <c r="O34" s="229"/>
      <c r="P34" s="229"/>
      <c r="Q34" s="230">
        <f>H34+G34</f>
        <v>0</v>
      </c>
    </row>
    <row r="35" spans="1:17">
      <c r="A35" s="190"/>
      <c r="B35" s="225" t="s">
        <v>1343</v>
      </c>
      <c r="C35" s="209" t="s">
        <v>156</v>
      </c>
      <c r="D35" s="209">
        <v>68</v>
      </c>
      <c r="E35" s="255">
        <v>0</v>
      </c>
      <c r="F35" s="256">
        <v>0</v>
      </c>
      <c r="G35" s="228">
        <f>E35*D35</f>
        <v>0</v>
      </c>
      <c r="H35" s="228">
        <f>F35*D35</f>
        <v>0</v>
      </c>
      <c r="I35" s="229"/>
      <c r="J35" s="229"/>
      <c r="K35" s="229" t="s">
        <v>1288</v>
      </c>
      <c r="L35" s="229" t="s">
        <v>1287</v>
      </c>
      <c r="M35" s="229"/>
      <c r="N35" s="229"/>
      <c r="O35" s="229"/>
      <c r="P35" s="229"/>
      <c r="Q35" s="230">
        <f>H35+G35</f>
        <v>0</v>
      </c>
    </row>
    <row r="36" spans="1:17">
      <c r="A36" s="190"/>
      <c r="B36" s="225"/>
      <c r="C36" s="209"/>
      <c r="D36" s="209"/>
      <c r="E36" s="232"/>
      <c r="F36" s="228"/>
      <c r="G36" s="228"/>
      <c r="H36" s="228"/>
      <c r="I36" s="229"/>
      <c r="J36" s="229"/>
      <c r="K36" s="229"/>
      <c r="L36" s="229"/>
      <c r="M36" s="229"/>
      <c r="N36" s="229"/>
      <c r="O36" s="229"/>
      <c r="P36" s="229"/>
      <c r="Q36" s="230"/>
    </row>
    <row r="37" spans="1:17">
      <c r="A37" s="190"/>
      <c r="B37" s="225" t="s">
        <v>1300</v>
      </c>
      <c r="C37" s="209" t="s">
        <v>1299</v>
      </c>
      <c r="D37" s="209">
        <v>70</v>
      </c>
      <c r="E37" s="255">
        <v>0</v>
      </c>
      <c r="F37" s="256">
        <v>0</v>
      </c>
      <c r="G37" s="228">
        <f>E37*D37</f>
        <v>0</v>
      </c>
      <c r="H37" s="228">
        <f>F37*D37</f>
        <v>0</v>
      </c>
      <c r="I37" s="229"/>
      <c r="J37" s="229"/>
      <c r="K37" s="229" t="s">
        <v>1288</v>
      </c>
      <c r="L37" s="229" t="s">
        <v>1287</v>
      </c>
      <c r="M37" s="229"/>
      <c r="N37" s="229"/>
      <c r="O37" s="229"/>
      <c r="P37" s="229"/>
      <c r="Q37" s="230">
        <f>H37+G37</f>
        <v>0</v>
      </c>
    </row>
    <row r="38" spans="1:17">
      <c r="A38" s="190"/>
      <c r="B38" s="225"/>
      <c r="C38" s="209"/>
      <c r="D38" s="209"/>
      <c r="E38" s="232"/>
      <c r="F38" s="228"/>
      <c r="G38" s="228"/>
      <c r="H38" s="228"/>
      <c r="I38" s="229"/>
      <c r="J38" s="229"/>
      <c r="K38" s="229"/>
      <c r="L38" s="229"/>
      <c r="M38" s="229"/>
      <c r="N38" s="229"/>
      <c r="O38" s="229"/>
      <c r="P38" s="229"/>
      <c r="Q38" s="230"/>
    </row>
    <row r="39" spans="1:17">
      <c r="A39" s="190"/>
      <c r="B39" s="231" t="s">
        <v>1298</v>
      </c>
      <c r="C39" s="233" t="s">
        <v>1289</v>
      </c>
      <c r="D39" s="233">
        <v>1</v>
      </c>
      <c r="E39" s="255">
        <v>0</v>
      </c>
      <c r="F39" s="256">
        <v>0</v>
      </c>
      <c r="G39" s="228">
        <f>E39*D39</f>
        <v>0</v>
      </c>
      <c r="H39" s="228">
        <f>F39*D39</f>
        <v>0</v>
      </c>
      <c r="I39" s="229"/>
      <c r="J39" s="229"/>
      <c r="K39" s="229" t="s">
        <v>1288</v>
      </c>
      <c r="L39" s="229" t="s">
        <v>1287</v>
      </c>
      <c r="M39" s="229"/>
      <c r="N39" s="229"/>
      <c r="O39" s="229"/>
      <c r="P39" s="229"/>
      <c r="Q39" s="230">
        <f>H39+G39</f>
        <v>0</v>
      </c>
    </row>
    <row r="40" spans="1:17">
      <c r="A40" s="190"/>
      <c r="B40" s="231" t="s">
        <v>1297</v>
      </c>
      <c r="C40" s="233" t="s">
        <v>1070</v>
      </c>
      <c r="D40" s="233">
        <v>20</v>
      </c>
      <c r="E40" s="255">
        <v>0</v>
      </c>
      <c r="F40" s="256">
        <v>0</v>
      </c>
      <c r="G40" s="228">
        <f>E40*D40</f>
        <v>0</v>
      </c>
      <c r="H40" s="228">
        <f>F40*D40</f>
        <v>0</v>
      </c>
      <c r="I40" s="229"/>
      <c r="J40" s="229"/>
      <c r="K40" s="229" t="s">
        <v>1288</v>
      </c>
      <c r="L40" s="229" t="s">
        <v>1287</v>
      </c>
      <c r="M40" s="229"/>
      <c r="N40" s="229"/>
      <c r="O40" s="229"/>
      <c r="P40" s="229"/>
      <c r="Q40" s="230">
        <f>H40+G40</f>
        <v>0</v>
      </c>
    </row>
    <row r="41" spans="1:17">
      <c r="A41" s="190"/>
      <c r="B41" s="225"/>
      <c r="C41" s="209"/>
      <c r="D41" s="209"/>
      <c r="E41" s="232"/>
      <c r="F41" s="228"/>
      <c r="G41" s="228"/>
      <c r="H41" s="228"/>
      <c r="I41" s="229"/>
      <c r="J41" s="229"/>
      <c r="K41" s="229"/>
      <c r="L41" s="229">
        <v>160.30000000000001</v>
      </c>
      <c r="M41" s="229"/>
      <c r="N41" s="229">
        <f>N28</f>
        <v>0</v>
      </c>
      <c r="O41" s="229"/>
      <c r="P41" s="229"/>
      <c r="Q41" s="230"/>
    </row>
    <row r="42" spans="1:17" ht="13">
      <c r="A42" s="190"/>
      <c r="B42" s="222" t="s">
        <v>1342</v>
      </c>
      <c r="C42" s="209"/>
      <c r="D42" s="209"/>
      <c r="E42" s="232"/>
      <c r="F42" s="228"/>
      <c r="G42" s="228"/>
      <c r="H42" s="228"/>
      <c r="I42" s="229"/>
      <c r="J42" s="229"/>
      <c r="K42" s="229"/>
      <c r="L42" s="229"/>
      <c r="M42" s="229"/>
      <c r="N42" s="229"/>
      <c r="O42" s="229"/>
      <c r="P42" s="229"/>
      <c r="Q42" s="230"/>
    </row>
    <row r="43" spans="1:17">
      <c r="A43" s="190"/>
      <c r="B43" s="225"/>
      <c r="C43" s="209"/>
      <c r="D43" s="209"/>
      <c r="E43" s="232"/>
      <c r="F43" s="228"/>
      <c r="G43" s="228"/>
      <c r="H43" s="228"/>
      <c r="I43" s="229"/>
      <c r="J43" s="229"/>
      <c r="K43" s="229"/>
      <c r="L43" s="229">
        <v>588</v>
      </c>
      <c r="M43" s="229"/>
      <c r="N43" s="229">
        <f>N30</f>
        <v>0</v>
      </c>
      <c r="O43" s="229"/>
      <c r="P43" s="229"/>
      <c r="Q43" s="230"/>
    </row>
    <row r="44" spans="1:17">
      <c r="A44" s="190" t="s">
        <v>1341</v>
      </c>
      <c r="B44" s="225" t="s">
        <v>1340</v>
      </c>
      <c r="C44" s="209" t="s">
        <v>1083</v>
      </c>
      <c r="D44" s="209">
        <v>1</v>
      </c>
      <c r="E44" s="255">
        <v>0</v>
      </c>
      <c r="F44" s="256">
        <v>0</v>
      </c>
      <c r="G44" s="228">
        <f>E44*D44</f>
        <v>0</v>
      </c>
      <c r="H44" s="228">
        <f>F44*D44</f>
        <v>0</v>
      </c>
      <c r="I44" s="229"/>
      <c r="J44" s="229"/>
      <c r="K44" s="229" t="s">
        <v>1288</v>
      </c>
      <c r="L44" s="229" t="s">
        <v>1287</v>
      </c>
      <c r="M44" s="229"/>
      <c r="N44" s="229"/>
      <c r="O44" s="229"/>
      <c r="P44" s="229"/>
      <c r="Q44" s="230">
        <f>H44+G44</f>
        <v>0</v>
      </c>
    </row>
    <row r="45" spans="1:17">
      <c r="A45" s="190"/>
      <c r="B45" s="225" t="s">
        <v>1339</v>
      </c>
      <c r="C45" s="209" t="s">
        <v>1083</v>
      </c>
      <c r="D45" s="209">
        <v>1</v>
      </c>
      <c r="E45" s="255">
        <v>0</v>
      </c>
      <c r="F45" s="256">
        <v>0</v>
      </c>
      <c r="G45" s="228">
        <f>E45*D45</f>
        <v>0</v>
      </c>
      <c r="H45" s="228">
        <f>F45*D45</f>
        <v>0</v>
      </c>
      <c r="I45" s="229"/>
      <c r="J45" s="229"/>
      <c r="K45" s="229" t="s">
        <v>1288</v>
      </c>
      <c r="L45" s="229" t="s">
        <v>1287</v>
      </c>
      <c r="M45" s="229"/>
      <c r="N45" s="229"/>
      <c r="O45" s="229"/>
      <c r="P45" s="229"/>
      <c r="Q45" s="230">
        <f>H45+G45</f>
        <v>0</v>
      </c>
    </row>
    <row r="46" spans="1:17">
      <c r="A46" s="190"/>
      <c r="B46" s="225" t="s">
        <v>1338</v>
      </c>
      <c r="C46" s="209"/>
      <c r="D46" s="209"/>
      <c r="E46" s="232"/>
      <c r="F46" s="228"/>
      <c r="G46" s="228"/>
      <c r="H46" s="228"/>
      <c r="I46" s="229"/>
      <c r="J46" s="229"/>
      <c r="K46" s="229"/>
      <c r="L46" s="229">
        <v>172</v>
      </c>
      <c r="M46" s="229"/>
      <c r="N46" s="229">
        <f>N43</f>
        <v>0</v>
      </c>
      <c r="O46" s="229"/>
      <c r="P46" s="229"/>
      <c r="Q46" s="230"/>
    </row>
    <row r="47" spans="1:17">
      <c r="A47" s="190"/>
      <c r="B47" s="225" t="s">
        <v>1337</v>
      </c>
      <c r="C47" s="209" t="s">
        <v>1083</v>
      </c>
      <c r="D47" s="209">
        <v>1</v>
      </c>
      <c r="E47" s="255">
        <v>0</v>
      </c>
      <c r="F47" s="256">
        <v>0</v>
      </c>
      <c r="G47" s="228">
        <f t="shared" ref="G47:G60" si="3">E47*D47</f>
        <v>0</v>
      </c>
      <c r="H47" s="228">
        <f t="shared" ref="H47:H60" si="4">F47*D47</f>
        <v>0</v>
      </c>
      <c r="I47" s="229"/>
      <c r="J47" s="229"/>
      <c r="K47" s="229" t="s">
        <v>1288</v>
      </c>
      <c r="L47" s="229" t="s">
        <v>1287</v>
      </c>
      <c r="M47" s="229"/>
      <c r="N47" s="229"/>
      <c r="O47" s="229"/>
      <c r="P47" s="229"/>
      <c r="Q47" s="230">
        <f t="shared" ref="Q47:Q60" si="5">H47+G47</f>
        <v>0</v>
      </c>
    </row>
    <row r="48" spans="1:17">
      <c r="A48" s="190"/>
      <c r="B48" s="225" t="s">
        <v>1336</v>
      </c>
      <c r="C48" s="209" t="s">
        <v>1083</v>
      </c>
      <c r="D48" s="209">
        <v>1</v>
      </c>
      <c r="E48" s="255">
        <v>0</v>
      </c>
      <c r="F48" s="256">
        <v>0</v>
      </c>
      <c r="G48" s="228">
        <f t="shared" si="3"/>
        <v>0</v>
      </c>
      <c r="H48" s="228">
        <f t="shared" si="4"/>
        <v>0</v>
      </c>
      <c r="I48" s="229"/>
      <c r="J48" s="229"/>
      <c r="K48" s="229" t="s">
        <v>1288</v>
      </c>
      <c r="L48" s="229" t="s">
        <v>1287</v>
      </c>
      <c r="M48" s="229"/>
      <c r="N48" s="229"/>
      <c r="O48" s="229"/>
      <c r="P48" s="229"/>
      <c r="Q48" s="230">
        <f t="shared" si="5"/>
        <v>0</v>
      </c>
    </row>
    <row r="49" spans="1:17">
      <c r="A49" s="190"/>
      <c r="B49" s="225" t="s">
        <v>1335</v>
      </c>
      <c r="C49" s="209" t="s">
        <v>1083</v>
      </c>
      <c r="D49" s="209">
        <v>1</v>
      </c>
      <c r="E49" s="255">
        <v>0</v>
      </c>
      <c r="F49" s="256">
        <v>0</v>
      </c>
      <c r="G49" s="228">
        <f t="shared" si="3"/>
        <v>0</v>
      </c>
      <c r="H49" s="228">
        <f t="shared" si="4"/>
        <v>0</v>
      </c>
      <c r="I49" s="229"/>
      <c r="J49" s="229"/>
      <c r="K49" s="229" t="s">
        <v>1288</v>
      </c>
      <c r="L49" s="229" t="s">
        <v>1287</v>
      </c>
      <c r="M49" s="229"/>
      <c r="N49" s="229"/>
      <c r="O49" s="229"/>
      <c r="P49" s="229"/>
      <c r="Q49" s="230">
        <f t="shared" si="5"/>
        <v>0</v>
      </c>
    </row>
    <row r="50" spans="1:17">
      <c r="A50" s="190"/>
      <c r="B50" s="225" t="s">
        <v>1334</v>
      </c>
      <c r="C50" s="209" t="s">
        <v>1083</v>
      </c>
      <c r="D50" s="209">
        <v>1</v>
      </c>
      <c r="E50" s="255">
        <v>0</v>
      </c>
      <c r="F50" s="256">
        <v>0</v>
      </c>
      <c r="G50" s="228">
        <f t="shared" si="3"/>
        <v>0</v>
      </c>
      <c r="H50" s="228">
        <f t="shared" si="4"/>
        <v>0</v>
      </c>
      <c r="I50" s="229"/>
      <c r="J50" s="229"/>
      <c r="K50" s="229" t="s">
        <v>1288</v>
      </c>
      <c r="L50" s="229" t="s">
        <v>1287</v>
      </c>
      <c r="M50" s="229"/>
      <c r="N50" s="229"/>
      <c r="O50" s="229"/>
      <c r="P50" s="229"/>
      <c r="Q50" s="230">
        <f t="shared" si="5"/>
        <v>0</v>
      </c>
    </row>
    <row r="51" spans="1:17">
      <c r="A51" s="190"/>
      <c r="B51" s="225" t="s">
        <v>1333</v>
      </c>
      <c r="C51" s="209" t="s">
        <v>1289</v>
      </c>
      <c r="D51" s="209">
        <v>1</v>
      </c>
      <c r="E51" s="255">
        <v>0</v>
      </c>
      <c r="F51" s="256">
        <v>0</v>
      </c>
      <c r="G51" s="228">
        <f t="shared" si="3"/>
        <v>0</v>
      </c>
      <c r="H51" s="228">
        <f t="shared" si="4"/>
        <v>0</v>
      </c>
      <c r="I51" s="229"/>
      <c r="J51" s="229"/>
      <c r="K51" s="229" t="s">
        <v>1288</v>
      </c>
      <c r="L51" s="229" t="s">
        <v>1287</v>
      </c>
      <c r="M51" s="229"/>
      <c r="N51" s="229"/>
      <c r="O51" s="229"/>
      <c r="P51" s="229"/>
      <c r="Q51" s="230">
        <f t="shared" si="5"/>
        <v>0</v>
      </c>
    </row>
    <row r="52" spans="1:17">
      <c r="A52" s="190" t="s">
        <v>1332</v>
      </c>
      <c r="B52" s="225" t="s">
        <v>1331</v>
      </c>
      <c r="C52" s="209" t="s">
        <v>1083</v>
      </c>
      <c r="D52" s="209">
        <v>1</v>
      </c>
      <c r="E52" s="255">
        <v>0</v>
      </c>
      <c r="F52" s="256">
        <v>0</v>
      </c>
      <c r="G52" s="228">
        <f t="shared" si="3"/>
        <v>0</v>
      </c>
      <c r="H52" s="228">
        <f t="shared" si="4"/>
        <v>0</v>
      </c>
      <c r="I52" s="229"/>
      <c r="J52" s="229"/>
      <c r="K52" s="229" t="s">
        <v>1288</v>
      </c>
      <c r="L52" s="229" t="s">
        <v>1287</v>
      </c>
      <c r="M52" s="229"/>
      <c r="N52" s="229"/>
      <c r="O52" s="229"/>
      <c r="P52" s="229"/>
      <c r="Q52" s="230">
        <f t="shared" si="5"/>
        <v>0</v>
      </c>
    </row>
    <row r="53" spans="1:17">
      <c r="A53" s="190" t="s">
        <v>1330</v>
      </c>
      <c r="B53" s="225" t="s">
        <v>1329</v>
      </c>
      <c r="C53" s="209" t="s">
        <v>1083</v>
      </c>
      <c r="D53" s="209">
        <v>4</v>
      </c>
      <c r="E53" s="255">
        <v>0</v>
      </c>
      <c r="F53" s="256">
        <v>0</v>
      </c>
      <c r="G53" s="228">
        <f t="shared" si="3"/>
        <v>0</v>
      </c>
      <c r="H53" s="228">
        <f t="shared" si="4"/>
        <v>0</v>
      </c>
      <c r="I53" s="229"/>
      <c r="J53" s="229"/>
      <c r="K53" s="229" t="s">
        <v>1288</v>
      </c>
      <c r="L53" s="229" t="s">
        <v>1287</v>
      </c>
      <c r="M53" s="229"/>
      <c r="N53" s="229"/>
      <c r="O53" s="229"/>
      <c r="P53" s="229"/>
      <c r="Q53" s="230">
        <f t="shared" si="5"/>
        <v>0</v>
      </c>
    </row>
    <row r="54" spans="1:17">
      <c r="A54" s="190" t="s">
        <v>1328</v>
      </c>
      <c r="B54" s="225" t="s">
        <v>1327</v>
      </c>
      <c r="C54" s="209" t="s">
        <v>1083</v>
      </c>
      <c r="D54" s="209">
        <v>2</v>
      </c>
      <c r="E54" s="255">
        <v>0</v>
      </c>
      <c r="F54" s="256">
        <v>0</v>
      </c>
      <c r="G54" s="228">
        <f t="shared" si="3"/>
        <v>0</v>
      </c>
      <c r="H54" s="228">
        <f t="shared" si="4"/>
        <v>0</v>
      </c>
      <c r="I54" s="229"/>
      <c r="J54" s="229"/>
      <c r="K54" s="229" t="s">
        <v>1288</v>
      </c>
      <c r="L54" s="229" t="s">
        <v>1287</v>
      </c>
      <c r="M54" s="229"/>
      <c r="N54" s="229"/>
      <c r="O54" s="229"/>
      <c r="P54" s="229"/>
      <c r="Q54" s="230">
        <f t="shared" si="5"/>
        <v>0</v>
      </c>
    </row>
    <row r="55" spans="1:17">
      <c r="A55" s="190" t="s">
        <v>1326</v>
      </c>
      <c r="B55" s="225" t="s">
        <v>1325</v>
      </c>
      <c r="C55" s="209" t="s">
        <v>1083</v>
      </c>
      <c r="D55" s="209">
        <v>2</v>
      </c>
      <c r="E55" s="255">
        <v>0</v>
      </c>
      <c r="F55" s="256">
        <v>0</v>
      </c>
      <c r="G55" s="228">
        <f t="shared" si="3"/>
        <v>0</v>
      </c>
      <c r="H55" s="228">
        <f t="shared" si="4"/>
        <v>0</v>
      </c>
      <c r="I55" s="229"/>
      <c r="J55" s="229"/>
      <c r="K55" s="229" t="s">
        <v>1288</v>
      </c>
      <c r="L55" s="229" t="s">
        <v>1287</v>
      </c>
      <c r="M55" s="229"/>
      <c r="N55" s="229"/>
      <c r="O55" s="229"/>
      <c r="P55" s="229"/>
      <c r="Q55" s="230">
        <f t="shared" si="5"/>
        <v>0</v>
      </c>
    </row>
    <row r="56" spans="1:17">
      <c r="A56" s="190" t="s">
        <v>1324</v>
      </c>
      <c r="B56" s="225" t="s">
        <v>1323</v>
      </c>
      <c r="C56" s="209" t="s">
        <v>1083</v>
      </c>
      <c r="D56" s="209">
        <v>1</v>
      </c>
      <c r="E56" s="255">
        <v>0</v>
      </c>
      <c r="F56" s="256">
        <v>0</v>
      </c>
      <c r="G56" s="228">
        <f t="shared" si="3"/>
        <v>0</v>
      </c>
      <c r="H56" s="228">
        <f t="shared" si="4"/>
        <v>0</v>
      </c>
      <c r="I56" s="229"/>
      <c r="J56" s="229"/>
      <c r="K56" s="229" t="s">
        <v>1288</v>
      </c>
      <c r="L56" s="229" t="s">
        <v>1287</v>
      </c>
      <c r="M56" s="229"/>
      <c r="N56" s="229"/>
      <c r="O56" s="229"/>
      <c r="P56" s="229"/>
      <c r="Q56" s="230">
        <f t="shared" si="5"/>
        <v>0</v>
      </c>
    </row>
    <row r="57" spans="1:17">
      <c r="A57" s="190" t="s">
        <v>1322</v>
      </c>
      <c r="B57" s="225" t="s">
        <v>1321</v>
      </c>
      <c r="C57" s="209" t="s">
        <v>1083</v>
      </c>
      <c r="D57" s="209">
        <v>1</v>
      </c>
      <c r="E57" s="255">
        <v>0</v>
      </c>
      <c r="F57" s="256">
        <v>0</v>
      </c>
      <c r="G57" s="228">
        <f t="shared" si="3"/>
        <v>0</v>
      </c>
      <c r="H57" s="228">
        <f t="shared" si="4"/>
        <v>0</v>
      </c>
      <c r="I57" s="229"/>
      <c r="J57" s="229"/>
      <c r="K57" s="229" t="s">
        <v>1288</v>
      </c>
      <c r="L57" s="229" t="s">
        <v>1287</v>
      </c>
      <c r="M57" s="229"/>
      <c r="N57" s="229"/>
      <c r="O57" s="229"/>
      <c r="P57" s="229"/>
      <c r="Q57" s="230">
        <f t="shared" si="5"/>
        <v>0</v>
      </c>
    </row>
    <row r="58" spans="1:17">
      <c r="A58" s="190" t="s">
        <v>1320</v>
      </c>
      <c r="B58" s="234" t="s">
        <v>1319</v>
      </c>
      <c r="C58" s="235" t="s">
        <v>1083</v>
      </c>
      <c r="D58" s="236">
        <v>3</v>
      </c>
      <c r="E58" s="255">
        <v>0</v>
      </c>
      <c r="F58" s="256">
        <v>0</v>
      </c>
      <c r="G58" s="228">
        <f t="shared" si="3"/>
        <v>0</v>
      </c>
      <c r="H58" s="228">
        <f t="shared" si="4"/>
        <v>0</v>
      </c>
      <c r="I58" s="229"/>
      <c r="J58" s="229"/>
      <c r="K58" s="229" t="s">
        <v>1288</v>
      </c>
      <c r="L58" s="229" t="s">
        <v>1287</v>
      </c>
      <c r="M58" s="229"/>
      <c r="N58" s="229"/>
      <c r="O58" s="229"/>
      <c r="P58" s="229"/>
      <c r="Q58" s="230">
        <f t="shared" si="5"/>
        <v>0</v>
      </c>
    </row>
    <row r="59" spans="1:17">
      <c r="A59" s="190" t="s">
        <v>1318</v>
      </c>
      <c r="B59" s="234" t="s">
        <v>1317</v>
      </c>
      <c r="C59" s="235" t="s">
        <v>1083</v>
      </c>
      <c r="D59" s="237">
        <v>1</v>
      </c>
      <c r="E59" s="255">
        <v>0</v>
      </c>
      <c r="F59" s="256">
        <v>0</v>
      </c>
      <c r="G59" s="228">
        <f t="shared" si="3"/>
        <v>0</v>
      </c>
      <c r="H59" s="228">
        <f t="shared" si="4"/>
        <v>0</v>
      </c>
      <c r="I59" s="229"/>
      <c r="J59" s="229"/>
      <c r="K59" s="229" t="s">
        <v>1288</v>
      </c>
      <c r="L59" s="229" t="s">
        <v>1287</v>
      </c>
      <c r="M59" s="229"/>
      <c r="N59" s="229"/>
      <c r="O59" s="229"/>
      <c r="P59" s="229"/>
      <c r="Q59" s="230">
        <f t="shared" si="5"/>
        <v>0</v>
      </c>
    </row>
    <row r="60" spans="1:17">
      <c r="A60" s="190" t="s">
        <v>1316</v>
      </c>
      <c r="B60" s="234" t="s">
        <v>1315</v>
      </c>
      <c r="C60" s="235" t="s">
        <v>1083</v>
      </c>
      <c r="D60" s="237">
        <v>2</v>
      </c>
      <c r="E60" s="255">
        <v>0</v>
      </c>
      <c r="F60" s="256">
        <v>0</v>
      </c>
      <c r="G60" s="228">
        <f t="shared" si="3"/>
        <v>0</v>
      </c>
      <c r="H60" s="228">
        <f t="shared" si="4"/>
        <v>0</v>
      </c>
      <c r="I60" s="229"/>
      <c r="J60" s="229"/>
      <c r="K60" s="229" t="s">
        <v>1288</v>
      </c>
      <c r="L60" s="229" t="s">
        <v>1287</v>
      </c>
      <c r="M60" s="229"/>
      <c r="N60" s="229"/>
      <c r="O60" s="229"/>
      <c r="P60" s="229"/>
      <c r="Q60" s="230">
        <f t="shared" si="5"/>
        <v>0</v>
      </c>
    </row>
    <row r="61" spans="1:17">
      <c r="A61" s="190"/>
      <c r="B61" s="234"/>
      <c r="C61" s="235"/>
      <c r="D61" s="237"/>
      <c r="E61" s="238"/>
      <c r="F61" s="239"/>
      <c r="G61" s="239"/>
      <c r="H61" s="239"/>
      <c r="I61" s="229"/>
      <c r="J61" s="229"/>
      <c r="K61" s="229"/>
      <c r="L61" s="229"/>
      <c r="M61" s="229"/>
      <c r="N61" s="229">
        <f>N43</f>
        <v>0</v>
      </c>
      <c r="O61" s="229"/>
      <c r="P61" s="229"/>
      <c r="Q61" s="230"/>
    </row>
    <row r="62" spans="1:17">
      <c r="A62" s="190"/>
      <c r="B62" s="234" t="s">
        <v>1303</v>
      </c>
      <c r="C62" s="235"/>
      <c r="D62" s="237"/>
      <c r="E62" s="238"/>
      <c r="F62" s="239"/>
      <c r="G62" s="239"/>
      <c r="H62" s="239"/>
      <c r="I62" s="229"/>
      <c r="J62" s="229"/>
      <c r="K62" s="229"/>
      <c r="L62" s="229"/>
      <c r="M62" s="229"/>
      <c r="N62" s="229"/>
      <c r="O62" s="229"/>
      <c r="P62" s="229"/>
      <c r="Q62" s="230"/>
    </row>
    <row r="63" spans="1:17">
      <c r="A63" s="190"/>
      <c r="B63" s="234" t="s">
        <v>1314</v>
      </c>
      <c r="C63" s="235" t="s">
        <v>1301</v>
      </c>
      <c r="D63" s="237">
        <v>26</v>
      </c>
      <c r="E63" s="255">
        <v>0</v>
      </c>
      <c r="F63" s="256">
        <v>0</v>
      </c>
      <c r="G63" s="228">
        <f>E63*D63</f>
        <v>0</v>
      </c>
      <c r="H63" s="228">
        <f>F63*D63</f>
        <v>0</v>
      </c>
      <c r="I63" s="229"/>
      <c r="J63" s="229"/>
      <c r="K63" s="229" t="s">
        <v>1288</v>
      </c>
      <c r="L63" s="229" t="s">
        <v>1287</v>
      </c>
      <c r="M63" s="229"/>
      <c r="N63" s="229"/>
      <c r="O63" s="229"/>
      <c r="P63" s="229"/>
      <c r="Q63" s="230">
        <f>H63+G63</f>
        <v>0</v>
      </c>
    </row>
    <row r="64" spans="1:17">
      <c r="A64" s="190"/>
      <c r="B64" s="234" t="s">
        <v>1313</v>
      </c>
      <c r="C64" s="235" t="s">
        <v>156</v>
      </c>
      <c r="D64" s="237">
        <v>3</v>
      </c>
      <c r="E64" s="255">
        <v>0</v>
      </c>
      <c r="F64" s="256">
        <v>0</v>
      </c>
      <c r="G64" s="228">
        <f>E64*D64</f>
        <v>0</v>
      </c>
      <c r="H64" s="228">
        <f>F64*D64</f>
        <v>0</v>
      </c>
      <c r="I64" s="229"/>
      <c r="J64" s="229"/>
      <c r="K64" s="229" t="s">
        <v>1288</v>
      </c>
      <c r="L64" s="229" t="s">
        <v>1287</v>
      </c>
      <c r="M64" s="229"/>
      <c r="N64" s="229"/>
      <c r="O64" s="229"/>
      <c r="P64" s="229"/>
      <c r="Q64" s="230">
        <f>H64+G64</f>
        <v>0</v>
      </c>
    </row>
    <row r="65" spans="1:17">
      <c r="A65" s="190"/>
      <c r="B65" s="234"/>
      <c r="C65" s="235"/>
      <c r="D65" s="235"/>
      <c r="E65" s="238"/>
      <c r="F65" s="239"/>
      <c r="G65" s="239"/>
      <c r="H65" s="239"/>
      <c r="I65" s="229"/>
      <c r="J65" s="229"/>
      <c r="K65" s="229"/>
      <c r="L65" s="229"/>
      <c r="M65" s="229"/>
      <c r="N65" s="229"/>
      <c r="O65" s="229"/>
      <c r="P65" s="229"/>
      <c r="Q65" s="230"/>
    </row>
    <row r="66" spans="1:17">
      <c r="A66" s="190"/>
      <c r="B66" s="225" t="s">
        <v>1300</v>
      </c>
      <c r="C66" s="209" t="s">
        <v>1299</v>
      </c>
      <c r="D66" s="209">
        <v>20</v>
      </c>
      <c r="E66" s="257">
        <v>0</v>
      </c>
      <c r="F66" s="256">
        <v>0</v>
      </c>
      <c r="G66" s="228">
        <f>E66*D66</f>
        <v>0</v>
      </c>
      <c r="H66" s="228">
        <f>F66*D66</f>
        <v>0</v>
      </c>
      <c r="I66" s="229"/>
      <c r="J66" s="229"/>
      <c r="K66" s="229" t="s">
        <v>1288</v>
      </c>
      <c r="L66" s="229" t="s">
        <v>1287</v>
      </c>
      <c r="M66" s="229"/>
      <c r="N66" s="229"/>
      <c r="O66" s="229"/>
      <c r="P66" s="229"/>
      <c r="Q66" s="230">
        <f>H66+G66</f>
        <v>0</v>
      </c>
    </row>
    <row r="67" spans="1:17">
      <c r="A67" s="190"/>
      <c r="B67" s="234"/>
      <c r="C67" s="235"/>
      <c r="D67" s="235"/>
      <c r="E67" s="238"/>
      <c r="F67" s="239"/>
      <c r="G67" s="239"/>
      <c r="H67" s="239"/>
      <c r="I67" s="229"/>
      <c r="J67" s="229"/>
      <c r="K67" s="229"/>
      <c r="L67" s="229"/>
      <c r="M67" s="229"/>
      <c r="N67" s="229"/>
      <c r="O67" s="229"/>
      <c r="P67" s="229"/>
      <c r="Q67" s="230"/>
    </row>
    <row r="68" spans="1:17" ht="13">
      <c r="A68" s="190"/>
      <c r="B68" s="222" t="s">
        <v>1312</v>
      </c>
      <c r="C68" s="235"/>
      <c r="D68" s="235"/>
      <c r="E68" s="238"/>
      <c r="F68" s="239"/>
      <c r="G68" s="239"/>
      <c r="H68" s="239"/>
      <c r="I68" s="229"/>
      <c r="J68" s="229"/>
      <c r="K68" s="229"/>
      <c r="L68" s="229"/>
      <c r="M68" s="229"/>
      <c r="N68" s="229">
        <f>N61</f>
        <v>0</v>
      </c>
      <c r="O68" s="229"/>
      <c r="P68" s="229"/>
      <c r="Q68" s="230"/>
    </row>
    <row r="69" spans="1:17">
      <c r="A69" s="190"/>
      <c r="B69" s="234"/>
      <c r="C69" s="235"/>
      <c r="D69" s="235"/>
      <c r="E69" s="238"/>
      <c r="F69" s="239"/>
      <c r="G69" s="239"/>
      <c r="H69" s="239"/>
      <c r="I69" s="229"/>
      <c r="J69" s="229"/>
      <c r="K69" s="229"/>
      <c r="L69" s="229"/>
      <c r="M69" s="229"/>
      <c r="N69" s="229"/>
      <c r="O69" s="229"/>
      <c r="P69" s="229"/>
      <c r="Q69" s="230"/>
    </row>
    <row r="70" spans="1:17">
      <c r="A70" s="190" t="s">
        <v>1311</v>
      </c>
      <c r="B70" s="234" t="s">
        <v>1310</v>
      </c>
      <c r="C70" s="235" t="s">
        <v>1083</v>
      </c>
      <c r="D70" s="235">
        <v>1</v>
      </c>
      <c r="E70" s="255">
        <v>0</v>
      </c>
      <c r="F70" s="256">
        <v>0</v>
      </c>
      <c r="G70" s="228">
        <f>E70*D70</f>
        <v>0</v>
      </c>
      <c r="H70" s="228">
        <f>F70*D70</f>
        <v>0</v>
      </c>
      <c r="I70" s="229"/>
      <c r="J70" s="229"/>
      <c r="K70" s="229" t="s">
        <v>1288</v>
      </c>
      <c r="L70" s="229" t="s">
        <v>1287</v>
      </c>
      <c r="M70" s="229"/>
      <c r="N70" s="229"/>
      <c r="O70" s="229"/>
      <c r="P70" s="229"/>
      <c r="Q70" s="230">
        <f>H70+G70</f>
        <v>0</v>
      </c>
    </row>
    <row r="71" spans="1:17">
      <c r="A71" s="190"/>
      <c r="B71" s="234" t="s">
        <v>1309</v>
      </c>
      <c r="C71" s="235" t="s">
        <v>1083</v>
      </c>
      <c r="D71" s="235">
        <v>1</v>
      </c>
      <c r="E71" s="255">
        <v>0</v>
      </c>
      <c r="F71" s="256">
        <v>0</v>
      </c>
      <c r="G71" s="228">
        <f>E71*D71</f>
        <v>0</v>
      </c>
      <c r="H71" s="228">
        <f>F71*D71</f>
        <v>0</v>
      </c>
      <c r="I71" s="229"/>
      <c r="J71" s="229"/>
      <c r="K71" s="229" t="s">
        <v>1288</v>
      </c>
      <c r="L71" s="229" t="s">
        <v>1287</v>
      </c>
      <c r="M71" s="229"/>
      <c r="N71" s="229"/>
      <c r="O71" s="229"/>
      <c r="P71" s="229"/>
      <c r="Q71" s="230">
        <f>H71+G71</f>
        <v>0</v>
      </c>
    </row>
    <row r="72" spans="1:17">
      <c r="A72" s="190"/>
      <c r="B72" s="234" t="s">
        <v>1308</v>
      </c>
      <c r="C72" s="235" t="s">
        <v>1083</v>
      </c>
      <c r="D72" s="235">
        <v>1</v>
      </c>
      <c r="E72" s="255">
        <v>0</v>
      </c>
      <c r="F72" s="256">
        <v>0</v>
      </c>
      <c r="G72" s="228">
        <f>E72*D72</f>
        <v>0</v>
      </c>
      <c r="H72" s="228">
        <f>F72*D72</f>
        <v>0</v>
      </c>
      <c r="I72" s="229"/>
      <c r="J72" s="229"/>
      <c r="K72" s="229" t="s">
        <v>1288</v>
      </c>
      <c r="L72" s="229" t="s">
        <v>1287</v>
      </c>
      <c r="M72" s="229"/>
      <c r="N72" s="229"/>
      <c r="O72" s="229"/>
      <c r="P72" s="229"/>
      <c r="Q72" s="230">
        <f>H72+G72</f>
        <v>0</v>
      </c>
    </row>
    <row r="73" spans="1:17">
      <c r="A73" s="190" t="s">
        <v>1307</v>
      </c>
      <c r="B73" s="234" t="s">
        <v>1306</v>
      </c>
      <c r="C73" s="235" t="s">
        <v>1083</v>
      </c>
      <c r="D73" s="235">
        <v>3</v>
      </c>
      <c r="E73" s="255">
        <v>0</v>
      </c>
      <c r="F73" s="256">
        <v>0</v>
      </c>
      <c r="G73" s="228">
        <f>E73*D73</f>
        <v>0</v>
      </c>
      <c r="H73" s="228">
        <f>F73*D73</f>
        <v>0</v>
      </c>
      <c r="I73" s="229"/>
      <c r="J73" s="229"/>
      <c r="K73" s="229" t="s">
        <v>1288</v>
      </c>
      <c r="L73" s="229" t="s">
        <v>1287</v>
      </c>
      <c r="M73" s="229"/>
      <c r="N73" s="229"/>
      <c r="O73" s="229"/>
      <c r="P73" s="229"/>
      <c r="Q73" s="230">
        <f>H73+G73</f>
        <v>0</v>
      </c>
    </row>
    <row r="74" spans="1:17">
      <c r="A74" s="190" t="s">
        <v>1305</v>
      </c>
      <c r="B74" s="234" t="s">
        <v>1304</v>
      </c>
      <c r="C74" s="235" t="s">
        <v>1083</v>
      </c>
      <c r="D74" s="235">
        <v>1</v>
      </c>
      <c r="E74" s="255">
        <v>0</v>
      </c>
      <c r="F74" s="256">
        <v>0</v>
      </c>
      <c r="G74" s="228">
        <f>E74*D74</f>
        <v>0</v>
      </c>
      <c r="H74" s="228">
        <f>F74*D74</f>
        <v>0</v>
      </c>
      <c r="I74" s="229"/>
      <c r="J74" s="229"/>
      <c r="K74" s="229" t="s">
        <v>1288</v>
      </c>
      <c r="L74" s="229" t="s">
        <v>1287</v>
      </c>
      <c r="M74" s="229"/>
      <c r="N74" s="229"/>
      <c r="O74" s="229"/>
      <c r="P74" s="229"/>
      <c r="Q74" s="230">
        <f>H74+G74</f>
        <v>0</v>
      </c>
    </row>
    <row r="75" spans="1:17">
      <c r="A75" s="190"/>
      <c r="B75" s="234"/>
      <c r="C75" s="235"/>
      <c r="D75" s="235"/>
      <c r="E75" s="238"/>
      <c r="F75" s="239"/>
      <c r="G75" s="239"/>
      <c r="H75" s="239"/>
      <c r="I75" s="229"/>
      <c r="J75" s="229"/>
      <c r="K75" s="229"/>
      <c r="L75" s="229"/>
      <c r="M75" s="229"/>
      <c r="N75" s="229"/>
      <c r="O75" s="229"/>
      <c r="P75" s="229"/>
      <c r="Q75" s="230"/>
    </row>
    <row r="76" spans="1:17">
      <c r="A76" s="190"/>
      <c r="B76" s="234" t="s">
        <v>1303</v>
      </c>
      <c r="C76" s="235"/>
      <c r="D76" s="237"/>
      <c r="E76" s="238"/>
      <c r="F76" s="239"/>
      <c r="G76" s="239"/>
      <c r="H76" s="239"/>
      <c r="I76" s="229"/>
      <c r="J76" s="229"/>
      <c r="K76" s="229"/>
      <c r="L76" s="229"/>
      <c r="M76" s="229"/>
      <c r="N76" s="229"/>
      <c r="O76" s="229"/>
      <c r="P76" s="229"/>
      <c r="Q76" s="230"/>
    </row>
    <row r="77" spans="1:17">
      <c r="A77" s="190"/>
      <c r="B77" s="234" t="s">
        <v>1302</v>
      </c>
      <c r="C77" s="235" t="s">
        <v>1301</v>
      </c>
      <c r="D77" s="237">
        <v>4</v>
      </c>
      <c r="E77" s="255">
        <v>0</v>
      </c>
      <c r="F77" s="256">
        <v>0</v>
      </c>
      <c r="G77" s="228">
        <f>E77*D77</f>
        <v>0</v>
      </c>
      <c r="H77" s="228">
        <f>F77*D77</f>
        <v>0</v>
      </c>
      <c r="I77" s="229"/>
      <c r="J77" s="229"/>
      <c r="K77" s="229" t="s">
        <v>1288</v>
      </c>
      <c r="L77" s="229" t="s">
        <v>1287</v>
      </c>
      <c r="M77" s="229"/>
      <c r="N77" s="229"/>
      <c r="O77" s="229"/>
      <c r="P77" s="229"/>
      <c r="Q77" s="230">
        <f>H77+G77</f>
        <v>0</v>
      </c>
    </row>
    <row r="78" spans="1:17">
      <c r="A78" s="190"/>
      <c r="B78" s="234"/>
      <c r="C78" s="240"/>
      <c r="D78" s="240"/>
      <c r="E78" s="238"/>
      <c r="F78" s="239"/>
      <c r="G78" s="239"/>
      <c r="H78" s="239"/>
      <c r="I78" s="229"/>
      <c r="J78" s="229"/>
      <c r="K78" s="229"/>
      <c r="L78" s="229"/>
      <c r="M78" s="229"/>
      <c r="N78" s="229"/>
      <c r="O78" s="229"/>
      <c r="P78" s="229"/>
      <c r="Q78" s="230"/>
    </row>
    <row r="79" spans="1:17">
      <c r="A79" s="190"/>
      <c r="B79" s="225" t="s">
        <v>1300</v>
      </c>
      <c r="C79" s="209" t="s">
        <v>1299</v>
      </c>
      <c r="D79" s="209">
        <v>5</v>
      </c>
      <c r="E79" s="255">
        <v>0</v>
      </c>
      <c r="F79" s="256">
        <v>0</v>
      </c>
      <c r="G79" s="228">
        <f>E79*D79</f>
        <v>0</v>
      </c>
      <c r="H79" s="228">
        <f>F79*D79</f>
        <v>0</v>
      </c>
      <c r="I79" s="229"/>
      <c r="J79" s="229"/>
      <c r="K79" s="229" t="s">
        <v>1288</v>
      </c>
      <c r="L79" s="229" t="s">
        <v>1287</v>
      </c>
      <c r="M79" s="229"/>
      <c r="N79" s="229"/>
      <c r="O79" s="229"/>
      <c r="P79" s="229"/>
      <c r="Q79" s="230">
        <f>H79+G79</f>
        <v>0</v>
      </c>
    </row>
    <row r="80" spans="1:17">
      <c r="A80" s="190"/>
      <c r="B80" s="234"/>
      <c r="C80" s="235"/>
      <c r="D80" s="235"/>
      <c r="E80" s="238"/>
      <c r="F80" s="239"/>
      <c r="G80" s="239"/>
      <c r="H80" s="239"/>
      <c r="I80" s="229"/>
      <c r="J80" s="229"/>
      <c r="K80" s="229"/>
      <c r="L80" s="229"/>
      <c r="M80" s="229"/>
      <c r="N80" s="229"/>
      <c r="O80" s="229"/>
      <c r="P80" s="229"/>
      <c r="Q80" s="230"/>
    </row>
    <row r="81" spans="1:20">
      <c r="A81" s="190"/>
      <c r="B81" s="231" t="s">
        <v>1298</v>
      </c>
      <c r="C81" s="233" t="s">
        <v>1289</v>
      </c>
      <c r="D81" s="233">
        <v>1</v>
      </c>
      <c r="E81" s="255">
        <v>0</v>
      </c>
      <c r="F81" s="256">
        <v>0</v>
      </c>
      <c r="G81" s="228">
        <f>E81*D81</f>
        <v>0</v>
      </c>
      <c r="H81" s="228">
        <f>F81*D81</f>
        <v>0</v>
      </c>
      <c r="I81" s="229"/>
      <c r="J81" s="229"/>
      <c r="K81" s="229" t="s">
        <v>1288</v>
      </c>
      <c r="L81" s="229" t="s">
        <v>1287</v>
      </c>
      <c r="M81" s="229"/>
      <c r="N81" s="229"/>
      <c r="O81" s="229"/>
      <c r="P81" s="229"/>
      <c r="Q81" s="230">
        <f>H81+G81</f>
        <v>0</v>
      </c>
    </row>
    <row r="82" spans="1:20">
      <c r="A82" s="190"/>
      <c r="B82" s="231" t="s">
        <v>1297</v>
      </c>
      <c r="C82" s="233" t="s">
        <v>1070</v>
      </c>
      <c r="D82" s="233">
        <v>20</v>
      </c>
      <c r="E82" s="255">
        <v>0</v>
      </c>
      <c r="F82" s="256">
        <v>0</v>
      </c>
      <c r="G82" s="228">
        <f>E82*D82</f>
        <v>0</v>
      </c>
      <c r="H82" s="228">
        <f>F82*D82</f>
        <v>0</v>
      </c>
      <c r="I82" s="229"/>
      <c r="J82" s="229"/>
      <c r="K82" s="229" t="s">
        <v>1288</v>
      </c>
      <c r="L82" s="229" t="s">
        <v>1287</v>
      </c>
      <c r="M82" s="229"/>
      <c r="N82" s="229"/>
      <c r="O82" s="229"/>
      <c r="P82" s="229"/>
      <c r="Q82" s="230">
        <f>H82+G82</f>
        <v>0</v>
      </c>
    </row>
    <row r="83" spans="1:20">
      <c r="A83" s="190"/>
      <c r="B83" s="234"/>
      <c r="C83" s="235"/>
      <c r="D83" s="235"/>
      <c r="E83" s="238"/>
      <c r="F83" s="239"/>
      <c r="G83" s="239"/>
      <c r="H83" s="239"/>
      <c r="I83" s="229"/>
      <c r="J83" s="229"/>
      <c r="K83" s="229"/>
      <c r="L83" s="229"/>
      <c r="M83" s="229"/>
      <c r="N83" s="229"/>
      <c r="O83" s="229"/>
      <c r="P83" s="229"/>
      <c r="Q83" s="230"/>
    </row>
    <row r="84" spans="1:20" ht="13">
      <c r="A84" s="190"/>
      <c r="B84" s="241" t="s">
        <v>1296</v>
      </c>
      <c r="C84" s="235"/>
      <c r="D84" s="235"/>
      <c r="E84" s="238"/>
      <c r="F84" s="239"/>
      <c r="G84" s="239"/>
      <c r="H84" s="239"/>
      <c r="I84" s="229"/>
      <c r="J84" s="229"/>
      <c r="K84" s="229"/>
      <c r="L84" s="229"/>
      <c r="M84" s="229"/>
      <c r="N84" s="229"/>
      <c r="O84" s="229"/>
      <c r="P84" s="229"/>
      <c r="Q84" s="230"/>
    </row>
    <row r="85" spans="1:20">
      <c r="A85" s="190"/>
      <c r="B85" s="234" t="s">
        <v>1295</v>
      </c>
      <c r="C85" s="235" t="s">
        <v>1070</v>
      </c>
      <c r="D85" s="235">
        <v>20</v>
      </c>
      <c r="E85" s="255">
        <v>0</v>
      </c>
      <c r="F85" s="256">
        <v>0</v>
      </c>
      <c r="G85" s="228">
        <f t="shared" ref="G85:G90" si="6">E85*D85</f>
        <v>0</v>
      </c>
      <c r="H85" s="228">
        <f t="shared" ref="H85:H90" si="7">F85*D85</f>
        <v>0</v>
      </c>
      <c r="I85" s="229"/>
      <c r="J85" s="229"/>
      <c r="K85" s="229" t="s">
        <v>1288</v>
      </c>
      <c r="L85" s="229" t="s">
        <v>1287</v>
      </c>
      <c r="M85" s="229"/>
      <c r="N85" s="229"/>
      <c r="O85" s="229"/>
      <c r="P85" s="229"/>
      <c r="Q85" s="230">
        <f t="shared" ref="Q85:Q90" si="8">H85+G85</f>
        <v>0</v>
      </c>
    </row>
    <row r="86" spans="1:20">
      <c r="A86" s="190"/>
      <c r="B86" s="234" t="s">
        <v>1294</v>
      </c>
      <c r="C86" s="235" t="s">
        <v>1070</v>
      </c>
      <c r="D86" s="235">
        <v>8</v>
      </c>
      <c r="E86" s="255">
        <v>0</v>
      </c>
      <c r="F86" s="256">
        <v>0</v>
      </c>
      <c r="G86" s="228">
        <f t="shared" si="6"/>
        <v>0</v>
      </c>
      <c r="H86" s="228">
        <f t="shared" si="7"/>
        <v>0</v>
      </c>
      <c r="I86" s="229"/>
      <c r="J86" s="229"/>
      <c r="K86" s="229" t="s">
        <v>1288</v>
      </c>
      <c r="L86" s="229" t="s">
        <v>1287</v>
      </c>
      <c r="M86" s="229"/>
      <c r="N86" s="229"/>
      <c r="O86" s="229"/>
      <c r="P86" s="229"/>
      <c r="Q86" s="230">
        <f t="shared" si="8"/>
        <v>0</v>
      </c>
    </row>
    <row r="87" spans="1:20">
      <c r="A87" s="190"/>
      <c r="B87" s="234" t="s">
        <v>1293</v>
      </c>
      <c r="C87" s="235" t="s">
        <v>1070</v>
      </c>
      <c r="D87" s="235">
        <v>24</v>
      </c>
      <c r="E87" s="255">
        <v>0</v>
      </c>
      <c r="F87" s="256">
        <v>0</v>
      </c>
      <c r="G87" s="228">
        <f t="shared" si="6"/>
        <v>0</v>
      </c>
      <c r="H87" s="228">
        <f t="shared" si="7"/>
        <v>0</v>
      </c>
      <c r="I87" s="229"/>
      <c r="J87" s="229"/>
      <c r="K87" s="229" t="s">
        <v>1288</v>
      </c>
      <c r="L87" s="229" t="s">
        <v>1287</v>
      </c>
      <c r="M87" s="229"/>
      <c r="N87" s="229"/>
      <c r="O87" s="229"/>
      <c r="P87" s="229"/>
      <c r="Q87" s="230">
        <f t="shared" si="8"/>
        <v>0</v>
      </c>
    </row>
    <row r="88" spans="1:20">
      <c r="A88" s="190"/>
      <c r="B88" s="234" t="s">
        <v>1292</v>
      </c>
      <c r="C88" s="235" t="s">
        <v>1070</v>
      </c>
      <c r="D88" s="235">
        <v>8</v>
      </c>
      <c r="E88" s="255">
        <v>0</v>
      </c>
      <c r="F88" s="256">
        <v>0</v>
      </c>
      <c r="G88" s="228">
        <f t="shared" si="6"/>
        <v>0</v>
      </c>
      <c r="H88" s="228">
        <f t="shared" si="7"/>
        <v>0</v>
      </c>
      <c r="I88" s="229"/>
      <c r="J88" s="229"/>
      <c r="K88" s="229" t="s">
        <v>1288</v>
      </c>
      <c r="L88" s="229" t="s">
        <v>1287</v>
      </c>
      <c r="M88" s="229"/>
      <c r="N88" s="229"/>
      <c r="O88" s="229"/>
      <c r="P88" s="229"/>
      <c r="Q88" s="230">
        <f t="shared" si="8"/>
        <v>0</v>
      </c>
    </row>
    <row r="89" spans="1:20">
      <c r="A89" s="190"/>
      <c r="B89" s="234" t="s">
        <v>1291</v>
      </c>
      <c r="C89" s="235" t="s">
        <v>1289</v>
      </c>
      <c r="D89" s="235">
        <v>1</v>
      </c>
      <c r="E89" s="255">
        <v>0</v>
      </c>
      <c r="F89" s="256">
        <v>0</v>
      </c>
      <c r="G89" s="228">
        <f t="shared" si="6"/>
        <v>0</v>
      </c>
      <c r="H89" s="228">
        <f t="shared" si="7"/>
        <v>0</v>
      </c>
      <c r="I89" s="229"/>
      <c r="J89" s="229"/>
      <c r="K89" s="229" t="s">
        <v>1288</v>
      </c>
      <c r="L89" s="229" t="s">
        <v>1287</v>
      </c>
      <c r="M89" s="229"/>
      <c r="N89" s="229"/>
      <c r="O89" s="229"/>
      <c r="P89" s="229"/>
      <c r="Q89" s="230">
        <f t="shared" si="8"/>
        <v>0</v>
      </c>
    </row>
    <row r="90" spans="1:20">
      <c r="A90" s="190"/>
      <c r="B90" s="234" t="s">
        <v>1290</v>
      </c>
      <c r="C90" s="235" t="s">
        <v>1289</v>
      </c>
      <c r="D90" s="235">
        <v>1</v>
      </c>
      <c r="E90" s="255">
        <v>0</v>
      </c>
      <c r="F90" s="256">
        <v>0</v>
      </c>
      <c r="G90" s="228">
        <f t="shared" si="6"/>
        <v>0</v>
      </c>
      <c r="H90" s="228">
        <f t="shared" si="7"/>
        <v>0</v>
      </c>
      <c r="I90" s="229"/>
      <c r="J90" s="229"/>
      <c r="K90" s="229" t="s">
        <v>1288</v>
      </c>
      <c r="L90" s="229" t="s">
        <v>1287</v>
      </c>
      <c r="M90" s="229"/>
      <c r="N90" s="229"/>
      <c r="O90" s="229"/>
      <c r="P90" s="229"/>
      <c r="Q90" s="230">
        <f t="shared" si="8"/>
        <v>0</v>
      </c>
    </row>
    <row r="91" spans="1:20">
      <c r="A91" s="190"/>
      <c r="B91" s="234"/>
      <c r="C91" s="235"/>
      <c r="D91" s="235"/>
      <c r="E91" s="242"/>
      <c r="F91" s="235"/>
      <c r="G91" s="235"/>
      <c r="H91" s="235"/>
      <c r="I91" s="211"/>
      <c r="J91" s="211"/>
      <c r="K91" s="211"/>
      <c r="L91" s="211"/>
      <c r="M91" s="211"/>
      <c r="N91" s="211"/>
      <c r="O91" s="211"/>
      <c r="P91" s="211"/>
      <c r="Q91" s="224"/>
    </row>
    <row r="92" spans="1:20" ht="13" thickBot="1">
      <c r="A92" s="190"/>
      <c r="B92" s="243"/>
      <c r="C92" s="244"/>
      <c r="D92" s="244"/>
      <c r="E92" s="245"/>
      <c r="F92" s="235"/>
      <c r="G92" s="235"/>
      <c r="H92" s="235"/>
      <c r="I92" s="211"/>
      <c r="J92" s="211"/>
      <c r="K92" s="211"/>
      <c r="L92" s="211"/>
      <c r="M92" s="211"/>
      <c r="N92" s="211"/>
      <c r="O92" s="211"/>
      <c r="P92" s="211"/>
      <c r="Q92" s="224"/>
    </row>
    <row r="93" spans="1:20" ht="13">
      <c r="A93" s="191"/>
      <c r="B93" s="246" t="s">
        <v>1286</v>
      </c>
      <c r="C93" s="247"/>
      <c r="D93" s="481">
        <f>SUM(Q11:Q90)</f>
        <v>0</v>
      </c>
      <c r="E93" s="482"/>
      <c r="F93" s="237"/>
      <c r="G93" s="235"/>
      <c r="H93" s="235"/>
      <c r="I93" s="211"/>
      <c r="J93" s="211"/>
      <c r="K93" s="211"/>
      <c r="L93" s="211"/>
      <c r="M93" s="211"/>
      <c r="N93" s="211"/>
      <c r="O93" s="211"/>
      <c r="P93" s="211"/>
      <c r="Q93" s="224"/>
      <c r="T93" s="207"/>
    </row>
    <row r="94" spans="1:20" ht="13">
      <c r="A94" s="191"/>
      <c r="B94" s="248" t="s">
        <v>1041</v>
      </c>
      <c r="C94" s="249"/>
      <c r="D94" s="483">
        <f>D93*0.21</f>
        <v>0</v>
      </c>
      <c r="E94" s="484"/>
      <c r="F94" s="237"/>
      <c r="G94" s="235"/>
      <c r="H94" s="235"/>
      <c r="I94" s="211"/>
      <c r="J94" s="211"/>
      <c r="K94" s="211"/>
      <c r="L94" s="211"/>
      <c r="M94" s="211"/>
      <c r="N94" s="211"/>
      <c r="O94" s="211"/>
      <c r="P94" s="211"/>
      <c r="Q94" s="224"/>
    </row>
    <row r="95" spans="1:20" ht="13.5" thickBot="1">
      <c r="A95" s="191"/>
      <c r="B95" s="250" t="s">
        <v>1285</v>
      </c>
      <c r="C95" s="251"/>
      <c r="D95" s="472">
        <f>SUM(D93:E94)</f>
        <v>0</v>
      </c>
      <c r="E95" s="473"/>
      <c r="F95" s="237"/>
      <c r="G95" s="235"/>
      <c r="H95" s="235"/>
      <c r="I95" s="211"/>
      <c r="J95" s="211"/>
      <c r="K95" s="211"/>
      <c r="L95" s="211"/>
      <c r="M95" s="211"/>
      <c r="N95" s="211"/>
      <c r="O95" s="211"/>
      <c r="P95" s="211"/>
      <c r="Q95" s="224"/>
    </row>
    <row r="96" spans="1:20">
      <c r="A96" s="190"/>
      <c r="B96" s="252"/>
      <c r="C96" s="253"/>
      <c r="D96" s="253"/>
      <c r="E96" s="254"/>
      <c r="F96" s="235"/>
      <c r="G96" s="235"/>
      <c r="H96" s="235"/>
      <c r="I96" s="211"/>
      <c r="J96" s="211"/>
      <c r="K96" s="211"/>
      <c r="L96" s="211"/>
      <c r="M96" s="211"/>
      <c r="N96" s="211"/>
      <c r="O96" s="211"/>
      <c r="P96" s="211"/>
      <c r="Q96" s="224"/>
    </row>
    <row r="97" spans="1:17">
      <c r="A97" s="190"/>
      <c r="B97" s="234"/>
      <c r="C97" s="235"/>
      <c r="D97" s="235"/>
      <c r="E97" s="242"/>
      <c r="F97" s="235"/>
      <c r="G97" s="235"/>
      <c r="H97" s="235"/>
      <c r="I97" s="211"/>
      <c r="J97" s="211"/>
      <c r="K97" s="211"/>
      <c r="L97" s="211"/>
      <c r="M97" s="211"/>
      <c r="N97" s="211"/>
      <c r="O97" s="211"/>
      <c r="P97" s="211"/>
      <c r="Q97" s="224"/>
    </row>
    <row r="120" spans="5:5">
      <c r="E120" s="207">
        <f>+D93</f>
        <v>0</v>
      </c>
    </row>
    <row r="121" spans="5:5">
      <c r="E121" s="207">
        <f>+D95</f>
        <v>0</v>
      </c>
    </row>
    <row r="122" spans="5:5">
      <c r="E122" s="207"/>
    </row>
  </sheetData>
  <sheetProtection algorithmName="SHA-512" hashValue="C2DT8L7h/T007ypw1bkwxqFWJQXKXSytU3Rg5FCiAju6TbtrmrMz/jMDCjmkfLsu0R0WBjwT+VoqS/+gcpaGIQ==" saltValue="i71uV6+PZCrwpUc7lYITVw==" spinCount="100000" sheet="1" objects="1" scenarios="1"/>
  <mergeCells count="13">
    <mergeCell ref="I6:J6"/>
    <mergeCell ref="K6:L6"/>
    <mergeCell ref="M6:N6"/>
    <mergeCell ref="O6:P6"/>
    <mergeCell ref="E6:F6"/>
    <mergeCell ref="G6:H6"/>
    <mergeCell ref="D95:E95"/>
    <mergeCell ref="C1:H1"/>
    <mergeCell ref="C2:H2"/>
    <mergeCell ref="C3:H3"/>
    <mergeCell ref="C4:H4"/>
    <mergeCell ref="D93:E93"/>
    <mergeCell ref="D94:E94"/>
  </mergeCells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/>
  </sheetViews>
  <sheetFormatPr defaultRowHeight="13"/>
  <cols>
    <col min="1" max="1" width="11.109375" style="197" customWidth="1"/>
    <col min="2" max="2" width="44.5546875" style="188" customWidth="1"/>
    <col min="3" max="16384" width="8.88671875" style="188"/>
  </cols>
  <sheetData>
    <row r="1" spans="1:2">
      <c r="B1" s="197" t="s">
        <v>1408</v>
      </c>
    </row>
    <row r="2" spans="1:2">
      <c r="B2" s="198" t="s">
        <v>1407</v>
      </c>
    </row>
    <row r="3" spans="1:2">
      <c r="A3" s="197" t="s">
        <v>1406</v>
      </c>
      <c r="B3" s="198" t="s">
        <v>1405</v>
      </c>
    </row>
    <row r="4" spans="1:2">
      <c r="A4" s="197" t="s">
        <v>1404</v>
      </c>
      <c r="B4" s="198" t="s">
        <v>1403</v>
      </c>
    </row>
    <row r="5" spans="1:2">
      <c r="A5" s="197" t="s">
        <v>1402</v>
      </c>
      <c r="B5" s="198" t="s">
        <v>1401</v>
      </c>
    </row>
    <row r="6" spans="1:2">
      <c r="A6" s="197" t="s">
        <v>1400</v>
      </c>
      <c r="B6" s="198" t="s">
        <v>1399</v>
      </c>
    </row>
    <row r="7" spans="1:2">
      <c r="A7" s="197" t="s">
        <v>1398</v>
      </c>
      <c r="B7" s="198" t="s">
        <v>1397</v>
      </c>
    </row>
    <row r="8" spans="1:2">
      <c r="A8" s="197" t="s">
        <v>1396</v>
      </c>
      <c r="B8" s="198" t="s">
        <v>1395</v>
      </c>
    </row>
  </sheetData>
  <pageMargins left="0.78740157499999996" right="0.78740157499999996" top="0.984251969" bottom="0.984251969" header="0.4921259845" footer="0.492125984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3"/>
  <sheetViews>
    <sheetView showRowColHeaders="0" view="pageLayout" topLeftCell="A49" zoomScale="110" zoomScaleNormal="100" zoomScalePageLayoutView="110" workbookViewId="0">
      <selection activeCell="H51" sqref="H51"/>
    </sheetView>
  </sheetViews>
  <sheetFormatPr defaultRowHeight="14.5"/>
  <cols>
    <col min="1" max="16384" width="8.88671875" style="199"/>
  </cols>
  <sheetData>
    <row r="1" spans="1:12">
      <c r="A1" s="271"/>
      <c r="B1" s="271"/>
      <c r="C1" s="271"/>
      <c r="D1" s="271"/>
      <c r="E1" s="271"/>
      <c r="F1" s="271"/>
      <c r="G1" s="271"/>
      <c r="H1" s="271"/>
      <c r="I1" s="271"/>
      <c r="J1" s="271"/>
      <c r="K1" s="271"/>
      <c r="L1" s="271"/>
    </row>
    <row r="2" spans="1:12" ht="25">
      <c r="A2" s="272" t="s">
        <v>1530</v>
      </c>
      <c r="B2" s="273"/>
      <c r="C2" s="273"/>
      <c r="D2" s="273"/>
      <c r="E2" s="273"/>
      <c r="F2" s="273"/>
      <c r="G2" s="273"/>
      <c r="H2" s="273"/>
      <c r="I2" s="273"/>
      <c r="J2" s="271"/>
      <c r="K2" s="271"/>
      <c r="L2" s="271"/>
    </row>
    <row r="3" spans="1:12" ht="18">
      <c r="A3" s="273"/>
      <c r="B3" s="274" t="s">
        <v>1529</v>
      </c>
      <c r="C3" s="275"/>
      <c r="D3" s="274"/>
      <c r="E3" s="274"/>
      <c r="F3" s="274"/>
      <c r="G3" s="274"/>
      <c r="H3" s="274"/>
      <c r="I3" s="273"/>
      <c r="J3" s="271"/>
      <c r="K3" s="271"/>
      <c r="L3" s="271"/>
    </row>
    <row r="4" spans="1:12" ht="22.5">
      <c r="A4" s="273"/>
      <c r="B4" s="276" t="s">
        <v>1528</v>
      </c>
      <c r="C4" s="273"/>
      <c r="D4" s="273"/>
      <c r="E4" s="273"/>
      <c r="F4" s="273"/>
      <c r="G4" s="273"/>
      <c r="H4" s="273"/>
      <c r="I4" s="273"/>
      <c r="J4" s="271"/>
      <c r="K4" s="271"/>
      <c r="L4" s="271"/>
    </row>
    <row r="5" spans="1:12">
      <c r="A5" s="271"/>
      <c r="B5" s="271"/>
      <c r="C5" s="271"/>
      <c r="D5" s="271"/>
      <c r="E5" s="271"/>
      <c r="F5" s="271"/>
      <c r="G5" s="271"/>
      <c r="H5" s="271"/>
      <c r="I5" s="271"/>
      <c r="J5" s="271"/>
      <c r="K5" s="271"/>
      <c r="L5" s="271"/>
    </row>
    <row r="6" spans="1:12">
      <c r="A6" s="271"/>
      <c r="B6" s="271"/>
      <c r="C6" s="271"/>
      <c r="D6" s="271"/>
      <c r="E6" s="271"/>
      <c r="F6" s="271"/>
      <c r="G6" s="271"/>
      <c r="H6" s="271"/>
      <c r="I6" s="271"/>
      <c r="J6" s="271"/>
      <c r="K6" s="271"/>
      <c r="L6" s="271"/>
    </row>
    <row r="7" spans="1:12" ht="15.5">
      <c r="A7" s="277"/>
      <c r="B7" s="273"/>
      <c r="C7" s="273"/>
      <c r="D7" s="273"/>
      <c r="E7" s="273"/>
      <c r="F7" s="273"/>
      <c r="G7" s="273"/>
      <c r="H7" s="273"/>
      <c r="I7" s="277"/>
      <c r="J7" s="271"/>
      <c r="K7" s="271"/>
      <c r="L7" s="271"/>
    </row>
    <row r="8" spans="1:12" ht="15.5">
      <c r="A8" s="277" t="s">
        <v>1527</v>
      </c>
      <c r="B8" s="278"/>
      <c r="C8" s="278"/>
      <c r="D8" s="278"/>
      <c r="E8" s="278"/>
      <c r="F8" s="278"/>
      <c r="G8" s="278"/>
      <c r="H8" s="279">
        <f>SUM(H38:H40)</f>
        <v>0</v>
      </c>
      <c r="I8" s="273"/>
      <c r="J8" s="271"/>
      <c r="K8" s="271"/>
      <c r="L8" s="271"/>
    </row>
    <row r="9" spans="1:12">
      <c r="A9" s="278"/>
      <c r="B9" s="278"/>
      <c r="C9" s="278"/>
      <c r="D9" s="278"/>
      <c r="E9" s="278"/>
      <c r="F9" s="278"/>
      <c r="G9" s="278"/>
      <c r="H9" s="280"/>
      <c r="I9" s="273"/>
      <c r="J9" s="271"/>
      <c r="K9" s="271"/>
      <c r="L9" s="271"/>
    </row>
    <row r="10" spans="1:12" ht="15.5">
      <c r="A10" s="277"/>
      <c r="B10" s="278"/>
      <c r="C10" s="277"/>
      <c r="D10" s="278"/>
      <c r="E10" s="278"/>
      <c r="F10" s="278"/>
      <c r="G10" s="278"/>
      <c r="H10" s="281"/>
      <c r="I10" s="273"/>
      <c r="J10" s="271"/>
      <c r="K10" s="271"/>
      <c r="L10" s="271"/>
    </row>
    <row r="11" spans="1:12" ht="15.5">
      <c r="A11" s="278"/>
      <c r="B11" s="278"/>
      <c r="C11" s="278"/>
      <c r="D11" s="278"/>
      <c r="E11" s="278"/>
      <c r="F11" s="278"/>
      <c r="G11" s="278"/>
      <c r="H11" s="280"/>
      <c r="I11" s="282"/>
      <c r="J11" s="271"/>
      <c r="K11" s="271"/>
      <c r="L11" s="271"/>
    </row>
    <row r="12" spans="1:12" ht="15.5">
      <c r="A12" s="277" t="s">
        <v>1526</v>
      </c>
      <c r="B12" s="278"/>
      <c r="C12" s="278"/>
      <c r="D12" s="278"/>
      <c r="E12" s="278"/>
      <c r="F12" s="278"/>
      <c r="G12" s="278"/>
      <c r="H12" s="281">
        <f>SUM(H8)</f>
        <v>0</v>
      </c>
      <c r="I12" s="273"/>
      <c r="J12" s="271"/>
      <c r="K12" s="271"/>
      <c r="L12" s="271"/>
    </row>
    <row r="13" spans="1:12">
      <c r="A13" s="278"/>
      <c r="B13" s="278"/>
      <c r="C13" s="278"/>
      <c r="D13" s="278"/>
      <c r="E13" s="278"/>
      <c r="F13" s="278"/>
      <c r="G13" s="278"/>
      <c r="H13" s="280"/>
      <c r="I13" s="273"/>
      <c r="J13" s="271"/>
      <c r="K13" s="271"/>
      <c r="L13" s="271"/>
    </row>
    <row r="14" spans="1:12" ht="15.5">
      <c r="A14" s="277" t="s">
        <v>1525</v>
      </c>
      <c r="B14" s="278"/>
      <c r="C14" s="278"/>
      <c r="D14" s="278"/>
      <c r="E14" s="278"/>
      <c r="F14" s="278"/>
      <c r="G14" s="278"/>
      <c r="H14" s="279">
        <f>SUM(H12)</f>
        <v>0</v>
      </c>
      <c r="I14" s="273"/>
      <c r="J14" s="271"/>
      <c r="K14" s="271"/>
      <c r="L14" s="271"/>
    </row>
    <row r="15" spans="1:12">
      <c r="A15" s="278"/>
      <c r="B15" s="278"/>
      <c r="C15" s="278"/>
      <c r="D15" s="278"/>
      <c r="E15" s="278"/>
      <c r="F15" s="278"/>
      <c r="G15" s="278"/>
      <c r="H15" s="280"/>
      <c r="I15" s="273"/>
      <c r="J15" s="271"/>
      <c r="K15" s="271"/>
      <c r="L15" s="271"/>
    </row>
    <row r="16" spans="1:12" ht="15.5">
      <c r="A16" s="277" t="s">
        <v>1524</v>
      </c>
      <c r="B16" s="278"/>
      <c r="C16" s="278"/>
      <c r="D16" s="278"/>
      <c r="E16" s="278"/>
      <c r="F16" s="278"/>
      <c r="G16" s="278"/>
      <c r="H16" s="281">
        <f>SUM(H33)</f>
        <v>0</v>
      </c>
      <c r="I16" s="273"/>
      <c r="J16" s="271"/>
      <c r="K16" s="271"/>
      <c r="L16" s="271"/>
    </row>
    <row r="17" spans="1:12" ht="15.5">
      <c r="A17" s="278"/>
      <c r="B17" s="278"/>
      <c r="C17" s="278"/>
      <c r="D17" s="278"/>
      <c r="E17" s="278"/>
      <c r="F17" s="278"/>
      <c r="G17" s="278"/>
      <c r="H17" s="280"/>
      <c r="I17" s="277"/>
      <c r="J17" s="271"/>
      <c r="K17" s="271"/>
      <c r="L17" s="271"/>
    </row>
    <row r="18" spans="1:12" ht="17.5">
      <c r="A18" s="275" t="s">
        <v>1523</v>
      </c>
      <c r="B18" s="278"/>
      <c r="C18" s="278"/>
      <c r="D18" s="278"/>
      <c r="E18" s="278"/>
      <c r="F18" s="278"/>
      <c r="G18" s="278"/>
      <c r="H18" s="279">
        <f>SUM(H14:H16)</f>
        <v>0</v>
      </c>
      <c r="I18" s="273"/>
      <c r="J18" s="271"/>
      <c r="K18" s="271"/>
      <c r="L18" s="271"/>
    </row>
    <row r="19" spans="1:12" ht="15.5">
      <c r="A19" s="278"/>
      <c r="B19" s="278"/>
      <c r="C19" s="278"/>
      <c r="D19" s="278"/>
      <c r="E19" s="278"/>
      <c r="F19" s="278"/>
      <c r="G19" s="278"/>
      <c r="H19" s="280"/>
      <c r="I19" s="277"/>
      <c r="J19" s="271"/>
      <c r="K19" s="271"/>
      <c r="L19" s="271"/>
    </row>
    <row r="20" spans="1:12" ht="15.5">
      <c r="A20" s="277" t="s">
        <v>1522</v>
      </c>
      <c r="B20" s="278"/>
      <c r="C20" s="277">
        <v>0.21</v>
      </c>
      <c r="D20" s="278"/>
      <c r="E20" s="278"/>
      <c r="F20" s="278"/>
      <c r="G20" s="278"/>
      <c r="H20" s="281">
        <f>PRODUCT(H18,C20)</f>
        <v>0</v>
      </c>
      <c r="I20" s="273"/>
      <c r="J20" s="271"/>
      <c r="K20" s="271"/>
      <c r="L20" s="271"/>
    </row>
    <row r="21" spans="1:12">
      <c r="A21" s="278"/>
      <c r="B21" s="278"/>
      <c r="C21" s="278"/>
      <c r="D21" s="278"/>
      <c r="E21" s="278"/>
      <c r="F21" s="278"/>
      <c r="G21" s="278"/>
      <c r="H21" s="280"/>
      <c r="I21" s="273"/>
      <c r="J21" s="271"/>
      <c r="K21" s="271"/>
      <c r="L21" s="271"/>
    </row>
    <row r="22" spans="1:12" ht="15.5">
      <c r="A22" s="277"/>
      <c r="B22" s="278"/>
      <c r="C22" s="278"/>
      <c r="D22" s="278"/>
      <c r="E22" s="278"/>
      <c r="F22" s="278"/>
      <c r="G22" s="278"/>
      <c r="H22" s="281"/>
      <c r="I22" s="273"/>
      <c r="J22" s="271"/>
      <c r="K22" s="271"/>
      <c r="L22" s="271"/>
    </row>
    <row r="23" spans="1:12" ht="15.5">
      <c r="A23" s="277"/>
      <c r="B23" s="277"/>
      <c r="C23" s="277"/>
      <c r="D23" s="277"/>
      <c r="E23" s="281"/>
      <c r="F23" s="281"/>
      <c r="G23" s="277"/>
      <c r="H23" s="281"/>
      <c r="I23" s="282"/>
      <c r="J23" s="271"/>
      <c r="K23" s="271"/>
      <c r="L23" s="271"/>
    </row>
    <row r="24" spans="1:12" ht="15.5">
      <c r="A24" s="277"/>
      <c r="B24" s="277"/>
      <c r="C24" s="277"/>
      <c r="D24" s="277"/>
      <c r="E24" s="277"/>
      <c r="F24" s="278"/>
      <c r="G24" s="278"/>
      <c r="H24" s="280"/>
      <c r="I24" s="273"/>
      <c r="J24" s="271"/>
      <c r="K24" s="271"/>
      <c r="L24" s="271"/>
    </row>
    <row r="25" spans="1:12">
      <c r="A25" s="278"/>
      <c r="B25" s="278"/>
      <c r="C25" s="278"/>
      <c r="D25" s="278"/>
      <c r="E25" s="278"/>
      <c r="F25" s="278"/>
      <c r="G25" s="278"/>
      <c r="H25" s="280"/>
      <c r="I25" s="273"/>
      <c r="J25" s="271"/>
      <c r="K25" s="271"/>
      <c r="L25" s="271"/>
    </row>
    <row r="26" spans="1:12">
      <c r="A26" s="278"/>
      <c r="B26" s="278"/>
      <c r="C26" s="278"/>
      <c r="D26" s="278"/>
      <c r="E26" s="278"/>
      <c r="F26" s="278"/>
      <c r="G26" s="278"/>
      <c r="H26" s="280"/>
      <c r="I26" s="273"/>
      <c r="J26" s="271"/>
      <c r="K26" s="271"/>
      <c r="L26" s="271"/>
    </row>
    <row r="27" spans="1:12" ht="17.5">
      <c r="A27" s="275" t="s">
        <v>1521</v>
      </c>
      <c r="B27" s="278"/>
      <c r="C27" s="278"/>
      <c r="D27" s="278"/>
      <c r="E27" s="278"/>
      <c r="F27" s="278"/>
      <c r="G27" s="278"/>
      <c r="H27" s="279">
        <f>SUM(H18,H20,H23)</f>
        <v>0</v>
      </c>
      <c r="I27" s="273"/>
      <c r="J27" s="271"/>
      <c r="K27" s="271"/>
      <c r="L27" s="271"/>
    </row>
    <row r="28" spans="1:12" ht="15.5">
      <c r="A28" s="277"/>
      <c r="B28" s="277"/>
      <c r="C28" s="277"/>
      <c r="D28" s="277"/>
      <c r="E28" s="277"/>
      <c r="F28" s="277"/>
      <c r="G28" s="277"/>
      <c r="H28" s="281"/>
      <c r="I28" s="273"/>
      <c r="J28" s="271"/>
      <c r="K28" s="271"/>
      <c r="L28" s="271"/>
    </row>
    <row r="29" spans="1:12" ht="15.5">
      <c r="A29" s="277"/>
      <c r="B29" s="277"/>
      <c r="C29" s="277"/>
      <c r="D29" s="277"/>
      <c r="E29" s="277"/>
      <c r="F29" s="278"/>
      <c r="G29" s="278"/>
      <c r="H29" s="280"/>
      <c r="I29" s="273"/>
      <c r="J29" s="271"/>
      <c r="K29" s="271"/>
      <c r="L29" s="271"/>
    </row>
    <row r="30" spans="1:12" ht="25">
      <c r="A30" s="283" t="s">
        <v>1520</v>
      </c>
      <c r="B30" s="283"/>
      <c r="C30" s="283"/>
      <c r="D30" s="283"/>
      <c r="E30" s="283"/>
      <c r="F30" s="283"/>
      <c r="G30" s="283"/>
      <c r="H30" s="273"/>
      <c r="I30" s="273"/>
      <c r="J30" s="271"/>
      <c r="K30" s="271"/>
      <c r="L30" s="271"/>
    </row>
    <row r="31" spans="1:12">
      <c r="A31" s="271"/>
      <c r="B31" s="271"/>
      <c r="C31" s="271"/>
      <c r="D31" s="271"/>
      <c r="E31" s="271"/>
      <c r="F31" s="271"/>
      <c r="G31" s="271"/>
      <c r="H31" s="271"/>
      <c r="I31" s="271"/>
      <c r="J31" s="271"/>
      <c r="K31" s="271"/>
      <c r="L31" s="271"/>
    </row>
    <row r="32" spans="1:12">
      <c r="A32" s="271"/>
      <c r="B32" s="271"/>
      <c r="C32" s="271"/>
      <c r="D32" s="271"/>
      <c r="E32" s="271"/>
      <c r="F32" s="271"/>
      <c r="G32" s="271"/>
      <c r="H32" s="271"/>
      <c r="I32" s="271"/>
      <c r="J32" s="271"/>
      <c r="K32" s="271"/>
      <c r="L32" s="271"/>
    </row>
    <row r="33" spans="1:12" ht="15.5">
      <c r="A33" s="277" t="s">
        <v>1519</v>
      </c>
      <c r="B33" s="277"/>
      <c r="C33" s="277"/>
      <c r="D33" s="273"/>
      <c r="E33" s="273"/>
      <c r="F33" s="273"/>
      <c r="G33" s="273"/>
      <c r="H33" s="269">
        <v>0</v>
      </c>
      <c r="I33" s="273"/>
      <c r="J33" s="271"/>
      <c r="K33" s="271"/>
      <c r="L33" s="271"/>
    </row>
    <row r="34" spans="1:12">
      <c r="A34" s="273"/>
      <c r="B34" s="273"/>
      <c r="C34" s="273"/>
      <c r="D34" s="273"/>
      <c r="E34" s="273"/>
      <c r="F34" s="273"/>
      <c r="G34" s="273"/>
      <c r="H34" s="284"/>
      <c r="I34" s="273"/>
      <c r="J34" s="271"/>
      <c r="K34" s="271"/>
      <c r="L34" s="271"/>
    </row>
    <row r="35" spans="1:12">
      <c r="A35" s="273"/>
      <c r="B35" s="273"/>
      <c r="C35" s="273"/>
      <c r="D35" s="273"/>
      <c r="E35" s="273"/>
      <c r="F35" s="273"/>
      <c r="G35" s="273"/>
      <c r="H35" s="284"/>
      <c r="I35" s="273"/>
      <c r="J35" s="271"/>
      <c r="K35" s="271"/>
      <c r="L35" s="271"/>
    </row>
    <row r="36" spans="1:12" ht="15.5">
      <c r="A36" s="277"/>
      <c r="B36" s="277"/>
      <c r="C36" s="277"/>
      <c r="D36" s="277"/>
      <c r="E36" s="277"/>
      <c r="F36" s="277"/>
      <c r="G36" s="273"/>
      <c r="H36" s="281"/>
      <c r="I36" s="273"/>
      <c r="J36" s="271"/>
      <c r="K36" s="271"/>
      <c r="L36" s="271"/>
    </row>
    <row r="37" spans="1:12" ht="15.5">
      <c r="A37" s="277"/>
      <c r="B37" s="277"/>
      <c r="C37" s="277"/>
      <c r="D37" s="273"/>
      <c r="E37" s="273"/>
      <c r="F37" s="273"/>
      <c r="G37" s="273"/>
      <c r="H37" s="285"/>
      <c r="I37" s="286"/>
      <c r="J37" s="271"/>
      <c r="K37" s="271"/>
      <c r="L37" s="271"/>
    </row>
    <row r="38" spans="1:12" ht="15.5">
      <c r="A38" s="277" t="s">
        <v>1518</v>
      </c>
      <c r="B38" s="277"/>
      <c r="C38" s="277"/>
      <c r="D38" s="273"/>
      <c r="E38" s="273"/>
      <c r="F38" s="273"/>
      <c r="G38" s="273"/>
      <c r="H38" s="279">
        <f>SUM(I320)</f>
        <v>0</v>
      </c>
      <c r="I38" s="273"/>
      <c r="J38" s="271"/>
      <c r="K38" s="271"/>
      <c r="L38" s="271"/>
    </row>
    <row r="39" spans="1:12">
      <c r="A39" s="273"/>
      <c r="B39" s="273"/>
      <c r="C39" s="273"/>
      <c r="D39" s="273"/>
      <c r="E39" s="273"/>
      <c r="F39" s="273"/>
      <c r="G39" s="273"/>
      <c r="H39" s="284"/>
      <c r="I39" s="273"/>
      <c r="J39" s="271"/>
      <c r="K39" s="271"/>
      <c r="L39" s="271"/>
    </row>
    <row r="40" spans="1:12" ht="15.5">
      <c r="A40" s="277" t="s">
        <v>1517</v>
      </c>
      <c r="B40" s="277"/>
      <c r="C40" s="277"/>
      <c r="D40" s="273"/>
      <c r="E40" s="273"/>
      <c r="F40" s="273"/>
      <c r="G40" s="273"/>
      <c r="H40" s="279">
        <f>SUM(I198)</f>
        <v>0</v>
      </c>
      <c r="I40" s="273"/>
      <c r="J40" s="271"/>
      <c r="K40" s="271"/>
      <c r="L40" s="271"/>
    </row>
    <row r="41" spans="1:12">
      <c r="A41" s="273"/>
      <c r="B41" s="273"/>
      <c r="C41" s="273"/>
      <c r="D41" s="273"/>
      <c r="E41" s="273"/>
      <c r="F41" s="273"/>
      <c r="G41" s="273"/>
      <c r="H41" s="284"/>
      <c r="I41" s="273"/>
      <c r="J41" s="271"/>
      <c r="K41" s="271"/>
      <c r="L41" s="271"/>
    </row>
    <row r="42" spans="1:12" ht="15.5">
      <c r="A42" s="282" t="s">
        <v>1516</v>
      </c>
      <c r="B42" s="282"/>
      <c r="C42" s="282"/>
      <c r="D42" s="273"/>
      <c r="E42" s="273"/>
      <c r="F42" s="273"/>
      <c r="G42" s="273"/>
      <c r="H42" s="279">
        <f>SUM(H38:H40)</f>
        <v>0</v>
      </c>
      <c r="I42" s="282"/>
      <c r="J42" s="271"/>
      <c r="K42" s="271"/>
      <c r="L42" s="271"/>
    </row>
    <row r="43" spans="1:12" ht="15.5">
      <c r="A43" s="277"/>
      <c r="B43" s="277"/>
      <c r="C43" s="277"/>
      <c r="D43" s="273"/>
      <c r="E43" s="273"/>
      <c r="F43" s="273"/>
      <c r="G43" s="273"/>
      <c r="H43" s="279"/>
      <c r="I43" s="273"/>
      <c r="J43" s="271"/>
      <c r="K43" s="271"/>
      <c r="L43" s="271"/>
    </row>
    <row r="44" spans="1:12">
      <c r="A44" s="273"/>
      <c r="B44" s="273"/>
      <c r="C44" s="273"/>
      <c r="D44" s="273"/>
      <c r="E44" s="273"/>
      <c r="F44" s="273"/>
      <c r="G44" s="273"/>
      <c r="H44" s="284"/>
      <c r="I44" s="273"/>
      <c r="J44" s="271"/>
      <c r="K44" s="271"/>
      <c r="L44" s="271"/>
    </row>
    <row r="45" spans="1:12" ht="15.5">
      <c r="A45" s="277"/>
      <c r="B45" s="277"/>
      <c r="C45" s="277"/>
      <c r="D45" s="273"/>
      <c r="E45" s="273"/>
      <c r="F45" s="273"/>
      <c r="G45" s="273"/>
      <c r="H45" s="279"/>
      <c r="I45" s="273"/>
      <c r="J45" s="271"/>
      <c r="K45" s="271"/>
      <c r="L45" s="271"/>
    </row>
    <row r="46" spans="1:12">
      <c r="A46" s="273"/>
      <c r="B46" s="273"/>
      <c r="C46" s="273"/>
      <c r="D46" s="273"/>
      <c r="E46" s="273"/>
      <c r="F46" s="273"/>
      <c r="G46" s="273"/>
      <c r="H46" s="284"/>
      <c r="I46" s="273"/>
      <c r="J46" s="271"/>
      <c r="K46" s="271"/>
      <c r="L46" s="271"/>
    </row>
    <row r="47" spans="1:12" ht="15.5">
      <c r="A47" s="287"/>
      <c r="B47" s="282"/>
      <c r="C47" s="282"/>
      <c r="D47" s="277"/>
      <c r="E47" s="277"/>
      <c r="F47" s="277"/>
      <c r="G47" s="273"/>
      <c r="H47" s="277"/>
      <c r="I47" s="273"/>
      <c r="J47" s="271"/>
      <c r="K47" s="271"/>
      <c r="L47" s="271"/>
    </row>
    <row r="48" spans="1:12" ht="15.5">
      <c r="A48" s="287" t="s">
        <v>1515</v>
      </c>
      <c r="B48" s="282"/>
      <c r="C48" s="282"/>
      <c r="D48" s="277"/>
      <c r="E48" s="277"/>
      <c r="F48" s="277"/>
      <c r="G48" s="273"/>
      <c r="H48" s="277"/>
      <c r="I48" s="273"/>
      <c r="J48" s="271"/>
      <c r="K48" s="271"/>
      <c r="L48" s="271"/>
    </row>
    <row r="49" spans="1:12" ht="15.5">
      <c r="A49" s="277" t="s">
        <v>1514</v>
      </c>
      <c r="B49" s="282"/>
      <c r="C49" s="282"/>
      <c r="D49" s="282"/>
      <c r="E49" s="282"/>
      <c r="F49" s="282"/>
      <c r="G49" s="273"/>
      <c r="H49" s="277"/>
      <c r="I49" s="273"/>
      <c r="J49" s="271"/>
      <c r="K49" s="271"/>
      <c r="L49" s="271"/>
    </row>
    <row r="50" spans="1:12" ht="15.5">
      <c r="A50" s="288" t="s">
        <v>1513</v>
      </c>
      <c r="B50" s="281"/>
      <c r="C50" s="277"/>
      <c r="D50" s="277"/>
      <c r="E50" s="277"/>
      <c r="F50" s="277"/>
      <c r="G50" s="277"/>
      <c r="H50" s="281"/>
      <c r="I50" s="281"/>
      <c r="J50" s="271"/>
      <c r="K50" s="271"/>
      <c r="L50" s="271"/>
    </row>
    <row r="51" spans="1:12" ht="15.5">
      <c r="A51" s="289">
        <v>1</v>
      </c>
      <c r="B51" s="290" t="s">
        <v>1410</v>
      </c>
      <c r="C51" s="291" t="s">
        <v>1512</v>
      </c>
      <c r="D51" s="291"/>
      <c r="E51" s="291"/>
      <c r="F51" s="291"/>
      <c r="G51" s="291"/>
      <c r="H51" s="269">
        <v>0</v>
      </c>
      <c r="I51" s="289">
        <f t="shared" ref="I51:I67" si="0">PRODUCT(A51,H51)</f>
        <v>0</v>
      </c>
      <c r="J51" s="271"/>
      <c r="K51" s="271"/>
      <c r="L51" s="271"/>
    </row>
    <row r="52" spans="1:12" ht="15.5">
      <c r="A52" s="289">
        <v>1</v>
      </c>
      <c r="B52" s="290" t="s">
        <v>1410</v>
      </c>
      <c r="C52" s="291" t="s">
        <v>1511</v>
      </c>
      <c r="D52" s="291"/>
      <c r="E52" s="291"/>
      <c r="F52" s="291"/>
      <c r="G52" s="291"/>
      <c r="H52" s="269">
        <v>0</v>
      </c>
      <c r="I52" s="289">
        <f t="shared" si="0"/>
        <v>0</v>
      </c>
      <c r="J52" s="271"/>
      <c r="K52" s="271"/>
      <c r="L52" s="271"/>
    </row>
    <row r="53" spans="1:12" ht="15.5">
      <c r="A53" s="289">
        <v>1</v>
      </c>
      <c r="B53" s="290" t="s">
        <v>1410</v>
      </c>
      <c r="C53" s="291" t="s">
        <v>1510</v>
      </c>
      <c r="D53" s="291"/>
      <c r="E53" s="291"/>
      <c r="F53" s="291"/>
      <c r="G53" s="291"/>
      <c r="H53" s="269">
        <v>0</v>
      </c>
      <c r="I53" s="289">
        <f t="shared" si="0"/>
        <v>0</v>
      </c>
      <c r="J53" s="271"/>
      <c r="K53" s="271"/>
      <c r="L53" s="271"/>
    </row>
    <row r="54" spans="1:12" ht="15.5">
      <c r="A54" s="289">
        <v>1</v>
      </c>
      <c r="B54" s="290" t="s">
        <v>1410</v>
      </c>
      <c r="C54" s="291" t="s">
        <v>1509</v>
      </c>
      <c r="D54" s="291"/>
      <c r="E54" s="291"/>
      <c r="F54" s="291"/>
      <c r="G54" s="291"/>
      <c r="H54" s="269">
        <v>0</v>
      </c>
      <c r="I54" s="289">
        <f t="shared" si="0"/>
        <v>0</v>
      </c>
      <c r="J54" s="271"/>
      <c r="K54" s="271"/>
      <c r="L54" s="271"/>
    </row>
    <row r="55" spans="1:12" ht="15.5">
      <c r="A55" s="289">
        <v>2</v>
      </c>
      <c r="B55" s="290" t="s">
        <v>1410</v>
      </c>
      <c r="C55" s="291" t="s">
        <v>1508</v>
      </c>
      <c r="D55" s="291"/>
      <c r="E55" s="291"/>
      <c r="F55" s="291"/>
      <c r="G55" s="291"/>
      <c r="H55" s="269">
        <v>0</v>
      </c>
      <c r="I55" s="289">
        <f t="shared" si="0"/>
        <v>0</v>
      </c>
      <c r="J55" s="271"/>
      <c r="K55" s="271"/>
      <c r="L55" s="271"/>
    </row>
    <row r="56" spans="1:12" ht="15.5">
      <c r="A56" s="289">
        <v>1</v>
      </c>
      <c r="B56" s="290" t="s">
        <v>1410</v>
      </c>
      <c r="C56" s="291" t="s">
        <v>1493</v>
      </c>
      <c r="D56" s="291"/>
      <c r="E56" s="291"/>
      <c r="F56" s="291"/>
      <c r="G56" s="291"/>
      <c r="H56" s="269">
        <v>0</v>
      </c>
      <c r="I56" s="289">
        <f t="shared" si="0"/>
        <v>0</v>
      </c>
      <c r="J56" s="271"/>
      <c r="K56" s="271"/>
      <c r="L56" s="271"/>
    </row>
    <row r="57" spans="1:12" ht="15.5">
      <c r="A57" s="289">
        <v>5</v>
      </c>
      <c r="B57" s="290" t="s">
        <v>1410</v>
      </c>
      <c r="C57" s="291" t="s">
        <v>1483</v>
      </c>
      <c r="D57" s="291"/>
      <c r="E57" s="291"/>
      <c r="F57" s="291"/>
      <c r="G57" s="291"/>
      <c r="H57" s="269">
        <v>0</v>
      </c>
      <c r="I57" s="289">
        <f t="shared" si="0"/>
        <v>0</v>
      </c>
      <c r="J57" s="271"/>
      <c r="K57" s="271"/>
      <c r="L57" s="271"/>
    </row>
    <row r="58" spans="1:12" ht="15.5">
      <c r="A58" s="289">
        <v>6</v>
      </c>
      <c r="B58" s="290" t="s">
        <v>1410</v>
      </c>
      <c r="C58" s="291" t="s">
        <v>1507</v>
      </c>
      <c r="D58" s="291"/>
      <c r="E58" s="291"/>
      <c r="F58" s="291"/>
      <c r="G58" s="291"/>
      <c r="H58" s="269">
        <v>0</v>
      </c>
      <c r="I58" s="289">
        <f t="shared" si="0"/>
        <v>0</v>
      </c>
      <c r="J58" s="271"/>
      <c r="K58" s="271"/>
      <c r="L58" s="271"/>
    </row>
    <row r="59" spans="1:12" ht="15.5">
      <c r="A59" s="289">
        <v>2</v>
      </c>
      <c r="B59" s="290" t="s">
        <v>1410</v>
      </c>
      <c r="C59" s="291" t="s">
        <v>1506</v>
      </c>
      <c r="D59" s="291"/>
      <c r="E59" s="291"/>
      <c r="F59" s="291"/>
      <c r="G59" s="291"/>
      <c r="H59" s="269">
        <v>0</v>
      </c>
      <c r="I59" s="289">
        <f t="shared" si="0"/>
        <v>0</v>
      </c>
      <c r="J59" s="271"/>
      <c r="K59" s="271"/>
      <c r="L59" s="271"/>
    </row>
    <row r="60" spans="1:12" ht="15.5">
      <c r="A60" s="289">
        <v>1</v>
      </c>
      <c r="B60" s="290" t="s">
        <v>1410</v>
      </c>
      <c r="C60" s="291" t="s">
        <v>1505</v>
      </c>
      <c r="D60" s="291"/>
      <c r="E60" s="291"/>
      <c r="F60" s="291"/>
      <c r="G60" s="291"/>
      <c r="H60" s="269">
        <v>0</v>
      </c>
      <c r="I60" s="289">
        <f t="shared" si="0"/>
        <v>0</v>
      </c>
      <c r="J60" s="271"/>
      <c r="K60" s="271"/>
      <c r="L60" s="271"/>
    </row>
    <row r="61" spans="1:12" ht="15.5">
      <c r="A61" s="289">
        <v>21</v>
      </c>
      <c r="B61" s="290" t="s">
        <v>1410</v>
      </c>
      <c r="C61" s="291" t="s">
        <v>1481</v>
      </c>
      <c r="D61" s="291"/>
      <c r="E61" s="291"/>
      <c r="F61" s="291"/>
      <c r="G61" s="291"/>
      <c r="H61" s="269">
        <v>0</v>
      </c>
      <c r="I61" s="289">
        <f t="shared" si="0"/>
        <v>0</v>
      </c>
      <c r="J61" s="271"/>
      <c r="K61" s="271"/>
      <c r="L61" s="271"/>
    </row>
    <row r="62" spans="1:12" ht="15.5">
      <c r="A62" s="289">
        <v>1</v>
      </c>
      <c r="B62" s="290" t="s">
        <v>1410</v>
      </c>
      <c r="C62" s="291" t="s">
        <v>1504</v>
      </c>
      <c r="D62" s="291"/>
      <c r="E62" s="291"/>
      <c r="F62" s="291"/>
      <c r="G62" s="291"/>
      <c r="H62" s="269">
        <v>0</v>
      </c>
      <c r="I62" s="289">
        <f t="shared" si="0"/>
        <v>0</v>
      </c>
      <c r="J62" s="271"/>
      <c r="K62" s="271"/>
      <c r="L62" s="271"/>
    </row>
    <row r="63" spans="1:12" ht="15.5">
      <c r="A63" s="289">
        <v>1</v>
      </c>
      <c r="B63" s="290" t="s">
        <v>1410</v>
      </c>
      <c r="C63" s="291" t="s">
        <v>1503</v>
      </c>
      <c r="D63" s="291"/>
      <c r="E63" s="291"/>
      <c r="F63" s="291"/>
      <c r="G63" s="291"/>
      <c r="H63" s="269">
        <v>0</v>
      </c>
      <c r="I63" s="289">
        <f t="shared" si="0"/>
        <v>0</v>
      </c>
      <c r="J63" s="271"/>
      <c r="K63" s="271"/>
      <c r="L63" s="271"/>
    </row>
    <row r="64" spans="1:12" ht="15.5">
      <c r="A64" s="289">
        <v>3</v>
      </c>
      <c r="B64" s="290" t="s">
        <v>1410</v>
      </c>
      <c r="C64" s="292" t="s">
        <v>1502</v>
      </c>
      <c r="D64" s="292"/>
      <c r="E64" s="292"/>
      <c r="F64" s="292"/>
      <c r="G64" s="291"/>
      <c r="H64" s="269">
        <v>0</v>
      </c>
      <c r="I64" s="289">
        <f t="shared" si="0"/>
        <v>0</v>
      </c>
      <c r="J64" s="271"/>
      <c r="K64" s="271"/>
      <c r="L64" s="271"/>
    </row>
    <row r="65" spans="1:12" ht="15.5">
      <c r="A65" s="289">
        <v>1</v>
      </c>
      <c r="B65" s="290" t="s">
        <v>1410</v>
      </c>
      <c r="C65" s="292" t="s">
        <v>1501</v>
      </c>
      <c r="D65" s="292"/>
      <c r="E65" s="292"/>
      <c r="F65" s="292"/>
      <c r="G65" s="291"/>
      <c r="H65" s="269">
        <v>0</v>
      </c>
      <c r="I65" s="289">
        <f t="shared" si="0"/>
        <v>0</v>
      </c>
      <c r="J65" s="271"/>
      <c r="K65" s="271"/>
      <c r="L65" s="271"/>
    </row>
    <row r="66" spans="1:12" ht="15.5">
      <c r="A66" s="289">
        <v>6</v>
      </c>
      <c r="B66" s="289" t="s">
        <v>1083</v>
      </c>
      <c r="C66" s="292" t="s">
        <v>1482</v>
      </c>
      <c r="D66" s="292"/>
      <c r="E66" s="292"/>
      <c r="F66" s="292"/>
      <c r="G66" s="292"/>
      <c r="H66" s="269">
        <v>0</v>
      </c>
      <c r="I66" s="289">
        <f t="shared" si="0"/>
        <v>0</v>
      </c>
      <c r="J66" s="271"/>
      <c r="K66" s="271"/>
      <c r="L66" s="271"/>
    </row>
    <row r="67" spans="1:12" ht="15.5">
      <c r="A67" s="289">
        <v>1</v>
      </c>
      <c r="B67" s="289" t="s">
        <v>1083</v>
      </c>
      <c r="C67" s="292" t="s">
        <v>1500</v>
      </c>
      <c r="D67" s="292"/>
      <c r="E67" s="292"/>
      <c r="F67" s="293"/>
      <c r="G67" s="292"/>
      <c r="H67" s="269">
        <v>0</v>
      </c>
      <c r="I67" s="289">
        <f t="shared" si="0"/>
        <v>0</v>
      </c>
      <c r="J67" s="271"/>
      <c r="K67" s="271"/>
      <c r="L67" s="271"/>
    </row>
    <row r="68" spans="1:12" ht="15.5">
      <c r="A68" s="281"/>
      <c r="B68" s="281"/>
      <c r="C68" s="277"/>
      <c r="D68" s="277"/>
      <c r="E68" s="277"/>
      <c r="F68" s="282"/>
      <c r="G68" s="277"/>
      <c r="H68" s="281"/>
      <c r="I68" s="279"/>
      <c r="J68" s="271"/>
      <c r="K68" s="271"/>
      <c r="L68" s="271"/>
    </row>
    <row r="69" spans="1:12" ht="16" thickBot="1">
      <c r="A69" s="281"/>
      <c r="B69" s="281"/>
      <c r="C69" s="277"/>
      <c r="D69" s="277"/>
      <c r="E69" s="277"/>
      <c r="F69" s="282"/>
      <c r="G69" s="277"/>
      <c r="H69" s="281"/>
      <c r="I69" s="281"/>
      <c r="J69" s="271"/>
      <c r="K69" s="271"/>
      <c r="L69" s="271"/>
    </row>
    <row r="70" spans="1:12" ht="16" thickBot="1">
      <c r="A70" s="277"/>
      <c r="B70" s="282"/>
      <c r="C70" s="282"/>
      <c r="D70" s="282"/>
      <c r="E70" s="282"/>
      <c r="F70" s="282"/>
      <c r="G70" s="273"/>
      <c r="H70" s="277"/>
      <c r="I70" s="294">
        <f>SUM(I51:I69)</f>
        <v>0</v>
      </c>
      <c r="J70" s="271"/>
      <c r="K70" s="271"/>
      <c r="L70" s="271"/>
    </row>
    <row r="71" spans="1:12" ht="15.5">
      <c r="A71" s="288"/>
      <c r="B71" s="281"/>
      <c r="C71" s="277"/>
      <c r="D71" s="277"/>
      <c r="E71" s="277"/>
      <c r="F71" s="277"/>
      <c r="G71" s="277"/>
      <c r="H71" s="281"/>
      <c r="I71" s="281"/>
      <c r="J71" s="271"/>
      <c r="K71" s="271"/>
      <c r="L71" s="271"/>
    </row>
    <row r="72" spans="1:12" ht="15.5">
      <c r="A72" s="282" t="s">
        <v>1499</v>
      </c>
      <c r="B72" s="282"/>
      <c r="C72" s="282"/>
      <c r="D72" s="282"/>
      <c r="E72" s="282"/>
      <c r="F72" s="282"/>
      <c r="G72" s="273"/>
      <c r="H72" s="277"/>
      <c r="I72" s="273"/>
      <c r="J72" s="271"/>
      <c r="K72" s="271"/>
      <c r="L72" s="271"/>
    </row>
    <row r="73" spans="1:12" ht="15.5">
      <c r="A73" s="288" t="s">
        <v>1498</v>
      </c>
      <c r="B73" s="281"/>
      <c r="C73" s="277"/>
      <c r="D73" s="277"/>
      <c r="E73" s="277"/>
      <c r="F73" s="277"/>
      <c r="G73" s="277"/>
      <c r="H73" s="281"/>
      <c r="I73" s="281"/>
      <c r="J73" s="271"/>
      <c r="K73" s="271"/>
      <c r="L73" s="271"/>
    </row>
    <row r="74" spans="1:12" ht="15.5">
      <c r="A74" s="289">
        <v>1</v>
      </c>
      <c r="B74" s="289" t="s">
        <v>1083</v>
      </c>
      <c r="C74" s="292" t="s">
        <v>1484</v>
      </c>
      <c r="D74" s="292"/>
      <c r="E74" s="292"/>
      <c r="F74" s="292"/>
      <c r="G74" s="292"/>
      <c r="H74" s="269">
        <v>0</v>
      </c>
      <c r="I74" s="289">
        <f t="shared" ref="I74:I79" si="1">PRODUCT(A74,H74)</f>
        <v>0</v>
      </c>
      <c r="J74" s="271"/>
      <c r="K74" s="271"/>
      <c r="L74" s="271"/>
    </row>
    <row r="75" spans="1:12" ht="15.5">
      <c r="A75" s="289">
        <v>1</v>
      </c>
      <c r="B75" s="290" t="s">
        <v>1410</v>
      </c>
      <c r="C75" s="291" t="s">
        <v>1483</v>
      </c>
      <c r="D75" s="291"/>
      <c r="E75" s="291"/>
      <c r="F75" s="291"/>
      <c r="G75" s="291"/>
      <c r="H75" s="269">
        <v>0</v>
      </c>
      <c r="I75" s="289">
        <f t="shared" si="1"/>
        <v>0</v>
      </c>
      <c r="J75" s="271"/>
      <c r="K75" s="271"/>
      <c r="L75" s="271"/>
    </row>
    <row r="76" spans="1:12" ht="15.5">
      <c r="A76" s="289">
        <v>1</v>
      </c>
      <c r="B76" s="289" t="s">
        <v>1083</v>
      </c>
      <c r="C76" s="292" t="s">
        <v>1482</v>
      </c>
      <c r="D76" s="292"/>
      <c r="E76" s="292"/>
      <c r="F76" s="292"/>
      <c r="G76" s="292"/>
      <c r="H76" s="269">
        <v>0</v>
      </c>
      <c r="I76" s="289">
        <f t="shared" si="1"/>
        <v>0</v>
      </c>
      <c r="J76" s="271"/>
      <c r="K76" s="271"/>
      <c r="L76" s="271"/>
    </row>
    <row r="77" spans="1:12" ht="15.5">
      <c r="A77" s="289">
        <v>3</v>
      </c>
      <c r="B77" s="290" t="s">
        <v>1410</v>
      </c>
      <c r="C77" s="291" t="s">
        <v>1481</v>
      </c>
      <c r="D77" s="291"/>
      <c r="E77" s="291"/>
      <c r="F77" s="291"/>
      <c r="G77" s="291"/>
      <c r="H77" s="269">
        <v>0</v>
      </c>
      <c r="I77" s="289">
        <f t="shared" si="1"/>
        <v>0</v>
      </c>
      <c r="J77" s="271"/>
      <c r="K77" s="271"/>
      <c r="L77" s="271"/>
    </row>
    <row r="78" spans="1:12" ht="15.5">
      <c r="A78" s="289">
        <v>1</v>
      </c>
      <c r="B78" s="290" t="s">
        <v>1410</v>
      </c>
      <c r="C78" s="291" t="s">
        <v>1480</v>
      </c>
      <c r="D78" s="291"/>
      <c r="E78" s="291"/>
      <c r="F78" s="291"/>
      <c r="G78" s="291"/>
      <c r="H78" s="269">
        <v>0</v>
      </c>
      <c r="I78" s="289">
        <f t="shared" si="1"/>
        <v>0</v>
      </c>
      <c r="J78" s="271"/>
      <c r="K78" s="271"/>
      <c r="L78" s="271"/>
    </row>
    <row r="79" spans="1:12" ht="16" thickBot="1">
      <c r="A79" s="289">
        <v>1</v>
      </c>
      <c r="B79" s="289" t="s">
        <v>1083</v>
      </c>
      <c r="C79" s="292" t="s">
        <v>1479</v>
      </c>
      <c r="D79" s="292"/>
      <c r="E79" s="292"/>
      <c r="F79" s="293"/>
      <c r="G79" s="292"/>
      <c r="H79" s="269">
        <v>0</v>
      </c>
      <c r="I79" s="295">
        <f t="shared" si="1"/>
        <v>0</v>
      </c>
      <c r="J79" s="271"/>
      <c r="K79" s="271"/>
      <c r="L79" s="271"/>
    </row>
    <row r="80" spans="1:12" ht="16" thickBot="1">
      <c r="A80" s="281"/>
      <c r="B80" s="281"/>
      <c r="C80" s="277"/>
      <c r="D80" s="277"/>
      <c r="E80" s="277"/>
      <c r="F80" s="282"/>
      <c r="G80" s="277"/>
      <c r="H80" s="281"/>
      <c r="I80" s="296">
        <f>SUM(I74:I79)</f>
        <v>0</v>
      </c>
      <c r="J80" s="271"/>
      <c r="K80" s="271"/>
      <c r="L80" s="271"/>
    </row>
    <row r="81" spans="1:12" ht="15.5">
      <c r="A81" s="288"/>
      <c r="B81" s="281"/>
      <c r="C81" s="277"/>
      <c r="D81" s="277"/>
      <c r="E81" s="277"/>
      <c r="F81" s="277"/>
      <c r="G81" s="277"/>
      <c r="H81" s="281"/>
      <c r="I81" s="281"/>
      <c r="J81" s="271"/>
      <c r="K81" s="271"/>
      <c r="L81" s="271"/>
    </row>
    <row r="82" spans="1:12" ht="15.5">
      <c r="A82" s="282" t="s">
        <v>1497</v>
      </c>
      <c r="B82" s="282"/>
      <c r="C82" s="282"/>
      <c r="D82" s="282"/>
      <c r="E82" s="282"/>
      <c r="F82" s="282"/>
      <c r="G82" s="273"/>
      <c r="H82" s="277"/>
      <c r="I82" s="273"/>
      <c r="J82" s="271"/>
      <c r="K82" s="271"/>
      <c r="L82" s="271"/>
    </row>
    <row r="83" spans="1:12" ht="15.5">
      <c r="A83" s="288" t="s">
        <v>1496</v>
      </c>
      <c r="B83" s="281"/>
      <c r="C83" s="277"/>
      <c r="D83" s="277"/>
      <c r="E83" s="277"/>
      <c r="F83" s="277"/>
      <c r="G83" s="277"/>
      <c r="H83" s="281"/>
      <c r="I83" s="281"/>
      <c r="J83" s="271"/>
      <c r="K83" s="271"/>
      <c r="L83" s="271"/>
    </row>
    <row r="84" spans="1:12" ht="15.5">
      <c r="A84" s="289">
        <v>1</v>
      </c>
      <c r="B84" s="289" t="s">
        <v>1083</v>
      </c>
      <c r="C84" s="292" t="s">
        <v>1484</v>
      </c>
      <c r="D84" s="292"/>
      <c r="E84" s="292"/>
      <c r="F84" s="292"/>
      <c r="G84" s="292"/>
      <c r="H84" s="269">
        <v>0</v>
      </c>
      <c r="I84" s="289">
        <f t="shared" ref="I84:I90" si="2">PRODUCT(A84,H84)</f>
        <v>0</v>
      </c>
      <c r="J84" s="271"/>
      <c r="K84" s="271"/>
      <c r="L84" s="271"/>
    </row>
    <row r="85" spans="1:12" ht="15.5">
      <c r="A85" s="289">
        <v>1</v>
      </c>
      <c r="B85" s="290" t="s">
        <v>1410</v>
      </c>
      <c r="C85" s="291" t="s">
        <v>1493</v>
      </c>
      <c r="D85" s="291"/>
      <c r="E85" s="291"/>
      <c r="F85" s="291"/>
      <c r="G85" s="291"/>
      <c r="H85" s="269">
        <v>0</v>
      </c>
      <c r="I85" s="289">
        <f t="shared" si="2"/>
        <v>0</v>
      </c>
      <c r="J85" s="271"/>
      <c r="K85" s="271"/>
      <c r="L85" s="271"/>
    </row>
    <row r="86" spans="1:12" ht="15.5">
      <c r="A86" s="289">
        <v>1</v>
      </c>
      <c r="B86" s="289" t="s">
        <v>1083</v>
      </c>
      <c r="C86" s="292" t="s">
        <v>1482</v>
      </c>
      <c r="D86" s="292"/>
      <c r="E86" s="292"/>
      <c r="F86" s="292"/>
      <c r="G86" s="292"/>
      <c r="H86" s="269">
        <v>0</v>
      </c>
      <c r="I86" s="289">
        <f t="shared" si="2"/>
        <v>0</v>
      </c>
      <c r="J86" s="271"/>
      <c r="K86" s="271"/>
      <c r="L86" s="271"/>
    </row>
    <row r="87" spans="1:12" ht="15.5">
      <c r="A87" s="289">
        <v>3</v>
      </c>
      <c r="B87" s="290" t="s">
        <v>1410</v>
      </c>
      <c r="C87" s="291" t="s">
        <v>1481</v>
      </c>
      <c r="D87" s="291"/>
      <c r="E87" s="291"/>
      <c r="F87" s="291"/>
      <c r="G87" s="291"/>
      <c r="H87" s="269">
        <v>0</v>
      </c>
      <c r="I87" s="289">
        <f t="shared" si="2"/>
        <v>0</v>
      </c>
      <c r="J87" s="271"/>
      <c r="K87" s="271"/>
      <c r="L87" s="271"/>
    </row>
    <row r="88" spans="1:12" ht="15.5">
      <c r="A88" s="289">
        <v>1</v>
      </c>
      <c r="B88" s="290" t="s">
        <v>1410</v>
      </c>
      <c r="C88" s="291" t="s">
        <v>1480</v>
      </c>
      <c r="D88" s="291"/>
      <c r="E88" s="291"/>
      <c r="F88" s="291"/>
      <c r="G88" s="291"/>
      <c r="H88" s="269">
        <v>0</v>
      </c>
      <c r="I88" s="289">
        <f t="shared" si="2"/>
        <v>0</v>
      </c>
      <c r="J88" s="271"/>
      <c r="K88" s="271"/>
      <c r="L88" s="271"/>
    </row>
    <row r="89" spans="1:12" ht="15.5">
      <c r="A89" s="289">
        <v>2</v>
      </c>
      <c r="B89" s="290" t="s">
        <v>1410</v>
      </c>
      <c r="C89" s="291" t="s">
        <v>1492</v>
      </c>
      <c r="D89" s="291"/>
      <c r="E89" s="291"/>
      <c r="F89" s="291"/>
      <c r="G89" s="291"/>
      <c r="H89" s="269">
        <v>0</v>
      </c>
      <c r="I89" s="289">
        <f t="shared" si="2"/>
        <v>0</v>
      </c>
      <c r="J89" s="271"/>
      <c r="K89" s="271"/>
      <c r="L89" s="271"/>
    </row>
    <row r="90" spans="1:12" ht="16" thickBot="1">
      <c r="A90" s="289">
        <v>1</v>
      </c>
      <c r="B90" s="289" t="s">
        <v>1083</v>
      </c>
      <c r="C90" s="292" t="s">
        <v>1479</v>
      </c>
      <c r="D90" s="292"/>
      <c r="E90" s="292"/>
      <c r="F90" s="293"/>
      <c r="G90" s="292"/>
      <c r="H90" s="269">
        <v>0</v>
      </c>
      <c r="I90" s="295">
        <f t="shared" si="2"/>
        <v>0</v>
      </c>
      <c r="J90" s="271"/>
      <c r="K90" s="271"/>
      <c r="L90" s="271"/>
    </row>
    <row r="91" spans="1:12" ht="16" thickBot="1">
      <c r="A91" s="281"/>
      <c r="B91" s="281"/>
      <c r="C91" s="277"/>
      <c r="D91" s="277"/>
      <c r="E91" s="277"/>
      <c r="F91" s="282"/>
      <c r="G91" s="277"/>
      <c r="H91" s="281"/>
      <c r="I91" s="296">
        <f>SUM(I84:I90)</f>
        <v>0</v>
      </c>
      <c r="J91" s="271"/>
      <c r="K91" s="271"/>
      <c r="L91" s="271"/>
    </row>
    <row r="92" spans="1:12" ht="15.5">
      <c r="A92" s="282"/>
      <c r="B92" s="281"/>
      <c r="C92" s="282"/>
      <c r="D92" s="282"/>
      <c r="E92" s="282"/>
      <c r="F92" s="273"/>
      <c r="G92" s="273"/>
      <c r="H92" s="281"/>
      <c r="I92" s="279"/>
      <c r="J92" s="271"/>
      <c r="K92" s="271"/>
      <c r="L92" s="271"/>
    </row>
    <row r="93" spans="1:12" ht="15.5">
      <c r="A93" s="281"/>
      <c r="B93" s="280"/>
      <c r="C93" s="277"/>
      <c r="D93" s="277"/>
      <c r="E93" s="277"/>
      <c r="F93" s="277"/>
      <c r="G93" s="277"/>
      <c r="H93" s="281"/>
      <c r="I93" s="281"/>
      <c r="J93" s="271"/>
      <c r="K93" s="271"/>
      <c r="L93" s="271"/>
    </row>
    <row r="94" spans="1:12" ht="15.5">
      <c r="A94" s="282" t="s">
        <v>1495</v>
      </c>
      <c r="B94" s="282"/>
      <c r="C94" s="282"/>
      <c r="D94" s="282"/>
      <c r="E94" s="282"/>
      <c r="F94" s="282"/>
      <c r="G94" s="273"/>
      <c r="H94" s="277"/>
      <c r="I94" s="273"/>
      <c r="J94" s="271"/>
      <c r="K94" s="271"/>
      <c r="L94" s="271"/>
    </row>
    <row r="95" spans="1:12" ht="15.5">
      <c r="A95" s="288" t="s">
        <v>1494</v>
      </c>
      <c r="B95" s="281"/>
      <c r="C95" s="277"/>
      <c r="D95" s="277"/>
      <c r="E95" s="277"/>
      <c r="F95" s="277"/>
      <c r="G95" s="277"/>
      <c r="H95" s="281"/>
      <c r="I95" s="281"/>
      <c r="J95" s="271"/>
      <c r="K95" s="271"/>
      <c r="L95" s="271"/>
    </row>
    <row r="96" spans="1:12" ht="15.5">
      <c r="A96" s="289">
        <v>1</v>
      </c>
      <c r="B96" s="289" t="s">
        <v>1083</v>
      </c>
      <c r="C96" s="292" t="s">
        <v>1484</v>
      </c>
      <c r="D96" s="292"/>
      <c r="E96" s="292"/>
      <c r="F96" s="292"/>
      <c r="G96" s="292"/>
      <c r="H96" s="269">
        <v>0</v>
      </c>
      <c r="I96" s="289">
        <f t="shared" ref="I96:I102" si="3">PRODUCT(A96,H96)</f>
        <v>0</v>
      </c>
      <c r="J96" s="271"/>
      <c r="K96" s="271"/>
      <c r="L96" s="271"/>
    </row>
    <row r="97" spans="1:12" ht="15.5">
      <c r="A97" s="289">
        <v>1</v>
      </c>
      <c r="B97" s="290" t="s">
        <v>1410</v>
      </c>
      <c r="C97" s="291" t="s">
        <v>1493</v>
      </c>
      <c r="D97" s="291"/>
      <c r="E97" s="291"/>
      <c r="F97" s="291"/>
      <c r="G97" s="291"/>
      <c r="H97" s="269">
        <v>0</v>
      </c>
      <c r="I97" s="289">
        <f t="shared" si="3"/>
        <v>0</v>
      </c>
      <c r="J97" s="271"/>
      <c r="K97" s="271"/>
      <c r="L97" s="271"/>
    </row>
    <row r="98" spans="1:12" ht="15.5">
      <c r="A98" s="289">
        <v>1</v>
      </c>
      <c r="B98" s="289" t="s">
        <v>1083</v>
      </c>
      <c r="C98" s="292" t="s">
        <v>1482</v>
      </c>
      <c r="D98" s="292"/>
      <c r="E98" s="292"/>
      <c r="F98" s="292"/>
      <c r="G98" s="292"/>
      <c r="H98" s="269">
        <v>0</v>
      </c>
      <c r="I98" s="289">
        <f t="shared" si="3"/>
        <v>0</v>
      </c>
      <c r="J98" s="271"/>
      <c r="K98" s="271"/>
      <c r="L98" s="271"/>
    </row>
    <row r="99" spans="1:12" ht="15.5">
      <c r="A99" s="289">
        <v>4</v>
      </c>
      <c r="B99" s="290" t="s">
        <v>1410</v>
      </c>
      <c r="C99" s="291" t="s">
        <v>1481</v>
      </c>
      <c r="D99" s="291"/>
      <c r="E99" s="291"/>
      <c r="F99" s="291"/>
      <c r="G99" s="291"/>
      <c r="H99" s="269">
        <v>0</v>
      </c>
      <c r="I99" s="289">
        <f t="shared" si="3"/>
        <v>0</v>
      </c>
      <c r="J99" s="271"/>
      <c r="K99" s="271"/>
      <c r="L99" s="271"/>
    </row>
    <row r="100" spans="1:12" ht="15.5">
      <c r="A100" s="289">
        <v>1</v>
      </c>
      <c r="B100" s="290" t="s">
        <v>1410</v>
      </c>
      <c r="C100" s="291" t="s">
        <v>1480</v>
      </c>
      <c r="D100" s="291"/>
      <c r="E100" s="291"/>
      <c r="F100" s="291"/>
      <c r="G100" s="291"/>
      <c r="H100" s="269">
        <v>0</v>
      </c>
      <c r="I100" s="289">
        <f t="shared" si="3"/>
        <v>0</v>
      </c>
      <c r="J100" s="271"/>
      <c r="K100" s="271"/>
      <c r="L100" s="271"/>
    </row>
    <row r="101" spans="1:12" ht="15.5">
      <c r="A101" s="289">
        <v>1</v>
      </c>
      <c r="B101" s="290" t="s">
        <v>1410</v>
      </c>
      <c r="C101" s="291" t="s">
        <v>1492</v>
      </c>
      <c r="D101" s="291"/>
      <c r="E101" s="291"/>
      <c r="F101" s="291"/>
      <c r="G101" s="291"/>
      <c r="H101" s="269">
        <v>0</v>
      </c>
      <c r="I101" s="289">
        <f t="shared" si="3"/>
        <v>0</v>
      </c>
      <c r="J101" s="271"/>
      <c r="K101" s="271"/>
      <c r="L101" s="271"/>
    </row>
    <row r="102" spans="1:12" ht="16" thickBot="1">
      <c r="A102" s="289">
        <v>1</v>
      </c>
      <c r="B102" s="289" t="s">
        <v>1083</v>
      </c>
      <c r="C102" s="292" t="s">
        <v>1479</v>
      </c>
      <c r="D102" s="292"/>
      <c r="E102" s="292"/>
      <c r="F102" s="293"/>
      <c r="G102" s="292"/>
      <c r="H102" s="269">
        <v>0</v>
      </c>
      <c r="I102" s="295">
        <f t="shared" si="3"/>
        <v>0</v>
      </c>
      <c r="J102" s="271"/>
      <c r="K102" s="271"/>
      <c r="L102" s="271"/>
    </row>
    <row r="103" spans="1:12" ht="16" thickBot="1">
      <c r="A103" s="281"/>
      <c r="B103" s="281"/>
      <c r="C103" s="277"/>
      <c r="D103" s="277"/>
      <c r="E103" s="277"/>
      <c r="F103" s="282"/>
      <c r="G103" s="277"/>
      <c r="H103" s="281"/>
      <c r="I103" s="296">
        <f>SUM(I96:I102)</f>
        <v>0</v>
      </c>
      <c r="J103" s="271"/>
      <c r="K103" s="271"/>
      <c r="L103" s="271"/>
    </row>
    <row r="104" spans="1:12" ht="15.5">
      <c r="A104" s="282" t="s">
        <v>1491</v>
      </c>
      <c r="B104" s="282"/>
      <c r="C104" s="282"/>
      <c r="D104" s="282"/>
      <c r="E104" s="282"/>
      <c r="F104" s="282"/>
      <c r="G104" s="273"/>
      <c r="H104" s="277"/>
      <c r="I104" s="273"/>
      <c r="J104" s="271"/>
      <c r="K104" s="271"/>
      <c r="L104" s="271"/>
    </row>
    <row r="105" spans="1:12" ht="15.5">
      <c r="A105" s="288" t="s">
        <v>1490</v>
      </c>
      <c r="B105" s="281"/>
      <c r="C105" s="277"/>
      <c r="D105" s="277"/>
      <c r="E105" s="277"/>
      <c r="F105" s="277"/>
      <c r="G105" s="277"/>
      <c r="H105" s="281"/>
      <c r="I105" s="281"/>
      <c r="J105" s="271"/>
      <c r="K105" s="271"/>
      <c r="L105" s="271"/>
    </row>
    <row r="106" spans="1:12" ht="15.5">
      <c r="A106" s="289">
        <v>1</v>
      </c>
      <c r="B106" s="289" t="s">
        <v>1083</v>
      </c>
      <c r="C106" s="292" t="s">
        <v>1484</v>
      </c>
      <c r="D106" s="292"/>
      <c r="E106" s="292"/>
      <c r="F106" s="292"/>
      <c r="G106" s="292"/>
      <c r="H106" s="269">
        <v>0</v>
      </c>
      <c r="I106" s="289">
        <f t="shared" ref="I106:I111" si="4">PRODUCT(A106,H106)</f>
        <v>0</v>
      </c>
      <c r="J106" s="271"/>
      <c r="K106" s="271"/>
      <c r="L106" s="271"/>
    </row>
    <row r="107" spans="1:12" ht="15.5">
      <c r="A107" s="289">
        <v>1</v>
      </c>
      <c r="B107" s="290" t="s">
        <v>1410</v>
      </c>
      <c r="C107" s="291" t="s">
        <v>1483</v>
      </c>
      <c r="D107" s="291"/>
      <c r="E107" s="291"/>
      <c r="F107" s="291"/>
      <c r="G107" s="291"/>
      <c r="H107" s="269">
        <v>0</v>
      </c>
      <c r="I107" s="289">
        <f t="shared" si="4"/>
        <v>0</v>
      </c>
      <c r="J107" s="271"/>
      <c r="K107" s="271"/>
      <c r="L107" s="271"/>
    </row>
    <row r="108" spans="1:12" ht="15.5">
      <c r="A108" s="289">
        <v>1</v>
      </c>
      <c r="B108" s="289" t="s">
        <v>1083</v>
      </c>
      <c r="C108" s="292" t="s">
        <v>1482</v>
      </c>
      <c r="D108" s="292"/>
      <c r="E108" s="292"/>
      <c r="F108" s="292"/>
      <c r="G108" s="292"/>
      <c r="H108" s="269">
        <v>0</v>
      </c>
      <c r="I108" s="289">
        <f t="shared" si="4"/>
        <v>0</v>
      </c>
      <c r="J108" s="271"/>
      <c r="K108" s="271"/>
      <c r="L108" s="271"/>
    </row>
    <row r="109" spans="1:12" ht="15.5">
      <c r="A109" s="289">
        <v>3</v>
      </c>
      <c r="B109" s="290" t="s">
        <v>1410</v>
      </c>
      <c r="C109" s="291" t="s">
        <v>1481</v>
      </c>
      <c r="D109" s="291"/>
      <c r="E109" s="291"/>
      <c r="F109" s="291"/>
      <c r="G109" s="291"/>
      <c r="H109" s="269">
        <v>0</v>
      </c>
      <c r="I109" s="289">
        <f t="shared" si="4"/>
        <v>0</v>
      </c>
      <c r="J109" s="271"/>
      <c r="K109" s="271"/>
      <c r="L109" s="271"/>
    </row>
    <row r="110" spans="1:12" ht="15.5">
      <c r="A110" s="289">
        <v>1</v>
      </c>
      <c r="B110" s="290" t="s">
        <v>1410</v>
      </c>
      <c r="C110" s="291" t="s">
        <v>1480</v>
      </c>
      <c r="D110" s="291"/>
      <c r="E110" s="291"/>
      <c r="F110" s="291"/>
      <c r="G110" s="291"/>
      <c r="H110" s="269">
        <v>0</v>
      </c>
      <c r="I110" s="289">
        <f t="shared" si="4"/>
        <v>0</v>
      </c>
      <c r="J110" s="271"/>
      <c r="K110" s="271"/>
      <c r="L110" s="271"/>
    </row>
    <row r="111" spans="1:12" ht="16" thickBot="1">
      <c r="A111" s="289">
        <v>1</v>
      </c>
      <c r="B111" s="289" t="s">
        <v>1083</v>
      </c>
      <c r="C111" s="292" t="s">
        <v>1479</v>
      </c>
      <c r="D111" s="292"/>
      <c r="E111" s="292"/>
      <c r="F111" s="293"/>
      <c r="G111" s="292"/>
      <c r="H111" s="269">
        <v>0</v>
      </c>
      <c r="I111" s="295">
        <f t="shared" si="4"/>
        <v>0</v>
      </c>
      <c r="J111" s="271"/>
      <c r="K111" s="271"/>
      <c r="L111" s="271"/>
    </row>
    <row r="112" spans="1:12" ht="16" thickBot="1">
      <c r="A112" s="281"/>
      <c r="B112" s="281"/>
      <c r="C112" s="277"/>
      <c r="D112" s="277"/>
      <c r="E112" s="277"/>
      <c r="F112" s="282"/>
      <c r="G112" s="277"/>
      <c r="H112" s="281"/>
      <c r="I112" s="296">
        <f>SUM(I106:I111)</f>
        <v>0</v>
      </c>
      <c r="J112" s="271"/>
      <c r="K112" s="271"/>
      <c r="L112" s="271"/>
    </row>
    <row r="113" spans="1:12" ht="15.5">
      <c r="A113" s="282" t="s">
        <v>1489</v>
      </c>
      <c r="B113" s="282"/>
      <c r="C113" s="282"/>
      <c r="D113" s="282"/>
      <c r="E113" s="282"/>
      <c r="F113" s="282"/>
      <c r="G113" s="273"/>
      <c r="H113" s="277"/>
      <c r="I113" s="273"/>
      <c r="J113" s="271"/>
      <c r="K113" s="271"/>
      <c r="L113" s="271"/>
    </row>
    <row r="114" spans="1:12" ht="15.5">
      <c r="A114" s="288" t="s">
        <v>1488</v>
      </c>
      <c r="B114" s="281"/>
      <c r="C114" s="277"/>
      <c r="D114" s="277"/>
      <c r="E114" s="277"/>
      <c r="F114" s="277"/>
      <c r="G114" s="277"/>
      <c r="H114" s="281"/>
      <c r="I114" s="281"/>
      <c r="J114" s="271"/>
      <c r="K114" s="271"/>
      <c r="L114" s="271"/>
    </row>
    <row r="115" spans="1:12" ht="15.5">
      <c r="A115" s="289">
        <v>1</v>
      </c>
      <c r="B115" s="289" t="s">
        <v>1083</v>
      </c>
      <c r="C115" s="292" t="s">
        <v>1484</v>
      </c>
      <c r="D115" s="292"/>
      <c r="E115" s="292"/>
      <c r="F115" s="292"/>
      <c r="G115" s="292"/>
      <c r="H115" s="269">
        <v>0</v>
      </c>
      <c r="I115" s="289">
        <f t="shared" ref="I115:I121" si="5">PRODUCT(A115,H115)</f>
        <v>0</v>
      </c>
      <c r="J115" s="271"/>
      <c r="K115" s="271"/>
      <c r="L115" s="271"/>
    </row>
    <row r="116" spans="1:12" ht="15.5">
      <c r="A116" s="289">
        <v>1</v>
      </c>
      <c r="B116" s="290" t="s">
        <v>1410</v>
      </c>
      <c r="C116" s="291" t="s">
        <v>1483</v>
      </c>
      <c r="D116" s="291"/>
      <c r="E116" s="291"/>
      <c r="F116" s="291"/>
      <c r="G116" s="291"/>
      <c r="H116" s="269">
        <v>0</v>
      </c>
      <c r="I116" s="289">
        <f t="shared" si="5"/>
        <v>0</v>
      </c>
      <c r="J116" s="271"/>
      <c r="K116" s="271"/>
      <c r="L116" s="271"/>
    </row>
    <row r="117" spans="1:12" ht="15.5">
      <c r="A117" s="289">
        <v>1</v>
      </c>
      <c r="B117" s="289" t="s">
        <v>1083</v>
      </c>
      <c r="C117" s="292" t="s">
        <v>1482</v>
      </c>
      <c r="D117" s="292"/>
      <c r="E117" s="292"/>
      <c r="F117" s="292"/>
      <c r="G117" s="292"/>
      <c r="H117" s="269">
        <v>0</v>
      </c>
      <c r="I117" s="289">
        <f t="shared" si="5"/>
        <v>0</v>
      </c>
      <c r="J117" s="271"/>
      <c r="K117" s="271"/>
      <c r="L117" s="271"/>
    </row>
    <row r="118" spans="1:12" ht="15.5">
      <c r="A118" s="289">
        <v>3</v>
      </c>
      <c r="B118" s="290" t="s">
        <v>1410</v>
      </c>
      <c r="C118" s="291" t="s">
        <v>1481</v>
      </c>
      <c r="D118" s="291"/>
      <c r="E118" s="291"/>
      <c r="F118" s="291"/>
      <c r="G118" s="291"/>
      <c r="H118" s="269">
        <v>0</v>
      </c>
      <c r="I118" s="289">
        <f t="shared" si="5"/>
        <v>0</v>
      </c>
      <c r="J118" s="271"/>
      <c r="K118" s="271"/>
      <c r="L118" s="271"/>
    </row>
    <row r="119" spans="1:12" ht="15.5">
      <c r="A119" s="289">
        <v>1</v>
      </c>
      <c r="B119" s="290" t="s">
        <v>1410</v>
      </c>
      <c r="C119" s="291" t="s">
        <v>1480</v>
      </c>
      <c r="D119" s="291"/>
      <c r="E119" s="291"/>
      <c r="F119" s="291"/>
      <c r="G119" s="291"/>
      <c r="H119" s="269">
        <v>0</v>
      </c>
      <c r="I119" s="289">
        <f t="shared" si="5"/>
        <v>0</v>
      </c>
      <c r="J119" s="271"/>
      <c r="K119" s="271"/>
      <c r="L119" s="271"/>
    </row>
    <row r="120" spans="1:12" ht="15.5">
      <c r="A120" s="289">
        <v>1</v>
      </c>
      <c r="B120" s="290" t="s">
        <v>1410</v>
      </c>
      <c r="C120" s="291" t="s">
        <v>1487</v>
      </c>
      <c r="D120" s="291"/>
      <c r="E120" s="291"/>
      <c r="F120" s="291"/>
      <c r="G120" s="291"/>
      <c r="H120" s="269">
        <v>0</v>
      </c>
      <c r="I120" s="289">
        <f t="shared" si="5"/>
        <v>0</v>
      </c>
      <c r="J120" s="271"/>
      <c r="K120" s="271"/>
      <c r="L120" s="271"/>
    </row>
    <row r="121" spans="1:12" ht="16" thickBot="1">
      <c r="A121" s="289">
        <v>1</v>
      </c>
      <c r="B121" s="289" t="s">
        <v>1083</v>
      </c>
      <c r="C121" s="292" t="s">
        <v>1479</v>
      </c>
      <c r="D121" s="292"/>
      <c r="E121" s="292"/>
      <c r="F121" s="293"/>
      <c r="G121" s="292"/>
      <c r="H121" s="269">
        <v>0</v>
      </c>
      <c r="I121" s="295">
        <f t="shared" si="5"/>
        <v>0</v>
      </c>
      <c r="J121" s="271"/>
      <c r="K121" s="271"/>
      <c r="L121" s="271"/>
    </row>
    <row r="122" spans="1:12" ht="16" thickBot="1">
      <c r="A122" s="281"/>
      <c r="B122" s="281"/>
      <c r="C122" s="277"/>
      <c r="D122" s="277"/>
      <c r="E122" s="277"/>
      <c r="F122" s="282"/>
      <c r="G122" s="277"/>
      <c r="H122" s="281"/>
      <c r="I122" s="296">
        <f>SUM(I115:I121)</f>
        <v>0</v>
      </c>
      <c r="J122" s="271"/>
      <c r="K122" s="271"/>
      <c r="L122" s="271"/>
    </row>
    <row r="123" spans="1:12" ht="15.5">
      <c r="A123" s="282" t="s">
        <v>1486</v>
      </c>
      <c r="B123" s="282"/>
      <c r="C123" s="282"/>
      <c r="D123" s="282"/>
      <c r="E123" s="282"/>
      <c r="F123" s="282"/>
      <c r="G123" s="273"/>
      <c r="H123" s="277"/>
      <c r="I123" s="273"/>
      <c r="J123" s="271"/>
      <c r="K123" s="271"/>
      <c r="L123" s="271"/>
    </row>
    <row r="124" spans="1:12" ht="15.5">
      <c r="A124" s="288" t="s">
        <v>1485</v>
      </c>
      <c r="B124" s="281"/>
      <c r="C124" s="277"/>
      <c r="D124" s="277"/>
      <c r="E124" s="277"/>
      <c r="F124" s="277"/>
      <c r="G124" s="277"/>
      <c r="H124" s="281"/>
      <c r="I124" s="281"/>
      <c r="J124" s="271"/>
      <c r="K124" s="271"/>
      <c r="L124" s="271"/>
    </row>
    <row r="125" spans="1:12" ht="15.5">
      <c r="A125" s="289">
        <v>1</v>
      </c>
      <c r="B125" s="289" t="s">
        <v>1083</v>
      </c>
      <c r="C125" s="292" t="s">
        <v>1484</v>
      </c>
      <c r="D125" s="292"/>
      <c r="E125" s="292"/>
      <c r="F125" s="292"/>
      <c r="G125" s="292"/>
      <c r="H125" s="269">
        <v>0</v>
      </c>
      <c r="I125" s="289">
        <f t="shared" ref="I125:I130" si="6">PRODUCT(A125,H125)</f>
        <v>0</v>
      </c>
      <c r="J125" s="271"/>
      <c r="K125" s="271"/>
      <c r="L125" s="271"/>
    </row>
    <row r="126" spans="1:12" ht="15.5">
      <c r="A126" s="289">
        <v>1</v>
      </c>
      <c r="B126" s="290" t="s">
        <v>1410</v>
      </c>
      <c r="C126" s="291" t="s">
        <v>1483</v>
      </c>
      <c r="D126" s="291"/>
      <c r="E126" s="291"/>
      <c r="F126" s="291"/>
      <c r="G126" s="291"/>
      <c r="H126" s="269">
        <v>0</v>
      </c>
      <c r="I126" s="289">
        <f t="shared" si="6"/>
        <v>0</v>
      </c>
      <c r="J126" s="271"/>
      <c r="K126" s="271"/>
      <c r="L126" s="271"/>
    </row>
    <row r="127" spans="1:12" ht="15.5">
      <c r="A127" s="289">
        <v>1</v>
      </c>
      <c r="B127" s="289" t="s">
        <v>1083</v>
      </c>
      <c r="C127" s="292" t="s">
        <v>1482</v>
      </c>
      <c r="D127" s="292"/>
      <c r="E127" s="292"/>
      <c r="F127" s="292"/>
      <c r="G127" s="292"/>
      <c r="H127" s="269">
        <v>0</v>
      </c>
      <c r="I127" s="289">
        <f t="shared" si="6"/>
        <v>0</v>
      </c>
      <c r="J127" s="271"/>
      <c r="K127" s="271"/>
      <c r="L127" s="271"/>
    </row>
    <row r="128" spans="1:12" ht="15.5">
      <c r="A128" s="289">
        <v>4</v>
      </c>
      <c r="B128" s="290" t="s">
        <v>1410</v>
      </c>
      <c r="C128" s="291" t="s">
        <v>1481</v>
      </c>
      <c r="D128" s="291"/>
      <c r="E128" s="291"/>
      <c r="F128" s="291"/>
      <c r="G128" s="291"/>
      <c r="H128" s="269">
        <v>0</v>
      </c>
      <c r="I128" s="289">
        <f t="shared" si="6"/>
        <v>0</v>
      </c>
      <c r="J128" s="271"/>
      <c r="K128" s="271"/>
      <c r="L128" s="271"/>
    </row>
    <row r="129" spans="1:12" ht="15.5">
      <c r="A129" s="289">
        <v>1</v>
      </c>
      <c r="B129" s="290" t="s">
        <v>1410</v>
      </c>
      <c r="C129" s="291" t="s">
        <v>1480</v>
      </c>
      <c r="D129" s="291"/>
      <c r="E129" s="291"/>
      <c r="F129" s="291"/>
      <c r="G129" s="291"/>
      <c r="H129" s="269">
        <v>0</v>
      </c>
      <c r="I129" s="289">
        <f t="shared" si="6"/>
        <v>0</v>
      </c>
      <c r="J129" s="271"/>
      <c r="K129" s="271"/>
      <c r="L129" s="271"/>
    </row>
    <row r="130" spans="1:12" ht="16" thickBot="1">
      <c r="A130" s="289">
        <v>1</v>
      </c>
      <c r="B130" s="289" t="s">
        <v>1083</v>
      </c>
      <c r="C130" s="292" t="s">
        <v>1479</v>
      </c>
      <c r="D130" s="292"/>
      <c r="E130" s="292"/>
      <c r="F130" s="293"/>
      <c r="G130" s="292"/>
      <c r="H130" s="269">
        <v>0</v>
      </c>
      <c r="I130" s="295">
        <f t="shared" si="6"/>
        <v>0</v>
      </c>
      <c r="J130" s="271"/>
      <c r="K130" s="271"/>
      <c r="L130" s="271"/>
    </row>
    <row r="131" spans="1:12" ht="16" thickBot="1">
      <c r="A131" s="281"/>
      <c r="B131" s="281"/>
      <c r="C131" s="277"/>
      <c r="D131" s="277"/>
      <c r="E131" s="277"/>
      <c r="F131" s="282"/>
      <c r="G131" s="277"/>
      <c r="H131" s="281"/>
      <c r="I131" s="296">
        <f>SUM(I125:I130)</f>
        <v>0</v>
      </c>
      <c r="J131" s="271"/>
      <c r="K131" s="271"/>
      <c r="L131" s="271"/>
    </row>
    <row r="132" spans="1:12" ht="15.5">
      <c r="A132" s="281"/>
      <c r="B132" s="284"/>
      <c r="C132" s="273"/>
      <c r="D132" s="273"/>
      <c r="E132" s="273"/>
      <c r="F132" s="273"/>
      <c r="G132" s="273"/>
      <c r="H132" s="281"/>
      <c r="I132" s="281"/>
      <c r="J132" s="271"/>
      <c r="K132" s="271"/>
      <c r="L132" s="271"/>
    </row>
    <row r="133" spans="1:12" ht="15.5">
      <c r="A133" s="282" t="s">
        <v>1478</v>
      </c>
      <c r="B133" s="282"/>
      <c r="C133" s="282"/>
      <c r="D133" s="282"/>
      <c r="E133" s="282"/>
      <c r="F133" s="282"/>
      <c r="G133" s="277"/>
      <c r="H133" s="281"/>
      <c r="I133" s="281"/>
      <c r="J133" s="271"/>
      <c r="K133" s="271"/>
      <c r="L133" s="271"/>
    </row>
    <row r="134" spans="1:12" ht="15.5">
      <c r="A134" s="289">
        <v>1</v>
      </c>
      <c r="B134" s="290" t="s">
        <v>1410</v>
      </c>
      <c r="C134" s="292" t="s">
        <v>1477</v>
      </c>
      <c r="D134" s="292"/>
      <c r="E134" s="292"/>
      <c r="F134" s="292"/>
      <c r="G134" s="291"/>
      <c r="H134" s="269">
        <v>0</v>
      </c>
      <c r="I134" s="297">
        <f>PRODUCT(A134,H134)</f>
        <v>0</v>
      </c>
      <c r="J134" s="271"/>
      <c r="K134" s="271"/>
      <c r="L134" s="271"/>
    </row>
    <row r="135" spans="1:12" ht="16" thickBot="1">
      <c r="A135" s="281"/>
      <c r="B135" s="281"/>
      <c r="C135" s="277"/>
      <c r="D135" s="277"/>
      <c r="E135" s="277"/>
      <c r="F135" s="277"/>
      <c r="G135" s="277"/>
      <c r="H135" s="281"/>
      <c r="I135" s="281"/>
      <c r="J135" s="271"/>
      <c r="K135" s="271"/>
      <c r="L135" s="271"/>
    </row>
    <row r="136" spans="1:12" ht="16" thickBot="1">
      <c r="A136" s="298" t="s">
        <v>1476</v>
      </c>
      <c r="B136" s="281"/>
      <c r="C136" s="277"/>
      <c r="D136" s="277"/>
      <c r="E136" s="277"/>
      <c r="F136" s="277"/>
      <c r="G136" s="277"/>
      <c r="H136" s="281"/>
      <c r="I136" s="296">
        <f>SUM(I70,I80,I91,I103,I112,I122,I131,I134)</f>
        <v>0</v>
      </c>
      <c r="J136" s="271"/>
      <c r="K136" s="271"/>
      <c r="L136" s="271"/>
    </row>
    <row r="137" spans="1:12" ht="15.5">
      <c r="A137" s="298"/>
      <c r="B137" s="281"/>
      <c r="C137" s="277"/>
      <c r="D137" s="277"/>
      <c r="E137" s="277"/>
      <c r="F137" s="277"/>
      <c r="G137" s="277"/>
      <c r="H137" s="281"/>
      <c r="I137" s="281"/>
      <c r="J137" s="271"/>
      <c r="K137" s="271"/>
      <c r="L137" s="271"/>
    </row>
    <row r="138" spans="1:12" ht="15.5">
      <c r="A138" s="281"/>
      <c r="B138" s="280"/>
      <c r="C138" s="277"/>
      <c r="D138" s="277"/>
      <c r="E138" s="277"/>
      <c r="F138" s="277"/>
      <c r="G138" s="277"/>
      <c r="H138" s="281"/>
      <c r="I138" s="281"/>
      <c r="J138" s="271"/>
      <c r="K138" s="271"/>
      <c r="L138" s="271"/>
    </row>
    <row r="139" spans="1:12" ht="15.5">
      <c r="A139" s="281"/>
      <c r="B139" s="280"/>
      <c r="C139" s="277"/>
      <c r="D139" s="277"/>
      <c r="E139" s="277"/>
      <c r="F139" s="277"/>
      <c r="G139" s="277"/>
      <c r="H139" s="281"/>
      <c r="I139" s="281"/>
      <c r="J139" s="271"/>
      <c r="K139" s="271"/>
      <c r="L139" s="271"/>
    </row>
    <row r="140" spans="1:12" ht="15.5">
      <c r="A140" s="298" t="s">
        <v>1475</v>
      </c>
      <c r="B140" s="281"/>
      <c r="C140" s="277"/>
      <c r="D140" s="277"/>
      <c r="E140" s="277"/>
      <c r="F140" s="277"/>
      <c r="G140" s="277"/>
      <c r="H140" s="281"/>
      <c r="I140" s="281"/>
      <c r="J140" s="271"/>
      <c r="K140" s="271"/>
      <c r="L140" s="271"/>
    </row>
    <row r="141" spans="1:12" ht="15.5">
      <c r="A141" s="289">
        <v>18</v>
      </c>
      <c r="B141" s="289" t="s">
        <v>1083</v>
      </c>
      <c r="C141" s="292" t="s">
        <v>1457</v>
      </c>
      <c r="D141" s="292"/>
      <c r="E141" s="292"/>
      <c r="F141" s="292"/>
      <c r="G141" s="292"/>
      <c r="H141" s="269">
        <v>0</v>
      </c>
      <c r="I141" s="289">
        <f t="shared" ref="I141:I170" si="7">PRODUCT(A141,H141)</f>
        <v>0</v>
      </c>
      <c r="J141" s="271"/>
      <c r="K141" s="271"/>
      <c r="L141" s="271"/>
    </row>
    <row r="142" spans="1:12" ht="15.5">
      <c r="A142" s="289">
        <v>16</v>
      </c>
      <c r="B142" s="289" t="s">
        <v>1083</v>
      </c>
      <c r="C142" s="292" t="s">
        <v>1456</v>
      </c>
      <c r="D142" s="292"/>
      <c r="E142" s="293"/>
      <c r="F142" s="292"/>
      <c r="G142" s="292"/>
      <c r="H142" s="269">
        <v>0</v>
      </c>
      <c r="I142" s="289">
        <f t="shared" si="7"/>
        <v>0</v>
      </c>
      <c r="J142" s="271"/>
      <c r="K142" s="271"/>
      <c r="L142" s="271"/>
    </row>
    <row r="143" spans="1:12" ht="15.5">
      <c r="A143" s="289">
        <v>101</v>
      </c>
      <c r="B143" s="289" t="s">
        <v>1083</v>
      </c>
      <c r="C143" s="292" t="s">
        <v>1455</v>
      </c>
      <c r="D143" s="292"/>
      <c r="E143" s="292"/>
      <c r="F143" s="292"/>
      <c r="G143" s="292"/>
      <c r="H143" s="269">
        <v>0</v>
      </c>
      <c r="I143" s="289">
        <f t="shared" si="7"/>
        <v>0</v>
      </c>
      <c r="J143" s="271"/>
      <c r="K143" s="271"/>
      <c r="L143" s="271"/>
    </row>
    <row r="144" spans="1:12" ht="15.5">
      <c r="A144" s="289">
        <v>3</v>
      </c>
      <c r="B144" s="289" t="s">
        <v>1083</v>
      </c>
      <c r="C144" s="292" t="s">
        <v>1454</v>
      </c>
      <c r="D144" s="292"/>
      <c r="E144" s="292"/>
      <c r="F144" s="292"/>
      <c r="G144" s="292"/>
      <c r="H144" s="269">
        <v>0</v>
      </c>
      <c r="I144" s="299">
        <f t="shared" si="7"/>
        <v>0</v>
      </c>
      <c r="J144" s="271"/>
      <c r="K144" s="271"/>
      <c r="L144" s="271"/>
    </row>
    <row r="145" spans="1:12" ht="15.5">
      <c r="A145" s="289">
        <v>6</v>
      </c>
      <c r="B145" s="289" t="s">
        <v>1083</v>
      </c>
      <c r="C145" s="292" t="s">
        <v>1453</v>
      </c>
      <c r="D145" s="292"/>
      <c r="E145" s="292"/>
      <c r="F145" s="292"/>
      <c r="G145" s="292"/>
      <c r="H145" s="269">
        <v>0</v>
      </c>
      <c r="I145" s="289">
        <f t="shared" si="7"/>
        <v>0</v>
      </c>
      <c r="J145" s="271"/>
      <c r="K145" s="271"/>
      <c r="L145" s="271"/>
    </row>
    <row r="146" spans="1:12" ht="15.5">
      <c r="A146" s="289">
        <v>141</v>
      </c>
      <c r="B146" s="289" t="s">
        <v>1083</v>
      </c>
      <c r="C146" s="292" t="s">
        <v>1452</v>
      </c>
      <c r="D146" s="292"/>
      <c r="E146" s="293"/>
      <c r="F146" s="292"/>
      <c r="G146" s="292"/>
      <c r="H146" s="269">
        <v>0</v>
      </c>
      <c r="I146" s="289">
        <f t="shared" si="7"/>
        <v>0</v>
      </c>
      <c r="J146" s="271"/>
      <c r="K146" s="271"/>
      <c r="L146" s="271"/>
    </row>
    <row r="147" spans="1:12" ht="15.5">
      <c r="A147" s="289">
        <v>48</v>
      </c>
      <c r="B147" s="300" t="s">
        <v>1083</v>
      </c>
      <c r="C147" s="292" t="s">
        <v>1474</v>
      </c>
      <c r="D147" s="292"/>
      <c r="E147" s="292"/>
      <c r="F147" s="292"/>
      <c r="G147" s="292"/>
      <c r="H147" s="269">
        <v>0</v>
      </c>
      <c r="I147" s="289">
        <f t="shared" si="7"/>
        <v>0</v>
      </c>
      <c r="J147" s="271"/>
      <c r="K147" s="271"/>
      <c r="L147" s="271"/>
    </row>
    <row r="148" spans="1:12" ht="15.5">
      <c r="A148" s="289">
        <v>1</v>
      </c>
      <c r="B148" s="300" t="s">
        <v>1083</v>
      </c>
      <c r="C148" s="292" t="s">
        <v>1473</v>
      </c>
      <c r="D148" s="292"/>
      <c r="E148" s="292"/>
      <c r="F148" s="292"/>
      <c r="G148" s="292"/>
      <c r="H148" s="269">
        <v>0</v>
      </c>
      <c r="I148" s="289">
        <f t="shared" si="7"/>
        <v>0</v>
      </c>
      <c r="J148" s="271"/>
      <c r="K148" s="271"/>
      <c r="L148" s="271"/>
    </row>
    <row r="149" spans="1:12" ht="15.5">
      <c r="A149" s="289">
        <v>1</v>
      </c>
      <c r="B149" s="300" t="s">
        <v>1083</v>
      </c>
      <c r="C149" s="292" t="s">
        <v>1472</v>
      </c>
      <c r="D149" s="292"/>
      <c r="E149" s="292"/>
      <c r="F149" s="292"/>
      <c r="G149" s="292"/>
      <c r="H149" s="269">
        <v>0</v>
      </c>
      <c r="I149" s="289">
        <f t="shared" si="7"/>
        <v>0</v>
      </c>
      <c r="J149" s="271"/>
      <c r="K149" s="271"/>
      <c r="L149" s="271"/>
    </row>
    <row r="150" spans="1:12" ht="15.5">
      <c r="A150" s="289">
        <v>6</v>
      </c>
      <c r="B150" s="300" t="s">
        <v>1083</v>
      </c>
      <c r="C150" s="292" t="s">
        <v>1448</v>
      </c>
      <c r="D150" s="292"/>
      <c r="E150" s="292"/>
      <c r="F150" s="292"/>
      <c r="G150" s="292"/>
      <c r="H150" s="269">
        <v>0</v>
      </c>
      <c r="I150" s="289">
        <f t="shared" si="7"/>
        <v>0</v>
      </c>
      <c r="J150" s="271"/>
      <c r="K150" s="271"/>
      <c r="L150" s="271"/>
    </row>
    <row r="151" spans="1:12" ht="15.5">
      <c r="A151" s="289">
        <v>1</v>
      </c>
      <c r="B151" s="300" t="s">
        <v>1083</v>
      </c>
      <c r="C151" s="292" t="s">
        <v>1447</v>
      </c>
      <c r="D151" s="292"/>
      <c r="E151" s="292"/>
      <c r="F151" s="292"/>
      <c r="G151" s="292"/>
      <c r="H151" s="269">
        <v>0</v>
      </c>
      <c r="I151" s="289">
        <f t="shared" si="7"/>
        <v>0</v>
      </c>
      <c r="J151" s="271"/>
      <c r="K151" s="271"/>
      <c r="L151" s="271"/>
    </row>
    <row r="152" spans="1:12" ht="15.5">
      <c r="A152" s="289">
        <v>480</v>
      </c>
      <c r="B152" s="300" t="s">
        <v>1299</v>
      </c>
      <c r="C152" s="292" t="s">
        <v>1035</v>
      </c>
      <c r="D152" s="292"/>
      <c r="E152" s="292"/>
      <c r="F152" s="292"/>
      <c r="G152" s="292"/>
      <c r="H152" s="269">
        <v>0</v>
      </c>
      <c r="I152" s="289">
        <f t="shared" si="7"/>
        <v>0</v>
      </c>
      <c r="J152" s="271"/>
      <c r="K152" s="271"/>
      <c r="L152" s="271"/>
    </row>
    <row r="153" spans="1:12" ht="15.5">
      <c r="A153" s="289">
        <v>40</v>
      </c>
      <c r="B153" s="289" t="s">
        <v>163</v>
      </c>
      <c r="C153" s="292" t="s">
        <v>1446</v>
      </c>
      <c r="D153" s="292"/>
      <c r="E153" s="293"/>
      <c r="F153" s="293"/>
      <c r="G153" s="293"/>
      <c r="H153" s="269">
        <v>0</v>
      </c>
      <c r="I153" s="289">
        <f t="shared" si="7"/>
        <v>0</v>
      </c>
      <c r="J153" s="271"/>
      <c r="K153" s="271"/>
      <c r="L153" s="271"/>
    </row>
    <row r="154" spans="1:12" ht="15.5">
      <c r="A154" s="289">
        <v>110</v>
      </c>
      <c r="B154" s="289" t="s">
        <v>163</v>
      </c>
      <c r="C154" s="292" t="s">
        <v>1445</v>
      </c>
      <c r="D154" s="292"/>
      <c r="E154" s="293"/>
      <c r="F154" s="293"/>
      <c r="G154" s="293"/>
      <c r="H154" s="269">
        <v>0</v>
      </c>
      <c r="I154" s="289">
        <f t="shared" si="7"/>
        <v>0</v>
      </c>
      <c r="J154" s="271"/>
      <c r="K154" s="271"/>
      <c r="L154" s="271"/>
    </row>
    <row r="155" spans="1:12" ht="15.5">
      <c r="A155" s="289">
        <v>210</v>
      </c>
      <c r="B155" s="289" t="s">
        <v>163</v>
      </c>
      <c r="C155" s="292" t="s">
        <v>1444</v>
      </c>
      <c r="D155" s="292"/>
      <c r="E155" s="292"/>
      <c r="F155" s="292"/>
      <c r="G155" s="292"/>
      <c r="H155" s="269">
        <v>0</v>
      </c>
      <c r="I155" s="289">
        <f t="shared" si="7"/>
        <v>0</v>
      </c>
      <c r="J155" s="271"/>
      <c r="K155" s="271"/>
      <c r="L155" s="271"/>
    </row>
    <row r="156" spans="1:12" ht="15.5">
      <c r="A156" s="289">
        <v>420</v>
      </c>
      <c r="B156" s="289" t="s">
        <v>163</v>
      </c>
      <c r="C156" s="292" t="s">
        <v>1443</v>
      </c>
      <c r="D156" s="292"/>
      <c r="E156" s="292"/>
      <c r="F156" s="292"/>
      <c r="G156" s="292"/>
      <c r="H156" s="269">
        <v>0</v>
      </c>
      <c r="I156" s="289">
        <f t="shared" si="7"/>
        <v>0</v>
      </c>
      <c r="J156" s="271"/>
      <c r="K156" s="271"/>
      <c r="L156" s="271"/>
    </row>
    <row r="157" spans="1:12" ht="15.5">
      <c r="A157" s="289">
        <v>60</v>
      </c>
      <c r="B157" s="289" t="s">
        <v>163</v>
      </c>
      <c r="C157" s="292" t="s">
        <v>1442</v>
      </c>
      <c r="D157" s="292"/>
      <c r="E157" s="292"/>
      <c r="F157" s="292"/>
      <c r="G157" s="292"/>
      <c r="H157" s="269">
        <v>0</v>
      </c>
      <c r="I157" s="289">
        <f t="shared" si="7"/>
        <v>0</v>
      </c>
      <c r="J157" s="271"/>
      <c r="K157" s="271"/>
      <c r="L157" s="271"/>
    </row>
    <row r="158" spans="1:12" ht="15.5">
      <c r="A158" s="289">
        <v>1230</v>
      </c>
      <c r="B158" s="289" t="s">
        <v>163</v>
      </c>
      <c r="C158" s="292" t="s">
        <v>1441</v>
      </c>
      <c r="D158" s="292"/>
      <c r="E158" s="292"/>
      <c r="F158" s="292"/>
      <c r="G158" s="292"/>
      <c r="H158" s="269">
        <v>0</v>
      </c>
      <c r="I158" s="289">
        <f t="shared" si="7"/>
        <v>0</v>
      </c>
      <c r="J158" s="271"/>
      <c r="K158" s="271"/>
      <c r="L158" s="271"/>
    </row>
    <row r="159" spans="1:12" ht="15.5">
      <c r="A159" s="289">
        <v>1180</v>
      </c>
      <c r="B159" s="289" t="s">
        <v>163</v>
      </c>
      <c r="C159" s="292" t="s">
        <v>1440</v>
      </c>
      <c r="D159" s="292"/>
      <c r="E159" s="292"/>
      <c r="F159" s="292"/>
      <c r="G159" s="292"/>
      <c r="H159" s="269">
        <v>0</v>
      </c>
      <c r="I159" s="289">
        <f t="shared" si="7"/>
        <v>0</v>
      </c>
      <c r="J159" s="271"/>
      <c r="K159" s="271"/>
      <c r="L159" s="271"/>
    </row>
    <row r="160" spans="1:12" ht="15.5">
      <c r="A160" s="289">
        <v>180</v>
      </c>
      <c r="B160" s="289" t="s">
        <v>163</v>
      </c>
      <c r="C160" s="292" t="s">
        <v>1439</v>
      </c>
      <c r="D160" s="292"/>
      <c r="E160" s="292"/>
      <c r="F160" s="292"/>
      <c r="G160" s="292"/>
      <c r="H160" s="269">
        <v>0</v>
      </c>
      <c r="I160" s="289">
        <f t="shared" si="7"/>
        <v>0</v>
      </c>
      <c r="J160" s="271"/>
      <c r="K160" s="271"/>
      <c r="L160" s="271"/>
    </row>
    <row r="161" spans="1:12" ht="15.5">
      <c r="A161" s="289">
        <v>130</v>
      </c>
      <c r="B161" s="289" t="s">
        <v>163</v>
      </c>
      <c r="C161" s="292" t="s">
        <v>1438</v>
      </c>
      <c r="D161" s="292"/>
      <c r="E161" s="292"/>
      <c r="F161" s="292"/>
      <c r="G161" s="292"/>
      <c r="H161" s="269">
        <v>0</v>
      </c>
      <c r="I161" s="289">
        <f t="shared" si="7"/>
        <v>0</v>
      </c>
      <c r="J161" s="271"/>
      <c r="K161" s="271"/>
      <c r="L161" s="271"/>
    </row>
    <row r="162" spans="1:12" ht="15.5">
      <c r="A162" s="289">
        <v>95</v>
      </c>
      <c r="B162" s="289" t="s">
        <v>163</v>
      </c>
      <c r="C162" s="292" t="s">
        <v>1437</v>
      </c>
      <c r="D162" s="292"/>
      <c r="E162" s="292"/>
      <c r="F162" s="292"/>
      <c r="G162" s="292"/>
      <c r="H162" s="269">
        <v>0</v>
      </c>
      <c r="I162" s="289">
        <f t="shared" si="7"/>
        <v>0</v>
      </c>
      <c r="J162" s="271"/>
      <c r="K162" s="271"/>
      <c r="L162" s="271"/>
    </row>
    <row r="163" spans="1:12" ht="15.5">
      <c r="A163" s="289">
        <v>180</v>
      </c>
      <c r="B163" s="300" t="s">
        <v>163</v>
      </c>
      <c r="C163" s="292" t="s">
        <v>1436</v>
      </c>
      <c r="D163" s="292"/>
      <c r="E163" s="292"/>
      <c r="F163" s="292"/>
      <c r="G163" s="292"/>
      <c r="H163" s="269">
        <v>0</v>
      </c>
      <c r="I163" s="289">
        <f t="shared" si="7"/>
        <v>0</v>
      </c>
      <c r="J163" s="271"/>
      <c r="K163" s="271"/>
      <c r="L163" s="271"/>
    </row>
    <row r="164" spans="1:12" ht="15.5">
      <c r="A164" s="289">
        <v>12</v>
      </c>
      <c r="B164" s="300" t="s">
        <v>1299</v>
      </c>
      <c r="C164" s="292" t="s">
        <v>1471</v>
      </c>
      <c r="D164" s="292"/>
      <c r="E164" s="292" t="s">
        <v>1468</v>
      </c>
      <c r="F164" s="293"/>
      <c r="G164" s="293"/>
      <c r="H164" s="269">
        <v>0</v>
      </c>
      <c r="I164" s="289">
        <f t="shared" si="7"/>
        <v>0</v>
      </c>
      <c r="J164" s="271"/>
      <c r="K164" s="271"/>
      <c r="L164" s="271"/>
    </row>
    <row r="165" spans="1:12" ht="15.5">
      <c r="A165" s="289">
        <v>22</v>
      </c>
      <c r="B165" s="300" t="s">
        <v>1083</v>
      </c>
      <c r="C165" s="292" t="s">
        <v>1435</v>
      </c>
      <c r="D165" s="292"/>
      <c r="E165" s="293"/>
      <c r="F165" s="293"/>
      <c r="G165" s="293"/>
      <c r="H165" s="269">
        <v>0</v>
      </c>
      <c r="I165" s="289">
        <f t="shared" si="7"/>
        <v>0</v>
      </c>
      <c r="J165" s="271"/>
      <c r="K165" s="271"/>
      <c r="L165" s="271"/>
    </row>
    <row r="166" spans="1:12" ht="15.5">
      <c r="A166" s="289">
        <v>30</v>
      </c>
      <c r="B166" s="289" t="s">
        <v>163</v>
      </c>
      <c r="C166" s="292" t="s">
        <v>1434</v>
      </c>
      <c r="D166" s="292"/>
      <c r="E166" s="292"/>
      <c r="F166" s="292"/>
      <c r="G166" s="292"/>
      <c r="H166" s="269">
        <v>0</v>
      </c>
      <c r="I166" s="289">
        <f t="shared" si="7"/>
        <v>0</v>
      </c>
      <c r="J166" s="271"/>
      <c r="K166" s="271"/>
      <c r="L166" s="271"/>
    </row>
    <row r="167" spans="1:12" ht="15.5">
      <c r="A167" s="289">
        <v>10</v>
      </c>
      <c r="B167" s="289" t="s">
        <v>163</v>
      </c>
      <c r="C167" s="292" t="s">
        <v>1433</v>
      </c>
      <c r="D167" s="292"/>
      <c r="E167" s="292"/>
      <c r="F167" s="292"/>
      <c r="G167" s="292"/>
      <c r="H167" s="269">
        <v>0</v>
      </c>
      <c r="I167" s="289">
        <f t="shared" si="7"/>
        <v>0</v>
      </c>
      <c r="J167" s="271"/>
      <c r="K167" s="271"/>
      <c r="L167" s="271"/>
    </row>
    <row r="168" spans="1:12" ht="15.5">
      <c r="A168" s="289">
        <v>1</v>
      </c>
      <c r="B168" s="289" t="s">
        <v>1083</v>
      </c>
      <c r="C168" s="292" t="s">
        <v>1432</v>
      </c>
      <c r="D168" s="292"/>
      <c r="E168" s="292"/>
      <c r="F168" s="292"/>
      <c r="G168" s="292"/>
      <c r="H168" s="269">
        <v>0</v>
      </c>
      <c r="I168" s="289">
        <f t="shared" si="7"/>
        <v>0</v>
      </c>
      <c r="J168" s="271"/>
      <c r="K168" s="271"/>
      <c r="L168" s="271"/>
    </row>
    <row r="169" spans="1:12" ht="15.5">
      <c r="A169" s="289">
        <v>60</v>
      </c>
      <c r="B169" s="289" t="s">
        <v>163</v>
      </c>
      <c r="C169" s="292" t="s">
        <v>1431</v>
      </c>
      <c r="D169" s="292"/>
      <c r="E169" s="292"/>
      <c r="F169" s="292"/>
      <c r="G169" s="292"/>
      <c r="H169" s="269">
        <v>0</v>
      </c>
      <c r="I169" s="289">
        <f t="shared" si="7"/>
        <v>0</v>
      </c>
      <c r="J169" s="271"/>
      <c r="K169" s="271"/>
      <c r="L169" s="271"/>
    </row>
    <row r="170" spans="1:12" ht="15.5">
      <c r="A170" s="289">
        <v>120</v>
      </c>
      <c r="B170" s="289" t="s">
        <v>1299</v>
      </c>
      <c r="C170" s="292" t="s">
        <v>1470</v>
      </c>
      <c r="D170" s="292"/>
      <c r="E170" s="292"/>
      <c r="F170" s="292"/>
      <c r="G170" s="292"/>
      <c r="H170" s="269">
        <v>0</v>
      </c>
      <c r="I170" s="289">
        <f t="shared" si="7"/>
        <v>0</v>
      </c>
      <c r="J170" s="271"/>
      <c r="K170" s="271"/>
      <c r="L170" s="271"/>
    </row>
    <row r="171" spans="1:12" ht="15.5">
      <c r="A171" s="281"/>
      <c r="B171" s="281"/>
      <c r="C171" s="277"/>
      <c r="D171" s="277"/>
      <c r="E171" s="277"/>
      <c r="F171" s="277"/>
      <c r="G171" s="277"/>
      <c r="H171" s="281"/>
      <c r="I171" s="281"/>
      <c r="J171" s="271"/>
      <c r="K171" s="271"/>
      <c r="L171" s="271"/>
    </row>
    <row r="172" spans="1:12" ht="15.5">
      <c r="A172" s="301"/>
      <c r="B172" s="301"/>
      <c r="C172" s="302"/>
      <c r="D172" s="302"/>
      <c r="E172" s="302"/>
      <c r="F172" s="302"/>
      <c r="G172" s="302"/>
      <c r="H172" s="301"/>
      <c r="I172" s="301"/>
      <c r="J172" s="271"/>
      <c r="K172" s="271"/>
      <c r="L172" s="271"/>
    </row>
    <row r="173" spans="1:12" ht="16" thickBot="1">
      <c r="A173" s="281"/>
      <c r="B173" s="281"/>
      <c r="C173" s="277"/>
      <c r="D173" s="277"/>
      <c r="E173" s="277"/>
      <c r="F173" s="277"/>
      <c r="G173" s="277"/>
      <c r="H173" s="281"/>
      <c r="I173" s="281"/>
      <c r="J173" s="271"/>
      <c r="K173" s="271"/>
      <c r="L173" s="271"/>
    </row>
    <row r="174" spans="1:12" ht="16" thickBot="1">
      <c r="A174" s="298"/>
      <c r="B174" s="281"/>
      <c r="C174" s="277"/>
      <c r="D174" s="277"/>
      <c r="E174" s="277"/>
      <c r="F174" s="277"/>
      <c r="G174" s="277"/>
      <c r="H174" s="281"/>
      <c r="I174" s="296">
        <f>SUM(I141:I171)</f>
        <v>0</v>
      </c>
      <c r="J174" s="271"/>
      <c r="K174" s="271"/>
      <c r="L174" s="271"/>
    </row>
    <row r="175" spans="1:12" ht="15.5">
      <c r="A175" s="281"/>
      <c r="B175" s="280"/>
      <c r="C175" s="277"/>
      <c r="D175" s="277"/>
      <c r="E175" s="277"/>
      <c r="F175" s="277"/>
      <c r="G175" s="277"/>
      <c r="H175" s="281"/>
      <c r="I175" s="281"/>
      <c r="J175" s="271"/>
      <c r="K175" s="271"/>
      <c r="L175" s="271"/>
    </row>
    <row r="176" spans="1:12" ht="15.5">
      <c r="A176" s="298" t="s">
        <v>1469</v>
      </c>
      <c r="B176" s="280"/>
      <c r="C176" s="277"/>
      <c r="D176" s="277"/>
      <c r="E176" s="277"/>
      <c r="F176" s="277"/>
      <c r="G176" s="277"/>
      <c r="H176" s="281"/>
      <c r="I176" s="281"/>
      <c r="J176" s="271"/>
      <c r="K176" s="271"/>
      <c r="L176" s="271"/>
    </row>
    <row r="177" spans="1:12" ht="15.5">
      <c r="A177" s="289">
        <v>30</v>
      </c>
      <c r="B177" s="300" t="s">
        <v>1083</v>
      </c>
      <c r="C177" s="292" t="s">
        <v>1430</v>
      </c>
      <c r="D177" s="292"/>
      <c r="E177" s="292"/>
      <c r="F177" s="292"/>
      <c r="G177" s="292"/>
      <c r="H177" s="269">
        <v>0</v>
      </c>
      <c r="I177" s="289">
        <f>PRODUCT(A177,H177)</f>
        <v>0</v>
      </c>
      <c r="J177" s="271"/>
      <c r="K177" s="271"/>
      <c r="L177" s="271"/>
    </row>
    <row r="178" spans="1:12" ht="15.5">
      <c r="A178" s="289">
        <v>7</v>
      </c>
      <c r="B178" s="300" t="s">
        <v>1083</v>
      </c>
      <c r="C178" s="292" t="s">
        <v>1429</v>
      </c>
      <c r="D178" s="292"/>
      <c r="E178" s="292"/>
      <c r="F178" s="292"/>
      <c r="G178" s="292"/>
      <c r="H178" s="269">
        <v>0</v>
      </c>
      <c r="I178" s="289">
        <f>PRODUCT(A178,H178)</f>
        <v>0</v>
      </c>
      <c r="J178" s="271"/>
      <c r="K178" s="271"/>
      <c r="L178" s="271"/>
    </row>
    <row r="179" spans="1:12" ht="15.5">
      <c r="A179" s="289">
        <v>9</v>
      </c>
      <c r="B179" s="300" t="s">
        <v>1083</v>
      </c>
      <c r="C179" s="292" t="s">
        <v>1428</v>
      </c>
      <c r="D179" s="292"/>
      <c r="E179" s="292"/>
      <c r="F179" s="292"/>
      <c r="G179" s="292"/>
      <c r="H179" s="269">
        <v>0</v>
      </c>
      <c r="I179" s="289">
        <f>PRODUCT(A179,H179)</f>
        <v>0</v>
      </c>
      <c r="J179" s="271"/>
      <c r="K179" s="271"/>
      <c r="L179" s="271"/>
    </row>
    <row r="180" spans="1:12" ht="15.5">
      <c r="A180" s="289">
        <v>15</v>
      </c>
      <c r="B180" s="300" t="s">
        <v>1083</v>
      </c>
      <c r="C180" s="292" t="s">
        <v>1427</v>
      </c>
      <c r="D180" s="292"/>
      <c r="E180" s="292"/>
      <c r="F180" s="292"/>
      <c r="G180" s="292"/>
      <c r="H180" s="269">
        <v>0</v>
      </c>
      <c r="I180" s="289">
        <f>PRODUCT(A180,H180)</f>
        <v>0</v>
      </c>
      <c r="J180" s="271"/>
      <c r="K180" s="271"/>
      <c r="L180" s="271"/>
    </row>
    <row r="181" spans="1:12" ht="16" thickBot="1">
      <c r="A181" s="289">
        <v>6</v>
      </c>
      <c r="B181" s="289" t="s">
        <v>1083</v>
      </c>
      <c r="C181" s="292" t="s">
        <v>1426</v>
      </c>
      <c r="D181" s="292"/>
      <c r="E181" s="292"/>
      <c r="F181" s="292"/>
      <c r="G181" s="292"/>
      <c r="H181" s="269">
        <v>0</v>
      </c>
      <c r="I181" s="295">
        <f>PRODUCT(A181,H181)</f>
        <v>0</v>
      </c>
      <c r="J181" s="271"/>
      <c r="K181" s="271"/>
      <c r="L181" s="271"/>
    </row>
    <row r="182" spans="1:12" ht="16" thickBot="1">
      <c r="A182" s="301"/>
      <c r="B182" s="301"/>
      <c r="C182" s="302"/>
      <c r="D182" s="302"/>
      <c r="E182" s="302"/>
      <c r="F182" s="302"/>
      <c r="G182" s="302"/>
      <c r="H182" s="301"/>
      <c r="I182" s="303">
        <f>SUM(I177:I181)</f>
        <v>0</v>
      </c>
      <c r="J182" s="271"/>
      <c r="K182" s="271"/>
      <c r="L182" s="271"/>
    </row>
    <row r="183" spans="1:12" ht="15.5">
      <c r="A183" s="301"/>
      <c r="B183" s="301"/>
      <c r="C183" s="302"/>
      <c r="D183" s="302"/>
      <c r="E183" s="302"/>
      <c r="F183" s="302"/>
      <c r="G183" s="302"/>
      <c r="H183" s="301"/>
      <c r="I183" s="304"/>
      <c r="J183" s="271"/>
      <c r="K183" s="271"/>
      <c r="L183" s="271"/>
    </row>
    <row r="184" spans="1:12" ht="15.5">
      <c r="A184" s="281"/>
      <c r="B184" s="281"/>
      <c r="C184" s="277"/>
      <c r="D184" s="277"/>
      <c r="E184" s="277"/>
      <c r="F184" s="277"/>
      <c r="G184" s="277"/>
      <c r="H184" s="281"/>
      <c r="I184" s="281"/>
      <c r="J184" s="271"/>
      <c r="K184" s="271"/>
      <c r="L184" s="271"/>
    </row>
    <row r="185" spans="1:12" ht="15.5">
      <c r="A185" s="281"/>
      <c r="B185" s="281"/>
      <c r="C185" s="277"/>
      <c r="D185" s="277"/>
      <c r="E185" s="282"/>
      <c r="F185" s="277"/>
      <c r="G185" s="277"/>
      <c r="H185" s="281"/>
      <c r="I185" s="279"/>
      <c r="J185" s="271"/>
      <c r="K185" s="271"/>
      <c r="L185" s="271"/>
    </row>
    <row r="186" spans="1:12" ht="15.5">
      <c r="A186" s="298" t="s">
        <v>1425</v>
      </c>
      <c r="B186" s="281"/>
      <c r="C186" s="277"/>
      <c r="D186" s="277"/>
      <c r="E186" s="277"/>
      <c r="F186" s="277"/>
      <c r="G186" s="277"/>
      <c r="H186" s="281"/>
      <c r="I186" s="281"/>
      <c r="J186" s="271"/>
      <c r="K186" s="271"/>
      <c r="L186" s="271"/>
    </row>
    <row r="187" spans="1:12" ht="15.5">
      <c r="A187" s="289">
        <v>12</v>
      </c>
      <c r="B187" s="289" t="s">
        <v>1299</v>
      </c>
      <c r="C187" s="292" t="s">
        <v>1423</v>
      </c>
      <c r="D187" s="292"/>
      <c r="E187" s="292"/>
      <c r="F187" s="292" t="s">
        <v>1468</v>
      </c>
      <c r="G187" s="292"/>
      <c r="H187" s="269">
        <v>0</v>
      </c>
      <c r="I187" s="289">
        <f t="shared" ref="I187:I193" si="8">PRODUCT(A187,H187)</f>
        <v>0</v>
      </c>
      <c r="J187" s="271"/>
      <c r="K187" s="271"/>
      <c r="L187" s="271"/>
    </row>
    <row r="188" spans="1:12" ht="15.5">
      <c r="A188" s="289">
        <v>21</v>
      </c>
      <c r="B188" s="289" t="s">
        <v>1083</v>
      </c>
      <c r="C188" s="292" t="s">
        <v>1422</v>
      </c>
      <c r="D188" s="292"/>
      <c r="E188" s="292"/>
      <c r="F188" s="292"/>
      <c r="G188" s="292"/>
      <c r="H188" s="269">
        <v>0</v>
      </c>
      <c r="I188" s="289">
        <f t="shared" si="8"/>
        <v>0</v>
      </c>
      <c r="J188" s="271"/>
      <c r="K188" s="271"/>
      <c r="L188" s="271"/>
    </row>
    <row r="189" spans="1:12" ht="15.5">
      <c r="A189" s="289">
        <v>7</v>
      </c>
      <c r="B189" s="289" t="s">
        <v>1083</v>
      </c>
      <c r="C189" s="292" t="s">
        <v>1421</v>
      </c>
      <c r="D189" s="292"/>
      <c r="E189" s="292"/>
      <c r="F189" s="292"/>
      <c r="G189" s="292"/>
      <c r="H189" s="269">
        <v>0</v>
      </c>
      <c r="I189" s="289">
        <f t="shared" si="8"/>
        <v>0</v>
      </c>
      <c r="J189" s="271"/>
      <c r="K189" s="271"/>
      <c r="L189" s="271"/>
    </row>
    <row r="190" spans="1:12" ht="15.5">
      <c r="A190" s="289">
        <v>1</v>
      </c>
      <c r="B190" s="289" t="s">
        <v>1083</v>
      </c>
      <c r="C190" s="292" t="s">
        <v>1420</v>
      </c>
      <c r="D190" s="292"/>
      <c r="E190" s="292"/>
      <c r="F190" s="292"/>
      <c r="G190" s="292"/>
      <c r="H190" s="269">
        <v>0</v>
      </c>
      <c r="I190" s="289">
        <f t="shared" si="8"/>
        <v>0</v>
      </c>
      <c r="J190" s="271"/>
      <c r="K190" s="271"/>
      <c r="L190" s="271"/>
    </row>
    <row r="191" spans="1:12" ht="15.5">
      <c r="A191" s="289">
        <v>8</v>
      </c>
      <c r="B191" s="289" t="s">
        <v>1083</v>
      </c>
      <c r="C191" s="292" t="s">
        <v>1419</v>
      </c>
      <c r="D191" s="292"/>
      <c r="E191" s="292"/>
      <c r="F191" s="292"/>
      <c r="G191" s="292"/>
      <c r="H191" s="269">
        <v>0</v>
      </c>
      <c r="I191" s="289">
        <f t="shared" si="8"/>
        <v>0</v>
      </c>
      <c r="J191" s="271"/>
      <c r="K191" s="271"/>
      <c r="L191" s="271"/>
    </row>
    <row r="192" spans="1:12" ht="15.5">
      <c r="A192" s="289">
        <v>8</v>
      </c>
      <c r="B192" s="289" t="s">
        <v>1083</v>
      </c>
      <c r="C192" s="292" t="s">
        <v>1418</v>
      </c>
      <c r="D192" s="292"/>
      <c r="E192" s="292"/>
      <c r="F192" s="292"/>
      <c r="G192" s="292"/>
      <c r="H192" s="269">
        <v>0</v>
      </c>
      <c r="I192" s="289">
        <f t="shared" si="8"/>
        <v>0</v>
      </c>
      <c r="J192" s="271"/>
      <c r="K192" s="271"/>
      <c r="L192" s="271"/>
    </row>
    <row r="193" spans="1:12" ht="15.5">
      <c r="A193" s="289">
        <v>30</v>
      </c>
      <c r="B193" s="289" t="s">
        <v>1083</v>
      </c>
      <c r="C193" s="292" t="s">
        <v>1417</v>
      </c>
      <c r="D193" s="292"/>
      <c r="E193" s="292"/>
      <c r="F193" s="292"/>
      <c r="G193" s="292"/>
      <c r="H193" s="269">
        <v>0</v>
      </c>
      <c r="I193" s="289">
        <f t="shared" si="8"/>
        <v>0</v>
      </c>
      <c r="J193" s="271"/>
      <c r="K193" s="271"/>
      <c r="L193" s="271"/>
    </row>
    <row r="194" spans="1:12" ht="16" thickBot="1">
      <c r="A194" s="281"/>
      <c r="B194" s="281"/>
      <c r="C194" s="277"/>
      <c r="D194" s="277"/>
      <c r="E194" s="277"/>
      <c r="F194" s="277"/>
      <c r="G194" s="277"/>
      <c r="H194" s="281"/>
      <c r="I194" s="281"/>
      <c r="J194" s="271"/>
      <c r="K194" s="271"/>
      <c r="L194" s="271"/>
    </row>
    <row r="195" spans="1:12" ht="16" thickBot="1">
      <c r="A195" s="281"/>
      <c r="B195" s="280"/>
      <c r="C195" s="277"/>
      <c r="D195" s="277"/>
      <c r="E195" s="277"/>
      <c r="F195" s="277"/>
      <c r="G195" s="277"/>
      <c r="H195" s="281"/>
      <c r="I195" s="296">
        <f>SUM(I187:I194)</f>
        <v>0</v>
      </c>
      <c r="J195" s="271"/>
      <c r="K195" s="271"/>
      <c r="L195" s="271"/>
    </row>
    <row r="196" spans="1:12" ht="15.5">
      <c r="A196" s="281"/>
      <c r="B196" s="281"/>
      <c r="C196" s="277"/>
      <c r="D196" s="277"/>
      <c r="E196" s="277"/>
      <c r="F196" s="277"/>
      <c r="G196" s="277"/>
      <c r="H196" s="281"/>
      <c r="I196" s="281"/>
      <c r="J196" s="271"/>
      <c r="K196" s="271"/>
      <c r="L196" s="271"/>
    </row>
    <row r="197" spans="1:12" ht="16" thickBot="1">
      <c r="A197" s="281"/>
      <c r="B197" s="281"/>
      <c r="C197" s="277"/>
      <c r="D197" s="277"/>
      <c r="E197" s="277"/>
      <c r="F197" s="277"/>
      <c r="G197" s="277"/>
      <c r="H197" s="281"/>
      <c r="I197" s="279"/>
      <c r="J197" s="271"/>
      <c r="K197" s="271"/>
      <c r="L197" s="271"/>
    </row>
    <row r="198" spans="1:12" ht="16" thickBot="1">
      <c r="A198" s="305" t="s">
        <v>1467</v>
      </c>
      <c r="B198" s="306"/>
      <c r="C198" s="307"/>
      <c r="D198" s="307"/>
      <c r="E198" s="307"/>
      <c r="F198" s="307"/>
      <c r="G198" s="307"/>
      <c r="H198" s="306"/>
      <c r="I198" s="296">
        <f>SUM(I136,I174,I182,I195)</f>
        <v>0</v>
      </c>
      <c r="J198" s="271"/>
      <c r="K198" s="271"/>
      <c r="L198" s="271"/>
    </row>
    <row r="199" spans="1:12" ht="15.5">
      <c r="A199" s="301"/>
      <c r="B199" s="301"/>
      <c r="C199" s="302"/>
      <c r="D199" s="302"/>
      <c r="E199" s="302"/>
      <c r="F199" s="302"/>
      <c r="G199" s="302"/>
      <c r="H199" s="301"/>
      <c r="I199" s="301"/>
      <c r="J199" s="271"/>
      <c r="K199" s="271"/>
      <c r="L199" s="271"/>
    </row>
    <row r="200" spans="1:12" ht="15.5">
      <c r="A200" s="301"/>
      <c r="B200" s="301"/>
      <c r="C200" s="302"/>
      <c r="D200" s="302"/>
      <c r="E200" s="302"/>
      <c r="F200" s="302"/>
      <c r="G200" s="302"/>
      <c r="H200" s="301"/>
      <c r="I200" s="301"/>
      <c r="J200" s="271"/>
      <c r="K200" s="271"/>
      <c r="L200" s="271"/>
    </row>
    <row r="201" spans="1:12" ht="15.5">
      <c r="A201" s="308"/>
      <c r="B201" s="301"/>
      <c r="C201" s="302"/>
      <c r="D201" s="302"/>
      <c r="E201" s="302"/>
      <c r="F201" s="302"/>
      <c r="G201" s="302"/>
      <c r="H201" s="301"/>
      <c r="I201" s="304"/>
      <c r="J201" s="271"/>
      <c r="K201" s="271"/>
      <c r="L201" s="271"/>
    </row>
    <row r="202" spans="1:12" ht="15.5">
      <c r="A202" s="308"/>
      <c r="B202" s="301"/>
      <c r="C202" s="302"/>
      <c r="D202" s="302"/>
      <c r="E202" s="302"/>
      <c r="F202" s="302"/>
      <c r="G202" s="302"/>
      <c r="H202" s="301"/>
      <c r="I202" s="304"/>
      <c r="J202" s="271"/>
      <c r="K202" s="271"/>
      <c r="L202" s="271"/>
    </row>
    <row r="203" spans="1:12" ht="15.5">
      <c r="A203" s="308"/>
      <c r="B203" s="301"/>
      <c r="C203" s="302"/>
      <c r="D203" s="302"/>
      <c r="E203" s="302"/>
      <c r="F203" s="302"/>
      <c r="G203" s="302"/>
      <c r="H203" s="301"/>
      <c r="I203" s="304"/>
      <c r="J203" s="271"/>
      <c r="K203" s="271"/>
      <c r="L203" s="271"/>
    </row>
    <row r="204" spans="1:12" ht="15.5">
      <c r="A204" s="308"/>
      <c r="B204" s="301"/>
      <c r="C204" s="302"/>
      <c r="D204" s="302"/>
      <c r="E204" s="302"/>
      <c r="F204" s="302"/>
      <c r="G204" s="302"/>
      <c r="H204" s="301"/>
      <c r="I204" s="304"/>
      <c r="J204" s="271"/>
      <c r="K204" s="271"/>
      <c r="L204" s="271"/>
    </row>
    <row r="205" spans="1:12" ht="15.5">
      <c r="A205" s="308"/>
      <c r="B205" s="301"/>
      <c r="C205" s="302"/>
      <c r="D205" s="302"/>
      <c r="E205" s="302"/>
      <c r="F205" s="302"/>
      <c r="G205" s="302"/>
      <c r="H205" s="301"/>
      <c r="I205" s="304"/>
      <c r="J205" s="271"/>
      <c r="K205" s="271"/>
      <c r="L205" s="271"/>
    </row>
    <row r="206" spans="1:12" ht="15.5">
      <c r="A206" s="308"/>
      <c r="B206" s="301"/>
      <c r="C206" s="302"/>
      <c r="D206" s="302"/>
      <c r="E206" s="302"/>
      <c r="F206" s="302"/>
      <c r="G206" s="302"/>
      <c r="H206" s="301"/>
      <c r="I206" s="304"/>
      <c r="J206" s="271"/>
      <c r="K206" s="271"/>
      <c r="L206" s="271"/>
    </row>
    <row r="207" spans="1:12" ht="15.5">
      <c r="A207" s="308"/>
      <c r="B207" s="301"/>
      <c r="C207" s="302"/>
      <c r="D207" s="302"/>
      <c r="E207" s="302"/>
      <c r="F207" s="302"/>
      <c r="G207" s="302"/>
      <c r="H207" s="301"/>
      <c r="I207" s="304"/>
      <c r="J207" s="271"/>
      <c r="K207" s="271"/>
      <c r="L207" s="271"/>
    </row>
    <row r="208" spans="1:12" ht="15.5">
      <c r="A208" s="308"/>
      <c r="B208" s="301"/>
      <c r="C208" s="302"/>
      <c r="D208" s="302"/>
      <c r="E208" s="302"/>
      <c r="F208" s="302"/>
      <c r="G208" s="302"/>
      <c r="H208" s="301"/>
      <c r="I208" s="304"/>
      <c r="J208" s="271"/>
      <c r="K208" s="271"/>
      <c r="L208" s="271"/>
    </row>
    <row r="209" spans="1:12" ht="15.5">
      <c r="A209" s="308"/>
      <c r="B209" s="301"/>
      <c r="C209" s="302"/>
      <c r="D209" s="302"/>
      <c r="E209" s="302"/>
      <c r="F209" s="302"/>
      <c r="G209" s="302"/>
      <c r="H209" s="301"/>
      <c r="I209" s="304"/>
      <c r="J209" s="271"/>
      <c r="K209" s="271"/>
      <c r="L209" s="271"/>
    </row>
    <row r="210" spans="1:12" ht="15.5">
      <c r="A210" s="308"/>
      <c r="B210" s="301"/>
      <c r="C210" s="302"/>
      <c r="D210" s="302"/>
      <c r="E210" s="302"/>
      <c r="F210" s="302"/>
      <c r="G210" s="302"/>
      <c r="H210" s="301"/>
      <c r="I210" s="304"/>
      <c r="J210" s="271"/>
      <c r="K210" s="271"/>
      <c r="L210" s="271"/>
    </row>
    <row r="211" spans="1:12" ht="15.5">
      <c r="A211" s="308"/>
      <c r="B211" s="301"/>
      <c r="C211" s="302"/>
      <c r="D211" s="302"/>
      <c r="E211" s="302"/>
      <c r="F211" s="302"/>
      <c r="G211" s="302"/>
      <c r="H211" s="301"/>
      <c r="I211" s="304"/>
      <c r="J211" s="271"/>
      <c r="K211" s="271"/>
      <c r="L211" s="271"/>
    </row>
    <row r="212" spans="1:12" ht="15.5">
      <c r="A212" s="308"/>
      <c r="B212" s="301"/>
      <c r="C212" s="302"/>
      <c r="D212" s="302"/>
      <c r="E212" s="302"/>
      <c r="F212" s="302"/>
      <c r="G212" s="302"/>
      <c r="H212" s="301"/>
      <c r="I212" s="304"/>
      <c r="J212" s="271"/>
      <c r="K212" s="271"/>
      <c r="L212" s="271"/>
    </row>
    <row r="213" spans="1:12" ht="15.5">
      <c r="A213" s="308"/>
      <c r="B213" s="301"/>
      <c r="C213" s="302"/>
      <c r="D213" s="302"/>
      <c r="E213" s="302"/>
      <c r="F213" s="302"/>
      <c r="G213" s="302"/>
      <c r="H213" s="301"/>
      <c r="I213" s="304"/>
      <c r="J213" s="271"/>
      <c r="K213" s="271"/>
      <c r="L213" s="271"/>
    </row>
    <row r="214" spans="1:12" ht="15.5">
      <c r="A214" s="308"/>
      <c r="B214" s="301"/>
      <c r="C214" s="302"/>
      <c r="D214" s="302"/>
      <c r="E214" s="302"/>
      <c r="F214" s="302"/>
      <c r="G214" s="302"/>
      <c r="H214" s="301"/>
      <c r="I214" s="304"/>
      <c r="J214" s="271"/>
      <c r="K214" s="271"/>
      <c r="L214" s="271"/>
    </row>
    <row r="215" spans="1:12" ht="15.5">
      <c r="A215" s="308"/>
      <c r="B215" s="301"/>
      <c r="C215" s="302"/>
      <c r="D215" s="302"/>
      <c r="E215" s="302"/>
      <c r="F215" s="302"/>
      <c r="G215" s="302"/>
      <c r="H215" s="301"/>
      <c r="I215" s="304"/>
      <c r="J215" s="271"/>
      <c r="K215" s="271"/>
      <c r="L215" s="271"/>
    </row>
    <row r="216" spans="1:12" ht="15.5">
      <c r="A216" s="308"/>
      <c r="B216" s="301"/>
      <c r="C216" s="302"/>
      <c r="D216" s="302"/>
      <c r="E216" s="302"/>
      <c r="F216" s="302"/>
      <c r="G216" s="302"/>
      <c r="H216" s="301"/>
      <c r="I216" s="304"/>
      <c r="J216" s="271"/>
      <c r="K216" s="271"/>
      <c r="L216" s="271"/>
    </row>
    <row r="217" spans="1:12" ht="15.5">
      <c r="A217" s="308"/>
      <c r="B217" s="301"/>
      <c r="C217" s="302"/>
      <c r="D217" s="302"/>
      <c r="E217" s="302"/>
      <c r="F217" s="302"/>
      <c r="G217" s="302"/>
      <c r="H217" s="301"/>
      <c r="I217" s="304"/>
      <c r="J217" s="271"/>
      <c r="K217" s="271"/>
      <c r="L217" s="271"/>
    </row>
    <row r="218" spans="1:12" ht="15.5">
      <c r="A218" s="308"/>
      <c r="B218" s="301"/>
      <c r="C218" s="302"/>
      <c r="D218" s="302"/>
      <c r="E218" s="302"/>
      <c r="F218" s="302"/>
      <c r="G218" s="302"/>
      <c r="H218" s="301"/>
      <c r="I218" s="304"/>
      <c r="J218" s="271"/>
      <c r="K218" s="271"/>
      <c r="L218" s="271"/>
    </row>
    <row r="219" spans="1:12" ht="15.5">
      <c r="A219" s="308"/>
      <c r="B219" s="301"/>
      <c r="C219" s="302"/>
      <c r="D219" s="302"/>
      <c r="E219" s="302"/>
      <c r="F219" s="302"/>
      <c r="G219" s="302"/>
      <c r="H219" s="301"/>
      <c r="I219" s="304"/>
      <c r="J219" s="271"/>
      <c r="K219" s="271"/>
      <c r="L219" s="271"/>
    </row>
    <row r="220" spans="1:12" ht="15.5">
      <c r="A220" s="308"/>
      <c r="B220" s="301"/>
      <c r="C220" s="302"/>
      <c r="D220" s="302"/>
      <c r="E220" s="302"/>
      <c r="F220" s="302"/>
      <c r="G220" s="302"/>
      <c r="H220" s="301"/>
      <c r="I220" s="304"/>
      <c r="J220" s="271"/>
      <c r="K220" s="271"/>
      <c r="L220" s="271"/>
    </row>
    <row r="221" spans="1:12" ht="15.5">
      <c r="A221" s="308"/>
      <c r="B221" s="301"/>
      <c r="C221" s="302"/>
      <c r="D221" s="302"/>
      <c r="E221" s="302"/>
      <c r="F221" s="302"/>
      <c r="G221" s="302"/>
      <c r="H221" s="301"/>
      <c r="I221" s="304"/>
      <c r="J221" s="271"/>
      <c r="K221" s="271"/>
      <c r="L221" s="271"/>
    </row>
    <row r="222" spans="1:12" ht="15.5">
      <c r="A222" s="308"/>
      <c r="B222" s="301"/>
      <c r="C222" s="302"/>
      <c r="D222" s="302"/>
      <c r="E222" s="302"/>
      <c r="F222" s="302"/>
      <c r="G222" s="302"/>
      <c r="H222" s="301"/>
      <c r="I222" s="304"/>
      <c r="J222" s="271"/>
      <c r="K222" s="271"/>
      <c r="L222" s="271"/>
    </row>
    <row r="223" spans="1:12" ht="15.5">
      <c r="A223" s="308"/>
      <c r="B223" s="301"/>
      <c r="C223" s="302"/>
      <c r="D223" s="302"/>
      <c r="E223" s="302"/>
      <c r="F223" s="302"/>
      <c r="G223" s="302"/>
      <c r="H223" s="301"/>
      <c r="I223" s="304"/>
      <c r="J223" s="271"/>
      <c r="K223" s="271"/>
      <c r="L223" s="271"/>
    </row>
    <row r="224" spans="1:12" ht="15.5">
      <c r="A224" s="308"/>
      <c r="B224" s="301"/>
      <c r="C224" s="302"/>
      <c r="D224" s="302"/>
      <c r="E224" s="302"/>
      <c r="F224" s="302"/>
      <c r="G224" s="302"/>
      <c r="H224" s="301"/>
      <c r="I224" s="304"/>
      <c r="J224" s="271"/>
      <c r="K224" s="271"/>
      <c r="L224" s="271"/>
    </row>
    <row r="225" spans="1:12" ht="15.5">
      <c r="A225" s="308"/>
      <c r="B225" s="301"/>
      <c r="C225" s="302"/>
      <c r="D225" s="302"/>
      <c r="E225" s="302"/>
      <c r="F225" s="302"/>
      <c r="G225" s="302"/>
      <c r="H225" s="301"/>
      <c r="I225" s="304"/>
      <c r="J225" s="271"/>
      <c r="K225" s="271"/>
      <c r="L225" s="271"/>
    </row>
    <row r="226" spans="1:12" ht="15.5">
      <c r="A226" s="308"/>
      <c r="B226" s="301"/>
      <c r="C226" s="302"/>
      <c r="D226" s="302"/>
      <c r="E226" s="302"/>
      <c r="F226" s="302"/>
      <c r="G226" s="302"/>
      <c r="H226" s="301"/>
      <c r="I226" s="304"/>
      <c r="J226" s="271"/>
      <c r="K226" s="271"/>
      <c r="L226" s="271"/>
    </row>
    <row r="227" spans="1:12" ht="15.5">
      <c r="A227" s="308"/>
      <c r="B227" s="301"/>
      <c r="C227" s="302"/>
      <c r="D227" s="302"/>
      <c r="E227" s="302"/>
      <c r="F227" s="302"/>
      <c r="G227" s="302"/>
      <c r="H227" s="301"/>
      <c r="I227" s="304"/>
      <c r="J227" s="271"/>
      <c r="K227" s="271"/>
      <c r="L227" s="271"/>
    </row>
    <row r="228" spans="1:12" ht="15.5">
      <c r="A228" s="308"/>
      <c r="B228" s="301"/>
      <c r="C228" s="302"/>
      <c r="D228" s="302"/>
      <c r="E228" s="302"/>
      <c r="F228" s="302"/>
      <c r="G228" s="302"/>
      <c r="H228" s="301"/>
      <c r="I228" s="304"/>
      <c r="J228" s="271"/>
      <c r="K228" s="271"/>
      <c r="L228" s="271"/>
    </row>
    <row r="229" spans="1:12" ht="15.5">
      <c r="A229" s="298" t="s">
        <v>1466</v>
      </c>
      <c r="B229" s="281"/>
      <c r="C229" s="277"/>
      <c r="D229" s="277"/>
      <c r="E229" s="277"/>
      <c r="F229" s="277"/>
      <c r="G229" s="277"/>
      <c r="H229" s="281"/>
      <c r="I229" s="281"/>
      <c r="J229" s="271"/>
      <c r="K229" s="271"/>
      <c r="L229" s="271"/>
    </row>
    <row r="230" spans="1:12" ht="15.5">
      <c r="A230" s="289">
        <v>55</v>
      </c>
      <c r="B230" s="300" t="s">
        <v>1070</v>
      </c>
      <c r="C230" s="292" t="s">
        <v>1465</v>
      </c>
      <c r="D230" s="292"/>
      <c r="E230" s="292"/>
      <c r="F230" s="292"/>
      <c r="G230" s="292"/>
      <c r="H230" s="269">
        <v>0</v>
      </c>
      <c r="I230" s="289">
        <f t="shared" ref="I230:I270" si="9">PRODUCT(A230,H230)</f>
        <v>0</v>
      </c>
      <c r="J230" s="271"/>
      <c r="K230" s="271"/>
      <c r="L230" s="271"/>
    </row>
    <row r="231" spans="1:12" ht="15.5">
      <c r="A231" s="289">
        <v>7</v>
      </c>
      <c r="B231" s="300" t="s">
        <v>1070</v>
      </c>
      <c r="C231" s="292" t="s">
        <v>1464</v>
      </c>
      <c r="D231" s="292"/>
      <c r="E231" s="292"/>
      <c r="F231" s="292"/>
      <c r="G231" s="292"/>
      <c r="H231" s="269">
        <v>0</v>
      </c>
      <c r="I231" s="289">
        <f t="shared" si="9"/>
        <v>0</v>
      </c>
      <c r="J231" s="271"/>
      <c r="K231" s="271"/>
      <c r="L231" s="271"/>
    </row>
    <row r="232" spans="1:12" ht="15.5">
      <c r="A232" s="289">
        <v>9</v>
      </c>
      <c r="B232" s="300" t="s">
        <v>1070</v>
      </c>
      <c r="C232" s="292" t="s">
        <v>1463</v>
      </c>
      <c r="D232" s="292"/>
      <c r="E232" s="292"/>
      <c r="F232" s="292"/>
      <c r="G232" s="292"/>
      <c r="H232" s="269">
        <v>0</v>
      </c>
      <c r="I232" s="289">
        <f t="shared" si="9"/>
        <v>0</v>
      </c>
      <c r="J232" s="271"/>
      <c r="K232" s="271"/>
      <c r="L232" s="271"/>
    </row>
    <row r="233" spans="1:12" ht="15.5">
      <c r="A233" s="289">
        <v>8</v>
      </c>
      <c r="B233" s="300" t="s">
        <v>1070</v>
      </c>
      <c r="C233" s="292" t="s">
        <v>1462</v>
      </c>
      <c r="D233" s="292"/>
      <c r="E233" s="292"/>
      <c r="F233" s="292"/>
      <c r="G233" s="292"/>
      <c r="H233" s="269">
        <v>0</v>
      </c>
      <c r="I233" s="289">
        <f t="shared" si="9"/>
        <v>0</v>
      </c>
      <c r="J233" s="271"/>
      <c r="K233" s="271"/>
      <c r="L233" s="271"/>
    </row>
    <row r="234" spans="1:12" ht="15.5">
      <c r="A234" s="289">
        <v>7</v>
      </c>
      <c r="B234" s="300" t="s">
        <v>1070</v>
      </c>
      <c r="C234" s="292" t="s">
        <v>1461</v>
      </c>
      <c r="D234" s="292"/>
      <c r="E234" s="293"/>
      <c r="F234" s="292"/>
      <c r="G234" s="292"/>
      <c r="H234" s="269">
        <v>0</v>
      </c>
      <c r="I234" s="289">
        <f t="shared" si="9"/>
        <v>0</v>
      </c>
      <c r="J234" s="271"/>
      <c r="K234" s="271"/>
      <c r="L234" s="271"/>
    </row>
    <row r="235" spans="1:12" ht="15.5">
      <c r="A235" s="289">
        <v>8</v>
      </c>
      <c r="B235" s="300" t="s">
        <v>1070</v>
      </c>
      <c r="C235" s="292" t="s">
        <v>1460</v>
      </c>
      <c r="D235" s="292"/>
      <c r="E235" s="292"/>
      <c r="F235" s="292"/>
      <c r="G235" s="292"/>
      <c r="H235" s="269">
        <v>0</v>
      </c>
      <c r="I235" s="289">
        <f t="shared" si="9"/>
        <v>0</v>
      </c>
      <c r="J235" s="271"/>
      <c r="K235" s="271"/>
      <c r="L235" s="271"/>
    </row>
    <row r="236" spans="1:12" ht="15.5">
      <c r="A236" s="289">
        <v>7</v>
      </c>
      <c r="B236" s="300" t="s">
        <v>1070</v>
      </c>
      <c r="C236" s="292" t="s">
        <v>1459</v>
      </c>
      <c r="D236" s="292"/>
      <c r="E236" s="292"/>
      <c r="F236" s="292"/>
      <c r="G236" s="292"/>
      <c r="H236" s="269">
        <v>0</v>
      </c>
      <c r="I236" s="289">
        <f t="shared" si="9"/>
        <v>0</v>
      </c>
      <c r="J236" s="271"/>
      <c r="K236" s="271"/>
      <c r="L236" s="271"/>
    </row>
    <row r="237" spans="1:12" ht="15.5">
      <c r="A237" s="289">
        <v>5</v>
      </c>
      <c r="B237" s="300" t="s">
        <v>1070</v>
      </c>
      <c r="C237" s="292" t="s">
        <v>1458</v>
      </c>
      <c r="D237" s="292"/>
      <c r="E237" s="292"/>
      <c r="F237" s="292"/>
      <c r="G237" s="292"/>
      <c r="H237" s="269">
        <v>0</v>
      </c>
      <c r="I237" s="289">
        <f t="shared" si="9"/>
        <v>0</v>
      </c>
      <c r="J237" s="271"/>
      <c r="K237" s="271"/>
      <c r="L237" s="271"/>
    </row>
    <row r="238" spans="1:12" ht="15.5">
      <c r="A238" s="289">
        <v>28</v>
      </c>
      <c r="B238" s="289" t="s">
        <v>1083</v>
      </c>
      <c r="C238" s="292" t="s">
        <v>1457</v>
      </c>
      <c r="D238" s="292"/>
      <c r="E238" s="292"/>
      <c r="F238" s="292"/>
      <c r="G238" s="292"/>
      <c r="H238" s="269">
        <v>0</v>
      </c>
      <c r="I238" s="289">
        <f t="shared" si="9"/>
        <v>0</v>
      </c>
      <c r="J238" s="271"/>
      <c r="K238" s="271"/>
      <c r="L238" s="271"/>
    </row>
    <row r="239" spans="1:12" ht="15.5">
      <c r="A239" s="289">
        <v>16</v>
      </c>
      <c r="B239" s="289" t="s">
        <v>1083</v>
      </c>
      <c r="C239" s="292" t="s">
        <v>1456</v>
      </c>
      <c r="D239" s="292"/>
      <c r="E239" s="293"/>
      <c r="F239" s="292"/>
      <c r="G239" s="292"/>
      <c r="H239" s="269">
        <v>0</v>
      </c>
      <c r="I239" s="289">
        <f t="shared" si="9"/>
        <v>0</v>
      </c>
      <c r="J239" s="271"/>
      <c r="K239" s="271"/>
      <c r="L239" s="271"/>
    </row>
    <row r="240" spans="1:12" ht="15.5">
      <c r="A240" s="289">
        <v>62</v>
      </c>
      <c r="B240" s="289" t="s">
        <v>1083</v>
      </c>
      <c r="C240" s="292" t="s">
        <v>1455</v>
      </c>
      <c r="D240" s="292"/>
      <c r="E240" s="292"/>
      <c r="F240" s="292"/>
      <c r="G240" s="292"/>
      <c r="H240" s="269">
        <v>0</v>
      </c>
      <c r="I240" s="289">
        <f t="shared" si="9"/>
        <v>0</v>
      </c>
      <c r="J240" s="271"/>
      <c r="K240" s="271"/>
      <c r="L240" s="271"/>
    </row>
    <row r="241" spans="1:12" ht="15.5">
      <c r="A241" s="289">
        <v>3</v>
      </c>
      <c r="B241" s="289" t="s">
        <v>1083</v>
      </c>
      <c r="C241" s="292" t="s">
        <v>1454</v>
      </c>
      <c r="D241" s="292"/>
      <c r="E241" s="292"/>
      <c r="F241" s="292"/>
      <c r="G241" s="292"/>
      <c r="H241" s="269">
        <v>0</v>
      </c>
      <c r="I241" s="289">
        <f t="shared" si="9"/>
        <v>0</v>
      </c>
      <c r="J241" s="271"/>
      <c r="K241" s="271"/>
      <c r="L241" s="271"/>
    </row>
    <row r="242" spans="1:12" ht="15.5">
      <c r="A242" s="289">
        <v>3</v>
      </c>
      <c r="B242" s="289" t="s">
        <v>1083</v>
      </c>
      <c r="C242" s="292" t="s">
        <v>1453</v>
      </c>
      <c r="D242" s="292"/>
      <c r="E242" s="292"/>
      <c r="F242" s="292"/>
      <c r="G242" s="292"/>
      <c r="H242" s="269">
        <v>0</v>
      </c>
      <c r="I242" s="289">
        <f t="shared" si="9"/>
        <v>0</v>
      </c>
      <c r="J242" s="271"/>
      <c r="K242" s="271"/>
      <c r="L242" s="271"/>
    </row>
    <row r="243" spans="1:12" ht="15.5">
      <c r="A243" s="289">
        <v>105</v>
      </c>
      <c r="B243" s="289" t="s">
        <v>1083</v>
      </c>
      <c r="C243" s="292" t="s">
        <v>1452</v>
      </c>
      <c r="D243" s="292"/>
      <c r="E243" s="293"/>
      <c r="F243" s="292"/>
      <c r="G243" s="292"/>
      <c r="H243" s="269">
        <v>0</v>
      </c>
      <c r="I243" s="289">
        <f t="shared" si="9"/>
        <v>0</v>
      </c>
      <c r="J243" s="271"/>
      <c r="K243" s="271"/>
      <c r="L243" s="271"/>
    </row>
    <row r="244" spans="1:12" ht="15.5">
      <c r="A244" s="289">
        <v>85</v>
      </c>
      <c r="B244" s="300" t="s">
        <v>1083</v>
      </c>
      <c r="C244" s="292" t="s">
        <v>1451</v>
      </c>
      <c r="D244" s="292"/>
      <c r="E244" s="292"/>
      <c r="F244" s="292"/>
      <c r="G244" s="292"/>
      <c r="H244" s="269">
        <v>0</v>
      </c>
      <c r="I244" s="289">
        <f t="shared" si="9"/>
        <v>0</v>
      </c>
      <c r="J244" s="271"/>
      <c r="K244" s="271"/>
      <c r="L244" s="271"/>
    </row>
    <row r="245" spans="1:12" ht="15.5">
      <c r="A245" s="289">
        <v>3</v>
      </c>
      <c r="B245" s="300" t="s">
        <v>1083</v>
      </c>
      <c r="C245" s="292" t="s">
        <v>1450</v>
      </c>
      <c r="D245" s="292"/>
      <c r="E245" s="292"/>
      <c r="F245" s="292"/>
      <c r="G245" s="292"/>
      <c r="H245" s="269">
        <v>0</v>
      </c>
      <c r="I245" s="289">
        <f t="shared" si="9"/>
        <v>0</v>
      </c>
      <c r="J245" s="271"/>
      <c r="K245" s="271"/>
      <c r="L245" s="271"/>
    </row>
    <row r="246" spans="1:12" ht="15.5">
      <c r="A246" s="289">
        <v>1</v>
      </c>
      <c r="B246" s="300" t="s">
        <v>1083</v>
      </c>
      <c r="C246" s="292" t="s">
        <v>1449</v>
      </c>
      <c r="D246" s="292"/>
      <c r="E246" s="292"/>
      <c r="F246" s="292"/>
      <c r="G246" s="292"/>
      <c r="H246" s="269">
        <v>0</v>
      </c>
      <c r="I246" s="289">
        <f t="shared" si="9"/>
        <v>0</v>
      </c>
      <c r="J246" s="271"/>
      <c r="K246" s="271"/>
      <c r="L246" s="271"/>
    </row>
    <row r="247" spans="1:12" ht="15.5">
      <c r="A247" s="289">
        <v>2</v>
      </c>
      <c r="B247" s="300" t="s">
        <v>1083</v>
      </c>
      <c r="C247" s="292" t="s">
        <v>1448</v>
      </c>
      <c r="D247" s="292"/>
      <c r="E247" s="292"/>
      <c r="F247" s="292"/>
      <c r="G247" s="292"/>
      <c r="H247" s="269">
        <v>0</v>
      </c>
      <c r="I247" s="289">
        <f t="shared" si="9"/>
        <v>0</v>
      </c>
      <c r="J247" s="271"/>
      <c r="K247" s="271"/>
      <c r="L247" s="271"/>
    </row>
    <row r="248" spans="1:12" ht="15.5">
      <c r="A248" s="289">
        <v>3</v>
      </c>
      <c r="B248" s="300" t="s">
        <v>1083</v>
      </c>
      <c r="C248" s="292" t="s">
        <v>1447</v>
      </c>
      <c r="D248" s="292"/>
      <c r="E248" s="292"/>
      <c r="F248" s="292"/>
      <c r="G248" s="292"/>
      <c r="H248" s="269">
        <v>0</v>
      </c>
      <c r="I248" s="289">
        <f t="shared" si="9"/>
        <v>0</v>
      </c>
      <c r="J248" s="271"/>
      <c r="K248" s="271"/>
      <c r="L248" s="271"/>
    </row>
    <row r="249" spans="1:12" ht="15.5">
      <c r="A249" s="289">
        <v>480</v>
      </c>
      <c r="B249" s="300" t="s">
        <v>1299</v>
      </c>
      <c r="C249" s="292" t="s">
        <v>1035</v>
      </c>
      <c r="D249" s="292"/>
      <c r="E249" s="292"/>
      <c r="F249" s="292"/>
      <c r="G249" s="292"/>
      <c r="H249" s="269">
        <v>0</v>
      </c>
      <c r="I249" s="289">
        <f t="shared" si="9"/>
        <v>0</v>
      </c>
      <c r="J249" s="271"/>
      <c r="K249" s="271"/>
      <c r="L249" s="271"/>
    </row>
    <row r="250" spans="1:12" ht="15.5">
      <c r="A250" s="289">
        <v>110</v>
      </c>
      <c r="B250" s="289" t="s">
        <v>163</v>
      </c>
      <c r="C250" s="292" t="s">
        <v>1446</v>
      </c>
      <c r="D250" s="292"/>
      <c r="E250" s="293"/>
      <c r="F250" s="293"/>
      <c r="G250" s="293"/>
      <c r="H250" s="269">
        <v>0</v>
      </c>
      <c r="I250" s="289">
        <f t="shared" si="9"/>
        <v>0</v>
      </c>
      <c r="J250" s="271"/>
      <c r="K250" s="271"/>
      <c r="L250" s="271"/>
    </row>
    <row r="251" spans="1:12" ht="15.5">
      <c r="A251" s="289">
        <v>35</v>
      </c>
      <c r="B251" s="289" t="s">
        <v>163</v>
      </c>
      <c r="C251" s="292" t="s">
        <v>1445</v>
      </c>
      <c r="D251" s="292"/>
      <c r="E251" s="293"/>
      <c r="F251" s="293"/>
      <c r="G251" s="293"/>
      <c r="H251" s="269">
        <v>0</v>
      </c>
      <c r="I251" s="289">
        <f t="shared" si="9"/>
        <v>0</v>
      </c>
      <c r="J251" s="271"/>
      <c r="K251" s="271"/>
      <c r="L251" s="271"/>
    </row>
    <row r="252" spans="1:12" ht="15.5">
      <c r="A252" s="289">
        <v>95</v>
      </c>
      <c r="B252" s="289" t="s">
        <v>163</v>
      </c>
      <c r="C252" s="292" t="s">
        <v>1444</v>
      </c>
      <c r="D252" s="292"/>
      <c r="E252" s="292"/>
      <c r="F252" s="292"/>
      <c r="G252" s="292"/>
      <c r="H252" s="269">
        <v>0</v>
      </c>
      <c r="I252" s="289">
        <f t="shared" si="9"/>
        <v>0</v>
      </c>
      <c r="J252" s="271"/>
      <c r="K252" s="271"/>
      <c r="L252" s="271"/>
    </row>
    <row r="253" spans="1:12" ht="15.5">
      <c r="A253" s="289">
        <v>50</v>
      </c>
      <c r="B253" s="289" t="s">
        <v>163</v>
      </c>
      <c r="C253" s="292" t="s">
        <v>1443</v>
      </c>
      <c r="D253" s="292"/>
      <c r="E253" s="292"/>
      <c r="F253" s="292"/>
      <c r="G253" s="292"/>
      <c r="H253" s="269">
        <v>0</v>
      </c>
      <c r="I253" s="289">
        <f t="shared" si="9"/>
        <v>0</v>
      </c>
      <c r="J253" s="271"/>
      <c r="K253" s="271"/>
      <c r="L253" s="271"/>
    </row>
    <row r="254" spans="1:12" ht="15.5">
      <c r="A254" s="289">
        <v>60</v>
      </c>
      <c r="B254" s="289" t="s">
        <v>163</v>
      </c>
      <c r="C254" s="292" t="s">
        <v>1442</v>
      </c>
      <c r="D254" s="292"/>
      <c r="E254" s="292"/>
      <c r="F254" s="292"/>
      <c r="G254" s="292"/>
      <c r="H254" s="269">
        <v>0</v>
      </c>
      <c r="I254" s="289">
        <f t="shared" si="9"/>
        <v>0</v>
      </c>
      <c r="J254" s="271"/>
      <c r="K254" s="271"/>
      <c r="L254" s="271"/>
    </row>
    <row r="255" spans="1:12" ht="15.5">
      <c r="A255" s="289">
        <v>1230</v>
      </c>
      <c r="B255" s="289" t="s">
        <v>163</v>
      </c>
      <c r="C255" s="292" t="s">
        <v>1441</v>
      </c>
      <c r="D255" s="292"/>
      <c r="E255" s="292"/>
      <c r="F255" s="292"/>
      <c r="G255" s="292"/>
      <c r="H255" s="269">
        <v>0</v>
      </c>
      <c r="I255" s="289">
        <f t="shared" si="9"/>
        <v>0</v>
      </c>
      <c r="J255" s="271"/>
      <c r="K255" s="271"/>
      <c r="L255" s="271"/>
    </row>
    <row r="256" spans="1:12" ht="15.5">
      <c r="A256" s="289">
        <v>1180</v>
      </c>
      <c r="B256" s="289" t="s">
        <v>163</v>
      </c>
      <c r="C256" s="292" t="s">
        <v>1440</v>
      </c>
      <c r="D256" s="292"/>
      <c r="E256" s="292"/>
      <c r="F256" s="292"/>
      <c r="G256" s="292"/>
      <c r="H256" s="269">
        <v>0</v>
      </c>
      <c r="I256" s="289">
        <f t="shared" si="9"/>
        <v>0</v>
      </c>
      <c r="J256" s="271"/>
      <c r="K256" s="271"/>
      <c r="L256" s="271"/>
    </row>
    <row r="257" spans="1:12" ht="15.5">
      <c r="A257" s="289">
        <v>180</v>
      </c>
      <c r="B257" s="289" t="s">
        <v>163</v>
      </c>
      <c r="C257" s="292" t="s">
        <v>1439</v>
      </c>
      <c r="D257" s="292"/>
      <c r="E257" s="292"/>
      <c r="F257" s="292"/>
      <c r="G257" s="292"/>
      <c r="H257" s="269">
        <v>0</v>
      </c>
      <c r="I257" s="289">
        <f t="shared" si="9"/>
        <v>0</v>
      </c>
      <c r="J257" s="271"/>
      <c r="K257" s="271"/>
      <c r="L257" s="271"/>
    </row>
    <row r="258" spans="1:12" ht="15.5">
      <c r="A258" s="289">
        <v>130</v>
      </c>
      <c r="B258" s="289" t="s">
        <v>163</v>
      </c>
      <c r="C258" s="292" t="s">
        <v>1438</v>
      </c>
      <c r="D258" s="292"/>
      <c r="E258" s="292"/>
      <c r="F258" s="292"/>
      <c r="G258" s="292"/>
      <c r="H258" s="269">
        <v>0</v>
      </c>
      <c r="I258" s="289">
        <f t="shared" si="9"/>
        <v>0</v>
      </c>
      <c r="J258" s="271"/>
      <c r="K258" s="271"/>
      <c r="L258" s="271"/>
    </row>
    <row r="259" spans="1:12" ht="15.5">
      <c r="A259" s="289">
        <v>120</v>
      </c>
      <c r="B259" s="289" t="s">
        <v>163</v>
      </c>
      <c r="C259" s="292" t="s">
        <v>1437</v>
      </c>
      <c r="D259" s="292"/>
      <c r="E259" s="292"/>
      <c r="F259" s="292"/>
      <c r="G259" s="292"/>
      <c r="H259" s="269">
        <v>0</v>
      </c>
      <c r="I259" s="289">
        <f t="shared" si="9"/>
        <v>0</v>
      </c>
      <c r="J259" s="271"/>
      <c r="K259" s="271"/>
      <c r="L259" s="271"/>
    </row>
    <row r="260" spans="1:12" ht="15.5">
      <c r="A260" s="289">
        <v>210</v>
      </c>
      <c r="B260" s="300" t="s">
        <v>163</v>
      </c>
      <c r="C260" s="292" t="s">
        <v>1436</v>
      </c>
      <c r="D260" s="292"/>
      <c r="E260" s="292"/>
      <c r="F260" s="292"/>
      <c r="G260" s="292"/>
      <c r="H260" s="269">
        <v>0</v>
      </c>
      <c r="I260" s="289">
        <f t="shared" si="9"/>
        <v>0</v>
      </c>
      <c r="J260" s="271"/>
      <c r="K260" s="271"/>
      <c r="L260" s="271"/>
    </row>
    <row r="261" spans="1:12" ht="15.5">
      <c r="A261" s="289">
        <v>22</v>
      </c>
      <c r="B261" s="300" t="s">
        <v>1083</v>
      </c>
      <c r="C261" s="292" t="s">
        <v>1435</v>
      </c>
      <c r="D261" s="292"/>
      <c r="E261" s="293"/>
      <c r="F261" s="293"/>
      <c r="G261" s="293"/>
      <c r="H261" s="269">
        <v>0</v>
      </c>
      <c r="I261" s="289">
        <f t="shared" si="9"/>
        <v>0</v>
      </c>
      <c r="J261" s="271"/>
      <c r="K261" s="271"/>
      <c r="L261" s="271"/>
    </row>
    <row r="262" spans="1:12" ht="15.5">
      <c r="A262" s="289">
        <v>30</v>
      </c>
      <c r="B262" s="289" t="s">
        <v>163</v>
      </c>
      <c r="C262" s="292" t="s">
        <v>1434</v>
      </c>
      <c r="D262" s="292"/>
      <c r="E262" s="292"/>
      <c r="F262" s="292"/>
      <c r="G262" s="292"/>
      <c r="H262" s="269">
        <v>0</v>
      </c>
      <c r="I262" s="289">
        <f t="shared" si="9"/>
        <v>0</v>
      </c>
      <c r="J262" s="271"/>
      <c r="K262" s="271"/>
      <c r="L262" s="271"/>
    </row>
    <row r="263" spans="1:12" ht="15.5">
      <c r="A263" s="289">
        <v>15</v>
      </c>
      <c r="B263" s="289" t="s">
        <v>163</v>
      </c>
      <c r="C263" s="292" t="s">
        <v>1433</v>
      </c>
      <c r="D263" s="292"/>
      <c r="E263" s="292"/>
      <c r="F263" s="292"/>
      <c r="G263" s="292"/>
      <c r="H263" s="269">
        <v>0</v>
      </c>
      <c r="I263" s="289">
        <f t="shared" si="9"/>
        <v>0</v>
      </c>
      <c r="J263" s="271"/>
      <c r="K263" s="271"/>
      <c r="L263" s="271"/>
    </row>
    <row r="264" spans="1:12" ht="15.5">
      <c r="A264" s="289">
        <v>1</v>
      </c>
      <c r="B264" s="289" t="s">
        <v>1083</v>
      </c>
      <c r="C264" s="292" t="s">
        <v>1432</v>
      </c>
      <c r="D264" s="292"/>
      <c r="E264" s="292"/>
      <c r="F264" s="292"/>
      <c r="G264" s="292"/>
      <c r="H264" s="269">
        <v>0</v>
      </c>
      <c r="I264" s="289">
        <f t="shared" si="9"/>
        <v>0</v>
      </c>
      <c r="J264" s="271"/>
      <c r="K264" s="271"/>
      <c r="L264" s="271"/>
    </row>
    <row r="265" spans="1:12" ht="15.5">
      <c r="A265" s="289">
        <v>160</v>
      </c>
      <c r="B265" s="289" t="s">
        <v>163</v>
      </c>
      <c r="C265" s="292" t="s">
        <v>1431</v>
      </c>
      <c r="D265" s="292"/>
      <c r="E265" s="292"/>
      <c r="F265" s="292"/>
      <c r="G265" s="292"/>
      <c r="H265" s="269">
        <v>0</v>
      </c>
      <c r="I265" s="289">
        <f t="shared" si="9"/>
        <v>0</v>
      </c>
      <c r="J265" s="271"/>
      <c r="K265" s="271"/>
      <c r="L265" s="271"/>
    </row>
    <row r="266" spans="1:12" ht="15.5">
      <c r="A266" s="289">
        <v>30</v>
      </c>
      <c r="B266" s="300" t="s">
        <v>1083</v>
      </c>
      <c r="C266" s="292" t="s">
        <v>1430</v>
      </c>
      <c r="D266" s="292"/>
      <c r="E266" s="292"/>
      <c r="F266" s="292"/>
      <c r="G266" s="292"/>
      <c r="H266" s="269">
        <v>0</v>
      </c>
      <c r="I266" s="289">
        <f t="shared" si="9"/>
        <v>0</v>
      </c>
      <c r="J266" s="271"/>
      <c r="K266" s="271"/>
      <c r="L266" s="271"/>
    </row>
    <row r="267" spans="1:12" ht="15.5">
      <c r="A267" s="289">
        <v>7</v>
      </c>
      <c r="B267" s="300" t="s">
        <v>1083</v>
      </c>
      <c r="C267" s="292" t="s">
        <v>1429</v>
      </c>
      <c r="D267" s="292"/>
      <c r="E267" s="292"/>
      <c r="F267" s="292"/>
      <c r="G267" s="292"/>
      <c r="H267" s="269">
        <v>0</v>
      </c>
      <c r="I267" s="289">
        <f t="shared" si="9"/>
        <v>0</v>
      </c>
      <c r="J267" s="271"/>
      <c r="K267" s="271"/>
      <c r="L267" s="271"/>
    </row>
    <row r="268" spans="1:12" ht="15.5">
      <c r="A268" s="289">
        <v>9</v>
      </c>
      <c r="B268" s="300" t="s">
        <v>1083</v>
      </c>
      <c r="C268" s="292" t="s">
        <v>1428</v>
      </c>
      <c r="D268" s="292"/>
      <c r="E268" s="292"/>
      <c r="F268" s="292"/>
      <c r="G268" s="292"/>
      <c r="H268" s="269">
        <v>0</v>
      </c>
      <c r="I268" s="289">
        <f t="shared" si="9"/>
        <v>0</v>
      </c>
      <c r="J268" s="271"/>
      <c r="K268" s="271"/>
      <c r="L268" s="271"/>
    </row>
    <row r="269" spans="1:12" ht="15.5">
      <c r="A269" s="289">
        <v>15</v>
      </c>
      <c r="B269" s="300" t="s">
        <v>1083</v>
      </c>
      <c r="C269" s="292" t="s">
        <v>1427</v>
      </c>
      <c r="D269" s="292"/>
      <c r="E269" s="292"/>
      <c r="F269" s="292"/>
      <c r="G269" s="292"/>
      <c r="H269" s="269">
        <v>0</v>
      </c>
      <c r="I269" s="289">
        <f t="shared" si="9"/>
        <v>0</v>
      </c>
      <c r="J269" s="271"/>
      <c r="K269" s="271"/>
      <c r="L269" s="271"/>
    </row>
    <row r="270" spans="1:12" ht="15.5">
      <c r="A270" s="289">
        <v>6</v>
      </c>
      <c r="B270" s="289" t="s">
        <v>1083</v>
      </c>
      <c r="C270" s="292" t="s">
        <v>1426</v>
      </c>
      <c r="D270" s="292"/>
      <c r="E270" s="292"/>
      <c r="F270" s="292"/>
      <c r="G270" s="292"/>
      <c r="H270" s="269">
        <v>0</v>
      </c>
      <c r="I270" s="289">
        <f t="shared" si="9"/>
        <v>0</v>
      </c>
      <c r="J270" s="271"/>
      <c r="K270" s="271"/>
      <c r="L270" s="271"/>
    </row>
    <row r="271" spans="1:12">
      <c r="A271" s="271"/>
      <c r="B271" s="271"/>
      <c r="C271" s="271"/>
      <c r="D271" s="271"/>
      <c r="E271" s="271"/>
      <c r="F271" s="271"/>
      <c r="G271" s="271"/>
      <c r="H271" s="271"/>
      <c r="I271" s="271"/>
      <c r="J271" s="271"/>
      <c r="K271" s="271"/>
      <c r="L271" s="271"/>
    </row>
    <row r="272" spans="1:12" ht="15" thickBot="1">
      <c r="A272" s="271"/>
      <c r="B272" s="271"/>
      <c r="C272" s="271"/>
      <c r="D272" s="271"/>
      <c r="E272" s="271"/>
      <c r="F272" s="271"/>
      <c r="G272" s="271"/>
      <c r="H272" s="271"/>
      <c r="I272" s="271"/>
      <c r="J272" s="271"/>
      <c r="K272" s="271"/>
      <c r="L272" s="271"/>
    </row>
    <row r="273" spans="1:12" ht="15" thickBot="1">
      <c r="A273" s="271"/>
      <c r="B273" s="271"/>
      <c r="C273" s="271"/>
      <c r="D273" s="271"/>
      <c r="E273" s="271"/>
      <c r="F273" s="271"/>
      <c r="G273" s="271"/>
      <c r="H273" s="271"/>
      <c r="I273" s="309">
        <f>SUM(I230:I272)</f>
        <v>0</v>
      </c>
      <c r="J273" s="271"/>
      <c r="K273" s="271"/>
      <c r="L273" s="271"/>
    </row>
    <row r="274" spans="1:12" ht="15.5">
      <c r="A274" s="308"/>
      <c r="B274" s="301"/>
      <c r="C274" s="271"/>
      <c r="D274" s="271"/>
      <c r="E274" s="271"/>
      <c r="F274" s="271"/>
      <c r="G274" s="271"/>
      <c r="H274" s="271"/>
      <c r="I274" s="310"/>
      <c r="J274" s="271"/>
      <c r="K274" s="271"/>
      <c r="L274" s="271"/>
    </row>
    <row r="275" spans="1:12">
      <c r="A275" s="271"/>
      <c r="B275" s="271"/>
      <c r="C275" s="271"/>
      <c r="D275" s="271"/>
      <c r="E275" s="271"/>
      <c r="F275" s="271"/>
      <c r="G275" s="271"/>
      <c r="H275" s="271"/>
      <c r="I275" s="271"/>
      <c r="J275" s="271"/>
      <c r="K275" s="271"/>
      <c r="L275" s="271"/>
    </row>
    <row r="276" spans="1:12" ht="15.5">
      <c r="A276" s="298" t="s">
        <v>1425</v>
      </c>
      <c r="B276" s="281"/>
      <c r="C276" s="277"/>
      <c r="D276" s="277"/>
      <c r="E276" s="277"/>
      <c r="F276" s="277"/>
      <c r="G276" s="277"/>
      <c r="H276" s="281"/>
      <c r="I276" s="281"/>
      <c r="J276" s="271"/>
      <c r="K276" s="271"/>
      <c r="L276" s="271"/>
    </row>
    <row r="277" spans="1:12" ht="15.5">
      <c r="A277" s="289">
        <v>10</v>
      </c>
      <c r="B277" s="289" t="s">
        <v>1070</v>
      </c>
      <c r="C277" s="292" t="s">
        <v>1424</v>
      </c>
      <c r="D277" s="292"/>
      <c r="E277" s="292"/>
      <c r="F277" s="292"/>
      <c r="G277" s="292"/>
      <c r="H277" s="269">
        <v>0</v>
      </c>
      <c r="I277" s="289">
        <f t="shared" ref="I277:I284" si="10">PRODUCT(A277,H277)</f>
        <v>0</v>
      </c>
      <c r="J277" s="271"/>
      <c r="K277" s="271"/>
      <c r="L277" s="271"/>
    </row>
    <row r="278" spans="1:12" ht="15.5">
      <c r="A278" s="289">
        <v>21</v>
      </c>
      <c r="B278" s="289" t="s">
        <v>163</v>
      </c>
      <c r="C278" s="292" t="s">
        <v>1423</v>
      </c>
      <c r="D278" s="292"/>
      <c r="E278" s="292"/>
      <c r="F278" s="292"/>
      <c r="G278" s="292"/>
      <c r="H278" s="269">
        <v>0</v>
      </c>
      <c r="I278" s="289">
        <f t="shared" si="10"/>
        <v>0</v>
      </c>
      <c r="J278" s="271"/>
      <c r="K278" s="271"/>
      <c r="L278" s="271"/>
    </row>
    <row r="279" spans="1:12" ht="15.5">
      <c r="A279" s="289">
        <v>7</v>
      </c>
      <c r="B279" s="289" t="s">
        <v>1083</v>
      </c>
      <c r="C279" s="292" t="s">
        <v>1422</v>
      </c>
      <c r="D279" s="292"/>
      <c r="E279" s="292"/>
      <c r="F279" s="292"/>
      <c r="G279" s="292"/>
      <c r="H279" s="269">
        <v>0</v>
      </c>
      <c r="I279" s="289">
        <f t="shared" si="10"/>
        <v>0</v>
      </c>
      <c r="J279" s="271"/>
      <c r="K279" s="271"/>
      <c r="L279" s="271"/>
    </row>
    <row r="280" spans="1:12" ht="15.5">
      <c r="A280" s="289">
        <v>1</v>
      </c>
      <c r="B280" s="289" t="s">
        <v>1083</v>
      </c>
      <c r="C280" s="292" t="s">
        <v>1421</v>
      </c>
      <c r="D280" s="292"/>
      <c r="E280" s="292"/>
      <c r="F280" s="292"/>
      <c r="G280" s="292"/>
      <c r="H280" s="269">
        <v>0</v>
      </c>
      <c r="I280" s="289">
        <f t="shared" si="10"/>
        <v>0</v>
      </c>
      <c r="J280" s="271"/>
      <c r="K280" s="271"/>
      <c r="L280" s="271"/>
    </row>
    <row r="281" spans="1:12" ht="15.5">
      <c r="A281" s="289">
        <v>8</v>
      </c>
      <c r="B281" s="289" t="s">
        <v>1083</v>
      </c>
      <c r="C281" s="292" t="s">
        <v>1420</v>
      </c>
      <c r="D281" s="292"/>
      <c r="E281" s="292"/>
      <c r="F281" s="292"/>
      <c r="G281" s="292"/>
      <c r="H281" s="269">
        <v>0</v>
      </c>
      <c r="I281" s="289">
        <f t="shared" si="10"/>
        <v>0</v>
      </c>
      <c r="J281" s="271"/>
      <c r="K281" s="271"/>
      <c r="L281" s="271"/>
    </row>
    <row r="282" spans="1:12" ht="15.5">
      <c r="A282" s="289">
        <v>8</v>
      </c>
      <c r="B282" s="289" t="s">
        <v>1083</v>
      </c>
      <c r="C282" s="292" t="s">
        <v>1419</v>
      </c>
      <c r="D282" s="292"/>
      <c r="E282" s="292"/>
      <c r="F282" s="292"/>
      <c r="G282" s="292"/>
      <c r="H282" s="269">
        <v>0</v>
      </c>
      <c r="I282" s="289">
        <f t="shared" si="10"/>
        <v>0</v>
      </c>
      <c r="J282" s="271"/>
      <c r="K282" s="271"/>
      <c r="L282" s="271"/>
    </row>
    <row r="283" spans="1:12" ht="15.5">
      <c r="A283" s="289">
        <v>30</v>
      </c>
      <c r="B283" s="289" t="s">
        <v>1083</v>
      </c>
      <c r="C283" s="292" t="s">
        <v>1418</v>
      </c>
      <c r="D283" s="292"/>
      <c r="E283" s="292"/>
      <c r="F283" s="292"/>
      <c r="G283" s="292"/>
      <c r="H283" s="269">
        <v>0</v>
      </c>
      <c r="I283" s="289">
        <f t="shared" si="10"/>
        <v>0</v>
      </c>
      <c r="J283" s="271"/>
      <c r="K283" s="271"/>
      <c r="L283" s="271"/>
    </row>
    <row r="284" spans="1:12" ht="15.5">
      <c r="A284" s="289">
        <v>30</v>
      </c>
      <c r="B284" s="289" t="s">
        <v>1083</v>
      </c>
      <c r="C284" s="292" t="s">
        <v>1417</v>
      </c>
      <c r="D284" s="292"/>
      <c r="E284" s="292"/>
      <c r="F284" s="292"/>
      <c r="G284" s="292"/>
      <c r="H284" s="269">
        <v>0</v>
      </c>
      <c r="I284" s="289">
        <f t="shared" si="10"/>
        <v>0</v>
      </c>
      <c r="J284" s="271"/>
      <c r="K284" s="271"/>
      <c r="L284" s="271"/>
    </row>
    <row r="285" spans="1:12" ht="16" thickBot="1">
      <c r="A285" s="281"/>
      <c r="B285" s="280"/>
      <c r="C285" s="277"/>
      <c r="D285" s="277"/>
      <c r="E285" s="277"/>
      <c r="F285" s="277"/>
      <c r="G285" s="277"/>
      <c r="H285" s="281"/>
      <c r="I285" s="281"/>
      <c r="J285" s="271"/>
      <c r="K285" s="271"/>
      <c r="L285" s="271"/>
    </row>
    <row r="286" spans="1:12" ht="16" thickBot="1">
      <c r="A286" s="281"/>
      <c r="B286" s="281"/>
      <c r="C286" s="277"/>
      <c r="D286" s="277"/>
      <c r="E286" s="277"/>
      <c r="F286" s="277"/>
      <c r="G286" s="277"/>
      <c r="H286" s="281"/>
      <c r="I286" s="296">
        <f>SUM(I277:I285)</f>
        <v>0</v>
      </c>
      <c r="J286" s="271"/>
      <c r="K286" s="271"/>
      <c r="L286" s="271"/>
    </row>
    <row r="287" spans="1:12" ht="15.5">
      <c r="A287" s="281"/>
      <c r="B287" s="280"/>
      <c r="C287" s="277"/>
      <c r="D287" s="277"/>
      <c r="E287" s="277"/>
      <c r="F287" s="277"/>
      <c r="G287" s="277"/>
      <c r="H287" s="281"/>
      <c r="I287" s="281"/>
      <c r="J287" s="271"/>
      <c r="K287" s="271"/>
      <c r="L287" s="271"/>
    </row>
    <row r="288" spans="1:12" ht="15.5">
      <c r="A288" s="281"/>
      <c r="B288" s="281"/>
      <c r="C288" s="277"/>
      <c r="D288" s="277"/>
      <c r="E288" s="277"/>
      <c r="F288" s="277"/>
      <c r="G288" s="277"/>
      <c r="H288" s="281"/>
      <c r="I288" s="281"/>
      <c r="J288" s="271"/>
      <c r="K288" s="271"/>
      <c r="L288" s="271"/>
    </row>
    <row r="289" spans="1:12" ht="15.5">
      <c r="A289" s="281"/>
      <c r="B289" s="281"/>
      <c r="C289" s="277"/>
      <c r="D289" s="277"/>
      <c r="E289" s="277"/>
      <c r="F289" s="277"/>
      <c r="G289" s="277"/>
      <c r="H289" s="281"/>
      <c r="I289" s="281"/>
      <c r="J289" s="271"/>
      <c r="K289" s="271"/>
      <c r="L289" s="271"/>
    </row>
    <row r="290" spans="1:12" ht="15.5">
      <c r="A290" s="281"/>
      <c r="B290" s="281"/>
      <c r="C290" s="277"/>
      <c r="D290" s="277"/>
      <c r="E290" s="277"/>
      <c r="F290" s="277"/>
      <c r="G290" s="277"/>
      <c r="H290" s="281"/>
      <c r="I290" s="279"/>
      <c r="J290" s="271"/>
      <c r="K290" s="271"/>
      <c r="L290" s="271"/>
    </row>
    <row r="291" spans="1:12" ht="15.5">
      <c r="A291" s="281"/>
      <c r="B291" s="281"/>
      <c r="C291" s="277"/>
      <c r="D291" s="277"/>
      <c r="E291" s="277"/>
      <c r="F291" s="277"/>
      <c r="G291" s="277"/>
      <c r="H291" s="281"/>
      <c r="I291" s="281"/>
      <c r="J291" s="271"/>
      <c r="K291" s="271"/>
      <c r="L291" s="271"/>
    </row>
    <row r="292" spans="1:12">
      <c r="A292" s="311"/>
      <c r="B292" s="271"/>
      <c r="C292" s="312"/>
      <c r="D292" s="271"/>
      <c r="E292" s="271"/>
      <c r="F292" s="271"/>
      <c r="G292" s="271"/>
      <c r="H292" s="311"/>
      <c r="I292" s="313"/>
      <c r="J292" s="271"/>
      <c r="K292" s="271"/>
      <c r="L292" s="271"/>
    </row>
    <row r="293" spans="1:12">
      <c r="A293" s="311"/>
      <c r="B293" s="271"/>
      <c r="C293" s="312"/>
      <c r="D293" s="271"/>
      <c r="E293" s="271"/>
      <c r="F293" s="271"/>
      <c r="G293" s="271"/>
      <c r="H293" s="311"/>
      <c r="I293" s="313"/>
      <c r="J293" s="271"/>
      <c r="K293" s="271"/>
      <c r="L293" s="271"/>
    </row>
    <row r="294" spans="1:12">
      <c r="A294" s="314"/>
      <c r="B294" s="271"/>
      <c r="C294" s="271"/>
      <c r="D294" s="271"/>
      <c r="E294" s="271"/>
      <c r="F294" s="271"/>
      <c r="G294" s="271"/>
      <c r="H294" s="271"/>
      <c r="I294" s="271"/>
      <c r="J294" s="271"/>
      <c r="K294" s="271"/>
      <c r="L294" s="271"/>
    </row>
    <row r="295" spans="1:12">
      <c r="A295" s="314"/>
      <c r="B295" s="271"/>
      <c r="C295" s="271"/>
      <c r="D295" s="271"/>
      <c r="E295" s="271"/>
      <c r="F295" s="271"/>
      <c r="G295" s="271"/>
      <c r="H295" s="311"/>
      <c r="I295" s="311"/>
      <c r="J295" s="271"/>
      <c r="K295" s="271"/>
      <c r="L295" s="271"/>
    </row>
    <row r="296" spans="1:12">
      <c r="A296" s="311"/>
      <c r="B296" s="313"/>
      <c r="C296" s="312"/>
      <c r="D296" s="271"/>
      <c r="E296" s="271"/>
      <c r="F296" s="271"/>
      <c r="G296" s="271"/>
      <c r="H296" s="311"/>
      <c r="I296" s="311"/>
      <c r="J296" s="271"/>
      <c r="K296" s="271"/>
      <c r="L296" s="271"/>
    </row>
    <row r="297" spans="1:12">
      <c r="A297" s="311"/>
      <c r="B297" s="311"/>
      <c r="C297" s="271"/>
      <c r="D297" s="314"/>
      <c r="E297" s="271"/>
      <c r="F297" s="271"/>
      <c r="G297" s="271"/>
      <c r="H297" s="311"/>
      <c r="I297" s="311"/>
      <c r="J297" s="271"/>
      <c r="K297" s="271"/>
      <c r="L297" s="271"/>
    </row>
    <row r="298" spans="1:12">
      <c r="A298" s="314" t="s">
        <v>1290</v>
      </c>
      <c r="B298" s="271"/>
      <c r="C298" s="271"/>
      <c r="D298" s="271"/>
      <c r="E298" s="271"/>
      <c r="F298" s="271"/>
      <c r="G298" s="271"/>
      <c r="H298" s="311"/>
      <c r="I298" s="311"/>
      <c r="J298" s="271"/>
      <c r="K298" s="271"/>
      <c r="L298" s="271"/>
    </row>
    <row r="299" spans="1:12">
      <c r="A299" s="315">
        <v>380</v>
      </c>
      <c r="B299" s="316" t="s">
        <v>163</v>
      </c>
      <c r="C299" s="317" t="s">
        <v>1416</v>
      </c>
      <c r="D299" s="318"/>
      <c r="E299" s="318"/>
      <c r="F299" s="318"/>
      <c r="G299" s="318"/>
      <c r="H299" s="270">
        <v>0</v>
      </c>
      <c r="I299" s="315">
        <f>PRODUCT(A299,H299)</f>
        <v>0</v>
      </c>
      <c r="J299" s="271"/>
      <c r="K299" s="271"/>
      <c r="L299" s="271"/>
    </row>
    <row r="300" spans="1:12">
      <c r="A300" s="315">
        <v>142</v>
      </c>
      <c r="B300" s="315" t="s">
        <v>1083</v>
      </c>
      <c r="C300" s="318" t="s">
        <v>1415</v>
      </c>
      <c r="D300" s="319"/>
      <c r="E300" s="318"/>
      <c r="F300" s="318"/>
      <c r="G300" s="318"/>
      <c r="H300" s="270">
        <v>0</v>
      </c>
      <c r="I300" s="315">
        <f>PRODUCT(A300,H300)</f>
        <v>0</v>
      </c>
      <c r="J300" s="271"/>
      <c r="K300" s="271"/>
      <c r="L300" s="271"/>
    </row>
    <row r="301" spans="1:12">
      <c r="A301" s="315">
        <v>9</v>
      </c>
      <c r="B301" s="315" t="s">
        <v>1083</v>
      </c>
      <c r="C301" s="318" t="s">
        <v>1414</v>
      </c>
      <c r="D301" s="318"/>
      <c r="E301" s="318"/>
      <c r="F301" s="318"/>
      <c r="G301" s="318"/>
      <c r="H301" s="270">
        <v>0</v>
      </c>
      <c r="I301" s="315">
        <f>PRODUCT(A301,H301)</f>
        <v>0</v>
      </c>
      <c r="J301" s="271"/>
      <c r="K301" s="271"/>
      <c r="L301" s="271"/>
    </row>
    <row r="302" spans="1:12">
      <c r="A302" s="315">
        <v>32</v>
      </c>
      <c r="B302" s="315" t="s">
        <v>1083</v>
      </c>
      <c r="C302" s="318" t="s">
        <v>1413</v>
      </c>
      <c r="D302" s="318"/>
      <c r="E302" s="318"/>
      <c r="F302" s="318"/>
      <c r="G302" s="318"/>
      <c r="H302" s="270">
        <v>0</v>
      </c>
      <c r="I302" s="315">
        <f>PRODUCT(A302,H302)</f>
        <v>0</v>
      </c>
      <c r="J302" s="271"/>
      <c r="K302" s="271"/>
      <c r="L302" s="271"/>
    </row>
    <row r="303" spans="1:12">
      <c r="A303" s="315">
        <v>12</v>
      </c>
      <c r="B303" s="315" t="s">
        <v>1083</v>
      </c>
      <c r="C303" s="318" t="s">
        <v>1412</v>
      </c>
      <c r="D303" s="319"/>
      <c r="E303" s="318"/>
      <c r="F303" s="318"/>
      <c r="G303" s="318"/>
      <c r="H303" s="270">
        <v>0</v>
      </c>
      <c r="I303" s="315">
        <f>PRODUCT(A303,H303)</f>
        <v>0</v>
      </c>
      <c r="J303" s="271"/>
      <c r="K303" s="271"/>
      <c r="L303" s="271"/>
    </row>
    <row r="304" spans="1:12" ht="16" thickBot="1">
      <c r="A304" s="301"/>
      <c r="B304" s="320"/>
      <c r="C304" s="302"/>
      <c r="D304" s="302"/>
      <c r="E304" s="321"/>
      <c r="F304" s="321"/>
      <c r="G304" s="321"/>
      <c r="H304" s="301"/>
      <c r="I304" s="304"/>
      <c r="J304" s="271"/>
      <c r="K304" s="271"/>
      <c r="L304" s="271"/>
    </row>
    <row r="305" spans="1:12" ht="16" thickBot="1">
      <c r="A305" s="301"/>
      <c r="B305" s="301"/>
      <c r="C305" s="302"/>
      <c r="D305" s="302"/>
      <c r="E305" s="302"/>
      <c r="F305" s="302"/>
      <c r="G305" s="302"/>
      <c r="H305" s="301"/>
      <c r="I305" s="303">
        <f>SUM(I299:I304)</f>
        <v>0</v>
      </c>
      <c r="J305" s="271"/>
      <c r="K305" s="271"/>
      <c r="L305" s="271"/>
    </row>
    <row r="306" spans="1:12">
      <c r="A306" s="308"/>
      <c r="B306" s="271"/>
      <c r="C306" s="271"/>
      <c r="D306" s="271"/>
      <c r="E306" s="271"/>
      <c r="F306" s="271"/>
      <c r="G306" s="271"/>
      <c r="H306" s="311"/>
      <c r="I306" s="311"/>
      <c r="J306" s="271"/>
      <c r="K306" s="271"/>
      <c r="L306" s="271"/>
    </row>
    <row r="307" spans="1:12">
      <c r="A307" s="311"/>
      <c r="B307" s="271"/>
      <c r="C307" s="312"/>
      <c r="D307" s="271"/>
      <c r="E307" s="271"/>
      <c r="F307" s="271"/>
      <c r="G307" s="271"/>
      <c r="H307" s="311"/>
      <c r="I307" s="308"/>
      <c r="J307" s="271"/>
      <c r="K307" s="271"/>
      <c r="L307" s="271"/>
    </row>
    <row r="308" spans="1:12">
      <c r="A308" s="308" t="s">
        <v>1547</v>
      </c>
      <c r="B308" s="271"/>
      <c r="C308" s="271"/>
      <c r="D308" s="271"/>
      <c r="E308" s="271"/>
      <c r="F308" s="271"/>
      <c r="G308" s="271"/>
      <c r="H308" s="311"/>
      <c r="I308" s="311"/>
      <c r="J308" s="271"/>
      <c r="K308" s="271"/>
      <c r="L308" s="271"/>
    </row>
    <row r="309" spans="1:12">
      <c r="A309" s="311"/>
      <c r="B309" s="271"/>
      <c r="C309" s="312"/>
      <c r="D309" s="271"/>
      <c r="E309" s="271"/>
      <c r="F309" s="271"/>
      <c r="G309" s="271"/>
      <c r="H309" s="311"/>
      <c r="I309" s="308"/>
      <c r="J309" s="271"/>
      <c r="K309" s="271"/>
      <c r="L309" s="271"/>
    </row>
    <row r="310" spans="1:12">
      <c r="A310" s="315">
        <v>120</v>
      </c>
      <c r="B310" s="315" t="s">
        <v>1070</v>
      </c>
      <c r="C310" s="317" t="s">
        <v>1411</v>
      </c>
      <c r="D310" s="318"/>
      <c r="E310" s="318"/>
      <c r="F310" s="318"/>
      <c r="G310" s="318"/>
      <c r="H310" s="270">
        <v>0</v>
      </c>
      <c r="I310" s="322">
        <f>PRODUCT(A310,H310)</f>
        <v>0</v>
      </c>
      <c r="J310" s="271"/>
      <c r="K310" s="271"/>
      <c r="L310" s="271"/>
    </row>
    <row r="311" spans="1:12">
      <c r="A311" s="311"/>
      <c r="B311" s="311"/>
      <c r="C311" s="312"/>
      <c r="D311" s="271"/>
      <c r="E311" s="271"/>
      <c r="F311" s="271"/>
      <c r="G311" s="271"/>
      <c r="H311" s="311"/>
      <c r="I311" s="313"/>
      <c r="J311" s="271"/>
      <c r="K311" s="271"/>
      <c r="L311" s="271"/>
    </row>
    <row r="312" spans="1:12">
      <c r="A312" s="311"/>
      <c r="B312" s="311"/>
      <c r="C312" s="312"/>
      <c r="D312" s="271"/>
      <c r="E312" s="271"/>
      <c r="F312" s="271"/>
      <c r="G312" s="271"/>
      <c r="H312" s="311"/>
      <c r="I312" s="308"/>
      <c r="J312" s="271"/>
      <c r="K312" s="271"/>
      <c r="L312" s="271"/>
    </row>
    <row r="313" spans="1:12">
      <c r="A313" s="311"/>
      <c r="B313" s="311"/>
      <c r="C313" s="271"/>
      <c r="D313" s="271"/>
      <c r="E313" s="271"/>
      <c r="F313" s="271"/>
      <c r="G313" s="271"/>
      <c r="H313" s="311"/>
      <c r="I313" s="310"/>
      <c r="J313" s="271"/>
      <c r="K313" s="271"/>
      <c r="L313" s="271"/>
    </row>
    <row r="314" spans="1:12">
      <c r="A314" s="311"/>
      <c r="B314" s="311"/>
      <c r="C314" s="312"/>
      <c r="D314" s="271"/>
      <c r="E314" s="271"/>
      <c r="F314" s="271"/>
      <c r="G314" s="271"/>
      <c r="H314" s="311"/>
      <c r="I314" s="313"/>
      <c r="J314" s="271"/>
      <c r="K314" s="271"/>
      <c r="L314" s="271"/>
    </row>
    <row r="315" spans="1:12">
      <c r="A315" s="311"/>
      <c r="B315" s="311"/>
      <c r="C315" s="312"/>
      <c r="D315" s="271"/>
      <c r="E315" s="271"/>
      <c r="F315" s="271"/>
      <c r="G315" s="271"/>
      <c r="H315" s="311"/>
      <c r="I315" s="308"/>
      <c r="J315" s="271"/>
      <c r="K315" s="271"/>
      <c r="L315" s="271"/>
    </row>
    <row r="316" spans="1:12">
      <c r="A316" s="311"/>
      <c r="B316" s="311"/>
      <c r="C316" s="312"/>
      <c r="D316" s="271"/>
      <c r="E316" s="271"/>
      <c r="F316" s="271"/>
      <c r="G316" s="271"/>
      <c r="H316" s="311"/>
      <c r="I316" s="308"/>
      <c r="J316" s="271"/>
      <c r="K316" s="271"/>
      <c r="L316" s="271"/>
    </row>
    <row r="317" spans="1:12">
      <c r="A317" s="315">
        <v>1</v>
      </c>
      <c r="B317" s="315" t="s">
        <v>1410</v>
      </c>
      <c r="C317" s="317" t="s">
        <v>1409</v>
      </c>
      <c r="D317" s="318"/>
      <c r="E317" s="318"/>
      <c r="F317" s="318"/>
      <c r="G317" s="318"/>
      <c r="H317" s="270">
        <v>0</v>
      </c>
      <c r="I317" s="322">
        <f>PRODUCT(A317,H317)</f>
        <v>0</v>
      </c>
      <c r="J317" s="271"/>
      <c r="K317" s="271"/>
      <c r="L317" s="271"/>
    </row>
    <row r="318" spans="1:12">
      <c r="A318" s="271"/>
      <c r="B318" s="271"/>
      <c r="C318" s="271"/>
      <c r="D318" s="271"/>
      <c r="E318" s="271"/>
      <c r="F318" s="271"/>
      <c r="G318" s="271"/>
      <c r="H318" s="271"/>
      <c r="I318" s="271"/>
      <c r="J318" s="271"/>
      <c r="K318" s="271"/>
      <c r="L318" s="271"/>
    </row>
    <row r="319" spans="1:12" ht="16" thickBot="1">
      <c r="A319" s="308"/>
      <c r="B319" s="301"/>
      <c r="C319" s="271"/>
      <c r="D319" s="271"/>
      <c r="E319" s="271"/>
      <c r="F319" s="271"/>
      <c r="G319" s="271"/>
      <c r="H319" s="271"/>
      <c r="I319" s="271"/>
      <c r="J319" s="271"/>
      <c r="K319" s="271"/>
      <c r="L319" s="271"/>
    </row>
    <row r="320" spans="1:12" ht="16" thickBot="1">
      <c r="A320" s="323" t="s">
        <v>1548</v>
      </c>
      <c r="B320" s="324"/>
      <c r="C320" s="325"/>
      <c r="D320" s="325"/>
      <c r="E320" s="325"/>
      <c r="F320" s="325"/>
      <c r="G320" s="325"/>
      <c r="H320" s="325"/>
      <c r="I320" s="309">
        <f>SUM(I273,I286,I305,I310,I317)</f>
        <v>0</v>
      </c>
      <c r="J320" s="326" t="s">
        <v>1549</v>
      </c>
      <c r="K320" s="271"/>
      <c r="L320" s="271"/>
    </row>
    <row r="321" spans="1:12">
      <c r="A321" s="271"/>
      <c r="B321" s="271"/>
      <c r="C321" s="271"/>
      <c r="D321" s="271"/>
      <c r="E321" s="271"/>
      <c r="F321" s="271"/>
      <c r="G321" s="271"/>
      <c r="H321" s="271"/>
      <c r="I321" s="271"/>
      <c r="J321" s="271"/>
      <c r="K321" s="271"/>
      <c r="L321" s="271"/>
    </row>
    <row r="323" spans="1:12" ht="15.5">
      <c r="A323" s="202"/>
      <c r="B323" s="201"/>
      <c r="I323" s="200"/>
    </row>
  </sheetData>
  <sheetProtection algorithmName="SHA-512" hashValue="4LwZmEK2/MAXJPKgrZAt5dtU9qtQITO9V3LV7eXgjYz7YDtYHIB9BP8bStS1UJT0zwoDnRQ1J5knLdFeJ846kA==" saltValue="lUcUkDKYJsn9dtoDAzjHgQ==" spinCount="100000" sheet="1" objects="1" scenarios="1"/>
  <pageMargins left="0.7" right="0.7" top="0.78740157499999996" bottom="0.78740157499999996" header="0.3" footer="0.3"/>
  <pageSetup paperSize="9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21</vt:i4>
      </vt:variant>
    </vt:vector>
  </HeadingPairs>
  <TitlesOfParts>
    <vt:vector size="29" baseType="lpstr">
      <vt:lpstr>Celkový rozpočet</vt:lpstr>
      <vt:lpstr>Rekapitulace stavby</vt:lpstr>
      <vt:lpstr>Položky stavební</vt:lpstr>
      <vt:lpstr> Rekapitulace ZTI</vt:lpstr>
      <vt:lpstr>Položky ZTI</vt:lpstr>
      <vt:lpstr>Položky VZT</vt:lpstr>
      <vt:lpstr>Soupis potrubí VZT</vt:lpstr>
      <vt:lpstr>Položky Elektro</vt:lpstr>
      <vt:lpstr>Dil</vt:lpstr>
      <vt:lpstr>HZS</vt:lpstr>
      <vt:lpstr>Mont</vt:lpstr>
      <vt:lpstr>NazevDilu</vt:lpstr>
      <vt:lpstr>' Rekapitulace ZTI'!Názvy_tisku</vt:lpstr>
      <vt:lpstr>'Položky stavební'!Názvy_tisku</vt:lpstr>
      <vt:lpstr>'Položky ZTI'!Názvy_tisku</vt:lpstr>
      <vt:lpstr>'Rekapitulace stavby'!Názvy_tisku</vt:lpstr>
      <vt:lpstr>' Rekapitulace ZTI'!Oblast_tisku</vt:lpstr>
      <vt:lpstr>'Položky stavební'!Oblast_tisku</vt:lpstr>
      <vt:lpstr>'Položky VZT'!Oblast_tisku</vt:lpstr>
      <vt:lpstr>'Položky ZTI'!Oblast_tisku</vt:lpstr>
      <vt:lpstr>'Rekapitulace stavby'!Oblast_tisku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Vladka</dc:creator>
  <cp:lastModifiedBy>Mrkal Petr</cp:lastModifiedBy>
  <dcterms:created xsi:type="dcterms:W3CDTF">2025-01-06T11:34:03Z</dcterms:created>
  <dcterms:modified xsi:type="dcterms:W3CDTF">2025-01-24T12:46:30Z</dcterms:modified>
</cp:coreProperties>
</file>