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ruskar\Desktop\Podklady PR\23\"/>
    </mc:Choice>
  </mc:AlternateContent>
  <bookViews>
    <workbookView xWindow="0" yWindow="0" windowWidth="28800" windowHeight="10980" activeTab="1"/>
  </bookViews>
  <sheets>
    <sheet name="Rekapitulace stavby" sheetId="1" r:id="rId1"/>
    <sheet name="8 - asfalty" sheetId="2" r:id="rId2"/>
  </sheets>
  <definedNames>
    <definedName name="_xlnm._FilterDatabase" localSheetId="1" hidden="1">'8 - asfalty'!$C$125:$K$294</definedName>
    <definedName name="_xlnm.Print_Titles" localSheetId="1">'8 - asfalty'!$125:$125</definedName>
    <definedName name="_xlnm.Print_Titles" localSheetId="0">'Rekapitulace stavby'!$92:$92</definedName>
    <definedName name="_xlnm.Print_Area" localSheetId="1">'8 - asfalty'!$C$4:$J$76,'8 - asfalty'!$C$82:$J$109,'8 - asfalty'!$C$115:$J$294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279" i="2" l="1"/>
  <c r="J103" i="2" s="1"/>
  <c r="J35" i="2"/>
  <c r="J34" i="2"/>
  <c r="AY95" i="1"/>
  <c r="J33" i="2"/>
  <c r="AX95" i="1" s="1"/>
  <c r="BI291" i="2"/>
  <c r="BH291" i="2"/>
  <c r="BG291" i="2"/>
  <c r="BF291" i="2"/>
  <c r="T291" i="2"/>
  <c r="T290" i="2"/>
  <c r="R291" i="2"/>
  <c r="R290" i="2" s="1"/>
  <c r="P291" i="2"/>
  <c r="P290" i="2"/>
  <c r="BI287" i="2"/>
  <c r="BH287" i="2"/>
  <c r="BG287" i="2"/>
  <c r="BF287" i="2"/>
  <c r="T287" i="2"/>
  <c r="T286" i="2" s="1"/>
  <c r="T285" i="2" s="1"/>
  <c r="R287" i="2"/>
  <c r="R286" i="2"/>
  <c r="R285" i="2" s="1"/>
  <c r="P287" i="2"/>
  <c r="P286" i="2"/>
  <c r="BI282" i="2"/>
  <c r="BH282" i="2"/>
  <c r="BG282" i="2"/>
  <c r="BF282" i="2"/>
  <c r="T282" i="2"/>
  <c r="T281" i="2" s="1"/>
  <c r="T280" i="2" s="1"/>
  <c r="R282" i="2"/>
  <c r="R281" i="2" s="1"/>
  <c r="R280" i="2" s="1"/>
  <c r="P282" i="2"/>
  <c r="P281" i="2"/>
  <c r="P280" i="2" s="1"/>
  <c r="BI276" i="2"/>
  <c r="BH276" i="2"/>
  <c r="BG276" i="2"/>
  <c r="BF276" i="2"/>
  <c r="T276" i="2"/>
  <c r="R276" i="2"/>
  <c r="P276" i="2"/>
  <c r="BI273" i="2"/>
  <c r="BH273" i="2"/>
  <c r="BG273" i="2"/>
  <c r="BF273" i="2"/>
  <c r="T273" i="2"/>
  <c r="R273" i="2"/>
  <c r="P273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3" i="2"/>
  <c r="BH243" i="2"/>
  <c r="BG243" i="2"/>
  <c r="BF243" i="2"/>
  <c r="T243" i="2"/>
  <c r="R243" i="2"/>
  <c r="P243" i="2"/>
  <c r="BI240" i="2"/>
  <c r="BH240" i="2"/>
  <c r="BG240" i="2"/>
  <c r="BF240" i="2"/>
  <c r="T240" i="2"/>
  <c r="R240" i="2"/>
  <c r="P240" i="2"/>
  <c r="BI237" i="2"/>
  <c r="BH237" i="2"/>
  <c r="BG237" i="2"/>
  <c r="BF237" i="2"/>
  <c r="T237" i="2"/>
  <c r="R237" i="2"/>
  <c r="P237" i="2"/>
  <c r="BI234" i="2"/>
  <c r="BH234" i="2"/>
  <c r="BG234" i="2"/>
  <c r="BF234" i="2"/>
  <c r="T234" i="2"/>
  <c r="R234" i="2"/>
  <c r="P234" i="2"/>
  <c r="BI231" i="2"/>
  <c r="BH231" i="2"/>
  <c r="BG231" i="2"/>
  <c r="BF231" i="2"/>
  <c r="T231" i="2"/>
  <c r="R231" i="2"/>
  <c r="P231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T187" i="2" s="1"/>
  <c r="R188" i="2"/>
  <c r="R187" i="2"/>
  <c r="P188" i="2"/>
  <c r="P187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F120" i="2"/>
  <c r="E118" i="2"/>
  <c r="F87" i="2"/>
  <c r="E85" i="2"/>
  <c r="J22" i="2"/>
  <c r="E22" i="2"/>
  <c r="J123" i="2" s="1"/>
  <c r="J21" i="2"/>
  <c r="J19" i="2"/>
  <c r="E19" i="2"/>
  <c r="J89" i="2" s="1"/>
  <c r="J18" i="2"/>
  <c r="J16" i="2"/>
  <c r="E16" i="2"/>
  <c r="F123" i="2" s="1"/>
  <c r="J15" i="2"/>
  <c r="J13" i="2"/>
  <c r="E13" i="2"/>
  <c r="F89" i="2" s="1"/>
  <c r="J12" i="2"/>
  <c r="J10" i="2"/>
  <c r="J120" i="2"/>
  <c r="L90" i="1"/>
  <c r="AM90" i="1"/>
  <c r="AM89" i="1"/>
  <c r="L89" i="1"/>
  <c r="AM87" i="1"/>
  <c r="L87" i="1"/>
  <c r="L85" i="1"/>
  <c r="L84" i="1"/>
  <c r="J282" i="2"/>
  <c r="J195" i="2"/>
  <c r="J273" i="2"/>
  <c r="J212" i="2"/>
  <c r="BK152" i="2"/>
  <c r="BK267" i="2"/>
  <c r="J164" i="2"/>
  <c r="BK225" i="2"/>
  <c r="BK158" i="2"/>
  <c r="J287" i="2"/>
  <c r="BK228" i="2"/>
  <c r="J161" i="2"/>
  <c r="J264" i="2"/>
  <c r="J240" i="2"/>
  <c r="BK250" i="2"/>
  <c r="BK219" i="2"/>
  <c r="J183" i="2"/>
  <c r="BK246" i="2"/>
  <c r="BK183" i="2"/>
  <c r="J248" i="2"/>
  <c r="BK192" i="2"/>
  <c r="J138" i="2"/>
  <c r="BK201" i="2"/>
  <c r="J255" i="2"/>
  <c r="BK209" i="2"/>
  <c r="J158" i="2"/>
  <c r="BK237" i="2"/>
  <c r="J188" i="2"/>
  <c r="BK135" i="2"/>
  <c r="J192" i="2"/>
  <c r="BK264" i="2"/>
  <c r="J222" i="2"/>
  <c r="J155" i="2"/>
  <c r="J243" i="2"/>
  <c r="J141" i="2"/>
  <c r="BK255" i="2"/>
  <c r="BK216" i="2"/>
  <c r="BK177" i="2"/>
  <c r="BK240" i="2"/>
  <c r="BK149" i="2"/>
  <c r="BK234" i="2"/>
  <c r="J167" i="2"/>
  <c r="BK270" i="2"/>
  <c r="J180" i="2"/>
  <c r="J228" i="2"/>
  <c r="BK143" i="2"/>
  <c r="BK258" i="2"/>
  <c r="BK174" i="2"/>
  <c r="BK129" i="2"/>
  <c r="BK180" i="2"/>
  <c r="AS94" i="1"/>
  <c r="J225" i="2"/>
  <c r="BK195" i="2"/>
  <c r="BK287" i="2"/>
  <c r="J219" i="2"/>
  <c r="BK141" i="2"/>
  <c r="J203" i="2"/>
  <c r="BK161" i="2"/>
  <c r="BK198" i="2"/>
  <c r="J267" i="2"/>
  <c r="J174" i="2"/>
  <c r="J135" i="2"/>
  <c r="BK171" i="2"/>
  <c r="J276" i="2"/>
  <c r="J177" i="2"/>
  <c r="J261" i="2"/>
  <c r="BK243" i="2"/>
  <c r="BK212" i="2"/>
  <c r="BK167" i="2"/>
  <c r="BK248" i="2"/>
  <c r="J198" i="2"/>
  <c r="J252" i="2"/>
  <c r="J171" i="2"/>
  <c r="J149" i="2"/>
  <c r="J258" i="2"/>
  <c r="J146" i="2"/>
  <c r="J216" i="2"/>
  <c r="BK291" i="2"/>
  <c r="BK164" i="2"/>
  <c r="BK261" i="2"/>
  <c r="BK132" i="2"/>
  <c r="J246" i="2"/>
  <c r="J205" i="2"/>
  <c r="BK252" i="2"/>
  <c r="J152" i="2"/>
  <c r="J237" i="2"/>
  <c r="J209" i="2"/>
  <c r="J291" i="2"/>
  <c r="J185" i="2"/>
  <c r="J270" i="2"/>
  <c r="J231" i="2"/>
  <c r="BK188" i="2"/>
  <c r="J129" i="2"/>
  <c r="BK276" i="2"/>
  <c r="BK203" i="2"/>
  <c r="J132" i="2"/>
  <c r="BK205" i="2"/>
  <c r="BK155" i="2"/>
  <c r="BK222" i="2"/>
  <c r="BK273" i="2"/>
  <c r="J201" i="2"/>
  <c r="BK138" i="2"/>
  <c r="BK231" i="2"/>
  <c r="BK146" i="2"/>
  <c r="J250" i="2"/>
  <c r="J143" i="2"/>
  <c r="BK282" i="2"/>
  <c r="J234" i="2"/>
  <c r="BK185" i="2"/>
  <c r="P285" i="2" l="1"/>
  <c r="P128" i="2"/>
  <c r="R170" i="2"/>
  <c r="T208" i="2"/>
  <c r="BK128" i="2"/>
  <c r="J128" i="2" s="1"/>
  <c r="J96" i="2" s="1"/>
  <c r="P170" i="2"/>
  <c r="BK208" i="2"/>
  <c r="J208" i="2" s="1"/>
  <c r="J100" i="2" s="1"/>
  <c r="R215" i="2"/>
  <c r="T128" i="2"/>
  <c r="BK191" i="2"/>
  <c r="J191" i="2"/>
  <c r="J99" i="2"/>
  <c r="BK215" i="2"/>
  <c r="J215" i="2" s="1"/>
  <c r="J101" i="2" s="1"/>
  <c r="P257" i="2"/>
  <c r="BK170" i="2"/>
  <c r="J170" i="2" s="1"/>
  <c r="J97" i="2" s="1"/>
  <c r="T191" i="2"/>
  <c r="T215" i="2"/>
  <c r="T257" i="2"/>
  <c r="R128" i="2"/>
  <c r="R191" i="2"/>
  <c r="P208" i="2"/>
  <c r="P215" i="2"/>
  <c r="BK257" i="2"/>
  <c r="J257" i="2"/>
  <c r="J102" i="2" s="1"/>
  <c r="T170" i="2"/>
  <c r="P191" i="2"/>
  <c r="R208" i="2"/>
  <c r="R257" i="2"/>
  <c r="BK187" i="2"/>
  <c r="J187" i="2"/>
  <c r="J98" i="2"/>
  <c r="BK286" i="2"/>
  <c r="BK281" i="2"/>
  <c r="BK280" i="2"/>
  <c r="J280" i="2"/>
  <c r="J104" i="2" s="1"/>
  <c r="BK290" i="2"/>
  <c r="J290" i="2"/>
  <c r="J108" i="2"/>
  <c r="J90" i="2"/>
  <c r="BE203" i="2"/>
  <c r="BE240" i="2"/>
  <c r="BE248" i="2"/>
  <c r="BE252" i="2"/>
  <c r="BE273" i="2"/>
  <c r="BE276" i="2"/>
  <c r="BE287" i="2"/>
  <c r="J87" i="2"/>
  <c r="F122" i="2"/>
  <c r="BE174" i="2"/>
  <c r="BE183" i="2"/>
  <c r="BE192" i="2"/>
  <c r="BE225" i="2"/>
  <c r="BE228" i="2"/>
  <c r="BE234" i="2"/>
  <c r="BE267" i="2"/>
  <c r="J122" i="2"/>
  <c r="BE135" i="2"/>
  <c r="BE152" i="2"/>
  <c r="BE167" i="2"/>
  <c r="BE177" i="2"/>
  <c r="BE180" i="2"/>
  <c r="BE243" i="2"/>
  <c r="BE246" i="2"/>
  <c r="F90" i="2"/>
  <c r="BE185" i="2"/>
  <c r="BE198" i="2"/>
  <c r="BE212" i="2"/>
  <c r="BE255" i="2"/>
  <c r="BE258" i="2"/>
  <c r="BE132" i="2"/>
  <c r="BE149" i="2"/>
  <c r="BE158" i="2"/>
  <c r="BE161" i="2"/>
  <c r="BE171" i="2"/>
  <c r="BE195" i="2"/>
  <c r="BE231" i="2"/>
  <c r="BE264" i="2"/>
  <c r="BE282" i="2"/>
  <c r="BE129" i="2"/>
  <c r="BE141" i="2"/>
  <c r="BE164" i="2"/>
  <c r="BE188" i="2"/>
  <c r="BE209" i="2"/>
  <c r="BE219" i="2"/>
  <c r="BE250" i="2"/>
  <c r="BE138" i="2"/>
  <c r="BE143" i="2"/>
  <c r="BE146" i="2"/>
  <c r="BE155" i="2"/>
  <c r="BE201" i="2"/>
  <c r="BE205" i="2"/>
  <c r="BE216" i="2"/>
  <c r="BE222" i="2"/>
  <c r="BE237" i="2"/>
  <c r="BE261" i="2"/>
  <c r="BE270" i="2"/>
  <c r="BE291" i="2"/>
  <c r="F32" i="2"/>
  <c r="BA95" i="1" s="1"/>
  <c r="BA94" i="1" s="1"/>
  <c r="AW94" i="1" s="1"/>
  <c r="AK30" i="1" s="1"/>
  <c r="F35" i="2"/>
  <c r="BD95" i="1" s="1"/>
  <c r="BD94" i="1" s="1"/>
  <c r="W33" i="1" s="1"/>
  <c r="F33" i="2"/>
  <c r="BB95" i="1" s="1"/>
  <c r="BB94" i="1" s="1"/>
  <c r="AX94" i="1" s="1"/>
  <c r="J32" i="2"/>
  <c r="AW95" i="1" s="1"/>
  <c r="F34" i="2"/>
  <c r="BC95" i="1" s="1"/>
  <c r="BC94" i="1" s="1"/>
  <c r="W32" i="1" s="1"/>
  <c r="BK285" i="2" l="1"/>
  <c r="J285" i="2"/>
  <c r="J106" i="2"/>
  <c r="R127" i="2"/>
  <c r="R126" i="2"/>
  <c r="T127" i="2"/>
  <c r="T126" i="2"/>
  <c r="P127" i="2"/>
  <c r="P126" i="2" s="1"/>
  <c r="AU95" i="1" s="1"/>
  <c r="AU94" i="1" s="1"/>
  <c r="BK127" i="2"/>
  <c r="J127" i="2"/>
  <c r="J95" i="2"/>
  <c r="J286" i="2"/>
  <c r="J107" i="2"/>
  <c r="J281" i="2"/>
  <c r="J105" i="2" s="1"/>
  <c r="J31" i="2"/>
  <c r="AV95" i="1" s="1"/>
  <c r="AT95" i="1" s="1"/>
  <c r="W30" i="1"/>
  <c r="W31" i="1"/>
  <c r="AY94" i="1"/>
  <c r="F31" i="2"/>
  <c r="AZ95" i="1" s="1"/>
  <c r="AZ94" i="1" s="1"/>
  <c r="W29" i="1" s="1"/>
  <c r="BK126" i="2" l="1"/>
  <c r="J126" i="2"/>
  <c r="J94" i="2"/>
  <c r="AV94" i="1"/>
  <c r="AK29" i="1"/>
  <c r="J28" i="2" l="1"/>
  <c r="AG95" i="1"/>
  <c r="AG94" i="1" s="1"/>
  <c r="AT94" i="1"/>
  <c r="AK26" i="1" l="1"/>
  <c r="AN94" i="1"/>
  <c r="J37" i="2"/>
  <c r="AN95" i="1"/>
  <c r="AK35" i="1"/>
</calcChain>
</file>

<file path=xl/sharedStrings.xml><?xml version="1.0" encoding="utf-8"?>
<sst xmlns="http://schemas.openxmlformats.org/spreadsheetml/2006/main" count="1593" uniqueCount="451">
  <si>
    <t>Export Komplet</t>
  </si>
  <si>
    <t/>
  </si>
  <si>
    <t>2.0</t>
  </si>
  <si>
    <t>False</t>
  </si>
  <si>
    <t>{928fd1b6-2bcf-49b2-a411-6a161cad9bbb}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</si>
  <si>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</si>
  <si>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</si>
  <si>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</si>
  <si>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</si>
  <si>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</si>
  <si>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</si>
  <si>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</si>
  <si>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</si>
  <si>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</si>
  <si>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</si>
  <si>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</si>
  <si>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</si>
  <si>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asfalty</t>
  </si>
  <si>
    <t>KSO:</t>
  </si>
  <si>
    <t>CC-CZ:</t>
  </si>
  <si>
    <t>Místo:</t>
  </si>
  <si>
    <t xml:space="preserve"> </t>
  </si>
  <si>
    <t>Datum:</t>
  </si>
  <si>
    <t>27. 1. 2025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</si>
  <si>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</si>
  <si>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</si>
  <si>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</si>
  <si>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</si>
  <si>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</si>
  <si>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</si>
  <si>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</si>
  <si>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</si>
  <si>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</si>
  <si>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</si>
  <si>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</si>
  <si>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</si>
  <si>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</si>
  <si>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</si>
  <si>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</si>
  <si>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</si>
  <si>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</si>
  <si>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</si>
  <si>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</si>
  <si>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</si>
  <si>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</si>
  <si>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</si>
  <si>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</si>
  <si>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</si>
  <si>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</si>
  <si>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</si>
  <si>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</si>
  <si>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</si>
  <si>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</si>
  <si>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</si>
  <si>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</si>
  <si>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</si>
  <si>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</si>
  <si>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</si>
  <si>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</si>
  <si>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</si>
  <si>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</si>
  <si>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</si>
  <si>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</si>
  <si>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</si>
  <si>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</si>
  <si>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</si>
  <si>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</si>
  <si>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</si>
  <si>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</si>
  <si>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</si>
  <si>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</si>
  <si>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</si>
  <si>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</si>
  <si>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</si>
  <si>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</si>
  <si>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</si>
  <si>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</si>
  <si>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</si>
  <si>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</si>
  <si>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</si>
  <si>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</si>
  <si>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</si>
  <si>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</si>
  <si>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</si>
  <si>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</si>
  <si>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</si>
  <si>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</si>
  <si>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</si>
  <si>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</si>
  <si>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</si>
  <si>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</si>
  <si>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</si>
  <si>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</si>
  <si>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</si>
  <si>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</si>
  <si>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>PSV - Práce a dodávky PSV</t>
  </si>
  <si>
    <t>M - Práce a dodávky M</t>
  </si>
  <si>
    <t xml:space="preserve">    46-M - Zemní práce při extr.mont.pracích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</si>
  <si>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</si>
  <si>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</si>
  <si>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</si>
  <si>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</si>
  <si>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</si>
  <si>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</si>
  <si>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</si>
  <si>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</si>
  <si>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</si>
  <si>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</si>
  <si>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</si>
  <si>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</si>
  <si>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</si>
  <si>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</si>
  <si>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</si>
  <si>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</si>
  <si>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</si>
  <si>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</si>
  <si>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</si>
  <si>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</si>
  <si>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Zemní práce</t>
  </si>
  <si>
    <t>K</t>
  </si>
  <si>
    <t>113107163</t>
  </si>
  <si>
    <t>Odstranění podkladu z kameniva drceného tl přes 200 do 300 mm strojně pl přes 50 do 1000 m2</t>
  </si>
  <si>
    <t>m2</t>
  </si>
  <si>
    <t>4</t>
  </si>
  <si>
    <t>503013548</t>
  </si>
  <si>
    <t>PP</t>
  </si>
  <si>
    <t>Odstranění podkladů nebo krytů strojně plochy jednotlivě přes 50 m2 do 1000 m2 s přemístěním hmot na skládku na vzdálenost do 20 m nebo s naložením na dopravní prostředek z kameniva hrubého drceného, o tl. vrstvy přes 200 do 300 mm
Odstranění vrcní vrstvy komunikace a nahrazení novou.</t>
  </si>
  <si>
    <t>Online PSC</t>
  </si>
  <si>
    <t>https://podminky.urs.cz/item/CS_URS_2025_01/113107163</t>
  </si>
  <si>
    <t>113154548</t>
  </si>
  <si>
    <t>Frézování živičného krytu tl 100 mm pruh š přes 1 m pl přes 500 do 2000 m2</t>
  </si>
  <si>
    <t>-500823678</t>
  </si>
  <si>
    <t xml:space="preserve">Frézování živičného podkladu nebo krytu s naložením hmot na dopravní prostředek plochy přes 500 do 2 000 m2 pruhu šířky přes 1 m, tloušťky vrstvy 100 mm
133*4 + 10*6 + 7*1,5 + 6*5 + 5*5 + 6,5*12(oblouk)
</t>
  </si>
  <si>
    <t>https://podminky.urs.cz/item/CS_URS_2025_01/113154548</t>
  </si>
  <si>
    <t>3</t>
  </si>
  <si>
    <t>113202111</t>
  </si>
  <si>
    <t>Vytrhání obrub krajníků obrubníků stojatých</t>
  </si>
  <si>
    <t>m</t>
  </si>
  <si>
    <t>2090649517</t>
  </si>
  <si>
    <t>Vytrhání obrub s vybouráním lože, s přemístěním hmot na skládku na vzdálenost do 3 m nebo s naložením na dopravní prostředek z krajníků nebo obrubníků stojatých
"přídlažba" 9
"obrubník" 220</t>
  </si>
  <si>
    <t>https://podminky.urs.cz/item/CS_URS_2025_01/113202111</t>
  </si>
  <si>
    <t>132154103</t>
  </si>
  <si>
    <t>Hloubení rýh zapažených š do 800 mm v hornině třídy těžitelnosti I skupiny 1 a 2 objem do 100 m3 strojně</t>
  </si>
  <si>
    <t>m3</t>
  </si>
  <si>
    <t>-51795654</t>
  </si>
  <si>
    <t>Hloubení zapažených rýh šířky do 800 mm strojně s urovnáním dna do předepsaného profilu a spádu v hornině třídy těžitelnosti I skupiny 1 a 2 přes 50 do 100 m3
d123*š06,*h1 Výkop na zemnicí pásek a 4x chráničku</t>
  </si>
  <si>
    <t>https://podminky.urs.cz/item/CS_URS_2025_01/132154103</t>
  </si>
  <si>
    <t>5</t>
  </si>
  <si>
    <t>155-R</t>
  </si>
  <si>
    <t xml:space="preserve">Vrtání  jádrové diamantové D přes 150 do 250 mm do 45° </t>
  </si>
  <si>
    <t>-425579364</t>
  </si>
  <si>
    <t>Vrtání  jádrové diamantové D přes 150 do 250 mm do 45° 
Navrání přípojky pro odvod děšťové vody do kanalizace 2*0,5m</t>
  </si>
  <si>
    <t>6</t>
  </si>
  <si>
    <t>162351104</t>
  </si>
  <si>
    <t>Vodorovné přemístění přes 500 do 1000 m výkopku/sypaniny z horniny třídy těžitelnosti I skupiny 1 až 3</t>
  </si>
  <si>
    <t>856833635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</si>
  <si>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</si>
  <si>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https://podminky.urs.cz/item/CS_URS_2025_01/162351104</t>
  </si>
  <si>
    <t>7</t>
  </si>
  <si>
    <t>174151102</t>
  </si>
  <si>
    <t>Zásyp v prostoru s omezeným pohybem stroje sypaninou se zhutněním</t>
  </si>
  <si>
    <t>2123604463</t>
  </si>
  <si>
    <t>Zásyp sypaninou z jakékoliv horniny strojně s uložením výkopku ve vrstvách se zhutněním v prostorách s omezeným pohybem stroje s urovnáním povrchu zásypu</t>
  </si>
  <si>
    <t>https://podminky.urs.cz/item/CS_URS_2025_01/174151102</t>
  </si>
  <si>
    <t>175111101</t>
  </si>
  <si>
    <t>Obsypání potrubí ručně sypaninou bez prohození, uloženou do 3 m</t>
  </si>
  <si>
    <t>2069671552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</si>
  <si>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</si>
  <si>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https://podminky.urs.cz/item/CS_URS_2025_01/175111101</t>
  </si>
  <si>
    <t>9</t>
  </si>
  <si>
    <t>M</t>
  </si>
  <si>
    <t>58337308</t>
  </si>
  <si>
    <t>štěrkopísek frakce 0/2</t>
  </si>
  <si>
    <t>t</t>
  </si>
  <si>
    <t>-191599988</t>
  </si>
  <si>
    <t>VV</t>
  </si>
  <si>
    <t>18*2 'Přepočtené koeficientem množství</t>
  </si>
  <si>
    <t>10</t>
  </si>
  <si>
    <t>175111109</t>
  </si>
  <si>
    <t>Příplatek k obsypání potrubí za ruční prohození sypaniny, uložené do 3 m</t>
  </si>
  <si>
    <t>7388664</t>
  </si>
  <si>
    <t>Obsypání potrubí ručně Příplatek k ceně za prohození sypaniny</t>
  </si>
  <si>
    <t>https://podminky.urs.cz/item/CS_URS_2025_01/175111109</t>
  </si>
  <si>
    <t>11</t>
  </si>
  <si>
    <t>175151101</t>
  </si>
  <si>
    <t>Obsypání potrubí strojně sypaninou bez prohození, uloženou do 3 m</t>
  </si>
  <si>
    <t>-1414982368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</si>
  <si>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</si>
  <si>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https://podminky.urs.cz/item/CS_URS_2025_01/175151101</t>
  </si>
  <si>
    <t>58331200</t>
  </si>
  <si>
    <t>štěrkopísek netříděný 4/8</t>
  </si>
  <si>
    <t>-51791166</t>
  </si>
  <si>
    <t>štěrkopísek netříděný
4/8</t>
  </si>
  <si>
    <t>13</t>
  </si>
  <si>
    <t>-1269612035</t>
  </si>
  <si>
    <t>14</t>
  </si>
  <si>
    <t>58337303</t>
  </si>
  <si>
    <t>štěrkopísek frakce 0/63</t>
  </si>
  <si>
    <t>-1181835492</t>
  </si>
  <si>
    <t>Zakládání</t>
  </si>
  <si>
    <t>15</t>
  </si>
  <si>
    <t>219991113</t>
  </si>
  <si>
    <t>Položení chráničky z plastových trubek DN přes 50 do 100 mm</t>
  </si>
  <si>
    <t>1176193764</t>
  </si>
  <si>
    <t>Položení chráničky z plastových trubek vnitřní průměr přes 50 do 100 mm</t>
  </si>
  <si>
    <t>https://podminky.urs.cz/item/CS_URS_2025_01/219991113</t>
  </si>
  <si>
    <t>16</t>
  </si>
  <si>
    <t>34571355</t>
  </si>
  <si>
    <t>trubka elektroinstalační ohebná dvouplášťová korugovaná HDPE (chránička) D 40/50mm</t>
  </si>
  <si>
    <t>-1051777291</t>
  </si>
  <si>
    <t>trubka elektroinstalační ohebná dvouplášťová korugovaná HDPE (chránička) D 40/50mm
na signalizační vodič</t>
  </si>
  <si>
    <t>133*1,05 'Přepočtené koeficientem množství</t>
  </si>
  <si>
    <t>17</t>
  </si>
  <si>
    <t>219991114</t>
  </si>
  <si>
    <t>Položení chráničky z plastových trubek DN přes 100 do 150 mm</t>
  </si>
  <si>
    <t>2035003773</t>
  </si>
  <si>
    <t>Položení chráničky z plastových trubek vnitřní průměr přes 100 do 150 mm
2x na kabel 3x240+1x120
1x rezerva</t>
  </si>
  <si>
    <t>https://podminky.urs.cz/item/CS_URS_2025_01/219991114</t>
  </si>
  <si>
    <t>18</t>
  </si>
  <si>
    <t>34571357</t>
  </si>
  <si>
    <t>trubka elektroinstalační ohebná dvouplášťová korugovaná HDPE (chránička) D 108/125mm</t>
  </si>
  <si>
    <t>-1660383478</t>
  </si>
  <si>
    <t>trubka elektroinstalační ohebná dvouplášťová korugovaná HDPE (chránička) D 108/125mm
2x na kabel 3x240+1x120
1x rezerva</t>
  </si>
  <si>
    <t>399*1,05 'Přepočtené koeficientem množství</t>
  </si>
  <si>
    <t>19</t>
  </si>
  <si>
    <t>801-R</t>
  </si>
  <si>
    <t>vrtání jádrové D do š. 56 mm h. 600mm</t>
  </si>
  <si>
    <t>ks</t>
  </si>
  <si>
    <t>-2057254293</t>
  </si>
  <si>
    <t>Jádrové  diamantové vrtání průměru do 56 mm, h. do 600mm
Včetně zapravení a izolací.
1*</t>
  </si>
  <si>
    <t>20</t>
  </si>
  <si>
    <t>802-R</t>
  </si>
  <si>
    <t>diamant vrtání jádrové š.  do 110 mm h. do 600mm</t>
  </si>
  <si>
    <t>-416651870</t>
  </si>
  <si>
    <t>Jádrové  diamantové vrtání průměru do 110 mm, h. do 600mm
Včetně zapravení a izolací.
3*</t>
  </si>
  <si>
    <t>Vodorovné konstrukce</t>
  </si>
  <si>
    <t>451572111</t>
  </si>
  <si>
    <t>Lože pod potrubí otevřený výkop z kameniva drobného těženého</t>
  </si>
  <si>
    <t>-1095442380</t>
  </si>
  <si>
    <t>Lože pod potrubí, stoky a drobné objekty v otevřeném výkopu z kameniva drobného těženého 0 až 4 mm</t>
  </si>
  <si>
    <t>https://podminky.urs.cz/item/CS_URS_2025_01/451572111</t>
  </si>
  <si>
    <t>Komunikace pozemní</t>
  </si>
  <si>
    <t>22</t>
  </si>
  <si>
    <t>564871116</t>
  </si>
  <si>
    <t>Podklad ze štěrkodrtě ŠD plochy přes 100 m2 tl. 300 mm</t>
  </si>
  <si>
    <t>-667147706</t>
  </si>
  <si>
    <t>Podklad ze štěrkodrti ŠD s rozprostřením a zhutněním plochy přes 100 m2, po zhutnění tl. 300 mm
Nová základová vrstva pod asfalt</t>
  </si>
  <si>
    <t>https://podminky.urs.cz/item/CS_URS_2025_01/564871116</t>
  </si>
  <si>
    <t>23</t>
  </si>
  <si>
    <t>565155121</t>
  </si>
  <si>
    <t>Asfaltový beton vrstva podkladní ACP 16 (obalované kamenivo OKS) tl 70 mm š přes 3 m</t>
  </si>
  <si>
    <t>-1636956055</t>
  </si>
  <si>
    <t>Asfaltový beton vrstva podkladní ACP 16 (obalované kamenivo střednězrnné - OKS) s rozprostřením a zhutněním v pruhu šířky přes 3 m, po zhutnění tl. 70 mm</t>
  </si>
  <si>
    <t>https://podminky.urs.cz/item/CS_URS_2025_01/565155121</t>
  </si>
  <si>
    <t>24</t>
  </si>
  <si>
    <t>573231106</t>
  </si>
  <si>
    <t>Postřik živičný spojovací ze silniční emulze v množství 0,30 kg/m2</t>
  </si>
  <si>
    <t>-1829559921</t>
  </si>
  <si>
    <t xml:space="preserve">Postřik spojovací PS bez posypu kamenivem ze silniční emulze, v množství 0,30 kg/m2
133*4 + 10*6 + 7*1,5 + 6*5 + 5*5 + 6,5*12(oblouk) *2
</t>
  </si>
  <si>
    <t>https://podminky.urs.cz/item/CS_URS_2025_01/573231106</t>
  </si>
  <si>
    <t>25</t>
  </si>
  <si>
    <t>35442062</t>
  </si>
  <si>
    <t>pás zemnící 30x4mm FeZn</t>
  </si>
  <si>
    <t>kg</t>
  </si>
  <si>
    <t>-173885194</t>
  </si>
  <si>
    <t>pás zemnící 30x4mm FeZn
cana včetně natažení na dně výkopu do lože 5mm frakce 0-2mm</t>
  </si>
  <si>
    <t>26</t>
  </si>
  <si>
    <t>35441986</t>
  </si>
  <si>
    <t>svorka odbočovací a spojovací pro pásek 30x4mm, FeZn</t>
  </si>
  <si>
    <t>kus</t>
  </si>
  <si>
    <t>1252006329</t>
  </si>
  <si>
    <t>27</t>
  </si>
  <si>
    <t>577134121</t>
  </si>
  <si>
    <t>Asfaltový beton vrstva obrusná ACO 11+ (ABS) tř. I tl 40 mm š přes 3 m z nemodifikovaného asfaltu</t>
  </si>
  <si>
    <t>-2133568405</t>
  </si>
  <si>
    <t>Asfaltový beton vrstva obrusná ACO 11 (ABS) s rozprostřením a se zhutněním z nemodifikovaného asfaltu v pruhu šířky přes 3 m tř. I (ACO 11+), po zhutnění tl. 40 mm
133*4 + 10*6 + 7*1,5 + 6*5 + 5*5 + 6,5*12(oblouk)</t>
  </si>
  <si>
    <t>https://podminky.urs.cz/item/CS_URS_2025_01/577134121</t>
  </si>
  <si>
    <t>Trubní vedení</t>
  </si>
  <si>
    <t>28</t>
  </si>
  <si>
    <t>871350310</t>
  </si>
  <si>
    <t>Montáž kanalizačního potrubí hladkého plnostěnného SN 10 z polypropylenu DN 200</t>
  </si>
  <si>
    <t>-940788964</t>
  </si>
  <si>
    <t>Montáž kanalizačního potrubí z polypropylenu PP hladkého plnostěnného SN 10 DN 200</t>
  </si>
  <si>
    <t>https://podminky.urs.cz/item/CS_URS_2025_01/871350310</t>
  </si>
  <si>
    <t>29</t>
  </si>
  <si>
    <t>PPL.M82001</t>
  </si>
  <si>
    <t>PP MASTER trubka SN10 DN200x1mtřívrstvé plnostěnné odpadní potrubí s vnitřní bílou stěnou pro inženýrské sítě (použití UD) z PP vyráběné technologií triextruze s integrovaným hrdlem a těsněním s výztuhou, vnější vrstva UV stabilizovaná</t>
  </si>
  <si>
    <t>1511800834</t>
  </si>
  <si>
    <t>PP MASTER trubka SN10 DN200x1mtřívrstvé plnostěnné odpadní potrubí s vnitřní bílou stěnou pro inženýrské sítě (použití UD) z PP vyráběné technologií triextruze s integrovaným hrdlem a těsněním s výztuhou, vnější vrstva UV stabilizovaná
30m</t>
  </si>
  <si>
    <t>P</t>
  </si>
  <si>
    <t>Poznámka k položce:_x000D_
Potrubí pro gravitační splaškovou nebo dešťovou kanalizaci z PP dle ONORM B5113. Kruhová tuhost 10 kN/m, Konstrukce stěny je multilayer (třívrstvá), určeny pro použití
„UD“, tj. v zemi mimo budovy i ve struktuře budov, vnitřní vrstva světle šedá (umožňuje kvalitnější kamerovou revizi), vysoce odolná abrazi. Popis je vně i uvnitř trub (nutná identifikace trub i při kamerové revizi). Průtočná rychlost je Max 15m/s. Těsnost spojů odolá tlaku 2,5bar. Potrubí je možno pokládat i při -10C°.</t>
  </si>
  <si>
    <t>Ostatní konstrukce a práce, bourání</t>
  </si>
  <si>
    <t>30</t>
  </si>
  <si>
    <t>916131113</t>
  </si>
  <si>
    <t>Osazení silničního obrubníku betonového ležatého s boční opěrou do lože z betonu prostého</t>
  </si>
  <si>
    <t>-1510356146</t>
  </si>
  <si>
    <t>Osazení silničního obrubníku betonového se zřízením lože, s vyplněním a zatřením spár cementovou maltou ležatého s boční opěrou z betonu prostého, do lože z betonu prostého</t>
  </si>
  <si>
    <t>https://podminky.urs.cz/item/CS_URS_2025_01/916131113</t>
  </si>
  <si>
    <t>31</t>
  </si>
  <si>
    <t>59217026</t>
  </si>
  <si>
    <t>obrubník silniční betonový 500x150x250mm</t>
  </si>
  <si>
    <t>1019568419</t>
  </si>
  <si>
    <t>280*1,02 'Přepočtené koeficientem množství</t>
  </si>
  <si>
    <t>32</t>
  </si>
  <si>
    <t>916132112</t>
  </si>
  <si>
    <t>Osazení obruby z betonové přídlažby bez boční opěry do lože z betonu prostého</t>
  </si>
  <si>
    <t>1274031203</t>
  </si>
  <si>
    <t>Osazení silniční obruby z betonové přídlažby (krajníků) s ložem tl. přes 50 do 100 mm, s vyplněním a zatřením spár cementovou maltou šířky do 250 mm bez boční opěry, do lože z betonu prostého
7+6+5m</t>
  </si>
  <si>
    <t>https://podminky.urs.cz/item/CS_URS_2025_01/916132112</t>
  </si>
  <si>
    <t>33</t>
  </si>
  <si>
    <t>59218001</t>
  </si>
  <si>
    <t>krajník betonový silniční 500x250x80mm</t>
  </si>
  <si>
    <t>818021271</t>
  </si>
  <si>
    <t>krajník betonový silniční 500x250x80mm
9*1,05 'Přepočtené koeficientem množství</t>
  </si>
  <si>
    <t>18*1,02 'Přepočtené koeficientem množství</t>
  </si>
  <si>
    <t>34</t>
  </si>
  <si>
    <t>916133112</t>
  </si>
  <si>
    <t>Osazení silničního obrubníku betonového ke kruhovým objezdům do lože z betonu prostého s boční opěrou</t>
  </si>
  <si>
    <t>-1218572074</t>
  </si>
  <si>
    <t>Osazení silničního obrubníku ke kruhovým objezdům se zřízením lože tl. do 150 mm, s vyplněním a zatřením spár cementovou maltou betonového, do lože z betonu prostého s boční opěrou</t>
  </si>
  <si>
    <t>https://podminky.urs.cz/item/CS_URS_2025_01/916133112</t>
  </si>
  <si>
    <t>35</t>
  </si>
  <si>
    <t>59217050</t>
  </si>
  <si>
    <t>obrubník betonový pro kruhový objezd koncový R0,6 200x950x600mm</t>
  </si>
  <si>
    <t>615177555</t>
  </si>
  <si>
    <t>35*1,02 'Přepočtené koeficientem množství</t>
  </si>
  <si>
    <t>36</t>
  </si>
  <si>
    <t>919122121</t>
  </si>
  <si>
    <t>Těsnění spár zálivkou za tepla pro komůrky š 15 mm hl 25 mm s těsnicím profilem</t>
  </si>
  <si>
    <t>-104288073</t>
  </si>
  <si>
    <t>Utěsnění dilatačních spár zálivkou za tepla v cementobetonovém nebo živičném krytu včetně adhezního nátěru s těsnicím profilem pod zálivkou, pro komůrky šířky 15 mm, hloubky 25 mm</t>
  </si>
  <si>
    <t>https://podminky.urs.cz/item/CS_URS_2025_01/919122121</t>
  </si>
  <si>
    <t>37</t>
  </si>
  <si>
    <t>919735111</t>
  </si>
  <si>
    <t>Řezání stávajícího živičného krytu hl do 50 mm</t>
  </si>
  <si>
    <t>-500868358</t>
  </si>
  <si>
    <t>Řezání stávajícího živičného krytu nebo podkladu hloubky do 50 mm</t>
  </si>
  <si>
    <t>https://podminky.urs.cz/item/CS_URS_2025_01/919735111</t>
  </si>
  <si>
    <t>38</t>
  </si>
  <si>
    <t>919735124</t>
  </si>
  <si>
    <t>Řezání stávajícího betonového krytu hl přes 150 do 200 mm</t>
  </si>
  <si>
    <t>-1342794748</t>
  </si>
  <si>
    <t>Řezání stávajícího betonového krytu nebo podkladu hloubky přes 150 do 200 mm</t>
  </si>
  <si>
    <t>https://podminky.urs.cz/item/CS_URS_2025_01/919735124</t>
  </si>
  <si>
    <t>39</t>
  </si>
  <si>
    <t>935114212</t>
  </si>
  <si>
    <t>Osazení mikroštěrbinového odvodňovacího betonového žlabu 220x260 mm se spádem dna 0,5 %</t>
  </si>
  <si>
    <t>459602692</t>
  </si>
  <si>
    <t>Osazení štěrbinového odvodňovacího betonového žlabu rozměru 220x260 mm (mikroštěrbinového) se spádem dna 0,5 %</t>
  </si>
  <si>
    <t>https://podminky.urs.cz/item/CS_URS_2025_01/935114212</t>
  </si>
  <si>
    <t>40</t>
  </si>
  <si>
    <t>59221055-R</t>
  </si>
  <si>
    <t>Žlab  štěrbinový s průběžnou štěrbinou betonový spád dna 0,5% 1000 x 286 x 292 mm</t>
  </si>
  <si>
    <t>-1360079137</t>
  </si>
  <si>
    <t>Žlab štěrbinový s průběžnou štěrbinou betonový spád dna 0,5% 1000 x 286 x 292 mm</t>
  </si>
  <si>
    <t>41</t>
  </si>
  <si>
    <t>93592321-R</t>
  </si>
  <si>
    <t xml:space="preserve">Osazení vpusti pro odvodňovací žlab betonový s revizí </t>
  </si>
  <si>
    <t>-1132588354</t>
  </si>
  <si>
    <t xml:space="preserve">Osazení odvodňovacího žlabu s krycím roštem s revizí </t>
  </si>
  <si>
    <t>42</t>
  </si>
  <si>
    <t>ACO.387-R</t>
  </si>
  <si>
    <t>Odvodňovací betonový štěrbinový žlab s revizí 1000 x 286 x 292 mm</t>
  </si>
  <si>
    <t>518405619</t>
  </si>
  <si>
    <t>Odvodňovací betonový štěrbinový žlab  s revizí 1000 x 286 x 292 mm</t>
  </si>
  <si>
    <t>43</t>
  </si>
  <si>
    <t>935923218</t>
  </si>
  <si>
    <t>Osazení vpusti pro odvodňovací žlab betonový nebo polymerbetonový s krycím roštem šířky přes 200 mm</t>
  </si>
  <si>
    <t>-363176187</t>
  </si>
  <si>
    <t>Osazení odvodňovacího žlabu s krycím roštem vpusti pro žlab šířky přes 200 mm</t>
  </si>
  <si>
    <t>https://podminky.urs.cz/item/CS_URS_2025_01/935923218</t>
  </si>
  <si>
    <t>44</t>
  </si>
  <si>
    <t>5922307-R</t>
  </si>
  <si>
    <t>vpust štěrbinová s průběžnou štěrbinou betonová  1000 x 286 x 292 mm</t>
  </si>
  <si>
    <t>-49872610</t>
  </si>
  <si>
    <t>Vpust štěrbinová s průběžnou štěrbinou betonová  1000 x 286 x 292 mm
Spodní odtok včetně čistícího koše</t>
  </si>
  <si>
    <t>997</t>
  </si>
  <si>
    <t>Přesun sutě</t>
  </si>
  <si>
    <t>45</t>
  </si>
  <si>
    <t>997221551</t>
  </si>
  <si>
    <t>Vodorovná doprava suti ze sypkých materiálů do 1 km</t>
  </si>
  <si>
    <t>-2057173048</t>
  </si>
  <si>
    <t>Vodorovná doprava suti bez naložení, ale se složením a s hrubým urovnáním ze sypkých materiálů, na vzdálenost do 1 km
"asfalt" 121,21</t>
  </si>
  <si>
    <t>https://podminky.urs.cz/item/CS_URS_2025_01/997221551</t>
  </si>
  <si>
    <t>46</t>
  </si>
  <si>
    <t>997221559</t>
  </si>
  <si>
    <t>Příplatek ZKD 1 km u vodorovné dopravy suti ze sypkých materiálů</t>
  </si>
  <si>
    <t>-7132407</t>
  </si>
  <si>
    <t>Vodorovná doprava suti bez naložení, ale se složením a s hrubým urovnáním Příplatek k ceně za každý další započatý 1 km přes 1 km
369,485*9 'Přepočtené koeficientem množství</t>
  </si>
  <si>
    <t>https://podminky.urs.cz/item/CS_URS_2025_01/997221559</t>
  </si>
  <si>
    <t>47</t>
  </si>
  <si>
    <t>997221561</t>
  </si>
  <si>
    <t>Vodorovná doprava suti z kusových materiálů do 1 km</t>
  </si>
  <si>
    <t>383141002</t>
  </si>
  <si>
    <t>Vodorovná doprava suti bez naložení, ale se složením a s hrubým urovnáním z kusových materiálů, na vzdálenost do 1 km
"obrubníky" 46,945</t>
  </si>
  <si>
    <t>https://podminky.urs.cz/item/CS_URS_2025_01/997221561</t>
  </si>
  <si>
    <t>48</t>
  </si>
  <si>
    <t>997221569</t>
  </si>
  <si>
    <t>Příplatek ZKD 1 km u vodorovné dopravy suti z kusových materiálů</t>
  </si>
  <si>
    <t>-210355783</t>
  </si>
  <si>
    <t>Vodorovná doprava suti bez naložení, ale se složením a s hrubým urovnáním Příplatek k ceně za každý další započatý 1 km přes 1 km
46,945*19 'Přepočtené koeficientem množství</t>
  </si>
  <si>
    <t>https://podminky.urs.cz/item/CS_URS_2025_01/997221569</t>
  </si>
  <si>
    <t>49</t>
  </si>
  <si>
    <t>997221611</t>
  </si>
  <si>
    <t>Nakládání suti na dopravní prostředky pro vodorovnou dopravu</t>
  </si>
  <si>
    <t>-729729675</t>
  </si>
  <si>
    <t>Nakládání na dopravní prostředky pro vodorovnou dopravu suti
nakladka všech sutí.</t>
  </si>
  <si>
    <t>https://podminky.urs.cz/item/CS_URS_2025_01/997221611</t>
  </si>
  <si>
    <t>50</t>
  </si>
  <si>
    <t>997221873</t>
  </si>
  <si>
    <t>Poplatek za uložení na recyklační skládce (skládkovné) stavebního odpadu zeminy a kamení zatříděného do Katalogu odpadů pod kódem 17 05 04</t>
  </si>
  <si>
    <t>-2142234574</t>
  </si>
  <si>
    <t>Poplatek za uložení stavebního odpadu na recyklační skládce (skládkovné) zeminy a kamení zatříděného do Katalogu odpadů pod kódem 17 05 04</t>
  </si>
  <si>
    <t>https://podminky.urs.cz/item/CS_URS_2025_01/997221873</t>
  </si>
  <si>
    <t>51</t>
  </si>
  <si>
    <t>997221875</t>
  </si>
  <si>
    <t>Poplatek za uložení na recyklační skládce (skládkovné) stavebního odpadu asfaltového bez obsahu dehtu zatříděného do Katalogu odpadů pod kódem 17 03 02</t>
  </si>
  <si>
    <t>1738989258</t>
  </si>
  <si>
    <t>Poplatek za uložení stavebního odpadu na recyklační skládce (skládkovné) asfaltového bez obsahu dehtu zatříděného do Katalogu odpadů pod kódem 17 03 02
Skladka do 10km</t>
  </si>
  <si>
    <t>https://podminky.urs.cz/item/CS_URS_2025_01/997221875</t>
  </si>
  <si>
    <t>PSV</t>
  </si>
  <si>
    <t>Práce a dodávky PSV</t>
  </si>
  <si>
    <t>Práce a dodávky M</t>
  </si>
  <si>
    <t>46-M</t>
  </si>
  <si>
    <t>Zemní práce při extr.mont.pracích</t>
  </si>
  <si>
    <t>52</t>
  </si>
  <si>
    <t>460671114</t>
  </si>
  <si>
    <t>Výstražná fólie pro krytí kabelů šířky přes 35 do 40 cm</t>
  </si>
  <si>
    <t>64</t>
  </si>
  <si>
    <t>-1938221796</t>
  </si>
  <si>
    <t>Výstražné prvky pro krytí kabelů včetně vyrovnání povrchu rýhy, rozvinutí a uložení fólie, šířky přes 35 do 40 cm</t>
  </si>
  <si>
    <t>https://podminky.urs.cz/item/CS_URS_2025_01/460671114</t>
  </si>
  <si>
    <t>VRN</t>
  </si>
  <si>
    <t>Vedlejší rozpočtové náklady</t>
  </si>
  <si>
    <t>VRN3</t>
  </si>
  <si>
    <t>Zařízení staveniště</t>
  </si>
  <si>
    <t>53</t>
  </si>
  <si>
    <t>030001000</t>
  </si>
  <si>
    <t>1024</t>
  </si>
  <si>
    <t>-1296957437</t>
  </si>
  <si>
    <t>VRN4</t>
  </si>
  <si>
    <t>Inženýrská činnost</t>
  </si>
  <si>
    <t>54</t>
  </si>
  <si>
    <t>980,2-R</t>
  </si>
  <si>
    <t xml:space="preserve">Kontrolní zkoušky zhutnění zásypu rýhy </t>
  </si>
  <si>
    <t>…ks</t>
  </si>
  <si>
    <t>2023465515</t>
  </si>
  <si>
    <t>Zkoušky hutnicí
Kontrolní zhutnění zásypu rýhy
Zkouška lehkou dynamickou deskou
Kontrolní zkoušky zhutnění zásypů rýhy se budou provádět po vzdálenostech 0-30-60-90-120-133 m, a to vždy ve třech úrovních - v úrovni nivelety potrubí ve výkopu, v úrovni 0,30 m nad potrubím a v úrovni zemní pláně na hodnotu modulu deformace Edef2 = 45 Mpa.</t>
  </si>
  <si>
    <t>Poznámka k položce:_x000D_
Zkoušky hutnicí_x000D_
Kontrolní zhutnění zásypu rýhy_x000D_
Zkouška lehkou dynamickou deskou_x000D_
Kontrolní zkoušky zhutnění zásypů rýhy se budou provádět po vzdálenostech 0-30-60-90-120-133 m, a to vždy ve třech úrovních - v úrovni nivelety potrubí ve výkopu, v úrovni 0,30 m nad potrubím a v úrovni zemní pláně na hodnotu modulu deformace Edef2 = 45 Mpa.</t>
  </si>
  <si>
    <t>1,2*5 'Přepočtené koeficientem množství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</si>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</sst>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29" fillId="0" borderId="12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0" fontId="8" fillId="0" borderId="15" xfId="0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>
      <alignment vertical="center" wrapText="1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7" fillId="0" borderId="0" xfId="0" applyFont="1" applyAlignment="1">
      <alignment vertical="center" wrapText="1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451572111" TargetMode="External"/><Relationship Id="rId18" Type="http://schemas.openxmlformats.org/officeDocument/2006/relationships/hyperlink" Target="https://podminky.urs.cz/item/CS_URS_2025_01/871350310" TargetMode="External"/><Relationship Id="rId26" Type="http://schemas.openxmlformats.org/officeDocument/2006/relationships/hyperlink" Target="https://podminky.urs.cz/item/CS_URS_2025_01/935923218" TargetMode="External"/><Relationship Id="rId3" Type="http://schemas.openxmlformats.org/officeDocument/2006/relationships/hyperlink" Target="https://podminky.urs.cz/item/CS_URS_2025_01/113202111" TargetMode="External"/><Relationship Id="rId21" Type="http://schemas.openxmlformats.org/officeDocument/2006/relationships/hyperlink" Target="https://podminky.urs.cz/item/CS_URS_2025_01/916133112" TargetMode="External"/><Relationship Id="rId34" Type="http://schemas.openxmlformats.org/officeDocument/2006/relationships/hyperlink" Target="https://podminky.urs.cz/item/CS_URS_2025_01/460671114" TargetMode="External"/><Relationship Id="rId7" Type="http://schemas.openxmlformats.org/officeDocument/2006/relationships/hyperlink" Target="https://podminky.urs.cz/item/CS_URS_2025_01/175111101" TargetMode="External"/><Relationship Id="rId12" Type="http://schemas.openxmlformats.org/officeDocument/2006/relationships/hyperlink" Target="https://podminky.urs.cz/item/CS_URS_2025_01/219991114" TargetMode="External"/><Relationship Id="rId17" Type="http://schemas.openxmlformats.org/officeDocument/2006/relationships/hyperlink" Target="https://podminky.urs.cz/item/CS_URS_2025_01/577134121" TargetMode="External"/><Relationship Id="rId25" Type="http://schemas.openxmlformats.org/officeDocument/2006/relationships/hyperlink" Target="https://podminky.urs.cz/item/CS_URS_2025_01/935114212" TargetMode="External"/><Relationship Id="rId33" Type="http://schemas.openxmlformats.org/officeDocument/2006/relationships/hyperlink" Target="https://podminky.urs.cz/item/CS_URS_2025_01/997221875" TargetMode="External"/><Relationship Id="rId2" Type="http://schemas.openxmlformats.org/officeDocument/2006/relationships/hyperlink" Target="https://podminky.urs.cz/item/CS_URS_2025_01/113154548" TargetMode="External"/><Relationship Id="rId16" Type="http://schemas.openxmlformats.org/officeDocument/2006/relationships/hyperlink" Target="https://podminky.urs.cz/item/CS_URS_2025_01/573231106" TargetMode="External"/><Relationship Id="rId20" Type="http://schemas.openxmlformats.org/officeDocument/2006/relationships/hyperlink" Target="https://podminky.urs.cz/item/CS_URS_2025_01/916132112" TargetMode="External"/><Relationship Id="rId29" Type="http://schemas.openxmlformats.org/officeDocument/2006/relationships/hyperlink" Target="https://podminky.urs.cz/item/CS_URS_2025_01/997221561" TargetMode="External"/><Relationship Id="rId1" Type="http://schemas.openxmlformats.org/officeDocument/2006/relationships/hyperlink" Target="https://podminky.urs.cz/item/CS_URS_2025_01/113107163" TargetMode="External"/><Relationship Id="rId6" Type="http://schemas.openxmlformats.org/officeDocument/2006/relationships/hyperlink" Target="https://podminky.urs.cz/item/CS_URS_2025_01/174151102" TargetMode="External"/><Relationship Id="rId11" Type="http://schemas.openxmlformats.org/officeDocument/2006/relationships/hyperlink" Target="https://podminky.urs.cz/item/CS_URS_2025_01/219991113" TargetMode="External"/><Relationship Id="rId24" Type="http://schemas.openxmlformats.org/officeDocument/2006/relationships/hyperlink" Target="https://podminky.urs.cz/item/CS_URS_2025_01/919735124" TargetMode="External"/><Relationship Id="rId32" Type="http://schemas.openxmlformats.org/officeDocument/2006/relationships/hyperlink" Target="https://podminky.urs.cz/item/CS_URS_2025_01/997221873" TargetMode="External"/><Relationship Id="rId5" Type="http://schemas.openxmlformats.org/officeDocument/2006/relationships/hyperlink" Target="https://podminky.urs.cz/item/CS_URS_2025_01/162351104" TargetMode="External"/><Relationship Id="rId15" Type="http://schemas.openxmlformats.org/officeDocument/2006/relationships/hyperlink" Target="https://podminky.urs.cz/item/CS_URS_2025_01/565155121" TargetMode="External"/><Relationship Id="rId23" Type="http://schemas.openxmlformats.org/officeDocument/2006/relationships/hyperlink" Target="https://podminky.urs.cz/item/CS_URS_2025_01/919735111" TargetMode="External"/><Relationship Id="rId28" Type="http://schemas.openxmlformats.org/officeDocument/2006/relationships/hyperlink" Target="https://podminky.urs.cz/item/CS_URS_2025_01/997221559" TargetMode="External"/><Relationship Id="rId10" Type="http://schemas.openxmlformats.org/officeDocument/2006/relationships/hyperlink" Target="https://podminky.urs.cz/item/CS_URS_2025_01/175151101" TargetMode="External"/><Relationship Id="rId19" Type="http://schemas.openxmlformats.org/officeDocument/2006/relationships/hyperlink" Target="https://podminky.urs.cz/item/CS_URS_2025_01/916131113" TargetMode="External"/><Relationship Id="rId31" Type="http://schemas.openxmlformats.org/officeDocument/2006/relationships/hyperlink" Target="https://podminky.urs.cz/item/CS_URS_2025_01/997221611" TargetMode="External"/><Relationship Id="rId4" Type="http://schemas.openxmlformats.org/officeDocument/2006/relationships/hyperlink" Target="https://podminky.urs.cz/item/CS_URS_2025_01/132154103" TargetMode="External"/><Relationship Id="rId9" Type="http://schemas.openxmlformats.org/officeDocument/2006/relationships/hyperlink" Target="https://podminky.urs.cz/item/CS_URS_2025_01/175151101" TargetMode="External"/><Relationship Id="rId14" Type="http://schemas.openxmlformats.org/officeDocument/2006/relationships/hyperlink" Target="https://podminky.urs.cz/item/CS_URS_2025_01/564871116" TargetMode="External"/><Relationship Id="rId22" Type="http://schemas.openxmlformats.org/officeDocument/2006/relationships/hyperlink" Target="https://podminky.urs.cz/item/CS_URS_2025_01/919122121" TargetMode="External"/><Relationship Id="rId27" Type="http://schemas.openxmlformats.org/officeDocument/2006/relationships/hyperlink" Target="https://podminky.urs.cz/item/CS_URS_2025_01/997221551" TargetMode="External"/><Relationship Id="rId30" Type="http://schemas.openxmlformats.org/officeDocument/2006/relationships/hyperlink" Target="https://podminky.urs.cz/item/CS_URS_2025_01/997221569" TargetMode="External"/><Relationship Id="rId35" Type="http://schemas.openxmlformats.org/officeDocument/2006/relationships/drawing" Target="../drawings/drawing2.xml"/><Relationship Id="rId8" Type="http://schemas.openxmlformats.org/officeDocument/2006/relationships/hyperlink" Target="https://podminky.urs.cz/item/CS_URS_2025_01/175111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85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s="1" customFormat="1" ht="36.950000000000003" customHeight="1">
      <c r="AR2" s="181" t="s">
        <v>5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s="1" customFormat="1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s="1" customFormat="1" ht="12" customHeight="1">
      <c r="B5" s="18"/>
      <c r="D5" s="22" t="s">
        <v>13</v>
      </c>
      <c r="K5" s="212" t="s">
        <v>14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R5" s="18"/>
      <c r="BE5" s="209" t="s">
        <v>15</v>
      </c>
      <c r="BS5" s="15" t="s">
        <v>6</v>
      </c>
    </row>
    <row r="6" spans="1:74" s="1" customFormat="1" ht="36.950000000000003" customHeight="1">
      <c r="B6" s="18"/>
      <c r="D6" s="24" t="s">
        <v>16</v>
      </c>
      <c r="K6" s="213" t="s">
        <v>17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R6" s="18"/>
      <c r="BE6" s="210"/>
      <c r="BS6" s="15" t="s">
        <v>6</v>
      </c>
    </row>
    <row r="7" spans="1:74" s="1" customFormat="1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210"/>
      <c r="BS7" s="15" t="s">
        <v>6</v>
      </c>
    </row>
    <row r="8" spans="1:74" s="1" customFormat="1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210"/>
      <c r="BS8" s="15" t="s">
        <v>6</v>
      </c>
    </row>
    <row r="9" spans="1:74" s="1" customFormat="1" ht="14.45" customHeight="1">
      <c r="B9" s="18"/>
      <c r="AR9" s="18"/>
      <c r="BE9" s="210"/>
      <c r="BS9" s="15" t="s">
        <v>6</v>
      </c>
    </row>
    <row r="10" spans="1:74" s="1" customFormat="1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210"/>
      <c r="BS10" s="15" t="s">
        <v>6</v>
      </c>
    </row>
    <row r="11" spans="1:74" s="1" customFormat="1" ht="18.399999999999999" customHeight="1">
      <c r="B11" s="18"/>
      <c r="E11" s="23" t="s">
        <v>21</v>
      </c>
      <c r="AK11" s="25" t="s">
        <v>26</v>
      </c>
      <c r="AN11" s="23" t="s">
        <v>1</v>
      </c>
      <c r="AR11" s="18"/>
      <c r="BE11" s="210"/>
      <c r="BS11" s="15" t="s">
        <v>6</v>
      </c>
    </row>
    <row r="12" spans="1:74" s="1" customFormat="1" ht="6.95" customHeight="1">
      <c r="B12" s="18"/>
      <c r="AR12" s="18"/>
      <c r="BE12" s="210"/>
      <c r="BS12" s="15" t="s">
        <v>6</v>
      </c>
    </row>
    <row r="13" spans="1:74" s="1" customFormat="1" ht="12" customHeight="1">
      <c r="B13" s="18"/>
      <c r="D13" s="25" t="s">
        <v>27</v>
      </c>
      <c r="AK13" s="25" t="s">
        <v>25</v>
      </c>
      <c r="AN13" s="27" t="s">
        <v>28</v>
      </c>
      <c r="AR13" s="18"/>
      <c r="BE13" s="210"/>
      <c r="BS13" s="15" t="s">
        <v>6</v>
      </c>
    </row>
    <row r="14" spans="1:74" ht="12.75">
      <c r="B14" s="18"/>
      <c r="E14" s="214" t="s">
        <v>28</v>
      </c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5" t="s">
        <v>26</v>
      </c>
      <c r="AN14" s="27" t="s">
        <v>28</v>
      </c>
      <c r="AR14" s="18"/>
      <c r="BE14" s="210"/>
      <c r="BS14" s="15" t="s">
        <v>6</v>
      </c>
    </row>
    <row r="15" spans="1:74" s="1" customFormat="1" ht="6.95" customHeight="1">
      <c r="B15" s="18"/>
      <c r="AR15" s="18"/>
      <c r="BE15" s="210"/>
      <c r="BS15" s="15" t="s">
        <v>3</v>
      </c>
    </row>
    <row r="16" spans="1:74" s="1" customFormat="1" ht="12" customHeight="1">
      <c r="B16" s="18"/>
      <c r="D16" s="25" t="s">
        <v>29</v>
      </c>
      <c r="AK16" s="25" t="s">
        <v>25</v>
      </c>
      <c r="AN16" s="23" t="s">
        <v>1</v>
      </c>
      <c r="AR16" s="18"/>
      <c r="BE16" s="210"/>
      <c r="BS16" s="15" t="s">
        <v>3</v>
      </c>
    </row>
    <row r="17" spans="1:71" s="1" customFormat="1" ht="18.399999999999999" customHeight="1">
      <c r="B17" s="18"/>
      <c r="E17" s="23" t="s">
        <v>21</v>
      </c>
      <c r="AK17" s="25" t="s">
        <v>26</v>
      </c>
      <c r="AN17" s="23" t="s">
        <v>1</v>
      </c>
      <c r="AR17" s="18"/>
      <c r="BE17" s="210"/>
      <c r="BS17" s="15" t="s">
        <v>30</v>
      </c>
    </row>
    <row r="18" spans="1:71" s="1" customFormat="1" ht="6.95" customHeight="1">
      <c r="B18" s="18"/>
      <c r="AR18" s="18"/>
      <c r="BE18" s="210"/>
      <c r="BS18" s="15" t="s">
        <v>6</v>
      </c>
    </row>
    <row r="19" spans="1:71" s="1" customFormat="1" ht="12" customHeight="1">
      <c r="B19" s="18"/>
      <c r="D19" s="25" t="s">
        <v>31</v>
      </c>
      <c r="AK19" s="25" t="s">
        <v>25</v>
      </c>
      <c r="AN19" s="23" t="s">
        <v>1</v>
      </c>
      <c r="AR19" s="18"/>
      <c r="BE19" s="210"/>
      <c r="BS19" s="15" t="s">
        <v>6</v>
      </c>
    </row>
    <row r="20" spans="1:71" s="1" customFormat="1" ht="18.399999999999999" customHeight="1">
      <c r="B20" s="18"/>
      <c r="E20" s="23" t="s">
        <v>21</v>
      </c>
      <c r="AK20" s="25" t="s">
        <v>26</v>
      </c>
      <c r="AN20" s="23" t="s">
        <v>1</v>
      </c>
      <c r="AR20" s="18"/>
      <c r="BE20" s="210"/>
      <c r="BS20" s="15" t="s">
        <v>30</v>
      </c>
    </row>
    <row r="21" spans="1:71" s="1" customFormat="1" ht="6.95" customHeight="1">
      <c r="B21" s="18"/>
      <c r="AR21" s="18"/>
      <c r="BE21" s="210"/>
    </row>
    <row r="22" spans="1:71" s="1" customFormat="1" ht="12" customHeight="1">
      <c r="B22" s="18"/>
      <c r="D22" s="25" t="s">
        <v>32</v>
      </c>
      <c r="AR22" s="18"/>
      <c r="BE22" s="210"/>
    </row>
    <row r="23" spans="1:71" s="1" customFormat="1" ht="16.5" customHeight="1">
      <c r="B23" s="18"/>
      <c r="E23" s="216" t="s">
        <v>1</v>
      </c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R23" s="18"/>
      <c r="BE23" s="210"/>
    </row>
    <row r="24" spans="1:71" s="1" customFormat="1" ht="6.95" customHeight="1">
      <c r="B24" s="18"/>
      <c r="AR24" s="18"/>
      <c r="BE24" s="210"/>
    </row>
    <row r="25" spans="1:71" s="1" customFormat="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10"/>
    </row>
    <row r="26" spans="1:71" s="2" customFormat="1" ht="25.9" customHeight="1">
      <c r="A26" s="30"/>
      <c r="B26" s="31"/>
      <c r="C26" s="30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7">
        <f>ROUND(AG94,2)</f>
        <v>0</v>
      </c>
      <c r="AL26" s="218"/>
      <c r="AM26" s="218"/>
      <c r="AN26" s="218"/>
      <c r="AO26" s="218"/>
      <c r="AP26" s="30"/>
      <c r="AQ26" s="30"/>
      <c r="AR26" s="31"/>
      <c r="BE26" s="210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210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219" t="s">
        <v>34</v>
      </c>
      <c r="M28" s="219"/>
      <c r="N28" s="219"/>
      <c r="O28" s="219"/>
      <c r="P28" s="219"/>
      <c r="Q28" s="30"/>
      <c r="R28" s="30"/>
      <c r="S28" s="30"/>
      <c r="T28" s="30"/>
      <c r="U28" s="30"/>
      <c r="V28" s="30"/>
      <c r="W28" s="219" t="s">
        <v>35</v>
      </c>
      <c r="X28" s="219"/>
      <c r="Y28" s="219"/>
      <c r="Z28" s="219"/>
      <c r="AA28" s="219"/>
      <c r="AB28" s="219"/>
      <c r="AC28" s="219"/>
      <c r="AD28" s="219"/>
      <c r="AE28" s="219"/>
      <c r="AF28" s="30"/>
      <c r="AG28" s="30"/>
      <c r="AH28" s="30"/>
      <c r="AI28" s="30"/>
      <c r="AJ28" s="30"/>
      <c r="AK28" s="219" t="s">
        <v>36</v>
      </c>
      <c r="AL28" s="219"/>
      <c r="AM28" s="219"/>
      <c r="AN28" s="219"/>
      <c r="AO28" s="219"/>
      <c r="AP28" s="30"/>
      <c r="AQ28" s="30"/>
      <c r="AR28" s="31"/>
      <c r="BE28" s="210"/>
    </row>
    <row r="29" spans="1:71" s="3" customFormat="1" ht="14.45" customHeight="1">
      <c r="B29" s="35"/>
      <c r="D29" s="25" t="s">
        <v>37</v>
      </c>
      <c r="F29" s="25" t="s">
        <v>38</v>
      </c>
      <c r="L29" s="204">
        <v>0.21</v>
      </c>
      <c r="M29" s="203"/>
      <c r="N29" s="203"/>
      <c r="O29" s="203"/>
      <c r="P29" s="203"/>
      <c r="W29" s="202">
        <f>ROUND(AZ94, 2)</f>
        <v>0</v>
      </c>
      <c r="X29" s="203"/>
      <c r="Y29" s="203"/>
      <c r="Z29" s="203"/>
      <c r="AA29" s="203"/>
      <c r="AB29" s="203"/>
      <c r="AC29" s="203"/>
      <c r="AD29" s="203"/>
      <c r="AE29" s="203"/>
      <c r="AK29" s="202">
        <f>ROUND(AV94, 2)</f>
        <v>0</v>
      </c>
      <c r="AL29" s="203"/>
      <c r="AM29" s="203"/>
      <c r="AN29" s="203"/>
      <c r="AO29" s="203"/>
      <c r="AR29" s="35"/>
      <c r="BE29" s="211"/>
    </row>
    <row r="30" spans="1:71" s="3" customFormat="1" ht="14.45" customHeight="1">
      <c r="B30" s="35"/>
      <c r="F30" s="25" t="s">
        <v>39</v>
      </c>
      <c r="L30" s="204">
        <v>0.12</v>
      </c>
      <c r="M30" s="203"/>
      <c r="N30" s="203"/>
      <c r="O30" s="203"/>
      <c r="P30" s="203"/>
      <c r="W30" s="202">
        <f>ROUND(BA94, 2)</f>
        <v>0</v>
      </c>
      <c r="X30" s="203"/>
      <c r="Y30" s="203"/>
      <c r="Z30" s="203"/>
      <c r="AA30" s="203"/>
      <c r="AB30" s="203"/>
      <c r="AC30" s="203"/>
      <c r="AD30" s="203"/>
      <c r="AE30" s="203"/>
      <c r="AK30" s="202">
        <f>ROUND(AW94, 2)</f>
        <v>0</v>
      </c>
      <c r="AL30" s="203"/>
      <c r="AM30" s="203"/>
      <c r="AN30" s="203"/>
      <c r="AO30" s="203"/>
      <c r="AR30" s="35"/>
      <c r="BE30" s="211"/>
    </row>
    <row r="31" spans="1:71" s="3" customFormat="1" ht="14.45" hidden="1" customHeight="1">
      <c r="B31" s="35"/>
      <c r="F31" s="25" t="s">
        <v>40</v>
      </c>
      <c r="L31" s="204">
        <v>0.21</v>
      </c>
      <c r="M31" s="203"/>
      <c r="N31" s="203"/>
      <c r="O31" s="203"/>
      <c r="P31" s="203"/>
      <c r="W31" s="202">
        <f>ROUND(BB94, 2)</f>
        <v>0</v>
      </c>
      <c r="X31" s="203"/>
      <c r="Y31" s="203"/>
      <c r="Z31" s="203"/>
      <c r="AA31" s="203"/>
      <c r="AB31" s="203"/>
      <c r="AC31" s="203"/>
      <c r="AD31" s="203"/>
      <c r="AE31" s="203"/>
      <c r="AK31" s="202">
        <v>0</v>
      </c>
      <c r="AL31" s="203"/>
      <c r="AM31" s="203"/>
      <c r="AN31" s="203"/>
      <c r="AO31" s="203"/>
      <c r="AR31" s="35"/>
      <c r="BE31" s="211"/>
    </row>
    <row r="32" spans="1:71" s="3" customFormat="1" ht="14.45" hidden="1" customHeight="1">
      <c r="B32" s="35"/>
      <c r="F32" s="25" t="s">
        <v>41</v>
      </c>
      <c r="L32" s="204">
        <v>0.12</v>
      </c>
      <c r="M32" s="203"/>
      <c r="N32" s="203"/>
      <c r="O32" s="203"/>
      <c r="P32" s="203"/>
      <c r="W32" s="202">
        <f>ROUND(BC94, 2)</f>
        <v>0</v>
      </c>
      <c r="X32" s="203"/>
      <c r="Y32" s="203"/>
      <c r="Z32" s="203"/>
      <c r="AA32" s="203"/>
      <c r="AB32" s="203"/>
      <c r="AC32" s="203"/>
      <c r="AD32" s="203"/>
      <c r="AE32" s="203"/>
      <c r="AK32" s="202">
        <v>0</v>
      </c>
      <c r="AL32" s="203"/>
      <c r="AM32" s="203"/>
      <c r="AN32" s="203"/>
      <c r="AO32" s="203"/>
      <c r="AR32" s="35"/>
      <c r="BE32" s="211"/>
    </row>
    <row r="33" spans="1:57" s="3" customFormat="1" ht="14.45" hidden="1" customHeight="1">
      <c r="B33" s="35"/>
      <c r="F33" s="25" t="s">
        <v>42</v>
      </c>
      <c r="L33" s="204">
        <v>0</v>
      </c>
      <c r="M33" s="203"/>
      <c r="N33" s="203"/>
      <c r="O33" s="203"/>
      <c r="P33" s="203"/>
      <c r="W33" s="202">
        <f>ROUND(BD94, 2)</f>
        <v>0</v>
      </c>
      <c r="X33" s="203"/>
      <c r="Y33" s="203"/>
      <c r="Z33" s="203"/>
      <c r="AA33" s="203"/>
      <c r="AB33" s="203"/>
      <c r="AC33" s="203"/>
      <c r="AD33" s="203"/>
      <c r="AE33" s="203"/>
      <c r="AK33" s="202">
        <v>0</v>
      </c>
      <c r="AL33" s="203"/>
      <c r="AM33" s="203"/>
      <c r="AN33" s="203"/>
      <c r="AO33" s="203"/>
      <c r="AR33" s="35"/>
      <c r="BE33" s="211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210"/>
    </row>
    <row r="35" spans="1:57" s="2" customFormat="1" ht="25.9" customHeight="1">
      <c r="A35" s="30"/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05" t="s">
        <v>45</v>
      </c>
      <c r="Y35" s="206"/>
      <c r="Z35" s="206"/>
      <c r="AA35" s="206"/>
      <c r="AB35" s="206"/>
      <c r="AC35" s="38"/>
      <c r="AD35" s="38"/>
      <c r="AE35" s="38"/>
      <c r="AF35" s="38"/>
      <c r="AG35" s="38"/>
      <c r="AH35" s="38"/>
      <c r="AI35" s="38"/>
      <c r="AJ35" s="38"/>
      <c r="AK35" s="207">
        <f>SUM(AK26:AK33)</f>
        <v>0</v>
      </c>
      <c r="AL35" s="206"/>
      <c r="AM35" s="206"/>
      <c r="AN35" s="206"/>
      <c r="AO35" s="208"/>
      <c r="AP35" s="36"/>
      <c r="AQ35" s="36"/>
      <c r="AR35" s="31"/>
      <c r="BE35" s="30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>
      <c r="B38" s="18"/>
      <c r="AR38" s="18"/>
    </row>
    <row r="39" spans="1:57" s="1" customFormat="1" ht="14.45" customHeight="1">
      <c r="B39" s="18"/>
      <c r="AR39" s="18"/>
    </row>
    <row r="40" spans="1:57" s="1" customFormat="1" ht="14.45" customHeight="1">
      <c r="B40" s="18"/>
      <c r="AR40" s="18"/>
    </row>
    <row r="41" spans="1:57" s="1" customFormat="1" ht="14.45" customHeight="1">
      <c r="B41" s="18"/>
      <c r="AR41" s="18"/>
    </row>
    <row r="42" spans="1:57" s="1" customFormat="1" ht="14.45" customHeight="1">
      <c r="B42" s="18"/>
      <c r="AR42" s="18"/>
    </row>
    <row r="43" spans="1:57" s="1" customFormat="1" ht="14.45" customHeight="1">
      <c r="B43" s="18"/>
      <c r="AR43" s="18"/>
    </row>
    <row r="44" spans="1:57" s="1" customFormat="1" ht="14.45" customHeight="1">
      <c r="B44" s="18"/>
      <c r="AR44" s="18"/>
    </row>
    <row r="45" spans="1:57" s="1" customFormat="1" ht="14.45" customHeight="1">
      <c r="B45" s="18"/>
      <c r="AR45" s="18"/>
    </row>
    <row r="46" spans="1:57" s="1" customFormat="1" ht="14.45" customHeight="1">
      <c r="B46" s="18"/>
      <c r="AR46" s="18"/>
    </row>
    <row r="47" spans="1:57" s="1" customFormat="1" ht="14.45" customHeight="1">
      <c r="B47" s="18"/>
      <c r="AR47" s="18"/>
    </row>
    <row r="48" spans="1:57" s="1" customFormat="1" ht="14.45" customHeight="1">
      <c r="B48" s="18"/>
      <c r="AR48" s="18"/>
    </row>
    <row r="49" spans="1:57" s="2" customFormat="1" ht="14.45" customHeight="1">
      <c r="B49" s="40"/>
      <c r="D49" s="41" t="s">
        <v>46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47</v>
      </c>
      <c r="AI49" s="42"/>
      <c r="AJ49" s="42"/>
      <c r="AK49" s="42"/>
      <c r="AL49" s="42"/>
      <c r="AM49" s="42"/>
      <c r="AN49" s="42"/>
      <c r="AO49" s="42"/>
      <c r="AR49" s="40"/>
    </row>
    <row r="50" spans="1:57">
      <c r="B50" s="18"/>
      <c r="AR50" s="18"/>
    </row>
    <row r="51" spans="1:57">
      <c r="B51" s="18"/>
      <c r="AR51" s="18"/>
    </row>
    <row r="52" spans="1:57">
      <c r="B52" s="18"/>
      <c r="AR52" s="18"/>
    </row>
    <row r="53" spans="1:57">
      <c r="B53" s="18"/>
      <c r="AR53" s="18"/>
    </row>
    <row r="54" spans="1:57">
      <c r="B54" s="18"/>
      <c r="AR54" s="18"/>
    </row>
    <row r="55" spans="1:57">
      <c r="B55" s="18"/>
      <c r="AR55" s="18"/>
    </row>
    <row r="56" spans="1:57">
      <c r="B56" s="18"/>
      <c r="AR56" s="18"/>
    </row>
    <row r="57" spans="1:57">
      <c r="B57" s="18"/>
      <c r="AR57" s="18"/>
    </row>
    <row r="58" spans="1:57">
      <c r="B58" s="18"/>
      <c r="AR58" s="18"/>
    </row>
    <row r="59" spans="1:57">
      <c r="B59" s="18"/>
      <c r="AR59" s="18"/>
    </row>
    <row r="60" spans="1:57" s="2" customFormat="1" ht="12.75">
      <c r="A60" s="30"/>
      <c r="B60" s="31"/>
      <c r="C60" s="30"/>
      <c r="D60" s="43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3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3" t="s">
        <v>48</v>
      </c>
      <c r="AI60" s="33"/>
      <c r="AJ60" s="33"/>
      <c r="AK60" s="33"/>
      <c r="AL60" s="33"/>
      <c r="AM60" s="43" t="s">
        <v>49</v>
      </c>
      <c r="AN60" s="33"/>
      <c r="AO60" s="33"/>
      <c r="AP60" s="30"/>
      <c r="AQ60" s="30"/>
      <c r="AR60" s="31"/>
      <c r="BE60" s="30"/>
    </row>
    <row r="61" spans="1:57">
      <c r="B61" s="18"/>
      <c r="AR61" s="18"/>
    </row>
    <row r="62" spans="1:57">
      <c r="B62" s="18"/>
      <c r="AR62" s="18"/>
    </row>
    <row r="63" spans="1:57">
      <c r="B63" s="18"/>
      <c r="AR63" s="18"/>
    </row>
    <row r="64" spans="1:57" s="2" customFormat="1" ht="12.75">
      <c r="A64" s="30"/>
      <c r="B64" s="31"/>
      <c r="C64" s="30"/>
      <c r="D64" s="41" t="s">
        <v>50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51</v>
      </c>
      <c r="AI64" s="44"/>
      <c r="AJ64" s="44"/>
      <c r="AK64" s="44"/>
      <c r="AL64" s="44"/>
      <c r="AM64" s="44"/>
      <c r="AN64" s="44"/>
      <c r="AO64" s="44"/>
      <c r="AP64" s="30"/>
      <c r="AQ64" s="30"/>
      <c r="AR64" s="31"/>
      <c r="BE64" s="30"/>
    </row>
    <row r="65" spans="1:57">
      <c r="B65" s="18"/>
      <c r="AR65" s="18"/>
    </row>
    <row r="66" spans="1:57">
      <c r="B66" s="18"/>
      <c r="AR66" s="18"/>
    </row>
    <row r="67" spans="1:57">
      <c r="B67" s="18"/>
      <c r="AR67" s="18"/>
    </row>
    <row r="68" spans="1:57">
      <c r="B68" s="18"/>
      <c r="AR68" s="18"/>
    </row>
    <row r="69" spans="1:57">
      <c r="B69" s="18"/>
      <c r="AR69" s="18"/>
    </row>
    <row r="70" spans="1:57">
      <c r="B70" s="18"/>
      <c r="AR70" s="18"/>
    </row>
    <row r="71" spans="1:57">
      <c r="B71" s="18"/>
      <c r="AR71" s="18"/>
    </row>
    <row r="72" spans="1:57">
      <c r="B72" s="18"/>
      <c r="AR72" s="18"/>
    </row>
    <row r="73" spans="1:57">
      <c r="B73" s="18"/>
      <c r="AR73" s="18"/>
    </row>
    <row r="74" spans="1:57">
      <c r="B74" s="18"/>
      <c r="AR74" s="18"/>
    </row>
    <row r="75" spans="1:57" s="2" customFormat="1" ht="12.75">
      <c r="A75" s="30"/>
      <c r="B75" s="31"/>
      <c r="C75" s="30"/>
      <c r="D75" s="43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3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3" t="s">
        <v>48</v>
      </c>
      <c r="AI75" s="33"/>
      <c r="AJ75" s="33"/>
      <c r="AK75" s="33"/>
      <c r="AL75" s="33"/>
      <c r="AM75" s="43" t="s">
        <v>49</v>
      </c>
      <c r="AN75" s="33"/>
      <c r="AO75" s="33"/>
      <c r="AP75" s="30"/>
      <c r="AQ75" s="30"/>
      <c r="AR75" s="31"/>
      <c r="BE75" s="30"/>
    </row>
    <row r="76" spans="1:57" s="2" customFormat="1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1"/>
      <c r="BE77" s="30"/>
    </row>
    <row r="81" spans="1:90" s="2" customFormat="1" ht="6.95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1"/>
      <c r="BE81" s="30"/>
    </row>
    <row r="82" spans="1:90" s="2" customFormat="1" ht="24.95" customHeight="1">
      <c r="A82" s="30"/>
      <c r="B82" s="31"/>
      <c r="C82" s="19" t="s">
        <v>52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0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0" s="4" customFormat="1" ht="12" customHeight="1">
      <c r="B84" s="49"/>
      <c r="C84" s="25" t="s">
        <v>13</v>
      </c>
      <c r="L84" s="4" t="str">
        <f>K5</f>
        <v>8</v>
      </c>
      <c r="AR84" s="49"/>
    </row>
    <row r="85" spans="1:90" s="5" customFormat="1" ht="36.950000000000003" customHeight="1">
      <c r="B85" s="50"/>
      <c r="C85" s="51" t="s">
        <v>16</v>
      </c>
      <c r="L85" s="193" t="str">
        <f>K6</f>
        <v>asfalty</v>
      </c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R85" s="50"/>
    </row>
    <row r="86" spans="1:90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0" s="2" customFormat="1" ht="12" customHeight="1">
      <c r="A87" s="30"/>
      <c r="B87" s="31"/>
      <c r="C87" s="25" t="s">
        <v>20</v>
      </c>
      <c r="D87" s="30"/>
      <c r="E87" s="30"/>
      <c r="F87" s="30"/>
      <c r="G87" s="30"/>
      <c r="H87" s="30"/>
      <c r="I87" s="30"/>
      <c r="J87" s="30"/>
      <c r="K87" s="30"/>
      <c r="L87" s="52" t="str">
        <f>IF(K8="","",K8)</f>
        <v xml:space="preserve"> 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5" t="s">
        <v>22</v>
      </c>
      <c r="AJ87" s="30"/>
      <c r="AK87" s="30"/>
      <c r="AL87" s="30"/>
      <c r="AM87" s="195" t="str">
        <f>IF(AN8= "","",AN8)</f>
        <v>27. 1. 2025</v>
      </c>
      <c r="AN87" s="195"/>
      <c r="AO87" s="30"/>
      <c r="AP87" s="30"/>
      <c r="AQ87" s="30"/>
      <c r="AR87" s="31"/>
      <c r="BE87" s="30"/>
    </row>
    <row r="88" spans="1:90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0" s="2" customFormat="1" ht="15.2" customHeight="1">
      <c r="A89" s="30"/>
      <c r="B89" s="31"/>
      <c r="C89" s="25" t="s">
        <v>24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 xml:space="preserve"> 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5" t="s">
        <v>29</v>
      </c>
      <c r="AJ89" s="30"/>
      <c r="AK89" s="30"/>
      <c r="AL89" s="30"/>
      <c r="AM89" s="196" t="str">
        <f>IF(E17="","",E17)</f>
        <v xml:space="preserve"> </v>
      </c>
      <c r="AN89" s="197"/>
      <c r="AO89" s="197"/>
      <c r="AP89" s="197"/>
      <c r="AQ89" s="30"/>
      <c r="AR89" s="31"/>
      <c r="AS89" s="198" t="s">
        <v>53</v>
      </c>
      <c r="AT89" s="199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30"/>
    </row>
    <row r="90" spans="1:90" s="2" customFormat="1" ht="15.2" customHeight="1">
      <c r="A90" s="30"/>
      <c r="B90" s="31"/>
      <c r="C90" s="25" t="s">
        <v>27</v>
      </c>
      <c r="D90" s="30"/>
      <c r="E90" s="30"/>
      <c r="F90" s="30"/>
      <c r="G90" s="30"/>
      <c r="H90" s="30"/>
      <c r="I90" s="30"/>
      <c r="J90" s="30"/>
      <c r="K90" s="30"/>
      <c r="L90" s="4" t="str">
        <f>IF(E14= "Vyplň údaj","",E14)</f>
        <v/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5" t="s">
        <v>31</v>
      </c>
      <c r="AJ90" s="30"/>
      <c r="AK90" s="30"/>
      <c r="AL90" s="30"/>
      <c r="AM90" s="196" t="str">
        <f>IF(E20="","",E20)</f>
        <v xml:space="preserve"> </v>
      </c>
      <c r="AN90" s="197"/>
      <c r="AO90" s="197"/>
      <c r="AP90" s="197"/>
      <c r="AQ90" s="30"/>
      <c r="AR90" s="31"/>
      <c r="AS90" s="200"/>
      <c r="AT90" s="201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30"/>
    </row>
    <row r="91" spans="1:90" s="2" customFormat="1" ht="10.9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00"/>
      <c r="AT91" s="201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30"/>
    </row>
    <row r="92" spans="1:90" s="2" customFormat="1" ht="29.25" customHeight="1">
      <c r="A92" s="30"/>
      <c r="B92" s="31"/>
      <c r="C92" s="183" t="s">
        <v>54</v>
      </c>
      <c r="D92" s="184"/>
      <c r="E92" s="184"/>
      <c r="F92" s="184"/>
      <c r="G92" s="184"/>
      <c r="H92" s="58"/>
      <c r="I92" s="185" t="s">
        <v>55</v>
      </c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6" t="s">
        <v>56</v>
      </c>
      <c r="AH92" s="184"/>
      <c r="AI92" s="184"/>
      <c r="AJ92" s="184"/>
      <c r="AK92" s="184"/>
      <c r="AL92" s="184"/>
      <c r="AM92" s="184"/>
      <c r="AN92" s="185" t="s">
        <v>57</v>
      </c>
      <c r="AO92" s="184"/>
      <c r="AP92" s="187"/>
      <c r="AQ92" s="59" t="s">
        <v>58</v>
      </c>
      <c r="AR92" s="31"/>
      <c r="AS92" s="60" t="s">
        <v>59</v>
      </c>
      <c r="AT92" s="61" t="s">
        <v>60</v>
      </c>
      <c r="AU92" s="61" t="s">
        <v>61</v>
      </c>
      <c r="AV92" s="61" t="s">
        <v>62</v>
      </c>
      <c r="AW92" s="61" t="s">
        <v>63</v>
      </c>
      <c r="AX92" s="61" t="s">
        <v>64</v>
      </c>
      <c r="AY92" s="61" t="s">
        <v>65</v>
      </c>
      <c r="AZ92" s="61" t="s">
        <v>66</v>
      </c>
      <c r="BA92" s="61" t="s">
        <v>67</v>
      </c>
      <c r="BB92" s="61" t="s">
        <v>68</v>
      </c>
      <c r="BC92" s="61" t="s">
        <v>69</v>
      </c>
      <c r="BD92" s="62" t="s">
        <v>70</v>
      </c>
      <c r="BE92" s="30"/>
    </row>
    <row r="93" spans="1:90" s="2" customFormat="1" ht="10.9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30"/>
    </row>
    <row r="94" spans="1:90" s="6" customFormat="1" ht="32.450000000000003" customHeight="1">
      <c r="B94" s="66"/>
      <c r="C94" s="67" t="s">
        <v>71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191">
        <f>ROUND(AG95,2)</f>
        <v>0</v>
      </c>
      <c r="AH94" s="191"/>
      <c r="AI94" s="191"/>
      <c r="AJ94" s="191"/>
      <c r="AK94" s="191"/>
      <c r="AL94" s="191"/>
      <c r="AM94" s="191"/>
      <c r="AN94" s="192">
        <f>SUM(AG94,AT94)</f>
        <v>0</v>
      </c>
      <c r="AO94" s="192"/>
      <c r="AP94" s="192"/>
      <c r="AQ94" s="70" t="s">
        <v>1</v>
      </c>
      <c r="AR94" s="66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72</v>
      </c>
      <c r="BT94" s="75" t="s">
        <v>73</v>
      </c>
      <c r="BV94" s="75" t="s">
        <v>74</v>
      </c>
      <c r="BW94" s="75" t="s">
        <v>4</v>
      </c>
      <c r="BX94" s="75" t="s">
        <v>75</v>
      </c>
      <c r="CL94" s="75" t="s">
        <v>1</v>
      </c>
    </row>
    <row r="95" spans="1:90" s="7" customFormat="1" ht="16.5" customHeight="1">
      <c r="A95" s="76" t="s">
        <v>76</v>
      </c>
      <c r="B95" s="77"/>
      <c r="C95" s="78"/>
      <c r="D95" s="190" t="s">
        <v>14</v>
      </c>
      <c r="E95" s="190"/>
      <c r="F95" s="190"/>
      <c r="G95" s="190"/>
      <c r="H95" s="190"/>
      <c r="I95" s="79"/>
      <c r="J95" s="190" t="s">
        <v>17</v>
      </c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88">
        <f>'8 - asfalty'!J28</f>
        <v>0</v>
      </c>
      <c r="AH95" s="189"/>
      <c r="AI95" s="189"/>
      <c r="AJ95" s="189"/>
      <c r="AK95" s="189"/>
      <c r="AL95" s="189"/>
      <c r="AM95" s="189"/>
      <c r="AN95" s="188">
        <f>SUM(AG95,AT95)</f>
        <v>0</v>
      </c>
      <c r="AO95" s="189"/>
      <c r="AP95" s="189"/>
      <c r="AQ95" s="80" t="s">
        <v>77</v>
      </c>
      <c r="AR95" s="77"/>
      <c r="AS95" s="81">
        <v>0</v>
      </c>
      <c r="AT95" s="82">
        <f>ROUND(SUM(AV95:AW95),2)</f>
        <v>0</v>
      </c>
      <c r="AU95" s="83">
        <f>'8 - asfalty'!P126</f>
        <v>0</v>
      </c>
      <c r="AV95" s="82">
        <f>'8 - asfalty'!J31</f>
        <v>0</v>
      </c>
      <c r="AW95" s="82">
        <f>'8 - asfalty'!J32</f>
        <v>0</v>
      </c>
      <c r="AX95" s="82">
        <f>'8 - asfalty'!J33</f>
        <v>0</v>
      </c>
      <c r="AY95" s="82">
        <f>'8 - asfalty'!J34</f>
        <v>0</v>
      </c>
      <c r="AZ95" s="82">
        <f>'8 - asfalty'!F31</f>
        <v>0</v>
      </c>
      <c r="BA95" s="82">
        <f>'8 - asfalty'!F32</f>
        <v>0</v>
      </c>
      <c r="BB95" s="82">
        <f>'8 - asfalty'!F33</f>
        <v>0</v>
      </c>
      <c r="BC95" s="82">
        <f>'8 - asfalty'!F34</f>
        <v>0</v>
      </c>
      <c r="BD95" s="84">
        <f>'8 - asfalty'!F35</f>
        <v>0</v>
      </c>
      <c r="BT95" s="85" t="s">
        <v>78</v>
      </c>
      <c r="BU95" s="85" t="s">
        <v>79</v>
      </c>
      <c r="BV95" s="85" t="s">
        <v>74</v>
      </c>
      <c r="BW95" s="85" t="s">
        <v>4</v>
      </c>
      <c r="BX95" s="85" t="s">
        <v>75</v>
      </c>
      <c r="CL95" s="85" t="s">
        <v>1</v>
      </c>
    </row>
    <row r="96" spans="1:90" s="2" customFormat="1" ht="30" customHeight="1">
      <c r="A96" s="30"/>
      <c r="B96" s="31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1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s="2" customFormat="1" ht="6.95" customHeight="1">
      <c r="A97" s="30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1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8 - asfalt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95"/>
  <sheetViews>
    <sheetView showGridLines="0" tabSelected="1" topLeftCell="A219" workbookViewId="0">
      <selection activeCell="I292" sqref="I29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5" t="s">
        <v>4</v>
      </c>
    </row>
    <row r="3" spans="1:46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1:46" s="1" customFormat="1" ht="24.95" customHeight="1">
      <c r="B4" s="18"/>
      <c r="D4" s="19" t="s">
        <v>81</v>
      </c>
      <c r="L4" s="18"/>
      <c r="M4" s="86" t="s">
        <v>10</v>
      </c>
      <c r="AT4" s="15" t="s">
        <v>3</v>
      </c>
    </row>
    <row r="5" spans="1:46" s="1" customFormat="1" ht="6.95" customHeight="1">
      <c r="B5" s="18"/>
      <c r="L5" s="18"/>
    </row>
    <row r="6" spans="1:46" s="2" customFormat="1" ht="12" customHeight="1">
      <c r="A6" s="30"/>
      <c r="B6" s="31"/>
      <c r="C6" s="30"/>
      <c r="D6" s="25" t="s">
        <v>16</v>
      </c>
      <c r="E6" s="30"/>
      <c r="F6" s="30"/>
      <c r="G6" s="30"/>
      <c r="H6" s="30"/>
      <c r="I6" s="30"/>
      <c r="J6" s="30"/>
      <c r="K6" s="30"/>
      <c r="L6" s="4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spans="1:46" s="2" customFormat="1" ht="16.5" customHeight="1">
      <c r="A7" s="30"/>
      <c r="B7" s="31"/>
      <c r="C7" s="30"/>
      <c r="D7" s="30"/>
      <c r="E7" s="193" t="s">
        <v>17</v>
      </c>
      <c r="F7" s="220"/>
      <c r="G7" s="220"/>
      <c r="H7" s="220"/>
      <c r="I7" s="30"/>
      <c r="J7" s="30"/>
      <c r="K7" s="30"/>
      <c r="L7" s="4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</row>
    <row r="8" spans="1:46" s="2" customFormat="1">
      <c r="A8" s="30"/>
      <c r="B8" s="31"/>
      <c r="C8" s="30"/>
      <c r="D8" s="30"/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2" customHeight="1">
      <c r="A9" s="30"/>
      <c r="B9" s="31"/>
      <c r="C9" s="30"/>
      <c r="D9" s="25" t="s">
        <v>18</v>
      </c>
      <c r="E9" s="30"/>
      <c r="F9" s="23" t="s">
        <v>1</v>
      </c>
      <c r="G9" s="30"/>
      <c r="H9" s="30"/>
      <c r="I9" s="25" t="s">
        <v>19</v>
      </c>
      <c r="J9" s="23" t="s">
        <v>1</v>
      </c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>
      <c r="A10" s="30"/>
      <c r="B10" s="31"/>
      <c r="C10" s="30"/>
      <c r="D10" s="25" t="s">
        <v>20</v>
      </c>
      <c r="E10" s="30"/>
      <c r="F10" s="23" t="s">
        <v>21</v>
      </c>
      <c r="G10" s="30"/>
      <c r="H10" s="30"/>
      <c r="I10" s="25" t="s">
        <v>22</v>
      </c>
      <c r="J10" s="53" t="str">
        <f>'Rekapitulace stavby'!AN8</f>
        <v>27. 1. 2025</v>
      </c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0.9" customHeight="1">
      <c r="A11" s="30"/>
      <c r="B11" s="31"/>
      <c r="C11" s="30"/>
      <c r="D11" s="30"/>
      <c r="E11" s="30"/>
      <c r="F11" s="30"/>
      <c r="G11" s="30"/>
      <c r="H11" s="30"/>
      <c r="I11" s="30"/>
      <c r="J11" s="30"/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5" t="s">
        <v>24</v>
      </c>
      <c r="E12" s="30"/>
      <c r="F12" s="30"/>
      <c r="G12" s="30"/>
      <c r="H12" s="30"/>
      <c r="I12" s="25" t="s">
        <v>25</v>
      </c>
      <c r="J12" s="23" t="str">
        <f>IF('Rekapitulace stavby'!AN10="","",'Rekapitulace stavby'!AN10)</f>
        <v/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8" customHeight="1">
      <c r="A13" s="30"/>
      <c r="B13" s="31"/>
      <c r="C13" s="30"/>
      <c r="D13" s="30"/>
      <c r="E13" s="23" t="str">
        <f>IF('Rekapitulace stavby'!E11="","",'Rekapitulace stavby'!E11)</f>
        <v xml:space="preserve"> </v>
      </c>
      <c r="F13" s="30"/>
      <c r="G13" s="30"/>
      <c r="H13" s="30"/>
      <c r="I13" s="25" t="s">
        <v>26</v>
      </c>
      <c r="J13" s="23" t="str">
        <f>IF('Rekapitulace stavby'!AN11="","",'Rekapitulace stavby'!AN11)</f>
        <v/>
      </c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6.95" customHeight="1">
      <c r="A14" s="30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2" customHeight="1">
      <c r="A15" s="30"/>
      <c r="B15" s="31"/>
      <c r="C15" s="30"/>
      <c r="D15" s="25" t="s">
        <v>27</v>
      </c>
      <c r="E15" s="30"/>
      <c r="F15" s="30"/>
      <c r="G15" s="30"/>
      <c r="H15" s="30"/>
      <c r="I15" s="25" t="s">
        <v>25</v>
      </c>
      <c r="J15" s="26" t="str">
        <f>'Rekapitulace stavby'!AN13</f>
        <v>Vyplň údaj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8" customHeight="1">
      <c r="A16" s="30"/>
      <c r="B16" s="31"/>
      <c r="C16" s="30"/>
      <c r="D16" s="30"/>
      <c r="E16" s="221" t="str">
        <f>'Rekapitulace stavby'!E14</f>
        <v>Vyplň údaj</v>
      </c>
      <c r="F16" s="212"/>
      <c r="G16" s="212"/>
      <c r="H16" s="212"/>
      <c r="I16" s="25" t="s">
        <v>26</v>
      </c>
      <c r="J16" s="26" t="str">
        <f>'Rekapitulace stavby'!AN14</f>
        <v>Vyplň údaj</v>
      </c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6.95" customHeight="1">
      <c r="A17" s="30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2" customHeight="1">
      <c r="A18" s="30"/>
      <c r="B18" s="31"/>
      <c r="C18" s="30"/>
      <c r="D18" s="25" t="s">
        <v>29</v>
      </c>
      <c r="E18" s="30"/>
      <c r="F18" s="30"/>
      <c r="G18" s="30"/>
      <c r="H18" s="30"/>
      <c r="I18" s="25" t="s">
        <v>25</v>
      </c>
      <c r="J18" s="23" t="str">
        <f>IF('Rekapitulace stavby'!AN16="","",'Rekapitulace stavby'!AN16)</f>
        <v/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8" customHeight="1">
      <c r="A19" s="30"/>
      <c r="B19" s="31"/>
      <c r="C19" s="30"/>
      <c r="D19" s="30"/>
      <c r="E19" s="23" t="str">
        <f>IF('Rekapitulace stavby'!E17="","",'Rekapitulace stavby'!E17)</f>
        <v xml:space="preserve"> </v>
      </c>
      <c r="F19" s="30"/>
      <c r="G19" s="30"/>
      <c r="H19" s="30"/>
      <c r="I19" s="25" t="s">
        <v>26</v>
      </c>
      <c r="J19" s="23" t="str">
        <f>IF('Rekapitulace stavby'!AN17="","",'Rekapitulace stavby'!AN17)</f>
        <v/>
      </c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6.95" customHeight="1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2" customHeight="1">
      <c r="A21" s="30"/>
      <c r="B21" s="31"/>
      <c r="C21" s="30"/>
      <c r="D21" s="25" t="s">
        <v>31</v>
      </c>
      <c r="E21" s="30"/>
      <c r="F21" s="30"/>
      <c r="G21" s="30"/>
      <c r="H21" s="30"/>
      <c r="I21" s="25" t="s">
        <v>25</v>
      </c>
      <c r="J21" s="23" t="str">
        <f>IF('Rekapitulace stavby'!AN19="","",'Rekapitulace stavby'!AN19)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8" customHeight="1">
      <c r="A22" s="30"/>
      <c r="B22" s="31"/>
      <c r="C22" s="30"/>
      <c r="D22" s="30"/>
      <c r="E22" s="23" t="str">
        <f>IF('Rekapitulace stavby'!E20="","",'Rekapitulace stavby'!E20)</f>
        <v xml:space="preserve"> </v>
      </c>
      <c r="F22" s="30"/>
      <c r="G22" s="30"/>
      <c r="H22" s="30"/>
      <c r="I22" s="25" t="s">
        <v>26</v>
      </c>
      <c r="J22" s="23" t="str">
        <f>IF('Rekapitulace stavby'!AN20="","",'Rekapitulace stavby'!AN20)</f>
        <v/>
      </c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6.95" customHeight="1">
      <c r="A23" s="30"/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2" customHeight="1">
      <c r="A24" s="30"/>
      <c r="B24" s="31"/>
      <c r="C24" s="30"/>
      <c r="D24" s="25" t="s">
        <v>32</v>
      </c>
      <c r="E24" s="30"/>
      <c r="F24" s="30"/>
      <c r="G24" s="30"/>
      <c r="H24" s="30"/>
      <c r="I24" s="30"/>
      <c r="J24" s="30"/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8" customFormat="1" ht="16.5" customHeight="1">
      <c r="A25" s="87"/>
      <c r="B25" s="88"/>
      <c r="C25" s="87"/>
      <c r="D25" s="87"/>
      <c r="E25" s="216" t="s">
        <v>1</v>
      </c>
      <c r="F25" s="216"/>
      <c r="G25" s="216"/>
      <c r="H25" s="216"/>
      <c r="I25" s="87"/>
      <c r="J25" s="87"/>
      <c r="K25" s="87"/>
      <c r="L25" s="89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</row>
    <row r="26" spans="1:31" s="2" customFormat="1" ht="6.95" customHeight="1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5" customHeight="1">
      <c r="A27" s="30"/>
      <c r="B27" s="31"/>
      <c r="C27" s="30"/>
      <c r="D27" s="64"/>
      <c r="E27" s="64"/>
      <c r="F27" s="64"/>
      <c r="G27" s="64"/>
      <c r="H27" s="64"/>
      <c r="I27" s="64"/>
      <c r="J27" s="64"/>
      <c r="K27" s="64"/>
      <c r="L27" s="4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25.35" customHeight="1">
      <c r="A28" s="30"/>
      <c r="B28" s="31"/>
      <c r="C28" s="30"/>
      <c r="D28" s="90" t="s">
        <v>33</v>
      </c>
      <c r="E28" s="30"/>
      <c r="F28" s="30"/>
      <c r="G28" s="30"/>
      <c r="H28" s="30"/>
      <c r="I28" s="30"/>
      <c r="J28" s="69">
        <f>ROUND(J126, 2)</f>
        <v>0</v>
      </c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4.45" customHeight="1">
      <c r="A30" s="30"/>
      <c r="B30" s="31"/>
      <c r="C30" s="30"/>
      <c r="D30" s="30"/>
      <c r="E30" s="30"/>
      <c r="F30" s="34" t="s">
        <v>35</v>
      </c>
      <c r="G30" s="30"/>
      <c r="H30" s="30"/>
      <c r="I30" s="34" t="s">
        <v>34</v>
      </c>
      <c r="J30" s="34" t="s">
        <v>36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14.45" customHeight="1">
      <c r="A31" s="30"/>
      <c r="B31" s="31"/>
      <c r="C31" s="30"/>
      <c r="D31" s="91" t="s">
        <v>37</v>
      </c>
      <c r="E31" s="25" t="s">
        <v>38</v>
      </c>
      <c r="F31" s="92">
        <f>ROUND((SUM(BE126:BE294)),  2)</f>
        <v>0</v>
      </c>
      <c r="G31" s="30"/>
      <c r="H31" s="30"/>
      <c r="I31" s="93">
        <v>0.21</v>
      </c>
      <c r="J31" s="92">
        <f>ROUND(((SUM(BE126:BE294))*I31),  2)</f>
        <v>0</v>
      </c>
      <c r="K31" s="30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25" t="s">
        <v>39</v>
      </c>
      <c r="F32" s="92">
        <f>ROUND((SUM(BF126:BF294)),  2)</f>
        <v>0</v>
      </c>
      <c r="G32" s="30"/>
      <c r="H32" s="30"/>
      <c r="I32" s="93">
        <v>0.12</v>
      </c>
      <c r="J32" s="92">
        <f>ROUND(((SUM(BF126:BF294))*I32),  2)</f>
        <v>0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30"/>
      <c r="E33" s="25" t="s">
        <v>40</v>
      </c>
      <c r="F33" s="92">
        <f>ROUND((SUM(BG126:BG294)),  2)</f>
        <v>0</v>
      </c>
      <c r="G33" s="30"/>
      <c r="H33" s="30"/>
      <c r="I33" s="93">
        <v>0.21</v>
      </c>
      <c r="J33" s="92">
        <f>0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41</v>
      </c>
      <c r="F34" s="92">
        <f>ROUND((SUM(BH126:BH294)),  2)</f>
        <v>0</v>
      </c>
      <c r="G34" s="30"/>
      <c r="H34" s="30"/>
      <c r="I34" s="93">
        <v>0.12</v>
      </c>
      <c r="J34" s="92">
        <f>0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42</v>
      </c>
      <c r="F35" s="92">
        <f>ROUND((SUM(BI126:BI294)),  2)</f>
        <v>0</v>
      </c>
      <c r="G35" s="30"/>
      <c r="H35" s="30"/>
      <c r="I35" s="93">
        <v>0</v>
      </c>
      <c r="J35" s="92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25.35" customHeight="1">
      <c r="A37" s="30"/>
      <c r="B37" s="31"/>
      <c r="C37" s="94"/>
      <c r="D37" s="95" t="s">
        <v>43</v>
      </c>
      <c r="E37" s="58"/>
      <c r="F37" s="58"/>
      <c r="G37" s="96" t="s">
        <v>44</v>
      </c>
      <c r="H37" s="97" t="s">
        <v>45</v>
      </c>
      <c r="I37" s="58"/>
      <c r="J37" s="98">
        <f>SUM(J28:J35)</f>
        <v>0</v>
      </c>
      <c r="K37" s="99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1" customFormat="1" ht="14.45" customHeight="1">
      <c r="B39" s="18"/>
      <c r="L39" s="18"/>
    </row>
    <row r="40" spans="1:31" s="1" customFormat="1" ht="14.45" customHeight="1">
      <c r="B40" s="18"/>
      <c r="L40" s="18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40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40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2.75">
      <c r="A61" s="30"/>
      <c r="B61" s="31"/>
      <c r="C61" s="30"/>
      <c r="D61" s="43" t="s">
        <v>48</v>
      </c>
      <c r="E61" s="33"/>
      <c r="F61" s="100" t="s">
        <v>49</v>
      </c>
      <c r="G61" s="43" t="s">
        <v>48</v>
      </c>
      <c r="H61" s="33"/>
      <c r="I61" s="33"/>
      <c r="J61" s="101" t="s">
        <v>49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2.75">
      <c r="A65" s="30"/>
      <c r="B65" s="31"/>
      <c r="C65" s="30"/>
      <c r="D65" s="41" t="s">
        <v>50</v>
      </c>
      <c r="E65" s="44"/>
      <c r="F65" s="44"/>
      <c r="G65" s="41" t="s">
        <v>51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2.75">
      <c r="A76" s="30"/>
      <c r="B76" s="31"/>
      <c r="C76" s="30"/>
      <c r="D76" s="43" t="s">
        <v>48</v>
      </c>
      <c r="E76" s="33"/>
      <c r="F76" s="100" t="s">
        <v>49</v>
      </c>
      <c r="G76" s="43" t="s">
        <v>48</v>
      </c>
      <c r="H76" s="33"/>
      <c r="I76" s="33"/>
      <c r="J76" s="101" t="s">
        <v>49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19" t="s">
        <v>82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customHeight="1">
      <c r="A85" s="30"/>
      <c r="B85" s="31"/>
      <c r="C85" s="30"/>
      <c r="D85" s="30"/>
      <c r="E85" s="193" t="str">
        <f>E7</f>
        <v>asfalty</v>
      </c>
      <c r="F85" s="220"/>
      <c r="G85" s="220"/>
      <c r="H85" s="220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2" customHeight="1">
      <c r="A87" s="30"/>
      <c r="B87" s="31"/>
      <c r="C87" s="25" t="s">
        <v>20</v>
      </c>
      <c r="D87" s="30"/>
      <c r="E87" s="30"/>
      <c r="F87" s="23" t="str">
        <f>F10</f>
        <v xml:space="preserve"> </v>
      </c>
      <c r="G87" s="30"/>
      <c r="H87" s="30"/>
      <c r="I87" s="25" t="s">
        <v>22</v>
      </c>
      <c r="J87" s="53" t="str">
        <f>IF(J10="","",J10)</f>
        <v>27. 1. 2025</v>
      </c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5.2" customHeight="1">
      <c r="A89" s="30"/>
      <c r="B89" s="31"/>
      <c r="C89" s="25" t="s">
        <v>24</v>
      </c>
      <c r="D89" s="30"/>
      <c r="E89" s="30"/>
      <c r="F89" s="23" t="str">
        <f>E13</f>
        <v xml:space="preserve"> </v>
      </c>
      <c r="G89" s="30"/>
      <c r="H89" s="30"/>
      <c r="I89" s="25" t="s">
        <v>29</v>
      </c>
      <c r="J89" s="28" t="str">
        <f>E19</f>
        <v xml:space="preserve"> 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15.2" customHeight="1">
      <c r="A90" s="30"/>
      <c r="B90" s="31"/>
      <c r="C90" s="25" t="s">
        <v>27</v>
      </c>
      <c r="D90" s="30"/>
      <c r="E90" s="30"/>
      <c r="F90" s="23" t="str">
        <f>IF(E16="","",E16)</f>
        <v>Vyplň údaj</v>
      </c>
      <c r="G90" s="30"/>
      <c r="H90" s="30"/>
      <c r="I90" s="25" t="s">
        <v>31</v>
      </c>
      <c r="J90" s="28" t="str">
        <f>E22</f>
        <v xml:space="preserve"> </v>
      </c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0.35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29.25" customHeight="1">
      <c r="A92" s="30"/>
      <c r="B92" s="31"/>
      <c r="C92" s="102" t="s">
        <v>83</v>
      </c>
      <c r="D92" s="94"/>
      <c r="E92" s="94"/>
      <c r="F92" s="94"/>
      <c r="G92" s="94"/>
      <c r="H92" s="94"/>
      <c r="I92" s="94"/>
      <c r="J92" s="103" t="s">
        <v>84</v>
      </c>
      <c r="K92" s="94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2.9" customHeight="1">
      <c r="A94" s="30"/>
      <c r="B94" s="31"/>
      <c r="C94" s="104" t="s">
        <v>85</v>
      </c>
      <c r="D94" s="30"/>
      <c r="E94" s="30"/>
      <c r="F94" s="30"/>
      <c r="G94" s="30"/>
      <c r="H94" s="30"/>
      <c r="I94" s="30"/>
      <c r="J94" s="69">
        <f>J126</f>
        <v>0</v>
      </c>
      <c r="K94" s="30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U94" s="15" t="s">
        <v>86</v>
      </c>
    </row>
    <row r="95" spans="1:47" s="9" customFormat="1" ht="24.95" customHeight="1">
      <c r="B95" s="105"/>
      <c r="D95" s="106" t="s">
        <v>87</v>
      </c>
      <c r="E95" s="107"/>
      <c r="F95" s="107"/>
      <c r="G95" s="107"/>
      <c r="H95" s="107"/>
      <c r="I95" s="107"/>
      <c r="J95" s="108">
        <f>J127</f>
        <v>0</v>
      </c>
      <c r="L95" s="105"/>
    </row>
    <row r="96" spans="1:47" s="10" customFormat="1" ht="19.899999999999999" customHeight="1">
      <c r="B96" s="109"/>
      <c r="D96" s="110" t="s">
        <v>88</v>
      </c>
      <c r="E96" s="111"/>
      <c r="F96" s="111"/>
      <c r="G96" s="111"/>
      <c r="H96" s="111"/>
      <c r="I96" s="111"/>
      <c r="J96" s="112">
        <f>J128</f>
        <v>0</v>
      </c>
      <c r="L96" s="109"/>
    </row>
    <row r="97" spans="1:31" s="10" customFormat="1" ht="19.899999999999999" customHeight="1">
      <c r="B97" s="109"/>
      <c r="D97" s="110" t="s">
        <v>89</v>
      </c>
      <c r="E97" s="111"/>
      <c r="F97" s="111"/>
      <c r="G97" s="111"/>
      <c r="H97" s="111"/>
      <c r="I97" s="111"/>
      <c r="J97" s="112">
        <f>J170</f>
        <v>0</v>
      </c>
      <c r="L97" s="109"/>
    </row>
    <row r="98" spans="1:31" s="10" customFormat="1" ht="19.899999999999999" customHeight="1">
      <c r="B98" s="109"/>
      <c r="D98" s="110" t="s">
        <v>90</v>
      </c>
      <c r="E98" s="111"/>
      <c r="F98" s="111"/>
      <c r="G98" s="111"/>
      <c r="H98" s="111"/>
      <c r="I98" s="111"/>
      <c r="J98" s="112">
        <f>J187</f>
        <v>0</v>
      </c>
      <c r="L98" s="109"/>
    </row>
    <row r="99" spans="1:31" s="10" customFormat="1" ht="19.899999999999999" customHeight="1">
      <c r="B99" s="109"/>
      <c r="D99" s="110" t="s">
        <v>91</v>
      </c>
      <c r="E99" s="111"/>
      <c r="F99" s="111"/>
      <c r="G99" s="111"/>
      <c r="H99" s="111"/>
      <c r="I99" s="111"/>
      <c r="J99" s="112">
        <f>J191</f>
        <v>0</v>
      </c>
      <c r="L99" s="109"/>
    </row>
    <row r="100" spans="1:31" s="10" customFormat="1" ht="19.899999999999999" customHeight="1">
      <c r="B100" s="109"/>
      <c r="D100" s="110" t="s">
        <v>92</v>
      </c>
      <c r="E100" s="111"/>
      <c r="F100" s="111"/>
      <c r="G100" s="111"/>
      <c r="H100" s="111"/>
      <c r="I100" s="111"/>
      <c r="J100" s="112">
        <f>J208</f>
        <v>0</v>
      </c>
      <c r="L100" s="109"/>
    </row>
    <row r="101" spans="1:31" s="10" customFormat="1" ht="19.899999999999999" customHeight="1">
      <c r="B101" s="109"/>
      <c r="D101" s="110" t="s">
        <v>93</v>
      </c>
      <c r="E101" s="111"/>
      <c r="F101" s="111"/>
      <c r="G101" s="111"/>
      <c r="H101" s="111"/>
      <c r="I101" s="111"/>
      <c r="J101" s="112">
        <f>J215</f>
        <v>0</v>
      </c>
      <c r="L101" s="109"/>
    </row>
    <row r="102" spans="1:31" s="10" customFormat="1" ht="19.899999999999999" customHeight="1">
      <c r="B102" s="109"/>
      <c r="D102" s="110" t="s">
        <v>94</v>
      </c>
      <c r="E102" s="111"/>
      <c r="F102" s="111"/>
      <c r="G102" s="111"/>
      <c r="H102" s="111"/>
      <c r="I102" s="111"/>
      <c r="J102" s="112">
        <f>J257</f>
        <v>0</v>
      </c>
      <c r="L102" s="109"/>
    </row>
    <row r="103" spans="1:31" s="9" customFormat="1" ht="24.95" customHeight="1">
      <c r="B103" s="105"/>
      <c r="D103" s="106" t="s">
        <v>95</v>
      </c>
      <c r="E103" s="107"/>
      <c r="F103" s="107"/>
      <c r="G103" s="107"/>
      <c r="H103" s="107"/>
      <c r="I103" s="107"/>
      <c r="J103" s="108">
        <f>J279</f>
        <v>0</v>
      </c>
      <c r="L103" s="105"/>
    </row>
    <row r="104" spans="1:31" s="9" customFormat="1" ht="24.95" customHeight="1">
      <c r="B104" s="105"/>
      <c r="D104" s="106" t="s">
        <v>96</v>
      </c>
      <c r="E104" s="107"/>
      <c r="F104" s="107"/>
      <c r="G104" s="107"/>
      <c r="H104" s="107"/>
      <c r="I104" s="107"/>
      <c r="J104" s="108">
        <f>J280</f>
        <v>0</v>
      </c>
      <c r="L104" s="105"/>
    </row>
    <row r="105" spans="1:31" s="10" customFormat="1" ht="19.899999999999999" customHeight="1">
      <c r="B105" s="109"/>
      <c r="D105" s="110" t="s">
        <v>97</v>
      </c>
      <c r="E105" s="111"/>
      <c r="F105" s="111"/>
      <c r="G105" s="111"/>
      <c r="H105" s="111"/>
      <c r="I105" s="111"/>
      <c r="J105" s="112">
        <f>J281</f>
        <v>0</v>
      </c>
      <c r="L105" s="109"/>
    </row>
    <row r="106" spans="1:31" s="9" customFormat="1" ht="24.95" customHeight="1">
      <c r="B106" s="105"/>
      <c r="D106" s="106" t="s">
        <v>98</v>
      </c>
      <c r="E106" s="107"/>
      <c r="F106" s="107"/>
      <c r="G106" s="107"/>
      <c r="H106" s="107"/>
      <c r="I106" s="107"/>
      <c r="J106" s="108">
        <f>J285</f>
        <v>0</v>
      </c>
      <c r="L106" s="105"/>
    </row>
    <row r="107" spans="1:31" s="10" customFormat="1" ht="19.899999999999999" customHeight="1">
      <c r="B107" s="109"/>
      <c r="D107" s="110" t="s">
        <v>99</v>
      </c>
      <c r="E107" s="111"/>
      <c r="F107" s="111"/>
      <c r="G107" s="111"/>
      <c r="H107" s="111"/>
      <c r="I107" s="111"/>
      <c r="J107" s="112">
        <f>J286</f>
        <v>0</v>
      </c>
      <c r="L107" s="109"/>
    </row>
    <row r="108" spans="1:31" s="10" customFormat="1" ht="19.899999999999999" customHeight="1">
      <c r="B108" s="109"/>
      <c r="D108" s="110" t="s">
        <v>100</v>
      </c>
      <c r="E108" s="111"/>
      <c r="F108" s="111"/>
      <c r="G108" s="111"/>
      <c r="H108" s="111"/>
      <c r="I108" s="111"/>
      <c r="J108" s="112">
        <f>J290</f>
        <v>0</v>
      </c>
      <c r="L108" s="109"/>
    </row>
    <row r="109" spans="1:31" s="2" customFormat="1" ht="21.75" customHeight="1">
      <c r="A109" s="30"/>
      <c r="B109" s="31"/>
      <c r="C109" s="30"/>
      <c r="D109" s="30"/>
      <c r="E109" s="30"/>
      <c r="F109" s="30"/>
      <c r="G109" s="30"/>
      <c r="H109" s="30"/>
      <c r="I109" s="30"/>
      <c r="J109" s="30"/>
      <c r="K109" s="30"/>
      <c r="L109" s="4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6.95" customHeight="1">
      <c r="A110" s="30"/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4" spans="1:63" s="2" customFormat="1" ht="6.95" customHeight="1">
      <c r="A114" s="30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3" s="2" customFormat="1" ht="24.95" customHeight="1">
      <c r="A115" s="30"/>
      <c r="B115" s="31"/>
      <c r="C115" s="19" t="s">
        <v>101</v>
      </c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3" s="2" customFormat="1" ht="6.95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3" s="2" customFormat="1" ht="12" customHeight="1">
      <c r="A117" s="30"/>
      <c r="B117" s="31"/>
      <c r="C117" s="25" t="s">
        <v>16</v>
      </c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3" s="2" customFormat="1" ht="16.5" customHeight="1">
      <c r="A118" s="30"/>
      <c r="B118" s="31"/>
      <c r="C118" s="30"/>
      <c r="D118" s="30"/>
      <c r="E118" s="193" t="str">
        <f>E7</f>
        <v>asfalty</v>
      </c>
      <c r="F118" s="220"/>
      <c r="G118" s="220"/>
      <c r="H118" s="22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3" s="2" customFormat="1" ht="6.95" customHeight="1">
      <c r="A119" s="30"/>
      <c r="B119" s="31"/>
      <c r="C119" s="30"/>
      <c r="D119" s="30"/>
      <c r="E119" s="30"/>
      <c r="F119" s="30"/>
      <c r="G119" s="30"/>
      <c r="H119" s="30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3" s="2" customFormat="1" ht="12" customHeight="1">
      <c r="A120" s="30"/>
      <c r="B120" s="31"/>
      <c r="C120" s="25" t="s">
        <v>20</v>
      </c>
      <c r="D120" s="30"/>
      <c r="E120" s="30"/>
      <c r="F120" s="23" t="str">
        <f>F10</f>
        <v xml:space="preserve"> </v>
      </c>
      <c r="G120" s="30"/>
      <c r="H120" s="30"/>
      <c r="I120" s="25" t="s">
        <v>22</v>
      </c>
      <c r="J120" s="53" t="str">
        <f>IF(J10="","",J10)</f>
        <v>27. 1. 2025</v>
      </c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3" s="2" customFormat="1" ht="6.95" customHeight="1">
      <c r="A121" s="30"/>
      <c r="B121" s="31"/>
      <c r="C121" s="30"/>
      <c r="D121" s="30"/>
      <c r="E121" s="30"/>
      <c r="F121" s="30"/>
      <c r="G121" s="30"/>
      <c r="H121" s="30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3" s="2" customFormat="1" ht="15.2" customHeight="1">
      <c r="A122" s="30"/>
      <c r="B122" s="31"/>
      <c r="C122" s="25" t="s">
        <v>24</v>
      </c>
      <c r="D122" s="30"/>
      <c r="E122" s="30"/>
      <c r="F122" s="23" t="str">
        <f>E13</f>
        <v xml:space="preserve"> </v>
      </c>
      <c r="G122" s="30"/>
      <c r="H122" s="30"/>
      <c r="I122" s="25" t="s">
        <v>29</v>
      </c>
      <c r="J122" s="28" t="str">
        <f>E19</f>
        <v xml:space="preserve"> </v>
      </c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3" s="2" customFormat="1" ht="15.2" customHeight="1">
      <c r="A123" s="30"/>
      <c r="B123" s="31"/>
      <c r="C123" s="25" t="s">
        <v>27</v>
      </c>
      <c r="D123" s="30"/>
      <c r="E123" s="30"/>
      <c r="F123" s="23" t="str">
        <f>IF(E16="","",E16)</f>
        <v>Vyplň údaj</v>
      </c>
      <c r="G123" s="30"/>
      <c r="H123" s="30"/>
      <c r="I123" s="25" t="s">
        <v>31</v>
      </c>
      <c r="J123" s="28" t="str">
        <f>E22</f>
        <v xml:space="preserve"> </v>
      </c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3" s="2" customFormat="1" ht="10.35" customHeight="1">
      <c r="A124" s="30"/>
      <c r="B124" s="31"/>
      <c r="C124" s="30"/>
      <c r="D124" s="30"/>
      <c r="E124" s="30"/>
      <c r="F124" s="30"/>
      <c r="G124" s="30"/>
      <c r="H124" s="30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63" s="11" customFormat="1" ht="29.25" customHeight="1">
      <c r="A125" s="113"/>
      <c r="B125" s="114"/>
      <c r="C125" s="115" t="s">
        <v>102</v>
      </c>
      <c r="D125" s="116" t="s">
        <v>58</v>
      </c>
      <c r="E125" s="116" t="s">
        <v>54</v>
      </c>
      <c r="F125" s="116" t="s">
        <v>55</v>
      </c>
      <c r="G125" s="116" t="s">
        <v>103</v>
      </c>
      <c r="H125" s="116" t="s">
        <v>104</v>
      </c>
      <c r="I125" s="116" t="s">
        <v>105</v>
      </c>
      <c r="J125" s="117" t="s">
        <v>84</v>
      </c>
      <c r="K125" s="118" t="s">
        <v>106</v>
      </c>
      <c r="L125" s="119"/>
      <c r="M125" s="60" t="s">
        <v>1</v>
      </c>
      <c r="N125" s="61" t="s">
        <v>37</v>
      </c>
      <c r="O125" s="61" t="s">
        <v>107</v>
      </c>
      <c r="P125" s="61" t="s">
        <v>108</v>
      </c>
      <c r="Q125" s="61" t="s">
        <v>109</v>
      </c>
      <c r="R125" s="61" t="s">
        <v>110</v>
      </c>
      <c r="S125" s="61" t="s">
        <v>111</v>
      </c>
      <c r="T125" s="61" t="s">
        <v>112</v>
      </c>
      <c r="U125" s="62" t="s">
        <v>113</v>
      </c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</row>
    <row r="126" spans="1:63" s="2" customFormat="1" ht="22.9" customHeight="1">
      <c r="A126" s="30"/>
      <c r="B126" s="31"/>
      <c r="C126" s="67" t="s">
        <v>114</v>
      </c>
      <c r="D126" s="30"/>
      <c r="E126" s="30"/>
      <c r="F126" s="30"/>
      <c r="G126" s="30"/>
      <c r="H126" s="30"/>
      <c r="I126" s="30"/>
      <c r="J126" s="120">
        <f>BK126</f>
        <v>0</v>
      </c>
      <c r="K126" s="30"/>
      <c r="L126" s="31"/>
      <c r="M126" s="63"/>
      <c r="N126" s="54"/>
      <c r="O126" s="64"/>
      <c r="P126" s="121">
        <f>P127+P279+P280+P285</f>
        <v>0</v>
      </c>
      <c r="Q126" s="64"/>
      <c r="R126" s="121">
        <f>R127+R279+R280+R285</f>
        <v>229.74927400000001</v>
      </c>
      <c r="S126" s="64"/>
      <c r="T126" s="121">
        <f>T127+T279+T280+T285</f>
        <v>547.31500000000005</v>
      </c>
      <c r="U126" s="65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T126" s="15" t="s">
        <v>72</v>
      </c>
      <c r="AU126" s="15" t="s">
        <v>86</v>
      </c>
      <c r="BK126" s="122">
        <f>BK127+BK279+BK280+BK285</f>
        <v>0</v>
      </c>
    </row>
    <row r="127" spans="1:63" s="12" customFormat="1" ht="25.9" customHeight="1">
      <c r="B127" s="123"/>
      <c r="D127" s="124" t="s">
        <v>72</v>
      </c>
      <c r="E127" s="125" t="s">
        <v>115</v>
      </c>
      <c r="F127" s="125" t="s">
        <v>116</v>
      </c>
      <c r="I127" s="126"/>
      <c r="J127" s="127">
        <f>BK127</f>
        <v>0</v>
      </c>
      <c r="L127" s="123"/>
      <c r="M127" s="128"/>
      <c r="N127" s="129"/>
      <c r="O127" s="129"/>
      <c r="P127" s="130">
        <f>P128+P170+P187+P191+P208+P215+P257</f>
        <v>0</v>
      </c>
      <c r="Q127" s="129"/>
      <c r="R127" s="130">
        <f>R128+R170+R187+R191+R208+R215+R257</f>
        <v>229.73331400000001</v>
      </c>
      <c r="S127" s="129"/>
      <c r="T127" s="130">
        <f>T128+T170+T187+T191+T208+T215+T257</f>
        <v>547.31500000000005</v>
      </c>
      <c r="U127" s="131"/>
      <c r="AR127" s="124" t="s">
        <v>78</v>
      </c>
      <c r="AT127" s="132" t="s">
        <v>72</v>
      </c>
      <c r="AU127" s="132" t="s">
        <v>73</v>
      </c>
      <c r="AY127" s="124" t="s">
        <v>117</v>
      </c>
      <c r="BK127" s="133">
        <f>BK128+BK170+BK187+BK191+BK208+BK215+BK257</f>
        <v>0</v>
      </c>
    </row>
    <row r="128" spans="1:63" s="12" customFormat="1" ht="22.9" customHeight="1">
      <c r="B128" s="123"/>
      <c r="D128" s="124" t="s">
        <v>72</v>
      </c>
      <c r="E128" s="134" t="s">
        <v>78</v>
      </c>
      <c r="F128" s="134" t="s">
        <v>118</v>
      </c>
      <c r="I128" s="126"/>
      <c r="J128" s="135">
        <f>BK128</f>
        <v>0</v>
      </c>
      <c r="L128" s="123"/>
      <c r="M128" s="128"/>
      <c r="N128" s="129"/>
      <c r="O128" s="129"/>
      <c r="P128" s="130">
        <f>SUM(P129:P169)</f>
        <v>0</v>
      </c>
      <c r="Q128" s="129"/>
      <c r="R128" s="130">
        <f>SUM(R129:R169)</f>
        <v>108.024535</v>
      </c>
      <c r="S128" s="129"/>
      <c r="T128" s="130">
        <f>SUM(T129:T169)</f>
        <v>547.31500000000005</v>
      </c>
      <c r="U128" s="131"/>
      <c r="AR128" s="124" t="s">
        <v>78</v>
      </c>
      <c r="AT128" s="132" t="s">
        <v>72</v>
      </c>
      <c r="AU128" s="132" t="s">
        <v>78</v>
      </c>
      <c r="AY128" s="124" t="s">
        <v>117</v>
      </c>
      <c r="BK128" s="133">
        <f>SUM(BK129:BK169)</f>
        <v>0</v>
      </c>
    </row>
    <row r="129" spans="1:65" s="2" customFormat="1" ht="33" customHeight="1">
      <c r="A129" s="30"/>
      <c r="B129" s="136"/>
      <c r="C129" s="137" t="s">
        <v>78</v>
      </c>
      <c r="D129" s="137" t="s">
        <v>119</v>
      </c>
      <c r="E129" s="138" t="s">
        <v>120</v>
      </c>
      <c r="F129" s="139" t="s">
        <v>121</v>
      </c>
      <c r="G129" s="140" t="s">
        <v>122</v>
      </c>
      <c r="H129" s="141">
        <v>735.5</v>
      </c>
      <c r="I129" s="142"/>
      <c r="J129" s="143">
        <f>ROUND(I129*H129,2)</f>
        <v>0</v>
      </c>
      <c r="K129" s="144"/>
      <c r="L129" s="31"/>
      <c r="M129" s="145" t="s">
        <v>1</v>
      </c>
      <c r="N129" s="146" t="s">
        <v>38</v>
      </c>
      <c r="O129" s="56"/>
      <c r="P129" s="147">
        <f>O129*H129</f>
        <v>0</v>
      </c>
      <c r="Q129" s="147">
        <v>0</v>
      </c>
      <c r="R129" s="147">
        <f>Q129*H129</f>
        <v>0</v>
      </c>
      <c r="S129" s="147">
        <v>0.44</v>
      </c>
      <c r="T129" s="147">
        <f>S129*H129</f>
        <v>323.62</v>
      </c>
      <c r="U129" s="148" t="s">
        <v>1</v>
      </c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49" t="s">
        <v>123</v>
      </c>
      <c r="AT129" s="149" t="s">
        <v>119</v>
      </c>
      <c r="AU129" s="149" t="s">
        <v>80</v>
      </c>
      <c r="AY129" s="15" t="s">
        <v>117</v>
      </c>
      <c r="BE129" s="150">
        <f>IF(N129="základní",J129,0)</f>
        <v>0</v>
      </c>
      <c r="BF129" s="150">
        <f>IF(N129="snížená",J129,0)</f>
        <v>0</v>
      </c>
      <c r="BG129" s="150">
        <f>IF(N129="zákl. přenesená",J129,0)</f>
        <v>0</v>
      </c>
      <c r="BH129" s="150">
        <f>IF(N129="sníž. přenesená",J129,0)</f>
        <v>0</v>
      </c>
      <c r="BI129" s="150">
        <f>IF(N129="nulová",J129,0)</f>
        <v>0</v>
      </c>
      <c r="BJ129" s="15" t="s">
        <v>78</v>
      </c>
      <c r="BK129" s="150">
        <f>ROUND(I129*H129,2)</f>
        <v>0</v>
      </c>
      <c r="BL129" s="15" t="s">
        <v>123</v>
      </c>
      <c r="BM129" s="149" t="s">
        <v>124</v>
      </c>
    </row>
    <row r="130" spans="1:65" s="2" customFormat="1" ht="48.75">
      <c r="A130" s="30"/>
      <c r="B130" s="31"/>
      <c r="C130" s="30"/>
      <c r="D130" s="151" t="s">
        <v>125</v>
      </c>
      <c r="E130" s="30"/>
      <c r="F130" s="152" t="s">
        <v>126</v>
      </c>
      <c r="G130" s="30"/>
      <c r="H130" s="30"/>
      <c r="I130" s="153"/>
      <c r="J130" s="30"/>
      <c r="K130" s="30"/>
      <c r="L130" s="31"/>
      <c r="M130" s="154"/>
      <c r="N130" s="155"/>
      <c r="O130" s="56"/>
      <c r="P130" s="56"/>
      <c r="Q130" s="56"/>
      <c r="R130" s="56"/>
      <c r="S130" s="56"/>
      <c r="T130" s="56"/>
      <c r="U130" s="57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T130" s="15" t="s">
        <v>125</v>
      </c>
      <c r="AU130" s="15" t="s">
        <v>80</v>
      </c>
    </row>
    <row r="131" spans="1:65" s="2" customFormat="1">
      <c r="A131" s="30"/>
      <c r="B131" s="31"/>
      <c r="C131" s="30"/>
      <c r="D131" s="156" t="s">
        <v>127</v>
      </c>
      <c r="E131" s="30"/>
      <c r="F131" s="157" t="s">
        <v>128</v>
      </c>
      <c r="G131" s="30"/>
      <c r="H131" s="30"/>
      <c r="I131" s="153"/>
      <c r="J131" s="30"/>
      <c r="K131" s="30"/>
      <c r="L131" s="31"/>
      <c r="M131" s="154"/>
      <c r="N131" s="155"/>
      <c r="O131" s="56"/>
      <c r="P131" s="56"/>
      <c r="Q131" s="56"/>
      <c r="R131" s="56"/>
      <c r="S131" s="56"/>
      <c r="T131" s="56"/>
      <c r="U131" s="57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T131" s="15" t="s">
        <v>127</v>
      </c>
      <c r="AU131" s="15" t="s">
        <v>80</v>
      </c>
    </row>
    <row r="132" spans="1:65" s="2" customFormat="1" ht="24.2" customHeight="1">
      <c r="A132" s="30"/>
      <c r="B132" s="136"/>
      <c r="C132" s="137" t="s">
        <v>80</v>
      </c>
      <c r="D132" s="137" t="s">
        <v>119</v>
      </c>
      <c r="E132" s="138" t="s">
        <v>129</v>
      </c>
      <c r="F132" s="139" t="s">
        <v>130</v>
      </c>
      <c r="G132" s="140" t="s">
        <v>122</v>
      </c>
      <c r="H132" s="141">
        <v>735.5</v>
      </c>
      <c r="I132" s="142"/>
      <c r="J132" s="143">
        <f>ROUND(I132*H132,2)</f>
        <v>0</v>
      </c>
      <c r="K132" s="144"/>
      <c r="L132" s="31"/>
      <c r="M132" s="145" t="s">
        <v>1</v>
      </c>
      <c r="N132" s="146" t="s">
        <v>38</v>
      </c>
      <c r="O132" s="56"/>
      <c r="P132" s="147">
        <f>O132*H132</f>
        <v>0</v>
      </c>
      <c r="Q132" s="147">
        <v>3.0000000000000001E-5</v>
      </c>
      <c r="R132" s="147">
        <f>Q132*H132</f>
        <v>2.2065000000000001E-2</v>
      </c>
      <c r="S132" s="147">
        <v>0.23</v>
      </c>
      <c r="T132" s="147">
        <f>S132*H132</f>
        <v>169.16500000000002</v>
      </c>
      <c r="U132" s="148" t="s">
        <v>1</v>
      </c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49" t="s">
        <v>123</v>
      </c>
      <c r="AT132" s="149" t="s">
        <v>119</v>
      </c>
      <c r="AU132" s="149" t="s">
        <v>80</v>
      </c>
      <c r="AY132" s="15" t="s">
        <v>117</v>
      </c>
      <c r="BE132" s="150">
        <f>IF(N132="základní",J132,0)</f>
        <v>0</v>
      </c>
      <c r="BF132" s="150">
        <f>IF(N132="snížená",J132,0)</f>
        <v>0</v>
      </c>
      <c r="BG132" s="150">
        <f>IF(N132="zákl. přenesená",J132,0)</f>
        <v>0</v>
      </c>
      <c r="BH132" s="150">
        <f>IF(N132="sníž. přenesená",J132,0)</f>
        <v>0</v>
      </c>
      <c r="BI132" s="150">
        <f>IF(N132="nulová",J132,0)</f>
        <v>0</v>
      </c>
      <c r="BJ132" s="15" t="s">
        <v>78</v>
      </c>
      <c r="BK132" s="150">
        <f>ROUND(I132*H132,2)</f>
        <v>0</v>
      </c>
      <c r="BL132" s="15" t="s">
        <v>123</v>
      </c>
      <c r="BM132" s="149" t="s">
        <v>131</v>
      </c>
    </row>
    <row r="133" spans="1:65" s="2" customFormat="1" ht="48.75">
      <c r="A133" s="30"/>
      <c r="B133" s="31"/>
      <c r="C133" s="30"/>
      <c r="D133" s="151" t="s">
        <v>125</v>
      </c>
      <c r="E133" s="30"/>
      <c r="F133" s="152" t="s">
        <v>132</v>
      </c>
      <c r="G133" s="30"/>
      <c r="H133" s="30"/>
      <c r="I133" s="153"/>
      <c r="J133" s="30"/>
      <c r="K133" s="30"/>
      <c r="L133" s="31"/>
      <c r="M133" s="154"/>
      <c r="N133" s="155"/>
      <c r="O133" s="56"/>
      <c r="P133" s="56"/>
      <c r="Q133" s="56"/>
      <c r="R133" s="56"/>
      <c r="S133" s="56"/>
      <c r="T133" s="56"/>
      <c r="U133" s="57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T133" s="15" t="s">
        <v>125</v>
      </c>
      <c r="AU133" s="15" t="s">
        <v>80</v>
      </c>
    </row>
    <row r="134" spans="1:65" s="2" customFormat="1">
      <c r="A134" s="30"/>
      <c r="B134" s="31"/>
      <c r="C134" s="30"/>
      <c r="D134" s="156" t="s">
        <v>127</v>
      </c>
      <c r="E134" s="30"/>
      <c r="F134" s="157" t="s">
        <v>133</v>
      </c>
      <c r="G134" s="30"/>
      <c r="H134" s="30"/>
      <c r="I134" s="153"/>
      <c r="J134" s="30"/>
      <c r="K134" s="30"/>
      <c r="L134" s="31"/>
      <c r="M134" s="154"/>
      <c r="N134" s="155"/>
      <c r="O134" s="56"/>
      <c r="P134" s="56"/>
      <c r="Q134" s="56"/>
      <c r="R134" s="56"/>
      <c r="S134" s="56"/>
      <c r="T134" s="56"/>
      <c r="U134" s="57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T134" s="15" t="s">
        <v>127</v>
      </c>
      <c r="AU134" s="15" t="s">
        <v>80</v>
      </c>
    </row>
    <row r="135" spans="1:65" s="2" customFormat="1" ht="16.5" customHeight="1">
      <c r="A135" s="30"/>
      <c r="B135" s="136"/>
      <c r="C135" s="137" t="s">
        <v>134</v>
      </c>
      <c r="D135" s="137" t="s">
        <v>119</v>
      </c>
      <c r="E135" s="138" t="s">
        <v>135</v>
      </c>
      <c r="F135" s="139" t="s">
        <v>136</v>
      </c>
      <c r="G135" s="140" t="s">
        <v>137</v>
      </c>
      <c r="H135" s="141">
        <v>266</v>
      </c>
      <c r="I135" s="142"/>
      <c r="J135" s="143">
        <f>ROUND(I135*H135,2)</f>
        <v>0</v>
      </c>
      <c r="K135" s="144"/>
      <c r="L135" s="31"/>
      <c r="M135" s="145" t="s">
        <v>1</v>
      </c>
      <c r="N135" s="146" t="s">
        <v>38</v>
      </c>
      <c r="O135" s="56"/>
      <c r="P135" s="147">
        <f>O135*H135</f>
        <v>0</v>
      </c>
      <c r="Q135" s="147">
        <v>0</v>
      </c>
      <c r="R135" s="147">
        <f>Q135*H135</f>
        <v>0</v>
      </c>
      <c r="S135" s="147">
        <v>0.20499999999999999</v>
      </c>
      <c r="T135" s="147">
        <f>S135*H135</f>
        <v>54.529999999999994</v>
      </c>
      <c r="U135" s="148" t="s">
        <v>1</v>
      </c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49" t="s">
        <v>123</v>
      </c>
      <c r="AT135" s="149" t="s">
        <v>119</v>
      </c>
      <c r="AU135" s="149" t="s">
        <v>80</v>
      </c>
      <c r="AY135" s="15" t="s">
        <v>117</v>
      </c>
      <c r="BE135" s="150">
        <f>IF(N135="základní",J135,0)</f>
        <v>0</v>
      </c>
      <c r="BF135" s="150">
        <f>IF(N135="snížená",J135,0)</f>
        <v>0</v>
      </c>
      <c r="BG135" s="150">
        <f>IF(N135="zákl. přenesená",J135,0)</f>
        <v>0</v>
      </c>
      <c r="BH135" s="150">
        <f>IF(N135="sníž. přenesená",J135,0)</f>
        <v>0</v>
      </c>
      <c r="BI135" s="150">
        <f>IF(N135="nulová",J135,0)</f>
        <v>0</v>
      </c>
      <c r="BJ135" s="15" t="s">
        <v>78</v>
      </c>
      <c r="BK135" s="150">
        <f>ROUND(I135*H135,2)</f>
        <v>0</v>
      </c>
      <c r="BL135" s="15" t="s">
        <v>123</v>
      </c>
      <c r="BM135" s="149" t="s">
        <v>138</v>
      </c>
    </row>
    <row r="136" spans="1:65" s="2" customFormat="1" ht="48.75">
      <c r="A136" s="30"/>
      <c r="B136" s="31"/>
      <c r="C136" s="30"/>
      <c r="D136" s="151" t="s">
        <v>125</v>
      </c>
      <c r="E136" s="30"/>
      <c r="F136" s="152" t="s">
        <v>139</v>
      </c>
      <c r="G136" s="30"/>
      <c r="H136" s="30"/>
      <c r="I136" s="153"/>
      <c r="J136" s="30"/>
      <c r="K136" s="30"/>
      <c r="L136" s="31"/>
      <c r="M136" s="154"/>
      <c r="N136" s="155"/>
      <c r="O136" s="56"/>
      <c r="P136" s="56"/>
      <c r="Q136" s="56"/>
      <c r="R136" s="56"/>
      <c r="S136" s="56"/>
      <c r="T136" s="56"/>
      <c r="U136" s="57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T136" s="15" t="s">
        <v>125</v>
      </c>
      <c r="AU136" s="15" t="s">
        <v>80</v>
      </c>
    </row>
    <row r="137" spans="1:65" s="2" customFormat="1">
      <c r="A137" s="30"/>
      <c r="B137" s="31"/>
      <c r="C137" s="30"/>
      <c r="D137" s="156" t="s">
        <v>127</v>
      </c>
      <c r="E137" s="30"/>
      <c r="F137" s="157" t="s">
        <v>140</v>
      </c>
      <c r="G137" s="30"/>
      <c r="H137" s="30"/>
      <c r="I137" s="153"/>
      <c r="J137" s="30"/>
      <c r="K137" s="30"/>
      <c r="L137" s="31"/>
      <c r="M137" s="154"/>
      <c r="N137" s="155"/>
      <c r="O137" s="56"/>
      <c r="P137" s="56"/>
      <c r="Q137" s="56"/>
      <c r="R137" s="56"/>
      <c r="S137" s="56"/>
      <c r="T137" s="56"/>
      <c r="U137" s="57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T137" s="15" t="s">
        <v>127</v>
      </c>
      <c r="AU137" s="15" t="s">
        <v>80</v>
      </c>
    </row>
    <row r="138" spans="1:65" s="2" customFormat="1" ht="33" customHeight="1">
      <c r="A138" s="30"/>
      <c r="B138" s="136"/>
      <c r="C138" s="137" t="s">
        <v>123</v>
      </c>
      <c r="D138" s="137" t="s">
        <v>119</v>
      </c>
      <c r="E138" s="138" t="s">
        <v>141</v>
      </c>
      <c r="F138" s="139" t="s">
        <v>142</v>
      </c>
      <c r="G138" s="140" t="s">
        <v>143</v>
      </c>
      <c r="H138" s="141">
        <v>79.8</v>
      </c>
      <c r="I138" s="142"/>
      <c r="J138" s="143">
        <f>ROUND(I138*H138,2)</f>
        <v>0</v>
      </c>
      <c r="K138" s="144"/>
      <c r="L138" s="31"/>
      <c r="M138" s="145" t="s">
        <v>1</v>
      </c>
      <c r="N138" s="146" t="s">
        <v>38</v>
      </c>
      <c r="O138" s="56"/>
      <c r="P138" s="147">
        <f>O138*H138</f>
        <v>0</v>
      </c>
      <c r="Q138" s="147">
        <v>0</v>
      </c>
      <c r="R138" s="147">
        <f>Q138*H138</f>
        <v>0</v>
      </c>
      <c r="S138" s="147">
        <v>0</v>
      </c>
      <c r="T138" s="147">
        <f>S138*H138</f>
        <v>0</v>
      </c>
      <c r="U138" s="148" t="s">
        <v>1</v>
      </c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49" t="s">
        <v>123</v>
      </c>
      <c r="AT138" s="149" t="s">
        <v>119</v>
      </c>
      <c r="AU138" s="149" t="s">
        <v>80</v>
      </c>
      <c r="AY138" s="15" t="s">
        <v>117</v>
      </c>
      <c r="BE138" s="150">
        <f>IF(N138="základní",J138,0)</f>
        <v>0</v>
      </c>
      <c r="BF138" s="150">
        <f>IF(N138="snížená",J138,0)</f>
        <v>0</v>
      </c>
      <c r="BG138" s="150">
        <f>IF(N138="zákl. přenesená",J138,0)</f>
        <v>0</v>
      </c>
      <c r="BH138" s="150">
        <f>IF(N138="sníž. přenesená",J138,0)</f>
        <v>0</v>
      </c>
      <c r="BI138" s="150">
        <f>IF(N138="nulová",J138,0)</f>
        <v>0</v>
      </c>
      <c r="BJ138" s="15" t="s">
        <v>78</v>
      </c>
      <c r="BK138" s="150">
        <f>ROUND(I138*H138,2)</f>
        <v>0</v>
      </c>
      <c r="BL138" s="15" t="s">
        <v>123</v>
      </c>
      <c r="BM138" s="149" t="s">
        <v>144</v>
      </c>
    </row>
    <row r="139" spans="1:65" s="2" customFormat="1" ht="39">
      <c r="A139" s="30"/>
      <c r="B139" s="31"/>
      <c r="C139" s="30"/>
      <c r="D139" s="151" t="s">
        <v>125</v>
      </c>
      <c r="E139" s="30"/>
      <c r="F139" s="152" t="s">
        <v>145</v>
      </c>
      <c r="G139" s="30"/>
      <c r="H139" s="30"/>
      <c r="I139" s="153"/>
      <c r="J139" s="30"/>
      <c r="K139" s="30"/>
      <c r="L139" s="31"/>
      <c r="M139" s="154"/>
      <c r="N139" s="155"/>
      <c r="O139" s="56"/>
      <c r="P139" s="56"/>
      <c r="Q139" s="56"/>
      <c r="R139" s="56"/>
      <c r="S139" s="56"/>
      <c r="T139" s="56"/>
      <c r="U139" s="57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T139" s="15" t="s">
        <v>125</v>
      </c>
      <c r="AU139" s="15" t="s">
        <v>80</v>
      </c>
    </row>
    <row r="140" spans="1:65" s="2" customFormat="1">
      <c r="A140" s="30"/>
      <c r="B140" s="31"/>
      <c r="C140" s="30"/>
      <c r="D140" s="156" t="s">
        <v>127</v>
      </c>
      <c r="E140" s="30"/>
      <c r="F140" s="157" t="s">
        <v>146</v>
      </c>
      <c r="G140" s="30"/>
      <c r="H140" s="30"/>
      <c r="I140" s="153"/>
      <c r="J140" s="30"/>
      <c r="K140" s="30"/>
      <c r="L140" s="31"/>
      <c r="M140" s="154"/>
      <c r="N140" s="155"/>
      <c r="O140" s="56"/>
      <c r="P140" s="56"/>
      <c r="Q140" s="56"/>
      <c r="R140" s="56"/>
      <c r="S140" s="56"/>
      <c r="T140" s="56"/>
      <c r="U140" s="57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T140" s="15" t="s">
        <v>127</v>
      </c>
      <c r="AU140" s="15" t="s">
        <v>80</v>
      </c>
    </row>
    <row r="141" spans="1:65" s="2" customFormat="1" ht="24.2" customHeight="1">
      <c r="A141" s="30"/>
      <c r="B141" s="136"/>
      <c r="C141" s="137" t="s">
        <v>147</v>
      </c>
      <c r="D141" s="137" t="s">
        <v>119</v>
      </c>
      <c r="E141" s="138" t="s">
        <v>148</v>
      </c>
      <c r="F141" s="139" t="s">
        <v>149</v>
      </c>
      <c r="G141" s="140" t="s">
        <v>137</v>
      </c>
      <c r="H141" s="141">
        <v>1</v>
      </c>
      <c r="I141" s="142"/>
      <c r="J141" s="143">
        <f>ROUND(I141*H141,2)</f>
        <v>0</v>
      </c>
      <c r="K141" s="144"/>
      <c r="L141" s="31"/>
      <c r="M141" s="145" t="s">
        <v>1</v>
      </c>
      <c r="N141" s="146" t="s">
        <v>38</v>
      </c>
      <c r="O141" s="56"/>
      <c r="P141" s="147">
        <f>O141*H141</f>
        <v>0</v>
      </c>
      <c r="Q141" s="147">
        <v>2.47E-3</v>
      </c>
      <c r="R141" s="147">
        <f>Q141*H141</f>
        <v>2.47E-3</v>
      </c>
      <c r="S141" s="147">
        <v>0</v>
      </c>
      <c r="T141" s="147">
        <f>S141*H141</f>
        <v>0</v>
      </c>
      <c r="U141" s="148" t="s">
        <v>1</v>
      </c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49" t="s">
        <v>123</v>
      </c>
      <c r="AT141" s="149" t="s">
        <v>119</v>
      </c>
      <c r="AU141" s="149" t="s">
        <v>80</v>
      </c>
      <c r="AY141" s="15" t="s">
        <v>117</v>
      </c>
      <c r="BE141" s="150">
        <f>IF(N141="základní",J141,0)</f>
        <v>0</v>
      </c>
      <c r="BF141" s="150">
        <f>IF(N141="snížená",J141,0)</f>
        <v>0</v>
      </c>
      <c r="BG141" s="150">
        <f>IF(N141="zákl. přenesená",J141,0)</f>
        <v>0</v>
      </c>
      <c r="BH141" s="150">
        <f>IF(N141="sníž. přenesená",J141,0)</f>
        <v>0</v>
      </c>
      <c r="BI141" s="150">
        <f>IF(N141="nulová",J141,0)</f>
        <v>0</v>
      </c>
      <c r="BJ141" s="15" t="s">
        <v>78</v>
      </c>
      <c r="BK141" s="150">
        <f>ROUND(I141*H141,2)</f>
        <v>0</v>
      </c>
      <c r="BL141" s="15" t="s">
        <v>123</v>
      </c>
      <c r="BM141" s="149" t="s">
        <v>150</v>
      </c>
    </row>
    <row r="142" spans="1:65" s="2" customFormat="1" ht="19.5">
      <c r="A142" s="30"/>
      <c r="B142" s="31"/>
      <c r="C142" s="30"/>
      <c r="D142" s="151" t="s">
        <v>125</v>
      </c>
      <c r="E142" s="30"/>
      <c r="F142" s="152" t="s">
        <v>151</v>
      </c>
      <c r="G142" s="30"/>
      <c r="H142" s="30"/>
      <c r="I142" s="153"/>
      <c r="J142" s="30"/>
      <c r="K142" s="30"/>
      <c r="L142" s="31"/>
      <c r="M142" s="154"/>
      <c r="N142" s="155"/>
      <c r="O142" s="56"/>
      <c r="P142" s="56"/>
      <c r="Q142" s="56"/>
      <c r="R142" s="56"/>
      <c r="S142" s="56"/>
      <c r="T142" s="56"/>
      <c r="U142" s="57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T142" s="15" t="s">
        <v>125</v>
      </c>
      <c r="AU142" s="15" t="s">
        <v>80</v>
      </c>
    </row>
    <row r="143" spans="1:65" s="2" customFormat="1" ht="37.9" customHeight="1">
      <c r="A143" s="30"/>
      <c r="B143" s="136"/>
      <c r="C143" s="137" t="s">
        <v>152</v>
      </c>
      <c r="D143" s="137" t="s">
        <v>119</v>
      </c>
      <c r="E143" s="138" t="s">
        <v>153</v>
      </c>
      <c r="F143" s="139" t="s">
        <v>154</v>
      </c>
      <c r="G143" s="140" t="s">
        <v>143</v>
      </c>
      <c r="H143" s="141">
        <v>79.8</v>
      </c>
      <c r="I143" s="142"/>
      <c r="J143" s="143">
        <f>ROUND(I143*H143,2)</f>
        <v>0</v>
      </c>
      <c r="K143" s="144"/>
      <c r="L143" s="31"/>
      <c r="M143" s="145" t="s">
        <v>1</v>
      </c>
      <c r="N143" s="146" t="s">
        <v>38</v>
      </c>
      <c r="O143" s="56"/>
      <c r="P143" s="147">
        <f>O143*H143</f>
        <v>0</v>
      </c>
      <c r="Q143" s="147">
        <v>0</v>
      </c>
      <c r="R143" s="147">
        <f>Q143*H143</f>
        <v>0</v>
      </c>
      <c r="S143" s="147">
        <v>0</v>
      </c>
      <c r="T143" s="147">
        <f>S143*H143</f>
        <v>0</v>
      </c>
      <c r="U143" s="148" t="s">
        <v>1</v>
      </c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49" t="s">
        <v>123</v>
      </c>
      <c r="AT143" s="149" t="s">
        <v>119</v>
      </c>
      <c r="AU143" s="149" t="s">
        <v>80</v>
      </c>
      <c r="AY143" s="15" t="s">
        <v>117</v>
      </c>
      <c r="BE143" s="150">
        <f>IF(N143="základní",J143,0)</f>
        <v>0</v>
      </c>
      <c r="BF143" s="150">
        <f>IF(N143="snížená",J143,0)</f>
        <v>0</v>
      </c>
      <c r="BG143" s="150">
        <f>IF(N143="zákl. přenesená",J143,0)</f>
        <v>0</v>
      </c>
      <c r="BH143" s="150">
        <f>IF(N143="sníž. přenesená",J143,0)</f>
        <v>0</v>
      </c>
      <c r="BI143" s="150">
        <f>IF(N143="nulová",J143,0)</f>
        <v>0</v>
      </c>
      <c r="BJ143" s="15" t="s">
        <v>78</v>
      </c>
      <c r="BK143" s="150">
        <f>ROUND(I143*H143,2)</f>
        <v>0</v>
      </c>
      <c r="BL143" s="15" t="s">
        <v>123</v>
      </c>
      <c r="BM143" s="149" t="s">
        <v>155</v>
      </c>
    </row>
    <row r="144" spans="1:65" s="2" customFormat="1" ht="39">
      <c r="A144" s="30"/>
      <c r="B144" s="31"/>
      <c r="C144" s="30"/>
      <c r="D144" s="151" t="s">
        <v>125</v>
      </c>
      <c r="E144" s="30"/>
      <c r="F144" s="152" t="s">
        <v>156</v>
      </c>
      <c r="G144" s="30"/>
      <c r="H144" s="30"/>
      <c r="I144" s="153"/>
      <c r="J144" s="30"/>
      <c r="K144" s="30"/>
      <c r="L144" s="31"/>
      <c r="M144" s="154"/>
      <c r="N144" s="155"/>
      <c r="O144" s="56"/>
      <c r="P144" s="56"/>
      <c r="Q144" s="56"/>
      <c r="R144" s="56"/>
      <c r="S144" s="56"/>
      <c r="T144" s="56"/>
      <c r="U144" s="57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T144" s="15" t="s">
        <v>125</v>
      </c>
      <c r="AU144" s="15" t="s">
        <v>80</v>
      </c>
    </row>
    <row r="145" spans="1:65" s="2" customFormat="1">
      <c r="A145" s="30"/>
      <c r="B145" s="31"/>
      <c r="C145" s="30"/>
      <c r="D145" s="156" t="s">
        <v>127</v>
      </c>
      <c r="E145" s="30"/>
      <c r="F145" s="157" t="s">
        <v>157</v>
      </c>
      <c r="G145" s="30"/>
      <c r="H145" s="30"/>
      <c r="I145" s="153"/>
      <c r="J145" s="30"/>
      <c r="K145" s="30"/>
      <c r="L145" s="31"/>
      <c r="M145" s="154"/>
      <c r="N145" s="155"/>
      <c r="O145" s="56"/>
      <c r="P145" s="56"/>
      <c r="Q145" s="56"/>
      <c r="R145" s="56"/>
      <c r="S145" s="56"/>
      <c r="T145" s="56"/>
      <c r="U145" s="57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T145" s="15" t="s">
        <v>127</v>
      </c>
      <c r="AU145" s="15" t="s">
        <v>80</v>
      </c>
    </row>
    <row r="146" spans="1:65" s="2" customFormat="1" ht="24.2" customHeight="1">
      <c r="A146" s="30"/>
      <c r="B146" s="136"/>
      <c r="C146" s="137" t="s">
        <v>158</v>
      </c>
      <c r="D146" s="137" t="s">
        <v>119</v>
      </c>
      <c r="E146" s="138" t="s">
        <v>159</v>
      </c>
      <c r="F146" s="139" t="s">
        <v>160</v>
      </c>
      <c r="G146" s="140" t="s">
        <v>143</v>
      </c>
      <c r="H146" s="141">
        <v>61.8</v>
      </c>
      <c r="I146" s="142"/>
      <c r="J146" s="143">
        <f>ROUND(I146*H146,2)</f>
        <v>0</v>
      </c>
      <c r="K146" s="144"/>
      <c r="L146" s="31"/>
      <c r="M146" s="145" t="s">
        <v>1</v>
      </c>
      <c r="N146" s="146" t="s">
        <v>38</v>
      </c>
      <c r="O146" s="56"/>
      <c r="P146" s="147">
        <f>O146*H146</f>
        <v>0</v>
      </c>
      <c r="Q146" s="147">
        <v>0</v>
      </c>
      <c r="R146" s="147">
        <f>Q146*H146</f>
        <v>0</v>
      </c>
      <c r="S146" s="147">
        <v>0</v>
      </c>
      <c r="T146" s="147">
        <f>S146*H146</f>
        <v>0</v>
      </c>
      <c r="U146" s="148" t="s">
        <v>1</v>
      </c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49" t="s">
        <v>123</v>
      </c>
      <c r="AT146" s="149" t="s">
        <v>119</v>
      </c>
      <c r="AU146" s="149" t="s">
        <v>80</v>
      </c>
      <c r="AY146" s="15" t="s">
        <v>117</v>
      </c>
      <c r="BE146" s="150">
        <f>IF(N146="základní",J146,0)</f>
        <v>0</v>
      </c>
      <c r="BF146" s="150">
        <f>IF(N146="snížená",J146,0)</f>
        <v>0</v>
      </c>
      <c r="BG146" s="150">
        <f>IF(N146="zákl. přenesená",J146,0)</f>
        <v>0</v>
      </c>
      <c r="BH146" s="150">
        <f>IF(N146="sníž. přenesená",J146,0)</f>
        <v>0</v>
      </c>
      <c r="BI146" s="150">
        <f>IF(N146="nulová",J146,0)</f>
        <v>0</v>
      </c>
      <c r="BJ146" s="15" t="s">
        <v>78</v>
      </c>
      <c r="BK146" s="150">
        <f>ROUND(I146*H146,2)</f>
        <v>0</v>
      </c>
      <c r="BL146" s="15" t="s">
        <v>123</v>
      </c>
      <c r="BM146" s="149" t="s">
        <v>161</v>
      </c>
    </row>
    <row r="147" spans="1:65" s="2" customFormat="1" ht="29.25">
      <c r="A147" s="30"/>
      <c r="B147" s="31"/>
      <c r="C147" s="30"/>
      <c r="D147" s="151" t="s">
        <v>125</v>
      </c>
      <c r="E147" s="30"/>
      <c r="F147" s="152" t="s">
        <v>162</v>
      </c>
      <c r="G147" s="30"/>
      <c r="H147" s="30"/>
      <c r="I147" s="153"/>
      <c r="J147" s="30"/>
      <c r="K147" s="30"/>
      <c r="L147" s="31"/>
      <c r="M147" s="154"/>
      <c r="N147" s="155"/>
      <c r="O147" s="56"/>
      <c r="P147" s="56"/>
      <c r="Q147" s="56"/>
      <c r="R147" s="56"/>
      <c r="S147" s="56"/>
      <c r="T147" s="56"/>
      <c r="U147" s="57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T147" s="15" t="s">
        <v>125</v>
      </c>
      <c r="AU147" s="15" t="s">
        <v>80</v>
      </c>
    </row>
    <row r="148" spans="1:65" s="2" customFormat="1">
      <c r="A148" s="30"/>
      <c r="B148" s="31"/>
      <c r="C148" s="30"/>
      <c r="D148" s="156" t="s">
        <v>127</v>
      </c>
      <c r="E148" s="30"/>
      <c r="F148" s="157" t="s">
        <v>163</v>
      </c>
      <c r="G148" s="30"/>
      <c r="H148" s="30"/>
      <c r="I148" s="153"/>
      <c r="J148" s="30"/>
      <c r="K148" s="30"/>
      <c r="L148" s="31"/>
      <c r="M148" s="154"/>
      <c r="N148" s="155"/>
      <c r="O148" s="56"/>
      <c r="P148" s="56"/>
      <c r="Q148" s="56"/>
      <c r="R148" s="56"/>
      <c r="S148" s="56"/>
      <c r="T148" s="56"/>
      <c r="U148" s="57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T148" s="15" t="s">
        <v>127</v>
      </c>
      <c r="AU148" s="15" t="s">
        <v>80</v>
      </c>
    </row>
    <row r="149" spans="1:65" s="2" customFormat="1" ht="24.2" customHeight="1">
      <c r="A149" s="30"/>
      <c r="B149" s="136"/>
      <c r="C149" s="137" t="s">
        <v>14</v>
      </c>
      <c r="D149" s="137" t="s">
        <v>119</v>
      </c>
      <c r="E149" s="138" t="s">
        <v>164</v>
      </c>
      <c r="F149" s="139" t="s">
        <v>165</v>
      </c>
      <c r="G149" s="140" t="s">
        <v>143</v>
      </c>
      <c r="H149" s="141">
        <v>18</v>
      </c>
      <c r="I149" s="142"/>
      <c r="J149" s="143">
        <f>ROUND(I149*H149,2)</f>
        <v>0</v>
      </c>
      <c r="K149" s="144"/>
      <c r="L149" s="31"/>
      <c r="M149" s="145" t="s">
        <v>1</v>
      </c>
      <c r="N149" s="146" t="s">
        <v>38</v>
      </c>
      <c r="O149" s="56"/>
      <c r="P149" s="147">
        <f>O149*H149</f>
        <v>0</v>
      </c>
      <c r="Q149" s="147">
        <v>0</v>
      </c>
      <c r="R149" s="147">
        <f>Q149*H149</f>
        <v>0</v>
      </c>
      <c r="S149" s="147">
        <v>0</v>
      </c>
      <c r="T149" s="147">
        <f>S149*H149</f>
        <v>0</v>
      </c>
      <c r="U149" s="148" t="s">
        <v>1</v>
      </c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49" t="s">
        <v>123</v>
      </c>
      <c r="AT149" s="149" t="s">
        <v>119</v>
      </c>
      <c r="AU149" s="149" t="s">
        <v>80</v>
      </c>
      <c r="AY149" s="15" t="s">
        <v>117</v>
      </c>
      <c r="BE149" s="150">
        <f>IF(N149="základní",J149,0)</f>
        <v>0</v>
      </c>
      <c r="BF149" s="150">
        <f>IF(N149="snížená",J149,0)</f>
        <v>0</v>
      </c>
      <c r="BG149" s="150">
        <f>IF(N149="zákl. přenesená",J149,0)</f>
        <v>0</v>
      </c>
      <c r="BH149" s="150">
        <f>IF(N149="sníž. přenesená",J149,0)</f>
        <v>0</v>
      </c>
      <c r="BI149" s="150">
        <f>IF(N149="nulová",J149,0)</f>
        <v>0</v>
      </c>
      <c r="BJ149" s="15" t="s">
        <v>78</v>
      </c>
      <c r="BK149" s="150">
        <f>ROUND(I149*H149,2)</f>
        <v>0</v>
      </c>
      <c r="BL149" s="15" t="s">
        <v>123</v>
      </c>
      <c r="BM149" s="149" t="s">
        <v>166</v>
      </c>
    </row>
    <row r="150" spans="1:65" s="2" customFormat="1" ht="39">
      <c r="A150" s="30"/>
      <c r="B150" s="31"/>
      <c r="C150" s="30"/>
      <c r="D150" s="151" t="s">
        <v>125</v>
      </c>
      <c r="E150" s="30"/>
      <c r="F150" s="152" t="s">
        <v>167</v>
      </c>
      <c r="G150" s="30"/>
      <c r="H150" s="30"/>
      <c r="I150" s="153"/>
      <c r="J150" s="30"/>
      <c r="K150" s="30"/>
      <c r="L150" s="31"/>
      <c r="M150" s="154"/>
      <c r="N150" s="155"/>
      <c r="O150" s="56"/>
      <c r="P150" s="56"/>
      <c r="Q150" s="56"/>
      <c r="R150" s="56"/>
      <c r="S150" s="56"/>
      <c r="T150" s="56"/>
      <c r="U150" s="57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T150" s="15" t="s">
        <v>125</v>
      </c>
      <c r="AU150" s="15" t="s">
        <v>80</v>
      </c>
    </row>
    <row r="151" spans="1:65" s="2" customFormat="1">
      <c r="A151" s="30"/>
      <c r="B151" s="31"/>
      <c r="C151" s="30"/>
      <c r="D151" s="156" t="s">
        <v>127</v>
      </c>
      <c r="E151" s="30"/>
      <c r="F151" s="157" t="s">
        <v>168</v>
      </c>
      <c r="G151" s="30"/>
      <c r="H151" s="30"/>
      <c r="I151" s="153"/>
      <c r="J151" s="30"/>
      <c r="K151" s="30"/>
      <c r="L151" s="31"/>
      <c r="M151" s="154"/>
      <c r="N151" s="155"/>
      <c r="O151" s="56"/>
      <c r="P151" s="56"/>
      <c r="Q151" s="56"/>
      <c r="R151" s="56"/>
      <c r="S151" s="56"/>
      <c r="T151" s="56"/>
      <c r="U151" s="57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T151" s="15" t="s">
        <v>127</v>
      </c>
      <c r="AU151" s="15" t="s">
        <v>80</v>
      </c>
    </row>
    <row r="152" spans="1:65" s="2" customFormat="1" ht="16.5" customHeight="1">
      <c r="A152" s="30"/>
      <c r="B152" s="136"/>
      <c r="C152" s="158" t="s">
        <v>169</v>
      </c>
      <c r="D152" s="158" t="s">
        <v>170</v>
      </c>
      <c r="E152" s="159" t="s">
        <v>171</v>
      </c>
      <c r="F152" s="160" t="s">
        <v>172</v>
      </c>
      <c r="G152" s="161" t="s">
        <v>173</v>
      </c>
      <c r="H152" s="162">
        <v>36</v>
      </c>
      <c r="I152" s="163"/>
      <c r="J152" s="164">
        <f>ROUND(I152*H152,2)</f>
        <v>0</v>
      </c>
      <c r="K152" s="165"/>
      <c r="L152" s="166"/>
      <c r="M152" s="167" t="s">
        <v>1</v>
      </c>
      <c r="N152" s="168" t="s">
        <v>38</v>
      </c>
      <c r="O152" s="56"/>
      <c r="P152" s="147">
        <f>O152*H152</f>
        <v>0</v>
      </c>
      <c r="Q152" s="147">
        <v>1</v>
      </c>
      <c r="R152" s="147">
        <f>Q152*H152</f>
        <v>36</v>
      </c>
      <c r="S152" s="147">
        <v>0</v>
      </c>
      <c r="T152" s="147">
        <f>S152*H152</f>
        <v>0</v>
      </c>
      <c r="U152" s="148" t="s">
        <v>1</v>
      </c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49" t="s">
        <v>14</v>
      </c>
      <c r="AT152" s="149" t="s">
        <v>170</v>
      </c>
      <c r="AU152" s="149" t="s">
        <v>80</v>
      </c>
      <c r="AY152" s="15" t="s">
        <v>117</v>
      </c>
      <c r="BE152" s="150">
        <f>IF(N152="základní",J152,0)</f>
        <v>0</v>
      </c>
      <c r="BF152" s="150">
        <f>IF(N152="snížená",J152,0)</f>
        <v>0</v>
      </c>
      <c r="BG152" s="150">
        <f>IF(N152="zákl. přenesená",J152,0)</f>
        <v>0</v>
      </c>
      <c r="BH152" s="150">
        <f>IF(N152="sníž. přenesená",J152,0)</f>
        <v>0</v>
      </c>
      <c r="BI152" s="150">
        <f>IF(N152="nulová",J152,0)</f>
        <v>0</v>
      </c>
      <c r="BJ152" s="15" t="s">
        <v>78</v>
      </c>
      <c r="BK152" s="150">
        <f>ROUND(I152*H152,2)</f>
        <v>0</v>
      </c>
      <c r="BL152" s="15" t="s">
        <v>123</v>
      </c>
      <c r="BM152" s="149" t="s">
        <v>174</v>
      </c>
    </row>
    <row r="153" spans="1:65" s="2" customFormat="1">
      <c r="A153" s="30"/>
      <c r="B153" s="31"/>
      <c r="C153" s="30"/>
      <c r="D153" s="151" t="s">
        <v>125</v>
      </c>
      <c r="E153" s="30"/>
      <c r="F153" s="152" t="s">
        <v>172</v>
      </c>
      <c r="G153" s="30"/>
      <c r="H153" s="30"/>
      <c r="I153" s="153"/>
      <c r="J153" s="30"/>
      <c r="K153" s="30"/>
      <c r="L153" s="31"/>
      <c r="M153" s="154"/>
      <c r="N153" s="155"/>
      <c r="O153" s="56"/>
      <c r="P153" s="56"/>
      <c r="Q153" s="56"/>
      <c r="R153" s="56"/>
      <c r="S153" s="56"/>
      <c r="T153" s="56"/>
      <c r="U153" s="57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T153" s="15" t="s">
        <v>125</v>
      </c>
      <c r="AU153" s="15" t="s">
        <v>80</v>
      </c>
    </row>
    <row r="154" spans="1:65" s="13" customFormat="1">
      <c r="B154" s="169"/>
      <c r="D154" s="151" t="s">
        <v>175</v>
      </c>
      <c r="F154" s="170" t="s">
        <v>176</v>
      </c>
      <c r="H154" s="171">
        <v>36</v>
      </c>
      <c r="I154" s="172"/>
      <c r="L154" s="169"/>
      <c r="M154" s="173"/>
      <c r="N154" s="174"/>
      <c r="O154" s="174"/>
      <c r="P154" s="174"/>
      <c r="Q154" s="174"/>
      <c r="R154" s="174"/>
      <c r="S154" s="174"/>
      <c r="T154" s="174"/>
      <c r="U154" s="175"/>
      <c r="AT154" s="176" t="s">
        <v>175</v>
      </c>
      <c r="AU154" s="176" t="s">
        <v>80</v>
      </c>
      <c r="AV154" s="13" t="s">
        <v>80</v>
      </c>
      <c r="AW154" s="13" t="s">
        <v>3</v>
      </c>
      <c r="AX154" s="13" t="s">
        <v>78</v>
      </c>
      <c r="AY154" s="176" t="s">
        <v>117</v>
      </c>
    </row>
    <row r="155" spans="1:65" s="2" customFormat="1" ht="24.2" customHeight="1">
      <c r="A155" s="30"/>
      <c r="B155" s="136"/>
      <c r="C155" s="137" t="s">
        <v>177</v>
      </c>
      <c r="D155" s="137" t="s">
        <v>119</v>
      </c>
      <c r="E155" s="138" t="s">
        <v>178</v>
      </c>
      <c r="F155" s="139" t="s">
        <v>179</v>
      </c>
      <c r="G155" s="140" t="s">
        <v>143</v>
      </c>
      <c r="H155" s="141">
        <v>18</v>
      </c>
      <c r="I155" s="142"/>
      <c r="J155" s="143">
        <f>ROUND(I155*H155,2)</f>
        <v>0</v>
      </c>
      <c r="K155" s="144"/>
      <c r="L155" s="31"/>
      <c r="M155" s="145" t="s">
        <v>1</v>
      </c>
      <c r="N155" s="146" t="s">
        <v>38</v>
      </c>
      <c r="O155" s="56"/>
      <c r="P155" s="147">
        <f>O155*H155</f>
        <v>0</v>
      </c>
      <c r="Q155" s="147">
        <v>0</v>
      </c>
      <c r="R155" s="147">
        <f>Q155*H155</f>
        <v>0</v>
      </c>
      <c r="S155" s="147">
        <v>0</v>
      </c>
      <c r="T155" s="147">
        <f>S155*H155</f>
        <v>0</v>
      </c>
      <c r="U155" s="148" t="s">
        <v>1</v>
      </c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49" t="s">
        <v>123</v>
      </c>
      <c r="AT155" s="149" t="s">
        <v>119</v>
      </c>
      <c r="AU155" s="149" t="s">
        <v>80</v>
      </c>
      <c r="AY155" s="15" t="s">
        <v>117</v>
      </c>
      <c r="BE155" s="150">
        <f>IF(N155="základní",J155,0)</f>
        <v>0</v>
      </c>
      <c r="BF155" s="150">
        <f>IF(N155="snížená",J155,0)</f>
        <v>0</v>
      </c>
      <c r="BG155" s="150">
        <f>IF(N155="zákl. přenesená",J155,0)</f>
        <v>0</v>
      </c>
      <c r="BH155" s="150">
        <f>IF(N155="sníž. přenesená",J155,0)</f>
        <v>0</v>
      </c>
      <c r="BI155" s="150">
        <f>IF(N155="nulová",J155,0)</f>
        <v>0</v>
      </c>
      <c r="BJ155" s="15" t="s">
        <v>78</v>
      </c>
      <c r="BK155" s="150">
        <f>ROUND(I155*H155,2)</f>
        <v>0</v>
      </c>
      <c r="BL155" s="15" t="s">
        <v>123</v>
      </c>
      <c r="BM155" s="149" t="s">
        <v>180</v>
      </c>
    </row>
    <row r="156" spans="1:65" s="2" customFormat="1">
      <c r="A156" s="30"/>
      <c r="B156" s="31"/>
      <c r="C156" s="30"/>
      <c r="D156" s="151" t="s">
        <v>125</v>
      </c>
      <c r="E156" s="30"/>
      <c r="F156" s="152" t="s">
        <v>181</v>
      </c>
      <c r="G156" s="30"/>
      <c r="H156" s="30"/>
      <c r="I156" s="153"/>
      <c r="J156" s="30"/>
      <c r="K156" s="30"/>
      <c r="L156" s="31"/>
      <c r="M156" s="154"/>
      <c r="N156" s="155"/>
      <c r="O156" s="56"/>
      <c r="P156" s="56"/>
      <c r="Q156" s="56"/>
      <c r="R156" s="56"/>
      <c r="S156" s="56"/>
      <c r="T156" s="56"/>
      <c r="U156" s="57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T156" s="15" t="s">
        <v>125</v>
      </c>
      <c r="AU156" s="15" t="s">
        <v>80</v>
      </c>
    </row>
    <row r="157" spans="1:65" s="2" customFormat="1">
      <c r="A157" s="30"/>
      <c r="B157" s="31"/>
      <c r="C157" s="30"/>
      <c r="D157" s="156" t="s">
        <v>127</v>
      </c>
      <c r="E157" s="30"/>
      <c r="F157" s="157" t="s">
        <v>182</v>
      </c>
      <c r="G157" s="30"/>
      <c r="H157" s="30"/>
      <c r="I157" s="153"/>
      <c r="J157" s="30"/>
      <c r="K157" s="30"/>
      <c r="L157" s="31"/>
      <c r="M157" s="154"/>
      <c r="N157" s="155"/>
      <c r="O157" s="56"/>
      <c r="P157" s="56"/>
      <c r="Q157" s="56"/>
      <c r="R157" s="56"/>
      <c r="S157" s="56"/>
      <c r="T157" s="56"/>
      <c r="U157" s="57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T157" s="15" t="s">
        <v>127</v>
      </c>
      <c r="AU157" s="15" t="s">
        <v>80</v>
      </c>
    </row>
    <row r="158" spans="1:65" s="2" customFormat="1" ht="24.2" customHeight="1">
      <c r="A158" s="30"/>
      <c r="B158" s="136"/>
      <c r="C158" s="137" t="s">
        <v>183</v>
      </c>
      <c r="D158" s="137" t="s">
        <v>119</v>
      </c>
      <c r="E158" s="138" t="s">
        <v>184</v>
      </c>
      <c r="F158" s="139" t="s">
        <v>185</v>
      </c>
      <c r="G158" s="140" t="s">
        <v>143</v>
      </c>
      <c r="H158" s="141">
        <v>18</v>
      </c>
      <c r="I158" s="142"/>
      <c r="J158" s="143">
        <f>ROUND(I158*H158,2)</f>
        <v>0</v>
      </c>
      <c r="K158" s="144"/>
      <c r="L158" s="31"/>
      <c r="M158" s="145" t="s">
        <v>1</v>
      </c>
      <c r="N158" s="146" t="s">
        <v>38</v>
      </c>
      <c r="O158" s="56"/>
      <c r="P158" s="147">
        <f>O158*H158</f>
        <v>0</v>
      </c>
      <c r="Q158" s="147">
        <v>0</v>
      </c>
      <c r="R158" s="147">
        <f>Q158*H158</f>
        <v>0</v>
      </c>
      <c r="S158" s="147">
        <v>0</v>
      </c>
      <c r="T158" s="147">
        <f>S158*H158</f>
        <v>0</v>
      </c>
      <c r="U158" s="148" t="s">
        <v>1</v>
      </c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49" t="s">
        <v>123</v>
      </c>
      <c r="AT158" s="149" t="s">
        <v>119</v>
      </c>
      <c r="AU158" s="149" t="s">
        <v>80</v>
      </c>
      <c r="AY158" s="15" t="s">
        <v>117</v>
      </c>
      <c r="BE158" s="150">
        <f>IF(N158="základní",J158,0)</f>
        <v>0</v>
      </c>
      <c r="BF158" s="150">
        <f>IF(N158="snížená",J158,0)</f>
        <v>0</v>
      </c>
      <c r="BG158" s="150">
        <f>IF(N158="zákl. přenesená",J158,0)</f>
        <v>0</v>
      </c>
      <c r="BH158" s="150">
        <f>IF(N158="sníž. přenesená",J158,0)</f>
        <v>0</v>
      </c>
      <c r="BI158" s="150">
        <f>IF(N158="nulová",J158,0)</f>
        <v>0</v>
      </c>
      <c r="BJ158" s="15" t="s">
        <v>78</v>
      </c>
      <c r="BK158" s="150">
        <f>ROUND(I158*H158,2)</f>
        <v>0</v>
      </c>
      <c r="BL158" s="15" t="s">
        <v>123</v>
      </c>
      <c r="BM158" s="149" t="s">
        <v>186</v>
      </c>
    </row>
    <row r="159" spans="1:65" s="2" customFormat="1" ht="39">
      <c r="A159" s="30"/>
      <c r="B159" s="31"/>
      <c r="C159" s="30"/>
      <c r="D159" s="151" t="s">
        <v>125</v>
      </c>
      <c r="E159" s="30"/>
      <c r="F159" s="152" t="s">
        <v>187</v>
      </c>
      <c r="G159" s="30"/>
      <c r="H159" s="30"/>
      <c r="I159" s="153"/>
      <c r="J159" s="30"/>
      <c r="K159" s="30"/>
      <c r="L159" s="31"/>
      <c r="M159" s="154"/>
      <c r="N159" s="155"/>
      <c r="O159" s="56"/>
      <c r="P159" s="56"/>
      <c r="Q159" s="56"/>
      <c r="R159" s="56"/>
      <c r="S159" s="56"/>
      <c r="T159" s="56"/>
      <c r="U159" s="57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T159" s="15" t="s">
        <v>125</v>
      </c>
      <c r="AU159" s="15" t="s">
        <v>80</v>
      </c>
    </row>
    <row r="160" spans="1:65" s="2" customFormat="1">
      <c r="A160" s="30"/>
      <c r="B160" s="31"/>
      <c r="C160" s="30"/>
      <c r="D160" s="156" t="s">
        <v>127</v>
      </c>
      <c r="E160" s="30"/>
      <c r="F160" s="157" t="s">
        <v>188</v>
      </c>
      <c r="G160" s="30"/>
      <c r="H160" s="30"/>
      <c r="I160" s="153"/>
      <c r="J160" s="30"/>
      <c r="K160" s="30"/>
      <c r="L160" s="31"/>
      <c r="M160" s="154"/>
      <c r="N160" s="155"/>
      <c r="O160" s="56"/>
      <c r="P160" s="56"/>
      <c r="Q160" s="56"/>
      <c r="R160" s="56"/>
      <c r="S160" s="56"/>
      <c r="T160" s="56"/>
      <c r="U160" s="57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T160" s="15" t="s">
        <v>127</v>
      </c>
      <c r="AU160" s="15" t="s">
        <v>80</v>
      </c>
    </row>
    <row r="161" spans="1:65" s="2" customFormat="1" ht="16.5" customHeight="1">
      <c r="A161" s="30"/>
      <c r="B161" s="136"/>
      <c r="C161" s="158" t="s">
        <v>8</v>
      </c>
      <c r="D161" s="158" t="s">
        <v>170</v>
      </c>
      <c r="E161" s="159" t="s">
        <v>189</v>
      </c>
      <c r="F161" s="160" t="s">
        <v>190</v>
      </c>
      <c r="G161" s="161" t="s">
        <v>173</v>
      </c>
      <c r="H161" s="162">
        <v>36</v>
      </c>
      <c r="I161" s="163"/>
      <c r="J161" s="164">
        <f>ROUND(I161*H161,2)</f>
        <v>0</v>
      </c>
      <c r="K161" s="165"/>
      <c r="L161" s="166"/>
      <c r="M161" s="167" t="s">
        <v>1</v>
      </c>
      <c r="N161" s="168" t="s">
        <v>38</v>
      </c>
      <c r="O161" s="56"/>
      <c r="P161" s="147">
        <f>O161*H161</f>
        <v>0</v>
      </c>
      <c r="Q161" s="147">
        <v>1</v>
      </c>
      <c r="R161" s="147">
        <f>Q161*H161</f>
        <v>36</v>
      </c>
      <c r="S161" s="147">
        <v>0</v>
      </c>
      <c r="T161" s="147">
        <f>S161*H161</f>
        <v>0</v>
      </c>
      <c r="U161" s="148" t="s">
        <v>1</v>
      </c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49" t="s">
        <v>14</v>
      </c>
      <c r="AT161" s="149" t="s">
        <v>170</v>
      </c>
      <c r="AU161" s="149" t="s">
        <v>80</v>
      </c>
      <c r="AY161" s="15" t="s">
        <v>117</v>
      </c>
      <c r="BE161" s="150">
        <f>IF(N161="základní",J161,0)</f>
        <v>0</v>
      </c>
      <c r="BF161" s="150">
        <f>IF(N161="snížená",J161,0)</f>
        <v>0</v>
      </c>
      <c r="BG161" s="150">
        <f>IF(N161="zákl. přenesená",J161,0)</f>
        <v>0</v>
      </c>
      <c r="BH161" s="150">
        <f>IF(N161="sníž. přenesená",J161,0)</f>
        <v>0</v>
      </c>
      <c r="BI161" s="150">
        <f>IF(N161="nulová",J161,0)</f>
        <v>0</v>
      </c>
      <c r="BJ161" s="15" t="s">
        <v>78</v>
      </c>
      <c r="BK161" s="150">
        <f>ROUND(I161*H161,2)</f>
        <v>0</v>
      </c>
      <c r="BL161" s="15" t="s">
        <v>123</v>
      </c>
      <c r="BM161" s="149" t="s">
        <v>191</v>
      </c>
    </row>
    <row r="162" spans="1:65" s="2" customFormat="1" ht="19.5">
      <c r="A162" s="30"/>
      <c r="B162" s="31"/>
      <c r="C162" s="30"/>
      <c r="D162" s="151" t="s">
        <v>125</v>
      </c>
      <c r="E162" s="30"/>
      <c r="F162" s="152" t="s">
        <v>192</v>
      </c>
      <c r="G162" s="30"/>
      <c r="H162" s="30"/>
      <c r="I162" s="153"/>
      <c r="J162" s="30"/>
      <c r="K162" s="30"/>
      <c r="L162" s="31"/>
      <c r="M162" s="154"/>
      <c r="N162" s="155"/>
      <c r="O162" s="56"/>
      <c r="P162" s="56"/>
      <c r="Q162" s="56"/>
      <c r="R162" s="56"/>
      <c r="S162" s="56"/>
      <c r="T162" s="56"/>
      <c r="U162" s="57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T162" s="15" t="s">
        <v>125</v>
      </c>
      <c r="AU162" s="15" t="s">
        <v>80</v>
      </c>
    </row>
    <row r="163" spans="1:65" s="13" customFormat="1">
      <c r="B163" s="169"/>
      <c r="D163" s="151" t="s">
        <v>175</v>
      </c>
      <c r="F163" s="170" t="s">
        <v>176</v>
      </c>
      <c r="H163" s="171">
        <v>36</v>
      </c>
      <c r="I163" s="172"/>
      <c r="L163" s="169"/>
      <c r="M163" s="173"/>
      <c r="N163" s="174"/>
      <c r="O163" s="174"/>
      <c r="P163" s="174"/>
      <c r="Q163" s="174"/>
      <c r="R163" s="174"/>
      <c r="S163" s="174"/>
      <c r="T163" s="174"/>
      <c r="U163" s="175"/>
      <c r="AT163" s="176" t="s">
        <v>175</v>
      </c>
      <c r="AU163" s="176" t="s">
        <v>80</v>
      </c>
      <c r="AV163" s="13" t="s">
        <v>80</v>
      </c>
      <c r="AW163" s="13" t="s">
        <v>3</v>
      </c>
      <c r="AX163" s="13" t="s">
        <v>78</v>
      </c>
      <c r="AY163" s="176" t="s">
        <v>117</v>
      </c>
    </row>
    <row r="164" spans="1:65" s="2" customFormat="1" ht="24.2" customHeight="1">
      <c r="A164" s="30"/>
      <c r="B164" s="136"/>
      <c r="C164" s="137" t="s">
        <v>193</v>
      </c>
      <c r="D164" s="137" t="s">
        <v>119</v>
      </c>
      <c r="E164" s="138" t="s">
        <v>184</v>
      </c>
      <c r="F164" s="139" t="s">
        <v>185</v>
      </c>
      <c r="G164" s="140" t="s">
        <v>143</v>
      </c>
      <c r="H164" s="141">
        <v>18</v>
      </c>
      <c r="I164" s="142"/>
      <c r="J164" s="143">
        <f>ROUND(I164*H164,2)</f>
        <v>0</v>
      </c>
      <c r="K164" s="144"/>
      <c r="L164" s="31"/>
      <c r="M164" s="145" t="s">
        <v>1</v>
      </c>
      <c r="N164" s="146" t="s">
        <v>38</v>
      </c>
      <c r="O164" s="56"/>
      <c r="P164" s="147">
        <f>O164*H164</f>
        <v>0</v>
      </c>
      <c r="Q164" s="147">
        <v>0</v>
      </c>
      <c r="R164" s="147">
        <f>Q164*H164</f>
        <v>0</v>
      </c>
      <c r="S164" s="147">
        <v>0</v>
      </c>
      <c r="T164" s="147">
        <f>S164*H164</f>
        <v>0</v>
      </c>
      <c r="U164" s="148" t="s">
        <v>1</v>
      </c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49" t="s">
        <v>123</v>
      </c>
      <c r="AT164" s="149" t="s">
        <v>119</v>
      </c>
      <c r="AU164" s="149" t="s">
        <v>80</v>
      </c>
      <c r="AY164" s="15" t="s">
        <v>117</v>
      </c>
      <c r="BE164" s="150">
        <f>IF(N164="základní",J164,0)</f>
        <v>0</v>
      </c>
      <c r="BF164" s="150">
        <f>IF(N164="snížená",J164,0)</f>
        <v>0</v>
      </c>
      <c r="BG164" s="150">
        <f>IF(N164="zákl. přenesená",J164,0)</f>
        <v>0</v>
      </c>
      <c r="BH164" s="150">
        <f>IF(N164="sníž. přenesená",J164,0)</f>
        <v>0</v>
      </c>
      <c r="BI164" s="150">
        <f>IF(N164="nulová",J164,0)</f>
        <v>0</v>
      </c>
      <c r="BJ164" s="15" t="s">
        <v>78</v>
      </c>
      <c r="BK164" s="150">
        <f>ROUND(I164*H164,2)</f>
        <v>0</v>
      </c>
      <c r="BL164" s="15" t="s">
        <v>123</v>
      </c>
      <c r="BM164" s="149" t="s">
        <v>194</v>
      </c>
    </row>
    <row r="165" spans="1:65" s="2" customFormat="1" ht="39">
      <c r="A165" s="30"/>
      <c r="B165" s="31"/>
      <c r="C165" s="30"/>
      <c r="D165" s="151" t="s">
        <v>125</v>
      </c>
      <c r="E165" s="30"/>
      <c r="F165" s="152" t="s">
        <v>187</v>
      </c>
      <c r="G165" s="30"/>
      <c r="H165" s="30"/>
      <c r="I165" s="153"/>
      <c r="J165" s="30"/>
      <c r="K165" s="30"/>
      <c r="L165" s="31"/>
      <c r="M165" s="154"/>
      <c r="N165" s="155"/>
      <c r="O165" s="56"/>
      <c r="P165" s="56"/>
      <c r="Q165" s="56"/>
      <c r="R165" s="56"/>
      <c r="S165" s="56"/>
      <c r="T165" s="56"/>
      <c r="U165" s="57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T165" s="15" t="s">
        <v>125</v>
      </c>
      <c r="AU165" s="15" t="s">
        <v>80</v>
      </c>
    </row>
    <row r="166" spans="1:65" s="2" customFormat="1">
      <c r="A166" s="30"/>
      <c r="B166" s="31"/>
      <c r="C166" s="30"/>
      <c r="D166" s="156" t="s">
        <v>127</v>
      </c>
      <c r="E166" s="30"/>
      <c r="F166" s="157" t="s">
        <v>188</v>
      </c>
      <c r="G166" s="30"/>
      <c r="H166" s="30"/>
      <c r="I166" s="153"/>
      <c r="J166" s="30"/>
      <c r="K166" s="30"/>
      <c r="L166" s="31"/>
      <c r="M166" s="154"/>
      <c r="N166" s="155"/>
      <c r="O166" s="56"/>
      <c r="P166" s="56"/>
      <c r="Q166" s="56"/>
      <c r="R166" s="56"/>
      <c r="S166" s="56"/>
      <c r="T166" s="56"/>
      <c r="U166" s="57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T166" s="15" t="s">
        <v>127</v>
      </c>
      <c r="AU166" s="15" t="s">
        <v>80</v>
      </c>
    </row>
    <row r="167" spans="1:65" s="2" customFormat="1" ht="16.5" customHeight="1">
      <c r="A167" s="30"/>
      <c r="B167" s="136"/>
      <c r="C167" s="158" t="s">
        <v>195</v>
      </c>
      <c r="D167" s="158" t="s">
        <v>170</v>
      </c>
      <c r="E167" s="159" t="s">
        <v>196</v>
      </c>
      <c r="F167" s="160" t="s">
        <v>197</v>
      </c>
      <c r="G167" s="161" t="s">
        <v>173</v>
      </c>
      <c r="H167" s="162">
        <v>36</v>
      </c>
      <c r="I167" s="163"/>
      <c r="J167" s="164">
        <f>ROUND(I167*H167,2)</f>
        <v>0</v>
      </c>
      <c r="K167" s="165"/>
      <c r="L167" s="166"/>
      <c r="M167" s="167" t="s">
        <v>1</v>
      </c>
      <c r="N167" s="168" t="s">
        <v>38</v>
      </c>
      <c r="O167" s="56"/>
      <c r="P167" s="147">
        <f>O167*H167</f>
        <v>0</v>
      </c>
      <c r="Q167" s="147">
        <v>1</v>
      </c>
      <c r="R167" s="147">
        <f>Q167*H167</f>
        <v>36</v>
      </c>
      <c r="S167" s="147">
        <v>0</v>
      </c>
      <c r="T167" s="147">
        <f>S167*H167</f>
        <v>0</v>
      </c>
      <c r="U167" s="148" t="s">
        <v>1</v>
      </c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49" t="s">
        <v>14</v>
      </c>
      <c r="AT167" s="149" t="s">
        <v>170</v>
      </c>
      <c r="AU167" s="149" t="s">
        <v>80</v>
      </c>
      <c r="AY167" s="15" t="s">
        <v>117</v>
      </c>
      <c r="BE167" s="150">
        <f>IF(N167="základní",J167,0)</f>
        <v>0</v>
      </c>
      <c r="BF167" s="150">
        <f>IF(N167="snížená",J167,0)</f>
        <v>0</v>
      </c>
      <c r="BG167" s="150">
        <f>IF(N167="zákl. přenesená",J167,0)</f>
        <v>0</v>
      </c>
      <c r="BH167" s="150">
        <f>IF(N167="sníž. přenesená",J167,0)</f>
        <v>0</v>
      </c>
      <c r="BI167" s="150">
        <f>IF(N167="nulová",J167,0)</f>
        <v>0</v>
      </c>
      <c r="BJ167" s="15" t="s">
        <v>78</v>
      </c>
      <c r="BK167" s="150">
        <f>ROUND(I167*H167,2)</f>
        <v>0</v>
      </c>
      <c r="BL167" s="15" t="s">
        <v>123</v>
      </c>
      <c r="BM167" s="149" t="s">
        <v>198</v>
      </c>
    </row>
    <row r="168" spans="1:65" s="2" customFormat="1">
      <c r="A168" s="30"/>
      <c r="B168" s="31"/>
      <c r="C168" s="30"/>
      <c r="D168" s="151" t="s">
        <v>125</v>
      </c>
      <c r="E168" s="30"/>
      <c r="F168" s="152" t="s">
        <v>197</v>
      </c>
      <c r="G168" s="30"/>
      <c r="H168" s="30"/>
      <c r="I168" s="153"/>
      <c r="J168" s="30"/>
      <c r="K168" s="30"/>
      <c r="L168" s="31"/>
      <c r="M168" s="154"/>
      <c r="N168" s="155"/>
      <c r="O168" s="56"/>
      <c r="P168" s="56"/>
      <c r="Q168" s="56"/>
      <c r="R168" s="56"/>
      <c r="S168" s="56"/>
      <c r="T168" s="56"/>
      <c r="U168" s="57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T168" s="15" t="s">
        <v>125</v>
      </c>
      <c r="AU168" s="15" t="s">
        <v>80</v>
      </c>
    </row>
    <row r="169" spans="1:65" s="13" customFormat="1">
      <c r="B169" s="169"/>
      <c r="D169" s="151" t="s">
        <v>175</v>
      </c>
      <c r="F169" s="170" t="s">
        <v>176</v>
      </c>
      <c r="H169" s="171">
        <v>36</v>
      </c>
      <c r="I169" s="172"/>
      <c r="L169" s="169"/>
      <c r="M169" s="173"/>
      <c r="N169" s="174"/>
      <c r="O169" s="174"/>
      <c r="P169" s="174"/>
      <c r="Q169" s="174"/>
      <c r="R169" s="174"/>
      <c r="S169" s="174"/>
      <c r="T169" s="174"/>
      <c r="U169" s="175"/>
      <c r="AT169" s="176" t="s">
        <v>175</v>
      </c>
      <c r="AU169" s="176" t="s">
        <v>80</v>
      </c>
      <c r="AV169" s="13" t="s">
        <v>80</v>
      </c>
      <c r="AW169" s="13" t="s">
        <v>3</v>
      </c>
      <c r="AX169" s="13" t="s">
        <v>78</v>
      </c>
      <c r="AY169" s="176" t="s">
        <v>117</v>
      </c>
    </row>
    <row r="170" spans="1:65" s="12" customFormat="1" ht="22.9" customHeight="1">
      <c r="B170" s="123"/>
      <c r="D170" s="124" t="s">
        <v>72</v>
      </c>
      <c r="E170" s="134" t="s">
        <v>80</v>
      </c>
      <c r="F170" s="134" t="s">
        <v>199</v>
      </c>
      <c r="I170" s="126"/>
      <c r="J170" s="135">
        <f>BK170</f>
        <v>0</v>
      </c>
      <c r="L170" s="123"/>
      <c r="M170" s="128"/>
      <c r="N170" s="129"/>
      <c r="O170" s="129"/>
      <c r="P170" s="130">
        <f>SUM(P171:P186)</f>
        <v>0</v>
      </c>
      <c r="Q170" s="129"/>
      <c r="R170" s="130">
        <f>SUM(R171:R186)</f>
        <v>0.4240795</v>
      </c>
      <c r="S170" s="129"/>
      <c r="T170" s="130">
        <f>SUM(T171:T186)</f>
        <v>0</v>
      </c>
      <c r="U170" s="131"/>
      <c r="AR170" s="124" t="s">
        <v>78</v>
      </c>
      <c r="AT170" s="132" t="s">
        <v>72</v>
      </c>
      <c r="AU170" s="132" t="s">
        <v>78</v>
      </c>
      <c r="AY170" s="124" t="s">
        <v>117</v>
      </c>
      <c r="BK170" s="133">
        <f>SUM(BK171:BK186)</f>
        <v>0</v>
      </c>
    </row>
    <row r="171" spans="1:65" s="2" customFormat="1" ht="24.2" customHeight="1">
      <c r="A171" s="30"/>
      <c r="B171" s="136"/>
      <c r="C171" s="137" t="s">
        <v>200</v>
      </c>
      <c r="D171" s="137" t="s">
        <v>119</v>
      </c>
      <c r="E171" s="138" t="s">
        <v>201</v>
      </c>
      <c r="F171" s="139" t="s">
        <v>202</v>
      </c>
      <c r="G171" s="140" t="s">
        <v>137</v>
      </c>
      <c r="H171" s="141">
        <v>133</v>
      </c>
      <c r="I171" s="142"/>
      <c r="J171" s="143">
        <f>ROUND(I171*H171,2)</f>
        <v>0</v>
      </c>
      <c r="K171" s="144"/>
      <c r="L171" s="31"/>
      <c r="M171" s="145" t="s">
        <v>1</v>
      </c>
      <c r="N171" s="146" t="s">
        <v>38</v>
      </c>
      <c r="O171" s="56"/>
      <c r="P171" s="147">
        <f>O171*H171</f>
        <v>0</v>
      </c>
      <c r="Q171" s="147">
        <v>0</v>
      </c>
      <c r="R171" s="147">
        <f>Q171*H171</f>
        <v>0</v>
      </c>
      <c r="S171" s="147">
        <v>0</v>
      </c>
      <c r="T171" s="147">
        <f>S171*H171</f>
        <v>0</v>
      </c>
      <c r="U171" s="148" t="s">
        <v>1</v>
      </c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49" t="s">
        <v>123</v>
      </c>
      <c r="AT171" s="149" t="s">
        <v>119</v>
      </c>
      <c r="AU171" s="149" t="s">
        <v>80</v>
      </c>
      <c r="AY171" s="15" t="s">
        <v>117</v>
      </c>
      <c r="BE171" s="150">
        <f>IF(N171="základní",J171,0)</f>
        <v>0</v>
      </c>
      <c r="BF171" s="150">
        <f>IF(N171="snížená",J171,0)</f>
        <v>0</v>
      </c>
      <c r="BG171" s="150">
        <f>IF(N171="zákl. přenesená",J171,0)</f>
        <v>0</v>
      </c>
      <c r="BH171" s="150">
        <f>IF(N171="sníž. přenesená",J171,0)</f>
        <v>0</v>
      </c>
      <c r="BI171" s="150">
        <f>IF(N171="nulová",J171,0)</f>
        <v>0</v>
      </c>
      <c r="BJ171" s="15" t="s">
        <v>78</v>
      </c>
      <c r="BK171" s="150">
        <f>ROUND(I171*H171,2)</f>
        <v>0</v>
      </c>
      <c r="BL171" s="15" t="s">
        <v>123</v>
      </c>
      <c r="BM171" s="149" t="s">
        <v>203</v>
      </c>
    </row>
    <row r="172" spans="1:65" s="2" customFormat="1" ht="19.5">
      <c r="A172" s="30"/>
      <c r="B172" s="31"/>
      <c r="C172" s="30"/>
      <c r="D172" s="151" t="s">
        <v>125</v>
      </c>
      <c r="E172" s="30"/>
      <c r="F172" s="152" t="s">
        <v>204</v>
      </c>
      <c r="G172" s="30"/>
      <c r="H172" s="30"/>
      <c r="I172" s="153"/>
      <c r="J172" s="30"/>
      <c r="K172" s="30"/>
      <c r="L172" s="31"/>
      <c r="M172" s="154"/>
      <c r="N172" s="155"/>
      <c r="O172" s="56"/>
      <c r="P172" s="56"/>
      <c r="Q172" s="56"/>
      <c r="R172" s="56"/>
      <c r="S172" s="56"/>
      <c r="T172" s="56"/>
      <c r="U172" s="57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T172" s="15" t="s">
        <v>125</v>
      </c>
      <c r="AU172" s="15" t="s">
        <v>80</v>
      </c>
    </row>
    <row r="173" spans="1:65" s="2" customFormat="1">
      <c r="A173" s="30"/>
      <c r="B173" s="31"/>
      <c r="C173" s="30"/>
      <c r="D173" s="156" t="s">
        <v>127</v>
      </c>
      <c r="E173" s="30"/>
      <c r="F173" s="157" t="s">
        <v>205</v>
      </c>
      <c r="G173" s="30"/>
      <c r="H173" s="30"/>
      <c r="I173" s="153"/>
      <c r="J173" s="30"/>
      <c r="K173" s="30"/>
      <c r="L173" s="31"/>
      <c r="M173" s="154"/>
      <c r="N173" s="155"/>
      <c r="O173" s="56"/>
      <c r="P173" s="56"/>
      <c r="Q173" s="56"/>
      <c r="R173" s="56"/>
      <c r="S173" s="56"/>
      <c r="T173" s="56"/>
      <c r="U173" s="57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T173" s="15" t="s">
        <v>127</v>
      </c>
      <c r="AU173" s="15" t="s">
        <v>80</v>
      </c>
    </row>
    <row r="174" spans="1:65" s="2" customFormat="1" ht="24.2" customHeight="1">
      <c r="A174" s="30"/>
      <c r="B174" s="136"/>
      <c r="C174" s="158" t="s">
        <v>206</v>
      </c>
      <c r="D174" s="158" t="s">
        <v>170</v>
      </c>
      <c r="E174" s="159" t="s">
        <v>207</v>
      </c>
      <c r="F174" s="160" t="s">
        <v>208</v>
      </c>
      <c r="G174" s="161" t="s">
        <v>137</v>
      </c>
      <c r="H174" s="162">
        <v>139.65</v>
      </c>
      <c r="I174" s="163"/>
      <c r="J174" s="164">
        <f>ROUND(I174*H174,2)</f>
        <v>0</v>
      </c>
      <c r="K174" s="165"/>
      <c r="L174" s="166"/>
      <c r="M174" s="167" t="s">
        <v>1</v>
      </c>
      <c r="N174" s="168" t="s">
        <v>38</v>
      </c>
      <c r="O174" s="56"/>
      <c r="P174" s="147">
        <f>O174*H174</f>
        <v>0</v>
      </c>
      <c r="Q174" s="147">
        <v>6.8999999999999997E-4</v>
      </c>
      <c r="R174" s="147">
        <f>Q174*H174</f>
        <v>9.63585E-2</v>
      </c>
      <c r="S174" s="147">
        <v>0</v>
      </c>
      <c r="T174" s="147">
        <f>S174*H174</f>
        <v>0</v>
      </c>
      <c r="U174" s="148" t="s">
        <v>1</v>
      </c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49" t="s">
        <v>14</v>
      </c>
      <c r="AT174" s="149" t="s">
        <v>170</v>
      </c>
      <c r="AU174" s="149" t="s">
        <v>80</v>
      </c>
      <c r="AY174" s="15" t="s">
        <v>117</v>
      </c>
      <c r="BE174" s="150">
        <f>IF(N174="základní",J174,0)</f>
        <v>0</v>
      </c>
      <c r="BF174" s="150">
        <f>IF(N174="snížená",J174,0)</f>
        <v>0</v>
      </c>
      <c r="BG174" s="150">
        <f>IF(N174="zákl. přenesená",J174,0)</f>
        <v>0</v>
      </c>
      <c r="BH174" s="150">
        <f>IF(N174="sníž. přenesená",J174,0)</f>
        <v>0</v>
      </c>
      <c r="BI174" s="150">
        <f>IF(N174="nulová",J174,0)</f>
        <v>0</v>
      </c>
      <c r="BJ174" s="15" t="s">
        <v>78</v>
      </c>
      <c r="BK174" s="150">
        <f>ROUND(I174*H174,2)</f>
        <v>0</v>
      </c>
      <c r="BL174" s="15" t="s">
        <v>123</v>
      </c>
      <c r="BM174" s="149" t="s">
        <v>209</v>
      </c>
    </row>
    <row r="175" spans="1:65" s="2" customFormat="1" ht="29.25">
      <c r="A175" s="30"/>
      <c r="B175" s="31"/>
      <c r="C175" s="30"/>
      <c r="D175" s="151" t="s">
        <v>125</v>
      </c>
      <c r="E175" s="30"/>
      <c r="F175" s="152" t="s">
        <v>210</v>
      </c>
      <c r="G175" s="30"/>
      <c r="H175" s="30"/>
      <c r="I175" s="153"/>
      <c r="J175" s="30"/>
      <c r="K175" s="30"/>
      <c r="L175" s="31"/>
      <c r="M175" s="154"/>
      <c r="N175" s="155"/>
      <c r="O175" s="56"/>
      <c r="P175" s="56"/>
      <c r="Q175" s="56"/>
      <c r="R175" s="56"/>
      <c r="S175" s="56"/>
      <c r="T175" s="56"/>
      <c r="U175" s="57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T175" s="15" t="s">
        <v>125</v>
      </c>
      <c r="AU175" s="15" t="s">
        <v>80</v>
      </c>
    </row>
    <row r="176" spans="1:65" s="13" customFormat="1">
      <c r="B176" s="169"/>
      <c r="D176" s="151" t="s">
        <v>175</v>
      </c>
      <c r="F176" s="170" t="s">
        <v>211</v>
      </c>
      <c r="H176" s="171">
        <v>139.65</v>
      </c>
      <c r="I176" s="172"/>
      <c r="L176" s="169"/>
      <c r="M176" s="173"/>
      <c r="N176" s="174"/>
      <c r="O176" s="174"/>
      <c r="P176" s="174"/>
      <c r="Q176" s="174"/>
      <c r="R176" s="174"/>
      <c r="S176" s="174"/>
      <c r="T176" s="174"/>
      <c r="U176" s="175"/>
      <c r="AT176" s="176" t="s">
        <v>175</v>
      </c>
      <c r="AU176" s="176" t="s">
        <v>80</v>
      </c>
      <c r="AV176" s="13" t="s">
        <v>80</v>
      </c>
      <c r="AW176" s="13" t="s">
        <v>3</v>
      </c>
      <c r="AX176" s="13" t="s">
        <v>78</v>
      </c>
      <c r="AY176" s="176" t="s">
        <v>117</v>
      </c>
    </row>
    <row r="177" spans="1:65" s="2" customFormat="1" ht="24.2" customHeight="1">
      <c r="A177" s="30"/>
      <c r="B177" s="136"/>
      <c r="C177" s="137" t="s">
        <v>212</v>
      </c>
      <c r="D177" s="137" t="s">
        <v>119</v>
      </c>
      <c r="E177" s="138" t="s">
        <v>213</v>
      </c>
      <c r="F177" s="139" t="s">
        <v>214</v>
      </c>
      <c r="G177" s="140" t="s">
        <v>137</v>
      </c>
      <c r="H177" s="141">
        <v>399</v>
      </c>
      <c r="I177" s="142"/>
      <c r="J177" s="143">
        <f>ROUND(I177*H177,2)</f>
        <v>0</v>
      </c>
      <c r="K177" s="144"/>
      <c r="L177" s="31"/>
      <c r="M177" s="145" t="s">
        <v>1</v>
      </c>
      <c r="N177" s="146" t="s">
        <v>38</v>
      </c>
      <c r="O177" s="56"/>
      <c r="P177" s="147">
        <f>O177*H177</f>
        <v>0</v>
      </c>
      <c r="Q177" s="147">
        <v>0</v>
      </c>
      <c r="R177" s="147">
        <f>Q177*H177</f>
        <v>0</v>
      </c>
      <c r="S177" s="147">
        <v>0</v>
      </c>
      <c r="T177" s="147">
        <f>S177*H177</f>
        <v>0</v>
      </c>
      <c r="U177" s="148" t="s">
        <v>1</v>
      </c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49" t="s">
        <v>123</v>
      </c>
      <c r="AT177" s="149" t="s">
        <v>119</v>
      </c>
      <c r="AU177" s="149" t="s">
        <v>80</v>
      </c>
      <c r="AY177" s="15" t="s">
        <v>117</v>
      </c>
      <c r="BE177" s="150">
        <f>IF(N177="základní",J177,0)</f>
        <v>0</v>
      </c>
      <c r="BF177" s="150">
        <f>IF(N177="snížená",J177,0)</f>
        <v>0</v>
      </c>
      <c r="BG177" s="150">
        <f>IF(N177="zákl. přenesená",J177,0)</f>
        <v>0</v>
      </c>
      <c r="BH177" s="150">
        <f>IF(N177="sníž. přenesená",J177,0)</f>
        <v>0</v>
      </c>
      <c r="BI177" s="150">
        <f>IF(N177="nulová",J177,0)</f>
        <v>0</v>
      </c>
      <c r="BJ177" s="15" t="s">
        <v>78</v>
      </c>
      <c r="BK177" s="150">
        <f>ROUND(I177*H177,2)</f>
        <v>0</v>
      </c>
      <c r="BL177" s="15" t="s">
        <v>123</v>
      </c>
      <c r="BM177" s="149" t="s">
        <v>215</v>
      </c>
    </row>
    <row r="178" spans="1:65" s="2" customFormat="1" ht="39">
      <c r="A178" s="30"/>
      <c r="B178" s="31"/>
      <c r="C178" s="30"/>
      <c r="D178" s="151" t="s">
        <v>125</v>
      </c>
      <c r="E178" s="30"/>
      <c r="F178" s="152" t="s">
        <v>216</v>
      </c>
      <c r="G178" s="30"/>
      <c r="H178" s="30"/>
      <c r="I178" s="153"/>
      <c r="J178" s="30"/>
      <c r="K178" s="30"/>
      <c r="L178" s="31"/>
      <c r="M178" s="154"/>
      <c r="N178" s="155"/>
      <c r="O178" s="56"/>
      <c r="P178" s="56"/>
      <c r="Q178" s="56"/>
      <c r="R178" s="56"/>
      <c r="S178" s="56"/>
      <c r="T178" s="56"/>
      <c r="U178" s="57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T178" s="15" t="s">
        <v>125</v>
      </c>
      <c r="AU178" s="15" t="s">
        <v>80</v>
      </c>
    </row>
    <row r="179" spans="1:65" s="2" customFormat="1">
      <c r="A179" s="30"/>
      <c r="B179" s="31"/>
      <c r="C179" s="30"/>
      <c r="D179" s="156" t="s">
        <v>127</v>
      </c>
      <c r="E179" s="30"/>
      <c r="F179" s="157" t="s">
        <v>217</v>
      </c>
      <c r="G179" s="30"/>
      <c r="H179" s="30"/>
      <c r="I179" s="153"/>
      <c r="J179" s="30"/>
      <c r="K179" s="30"/>
      <c r="L179" s="31"/>
      <c r="M179" s="154"/>
      <c r="N179" s="155"/>
      <c r="O179" s="56"/>
      <c r="P179" s="56"/>
      <c r="Q179" s="56"/>
      <c r="R179" s="56"/>
      <c r="S179" s="56"/>
      <c r="T179" s="56"/>
      <c r="U179" s="57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T179" s="15" t="s">
        <v>127</v>
      </c>
      <c r="AU179" s="15" t="s">
        <v>80</v>
      </c>
    </row>
    <row r="180" spans="1:65" s="2" customFormat="1" ht="24.2" customHeight="1">
      <c r="A180" s="30"/>
      <c r="B180" s="136"/>
      <c r="C180" s="158" t="s">
        <v>218</v>
      </c>
      <c r="D180" s="158" t="s">
        <v>170</v>
      </c>
      <c r="E180" s="159" t="s">
        <v>219</v>
      </c>
      <c r="F180" s="160" t="s">
        <v>220</v>
      </c>
      <c r="G180" s="161" t="s">
        <v>137</v>
      </c>
      <c r="H180" s="162">
        <v>418.95</v>
      </c>
      <c r="I180" s="163"/>
      <c r="J180" s="164">
        <f>ROUND(I180*H180,2)</f>
        <v>0</v>
      </c>
      <c r="K180" s="165"/>
      <c r="L180" s="166"/>
      <c r="M180" s="167" t="s">
        <v>1</v>
      </c>
      <c r="N180" s="168" t="s">
        <v>38</v>
      </c>
      <c r="O180" s="56"/>
      <c r="P180" s="147">
        <f>O180*H180</f>
        <v>0</v>
      </c>
      <c r="Q180" s="147">
        <v>7.7999999999999999E-4</v>
      </c>
      <c r="R180" s="147">
        <f>Q180*H180</f>
        <v>0.32678099999999999</v>
      </c>
      <c r="S180" s="147">
        <v>0</v>
      </c>
      <c r="T180" s="147">
        <f>S180*H180</f>
        <v>0</v>
      </c>
      <c r="U180" s="148" t="s">
        <v>1</v>
      </c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49" t="s">
        <v>14</v>
      </c>
      <c r="AT180" s="149" t="s">
        <v>170</v>
      </c>
      <c r="AU180" s="149" t="s">
        <v>80</v>
      </c>
      <c r="AY180" s="15" t="s">
        <v>117</v>
      </c>
      <c r="BE180" s="150">
        <f>IF(N180="základní",J180,0)</f>
        <v>0</v>
      </c>
      <c r="BF180" s="150">
        <f>IF(N180="snížená",J180,0)</f>
        <v>0</v>
      </c>
      <c r="BG180" s="150">
        <f>IF(N180="zákl. přenesená",J180,0)</f>
        <v>0</v>
      </c>
      <c r="BH180" s="150">
        <f>IF(N180="sníž. přenesená",J180,0)</f>
        <v>0</v>
      </c>
      <c r="BI180" s="150">
        <f>IF(N180="nulová",J180,0)</f>
        <v>0</v>
      </c>
      <c r="BJ180" s="15" t="s">
        <v>78</v>
      </c>
      <c r="BK180" s="150">
        <f>ROUND(I180*H180,2)</f>
        <v>0</v>
      </c>
      <c r="BL180" s="15" t="s">
        <v>123</v>
      </c>
      <c r="BM180" s="149" t="s">
        <v>221</v>
      </c>
    </row>
    <row r="181" spans="1:65" s="2" customFormat="1" ht="39">
      <c r="A181" s="30"/>
      <c r="B181" s="31"/>
      <c r="C181" s="30"/>
      <c r="D181" s="151" t="s">
        <v>125</v>
      </c>
      <c r="E181" s="30"/>
      <c r="F181" s="152" t="s">
        <v>222</v>
      </c>
      <c r="G181" s="30"/>
      <c r="H181" s="30"/>
      <c r="I181" s="153"/>
      <c r="J181" s="30"/>
      <c r="K181" s="30"/>
      <c r="L181" s="31"/>
      <c r="M181" s="154"/>
      <c r="N181" s="155"/>
      <c r="O181" s="56"/>
      <c r="P181" s="56"/>
      <c r="Q181" s="56"/>
      <c r="R181" s="56"/>
      <c r="S181" s="56"/>
      <c r="T181" s="56"/>
      <c r="U181" s="57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T181" s="15" t="s">
        <v>125</v>
      </c>
      <c r="AU181" s="15" t="s">
        <v>80</v>
      </c>
    </row>
    <row r="182" spans="1:65" s="13" customFormat="1">
      <c r="B182" s="169"/>
      <c r="D182" s="151" t="s">
        <v>175</v>
      </c>
      <c r="F182" s="170" t="s">
        <v>223</v>
      </c>
      <c r="H182" s="171">
        <v>418.95</v>
      </c>
      <c r="I182" s="172"/>
      <c r="L182" s="169"/>
      <c r="M182" s="173"/>
      <c r="N182" s="174"/>
      <c r="O182" s="174"/>
      <c r="P182" s="174"/>
      <c r="Q182" s="174"/>
      <c r="R182" s="174"/>
      <c r="S182" s="174"/>
      <c r="T182" s="174"/>
      <c r="U182" s="175"/>
      <c r="AT182" s="176" t="s">
        <v>175</v>
      </c>
      <c r="AU182" s="176" t="s">
        <v>80</v>
      </c>
      <c r="AV182" s="13" t="s">
        <v>80</v>
      </c>
      <c r="AW182" s="13" t="s">
        <v>3</v>
      </c>
      <c r="AX182" s="13" t="s">
        <v>78</v>
      </c>
      <c r="AY182" s="176" t="s">
        <v>117</v>
      </c>
    </row>
    <row r="183" spans="1:65" s="2" customFormat="1" ht="16.5" customHeight="1">
      <c r="A183" s="30"/>
      <c r="B183" s="136"/>
      <c r="C183" s="137" t="s">
        <v>224</v>
      </c>
      <c r="D183" s="137" t="s">
        <v>119</v>
      </c>
      <c r="E183" s="138" t="s">
        <v>225</v>
      </c>
      <c r="F183" s="139" t="s">
        <v>226</v>
      </c>
      <c r="G183" s="140" t="s">
        <v>227</v>
      </c>
      <c r="H183" s="141">
        <v>1</v>
      </c>
      <c r="I183" s="142"/>
      <c r="J183" s="143">
        <f>ROUND(I183*H183,2)</f>
        <v>0</v>
      </c>
      <c r="K183" s="144"/>
      <c r="L183" s="31"/>
      <c r="M183" s="145" t="s">
        <v>1</v>
      </c>
      <c r="N183" s="146" t="s">
        <v>38</v>
      </c>
      <c r="O183" s="56"/>
      <c r="P183" s="147">
        <f>O183*H183</f>
        <v>0</v>
      </c>
      <c r="Q183" s="147">
        <v>1.2999999999999999E-4</v>
      </c>
      <c r="R183" s="147">
        <f>Q183*H183</f>
        <v>1.2999999999999999E-4</v>
      </c>
      <c r="S183" s="147">
        <v>0</v>
      </c>
      <c r="T183" s="147">
        <f>S183*H183</f>
        <v>0</v>
      </c>
      <c r="U183" s="148" t="s">
        <v>1</v>
      </c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49" t="s">
        <v>123</v>
      </c>
      <c r="AT183" s="149" t="s">
        <v>119</v>
      </c>
      <c r="AU183" s="149" t="s">
        <v>80</v>
      </c>
      <c r="AY183" s="15" t="s">
        <v>117</v>
      </c>
      <c r="BE183" s="150">
        <f>IF(N183="základní",J183,0)</f>
        <v>0</v>
      </c>
      <c r="BF183" s="150">
        <f>IF(N183="snížená",J183,0)</f>
        <v>0</v>
      </c>
      <c r="BG183" s="150">
        <f>IF(N183="zákl. přenesená",J183,0)</f>
        <v>0</v>
      </c>
      <c r="BH183" s="150">
        <f>IF(N183="sníž. přenesená",J183,0)</f>
        <v>0</v>
      </c>
      <c r="BI183" s="150">
        <f>IF(N183="nulová",J183,0)</f>
        <v>0</v>
      </c>
      <c r="BJ183" s="15" t="s">
        <v>78</v>
      </c>
      <c r="BK183" s="150">
        <f>ROUND(I183*H183,2)</f>
        <v>0</v>
      </c>
      <c r="BL183" s="15" t="s">
        <v>123</v>
      </c>
      <c r="BM183" s="149" t="s">
        <v>228</v>
      </c>
    </row>
    <row r="184" spans="1:65" s="2" customFormat="1" ht="29.25">
      <c r="A184" s="30"/>
      <c r="B184" s="31"/>
      <c r="C184" s="30"/>
      <c r="D184" s="151" t="s">
        <v>125</v>
      </c>
      <c r="E184" s="30"/>
      <c r="F184" s="152" t="s">
        <v>229</v>
      </c>
      <c r="G184" s="30"/>
      <c r="H184" s="30"/>
      <c r="I184" s="153"/>
      <c r="J184" s="30"/>
      <c r="K184" s="30"/>
      <c r="L184" s="31"/>
      <c r="M184" s="154"/>
      <c r="N184" s="155"/>
      <c r="O184" s="56"/>
      <c r="P184" s="56"/>
      <c r="Q184" s="56"/>
      <c r="R184" s="56"/>
      <c r="S184" s="56"/>
      <c r="T184" s="56"/>
      <c r="U184" s="57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T184" s="15" t="s">
        <v>125</v>
      </c>
      <c r="AU184" s="15" t="s">
        <v>80</v>
      </c>
    </row>
    <row r="185" spans="1:65" s="2" customFormat="1" ht="21.75" customHeight="1">
      <c r="A185" s="30"/>
      <c r="B185" s="136"/>
      <c r="C185" s="137" t="s">
        <v>230</v>
      </c>
      <c r="D185" s="137" t="s">
        <v>119</v>
      </c>
      <c r="E185" s="138" t="s">
        <v>231</v>
      </c>
      <c r="F185" s="139" t="s">
        <v>232</v>
      </c>
      <c r="G185" s="140" t="s">
        <v>227</v>
      </c>
      <c r="H185" s="141">
        <v>3</v>
      </c>
      <c r="I185" s="142"/>
      <c r="J185" s="143">
        <f>ROUND(I185*H185,2)</f>
        <v>0</v>
      </c>
      <c r="K185" s="144"/>
      <c r="L185" s="31"/>
      <c r="M185" s="145" t="s">
        <v>1</v>
      </c>
      <c r="N185" s="146" t="s">
        <v>38</v>
      </c>
      <c r="O185" s="56"/>
      <c r="P185" s="147">
        <f>O185*H185</f>
        <v>0</v>
      </c>
      <c r="Q185" s="147">
        <v>2.7E-4</v>
      </c>
      <c r="R185" s="147">
        <f>Q185*H185</f>
        <v>8.0999999999999996E-4</v>
      </c>
      <c r="S185" s="147">
        <v>0</v>
      </c>
      <c r="T185" s="147">
        <f>S185*H185</f>
        <v>0</v>
      </c>
      <c r="U185" s="148" t="s">
        <v>1</v>
      </c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49" t="s">
        <v>123</v>
      </c>
      <c r="AT185" s="149" t="s">
        <v>119</v>
      </c>
      <c r="AU185" s="149" t="s">
        <v>80</v>
      </c>
      <c r="AY185" s="15" t="s">
        <v>117</v>
      </c>
      <c r="BE185" s="150">
        <f>IF(N185="základní",J185,0)</f>
        <v>0</v>
      </c>
      <c r="BF185" s="150">
        <f>IF(N185="snížená",J185,0)</f>
        <v>0</v>
      </c>
      <c r="BG185" s="150">
        <f>IF(N185="zákl. přenesená",J185,0)</f>
        <v>0</v>
      </c>
      <c r="BH185" s="150">
        <f>IF(N185="sníž. přenesená",J185,0)</f>
        <v>0</v>
      </c>
      <c r="BI185" s="150">
        <f>IF(N185="nulová",J185,0)</f>
        <v>0</v>
      </c>
      <c r="BJ185" s="15" t="s">
        <v>78</v>
      </c>
      <c r="BK185" s="150">
        <f>ROUND(I185*H185,2)</f>
        <v>0</v>
      </c>
      <c r="BL185" s="15" t="s">
        <v>123</v>
      </c>
      <c r="BM185" s="149" t="s">
        <v>233</v>
      </c>
    </row>
    <row r="186" spans="1:65" s="2" customFormat="1" ht="29.25">
      <c r="A186" s="30"/>
      <c r="B186" s="31"/>
      <c r="C186" s="30"/>
      <c r="D186" s="151" t="s">
        <v>125</v>
      </c>
      <c r="E186" s="30"/>
      <c r="F186" s="152" t="s">
        <v>234</v>
      </c>
      <c r="G186" s="30"/>
      <c r="H186" s="30"/>
      <c r="I186" s="153"/>
      <c r="J186" s="30"/>
      <c r="K186" s="30"/>
      <c r="L186" s="31"/>
      <c r="M186" s="154"/>
      <c r="N186" s="155"/>
      <c r="O186" s="56"/>
      <c r="P186" s="56"/>
      <c r="Q186" s="56"/>
      <c r="R186" s="56"/>
      <c r="S186" s="56"/>
      <c r="T186" s="56"/>
      <c r="U186" s="57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T186" s="15" t="s">
        <v>125</v>
      </c>
      <c r="AU186" s="15" t="s">
        <v>80</v>
      </c>
    </row>
    <row r="187" spans="1:65" s="12" customFormat="1" ht="22.9" customHeight="1">
      <c r="B187" s="123"/>
      <c r="D187" s="124" t="s">
        <v>72</v>
      </c>
      <c r="E187" s="134" t="s">
        <v>123</v>
      </c>
      <c r="F187" s="134" t="s">
        <v>235</v>
      </c>
      <c r="I187" s="126"/>
      <c r="J187" s="135">
        <f>BK187</f>
        <v>0</v>
      </c>
      <c r="L187" s="123"/>
      <c r="M187" s="128"/>
      <c r="N187" s="129"/>
      <c r="O187" s="129"/>
      <c r="P187" s="130">
        <f>SUM(P188:P190)</f>
        <v>0</v>
      </c>
      <c r="Q187" s="129"/>
      <c r="R187" s="130">
        <f>SUM(R188:R190)</f>
        <v>0</v>
      </c>
      <c r="S187" s="129"/>
      <c r="T187" s="130">
        <f>SUM(T188:T190)</f>
        <v>0</v>
      </c>
      <c r="U187" s="131"/>
      <c r="AR187" s="124" t="s">
        <v>78</v>
      </c>
      <c r="AT187" s="132" t="s">
        <v>72</v>
      </c>
      <c r="AU187" s="132" t="s">
        <v>78</v>
      </c>
      <c r="AY187" s="124" t="s">
        <v>117</v>
      </c>
      <c r="BK187" s="133">
        <f>SUM(BK188:BK190)</f>
        <v>0</v>
      </c>
    </row>
    <row r="188" spans="1:65" s="2" customFormat="1" ht="24.2" customHeight="1">
      <c r="A188" s="30"/>
      <c r="B188" s="136"/>
      <c r="C188" s="137" t="s">
        <v>7</v>
      </c>
      <c r="D188" s="137" t="s">
        <v>119</v>
      </c>
      <c r="E188" s="138" t="s">
        <v>236</v>
      </c>
      <c r="F188" s="139" t="s">
        <v>237</v>
      </c>
      <c r="G188" s="140" t="s">
        <v>143</v>
      </c>
      <c r="H188" s="141">
        <v>1.33</v>
      </c>
      <c r="I188" s="142"/>
      <c r="J188" s="143">
        <f>ROUND(I188*H188,2)</f>
        <v>0</v>
      </c>
      <c r="K188" s="144"/>
      <c r="L188" s="31"/>
      <c r="M188" s="145" t="s">
        <v>1</v>
      </c>
      <c r="N188" s="146" t="s">
        <v>38</v>
      </c>
      <c r="O188" s="56"/>
      <c r="P188" s="147">
        <f>O188*H188</f>
        <v>0</v>
      </c>
      <c r="Q188" s="147">
        <v>0</v>
      </c>
      <c r="R188" s="147">
        <f>Q188*H188</f>
        <v>0</v>
      </c>
      <c r="S188" s="147">
        <v>0</v>
      </c>
      <c r="T188" s="147">
        <f>S188*H188</f>
        <v>0</v>
      </c>
      <c r="U188" s="148" t="s">
        <v>1</v>
      </c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49" t="s">
        <v>123</v>
      </c>
      <c r="AT188" s="149" t="s">
        <v>119</v>
      </c>
      <c r="AU188" s="149" t="s">
        <v>80</v>
      </c>
      <c r="AY188" s="15" t="s">
        <v>117</v>
      </c>
      <c r="BE188" s="150">
        <f>IF(N188="základní",J188,0)</f>
        <v>0</v>
      </c>
      <c r="BF188" s="150">
        <f>IF(N188="snížená",J188,0)</f>
        <v>0</v>
      </c>
      <c r="BG188" s="150">
        <f>IF(N188="zákl. přenesená",J188,0)</f>
        <v>0</v>
      </c>
      <c r="BH188" s="150">
        <f>IF(N188="sníž. přenesená",J188,0)</f>
        <v>0</v>
      </c>
      <c r="BI188" s="150">
        <f>IF(N188="nulová",J188,0)</f>
        <v>0</v>
      </c>
      <c r="BJ188" s="15" t="s">
        <v>78</v>
      </c>
      <c r="BK188" s="150">
        <f>ROUND(I188*H188,2)</f>
        <v>0</v>
      </c>
      <c r="BL188" s="15" t="s">
        <v>123</v>
      </c>
      <c r="BM188" s="149" t="s">
        <v>238</v>
      </c>
    </row>
    <row r="189" spans="1:65" s="2" customFormat="1" ht="19.5">
      <c r="A189" s="30"/>
      <c r="B189" s="31"/>
      <c r="C189" s="30"/>
      <c r="D189" s="151" t="s">
        <v>125</v>
      </c>
      <c r="E189" s="30"/>
      <c r="F189" s="152" t="s">
        <v>239</v>
      </c>
      <c r="G189" s="30"/>
      <c r="H189" s="30"/>
      <c r="I189" s="153"/>
      <c r="J189" s="30"/>
      <c r="K189" s="30"/>
      <c r="L189" s="31"/>
      <c r="M189" s="154"/>
      <c r="N189" s="155"/>
      <c r="O189" s="56"/>
      <c r="P189" s="56"/>
      <c r="Q189" s="56"/>
      <c r="R189" s="56"/>
      <c r="S189" s="56"/>
      <c r="T189" s="56"/>
      <c r="U189" s="57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T189" s="15" t="s">
        <v>125</v>
      </c>
      <c r="AU189" s="15" t="s">
        <v>80</v>
      </c>
    </row>
    <row r="190" spans="1:65" s="2" customFormat="1">
      <c r="A190" s="30"/>
      <c r="B190" s="31"/>
      <c r="C190" s="30"/>
      <c r="D190" s="156" t="s">
        <v>127</v>
      </c>
      <c r="E190" s="30"/>
      <c r="F190" s="157" t="s">
        <v>240</v>
      </c>
      <c r="G190" s="30"/>
      <c r="H190" s="30"/>
      <c r="I190" s="153"/>
      <c r="J190" s="30"/>
      <c r="K190" s="30"/>
      <c r="L190" s="31"/>
      <c r="M190" s="154"/>
      <c r="N190" s="155"/>
      <c r="O190" s="56"/>
      <c r="P190" s="56"/>
      <c r="Q190" s="56"/>
      <c r="R190" s="56"/>
      <c r="S190" s="56"/>
      <c r="T190" s="56"/>
      <c r="U190" s="57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T190" s="15" t="s">
        <v>127</v>
      </c>
      <c r="AU190" s="15" t="s">
        <v>80</v>
      </c>
    </row>
    <row r="191" spans="1:65" s="12" customFormat="1" ht="22.9" customHeight="1">
      <c r="B191" s="123"/>
      <c r="D191" s="124" t="s">
        <v>72</v>
      </c>
      <c r="E191" s="134" t="s">
        <v>147</v>
      </c>
      <c r="F191" s="134" t="s">
        <v>241</v>
      </c>
      <c r="I191" s="126"/>
      <c r="J191" s="135">
        <f>BK191</f>
        <v>0</v>
      </c>
      <c r="L191" s="123"/>
      <c r="M191" s="128"/>
      <c r="N191" s="129"/>
      <c r="O191" s="129"/>
      <c r="P191" s="130">
        <f>SUM(P192:P207)</f>
        <v>0</v>
      </c>
      <c r="Q191" s="129"/>
      <c r="R191" s="130">
        <f>SUM(R192:R207)</f>
        <v>0.13412450000000001</v>
      </c>
      <c r="S191" s="129"/>
      <c r="T191" s="130">
        <f>SUM(T192:T207)</f>
        <v>0</v>
      </c>
      <c r="U191" s="131"/>
      <c r="AR191" s="124" t="s">
        <v>78</v>
      </c>
      <c r="AT191" s="132" t="s">
        <v>72</v>
      </c>
      <c r="AU191" s="132" t="s">
        <v>78</v>
      </c>
      <c r="AY191" s="124" t="s">
        <v>117</v>
      </c>
      <c r="BK191" s="133">
        <f>SUM(BK192:BK207)</f>
        <v>0</v>
      </c>
    </row>
    <row r="192" spans="1:65" s="2" customFormat="1" ht="24.2" customHeight="1">
      <c r="A192" s="30"/>
      <c r="B192" s="136"/>
      <c r="C192" s="137" t="s">
        <v>242</v>
      </c>
      <c r="D192" s="137" t="s">
        <v>119</v>
      </c>
      <c r="E192" s="138" t="s">
        <v>243</v>
      </c>
      <c r="F192" s="139" t="s">
        <v>244</v>
      </c>
      <c r="G192" s="140" t="s">
        <v>122</v>
      </c>
      <c r="H192" s="141">
        <v>735.5</v>
      </c>
      <c r="I192" s="142"/>
      <c r="J192" s="143">
        <f>ROUND(I192*H192,2)</f>
        <v>0</v>
      </c>
      <c r="K192" s="144"/>
      <c r="L192" s="31"/>
      <c r="M192" s="145" t="s">
        <v>1</v>
      </c>
      <c r="N192" s="146" t="s">
        <v>38</v>
      </c>
      <c r="O192" s="56"/>
      <c r="P192" s="147">
        <f>O192*H192</f>
        <v>0</v>
      </c>
      <c r="Q192" s="147">
        <v>0</v>
      </c>
      <c r="R192" s="147">
        <f>Q192*H192</f>
        <v>0</v>
      </c>
      <c r="S192" s="147">
        <v>0</v>
      </c>
      <c r="T192" s="147">
        <f>S192*H192</f>
        <v>0</v>
      </c>
      <c r="U192" s="148" t="s">
        <v>1</v>
      </c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49" t="s">
        <v>123</v>
      </c>
      <c r="AT192" s="149" t="s">
        <v>119</v>
      </c>
      <c r="AU192" s="149" t="s">
        <v>80</v>
      </c>
      <c r="AY192" s="15" t="s">
        <v>117</v>
      </c>
      <c r="BE192" s="150">
        <f>IF(N192="základní",J192,0)</f>
        <v>0</v>
      </c>
      <c r="BF192" s="150">
        <f>IF(N192="snížená",J192,0)</f>
        <v>0</v>
      </c>
      <c r="BG192" s="150">
        <f>IF(N192="zákl. přenesená",J192,0)</f>
        <v>0</v>
      </c>
      <c r="BH192" s="150">
        <f>IF(N192="sníž. přenesená",J192,0)</f>
        <v>0</v>
      </c>
      <c r="BI192" s="150">
        <f>IF(N192="nulová",J192,0)</f>
        <v>0</v>
      </c>
      <c r="BJ192" s="15" t="s">
        <v>78</v>
      </c>
      <c r="BK192" s="150">
        <f>ROUND(I192*H192,2)</f>
        <v>0</v>
      </c>
      <c r="BL192" s="15" t="s">
        <v>123</v>
      </c>
      <c r="BM192" s="149" t="s">
        <v>245</v>
      </c>
    </row>
    <row r="193" spans="1:65" s="2" customFormat="1" ht="29.25">
      <c r="A193" s="30"/>
      <c r="B193" s="31"/>
      <c r="C193" s="30"/>
      <c r="D193" s="151" t="s">
        <v>125</v>
      </c>
      <c r="E193" s="30"/>
      <c r="F193" s="152" t="s">
        <v>246</v>
      </c>
      <c r="G193" s="30"/>
      <c r="H193" s="30"/>
      <c r="I193" s="153"/>
      <c r="J193" s="30"/>
      <c r="K193" s="30"/>
      <c r="L193" s="31"/>
      <c r="M193" s="154"/>
      <c r="N193" s="155"/>
      <c r="O193" s="56"/>
      <c r="P193" s="56"/>
      <c r="Q193" s="56"/>
      <c r="R193" s="56"/>
      <c r="S193" s="56"/>
      <c r="T193" s="56"/>
      <c r="U193" s="57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T193" s="15" t="s">
        <v>125</v>
      </c>
      <c r="AU193" s="15" t="s">
        <v>80</v>
      </c>
    </row>
    <row r="194" spans="1:65" s="2" customFormat="1">
      <c r="A194" s="30"/>
      <c r="B194" s="31"/>
      <c r="C194" s="30"/>
      <c r="D194" s="156" t="s">
        <v>127</v>
      </c>
      <c r="E194" s="30"/>
      <c r="F194" s="157" t="s">
        <v>247</v>
      </c>
      <c r="G194" s="30"/>
      <c r="H194" s="30"/>
      <c r="I194" s="153"/>
      <c r="J194" s="30"/>
      <c r="K194" s="30"/>
      <c r="L194" s="31"/>
      <c r="M194" s="154"/>
      <c r="N194" s="155"/>
      <c r="O194" s="56"/>
      <c r="P194" s="56"/>
      <c r="Q194" s="56"/>
      <c r="R194" s="56"/>
      <c r="S194" s="56"/>
      <c r="T194" s="56"/>
      <c r="U194" s="57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T194" s="15" t="s">
        <v>127</v>
      </c>
      <c r="AU194" s="15" t="s">
        <v>80</v>
      </c>
    </row>
    <row r="195" spans="1:65" s="2" customFormat="1" ht="33" customHeight="1">
      <c r="A195" s="30"/>
      <c r="B195" s="136"/>
      <c r="C195" s="137" t="s">
        <v>248</v>
      </c>
      <c r="D195" s="137" t="s">
        <v>119</v>
      </c>
      <c r="E195" s="138" t="s">
        <v>249</v>
      </c>
      <c r="F195" s="139" t="s">
        <v>250</v>
      </c>
      <c r="G195" s="140" t="s">
        <v>122</v>
      </c>
      <c r="H195" s="141">
        <v>735.5</v>
      </c>
      <c r="I195" s="142"/>
      <c r="J195" s="143">
        <f>ROUND(I195*H195,2)</f>
        <v>0</v>
      </c>
      <c r="K195" s="144"/>
      <c r="L195" s="31"/>
      <c r="M195" s="145" t="s">
        <v>1</v>
      </c>
      <c r="N195" s="146" t="s">
        <v>38</v>
      </c>
      <c r="O195" s="56"/>
      <c r="P195" s="147">
        <f>O195*H195</f>
        <v>0</v>
      </c>
      <c r="Q195" s="147">
        <v>0</v>
      </c>
      <c r="R195" s="147">
        <f>Q195*H195</f>
        <v>0</v>
      </c>
      <c r="S195" s="147">
        <v>0</v>
      </c>
      <c r="T195" s="147">
        <f>S195*H195</f>
        <v>0</v>
      </c>
      <c r="U195" s="148" t="s">
        <v>1</v>
      </c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49" t="s">
        <v>123</v>
      </c>
      <c r="AT195" s="149" t="s">
        <v>119</v>
      </c>
      <c r="AU195" s="149" t="s">
        <v>80</v>
      </c>
      <c r="AY195" s="15" t="s">
        <v>117</v>
      </c>
      <c r="BE195" s="150">
        <f>IF(N195="základní",J195,0)</f>
        <v>0</v>
      </c>
      <c r="BF195" s="150">
        <f>IF(N195="snížená",J195,0)</f>
        <v>0</v>
      </c>
      <c r="BG195" s="150">
        <f>IF(N195="zákl. přenesená",J195,0)</f>
        <v>0</v>
      </c>
      <c r="BH195" s="150">
        <f>IF(N195="sníž. přenesená",J195,0)</f>
        <v>0</v>
      </c>
      <c r="BI195" s="150">
        <f>IF(N195="nulová",J195,0)</f>
        <v>0</v>
      </c>
      <c r="BJ195" s="15" t="s">
        <v>78</v>
      </c>
      <c r="BK195" s="150">
        <f>ROUND(I195*H195,2)</f>
        <v>0</v>
      </c>
      <c r="BL195" s="15" t="s">
        <v>123</v>
      </c>
      <c r="BM195" s="149" t="s">
        <v>251</v>
      </c>
    </row>
    <row r="196" spans="1:65" s="2" customFormat="1" ht="29.25">
      <c r="A196" s="30"/>
      <c r="B196" s="31"/>
      <c r="C196" s="30"/>
      <c r="D196" s="151" t="s">
        <v>125</v>
      </c>
      <c r="E196" s="30"/>
      <c r="F196" s="152" t="s">
        <v>252</v>
      </c>
      <c r="G196" s="30"/>
      <c r="H196" s="30"/>
      <c r="I196" s="153"/>
      <c r="J196" s="30"/>
      <c r="K196" s="30"/>
      <c r="L196" s="31"/>
      <c r="M196" s="154"/>
      <c r="N196" s="155"/>
      <c r="O196" s="56"/>
      <c r="P196" s="56"/>
      <c r="Q196" s="56"/>
      <c r="R196" s="56"/>
      <c r="S196" s="56"/>
      <c r="T196" s="56"/>
      <c r="U196" s="57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T196" s="15" t="s">
        <v>125</v>
      </c>
      <c r="AU196" s="15" t="s">
        <v>80</v>
      </c>
    </row>
    <row r="197" spans="1:65" s="2" customFormat="1">
      <c r="A197" s="30"/>
      <c r="B197" s="31"/>
      <c r="C197" s="30"/>
      <c r="D197" s="156" t="s">
        <v>127</v>
      </c>
      <c r="E197" s="30"/>
      <c r="F197" s="157" t="s">
        <v>253</v>
      </c>
      <c r="G197" s="30"/>
      <c r="H197" s="30"/>
      <c r="I197" s="153"/>
      <c r="J197" s="30"/>
      <c r="K197" s="30"/>
      <c r="L197" s="31"/>
      <c r="M197" s="154"/>
      <c r="N197" s="155"/>
      <c r="O197" s="56"/>
      <c r="P197" s="56"/>
      <c r="Q197" s="56"/>
      <c r="R197" s="56"/>
      <c r="S197" s="56"/>
      <c r="T197" s="56"/>
      <c r="U197" s="57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T197" s="15" t="s">
        <v>127</v>
      </c>
      <c r="AU197" s="15" t="s">
        <v>80</v>
      </c>
    </row>
    <row r="198" spans="1:65" s="2" customFormat="1" ht="24.2" customHeight="1">
      <c r="A198" s="30"/>
      <c r="B198" s="136"/>
      <c r="C198" s="137" t="s">
        <v>254</v>
      </c>
      <c r="D198" s="137" t="s">
        <v>119</v>
      </c>
      <c r="E198" s="138" t="s">
        <v>255</v>
      </c>
      <c r="F198" s="139" t="s">
        <v>256</v>
      </c>
      <c r="G198" s="140" t="s">
        <v>122</v>
      </c>
      <c r="H198" s="141">
        <v>1471</v>
      </c>
      <c r="I198" s="142"/>
      <c r="J198" s="143">
        <f>ROUND(I198*H198,2)</f>
        <v>0</v>
      </c>
      <c r="K198" s="144"/>
      <c r="L198" s="31"/>
      <c r="M198" s="145" t="s">
        <v>1</v>
      </c>
      <c r="N198" s="146" t="s">
        <v>38</v>
      </c>
      <c r="O198" s="56"/>
      <c r="P198" s="147">
        <f>O198*H198</f>
        <v>0</v>
      </c>
      <c r="Q198" s="147">
        <v>0</v>
      </c>
      <c r="R198" s="147">
        <f>Q198*H198</f>
        <v>0</v>
      </c>
      <c r="S198" s="147">
        <v>0</v>
      </c>
      <c r="T198" s="147">
        <f>S198*H198</f>
        <v>0</v>
      </c>
      <c r="U198" s="148" t="s">
        <v>1</v>
      </c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49" t="s">
        <v>123</v>
      </c>
      <c r="AT198" s="149" t="s">
        <v>119</v>
      </c>
      <c r="AU198" s="149" t="s">
        <v>80</v>
      </c>
      <c r="AY198" s="15" t="s">
        <v>117</v>
      </c>
      <c r="BE198" s="150">
        <f>IF(N198="základní",J198,0)</f>
        <v>0</v>
      </c>
      <c r="BF198" s="150">
        <f>IF(N198="snížená",J198,0)</f>
        <v>0</v>
      </c>
      <c r="BG198" s="150">
        <f>IF(N198="zákl. přenesená",J198,0)</f>
        <v>0</v>
      </c>
      <c r="BH198" s="150">
        <f>IF(N198="sníž. přenesená",J198,0)</f>
        <v>0</v>
      </c>
      <c r="BI198" s="150">
        <f>IF(N198="nulová",J198,0)</f>
        <v>0</v>
      </c>
      <c r="BJ198" s="15" t="s">
        <v>78</v>
      </c>
      <c r="BK198" s="150">
        <f>ROUND(I198*H198,2)</f>
        <v>0</v>
      </c>
      <c r="BL198" s="15" t="s">
        <v>123</v>
      </c>
      <c r="BM198" s="149" t="s">
        <v>257</v>
      </c>
    </row>
    <row r="199" spans="1:65" s="2" customFormat="1" ht="39">
      <c r="A199" s="30"/>
      <c r="B199" s="31"/>
      <c r="C199" s="30"/>
      <c r="D199" s="151" t="s">
        <v>125</v>
      </c>
      <c r="E199" s="30"/>
      <c r="F199" s="152" t="s">
        <v>258</v>
      </c>
      <c r="G199" s="30"/>
      <c r="H199" s="30"/>
      <c r="I199" s="153"/>
      <c r="J199" s="30"/>
      <c r="K199" s="30"/>
      <c r="L199" s="31"/>
      <c r="M199" s="154"/>
      <c r="N199" s="155"/>
      <c r="O199" s="56"/>
      <c r="P199" s="56"/>
      <c r="Q199" s="56"/>
      <c r="R199" s="56"/>
      <c r="S199" s="56"/>
      <c r="T199" s="56"/>
      <c r="U199" s="57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T199" s="15" t="s">
        <v>125</v>
      </c>
      <c r="AU199" s="15" t="s">
        <v>80</v>
      </c>
    </row>
    <row r="200" spans="1:65" s="2" customFormat="1">
      <c r="A200" s="30"/>
      <c r="B200" s="31"/>
      <c r="C200" s="30"/>
      <c r="D200" s="156" t="s">
        <v>127</v>
      </c>
      <c r="E200" s="30"/>
      <c r="F200" s="157" t="s">
        <v>259</v>
      </c>
      <c r="G200" s="30"/>
      <c r="H200" s="30"/>
      <c r="I200" s="153"/>
      <c r="J200" s="30"/>
      <c r="K200" s="30"/>
      <c r="L200" s="31"/>
      <c r="M200" s="154"/>
      <c r="N200" s="155"/>
      <c r="O200" s="56"/>
      <c r="P200" s="56"/>
      <c r="Q200" s="56"/>
      <c r="R200" s="56"/>
      <c r="S200" s="56"/>
      <c r="T200" s="56"/>
      <c r="U200" s="57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T200" s="15" t="s">
        <v>127</v>
      </c>
      <c r="AU200" s="15" t="s">
        <v>80</v>
      </c>
    </row>
    <row r="201" spans="1:65" s="2" customFormat="1" ht="16.5" customHeight="1">
      <c r="A201" s="30"/>
      <c r="B201" s="136"/>
      <c r="C201" s="158" t="s">
        <v>260</v>
      </c>
      <c r="D201" s="158" t="s">
        <v>170</v>
      </c>
      <c r="E201" s="159" t="s">
        <v>261</v>
      </c>
      <c r="F201" s="160" t="s">
        <v>262</v>
      </c>
      <c r="G201" s="161" t="s">
        <v>263</v>
      </c>
      <c r="H201" s="162">
        <v>133</v>
      </c>
      <c r="I201" s="163"/>
      <c r="J201" s="164">
        <f>ROUND(I201*H201,2)</f>
        <v>0</v>
      </c>
      <c r="K201" s="165"/>
      <c r="L201" s="166"/>
      <c r="M201" s="167" t="s">
        <v>1</v>
      </c>
      <c r="N201" s="168" t="s">
        <v>38</v>
      </c>
      <c r="O201" s="56"/>
      <c r="P201" s="147">
        <f>O201*H201</f>
        <v>0</v>
      </c>
      <c r="Q201" s="147">
        <v>1E-3</v>
      </c>
      <c r="R201" s="147">
        <f>Q201*H201</f>
        <v>0.13300000000000001</v>
      </c>
      <c r="S201" s="147">
        <v>0</v>
      </c>
      <c r="T201" s="147">
        <f>S201*H201</f>
        <v>0</v>
      </c>
      <c r="U201" s="148" t="s">
        <v>1</v>
      </c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49" t="s">
        <v>14</v>
      </c>
      <c r="AT201" s="149" t="s">
        <v>170</v>
      </c>
      <c r="AU201" s="149" t="s">
        <v>80</v>
      </c>
      <c r="AY201" s="15" t="s">
        <v>117</v>
      </c>
      <c r="BE201" s="150">
        <f>IF(N201="základní",J201,0)</f>
        <v>0</v>
      </c>
      <c r="BF201" s="150">
        <f>IF(N201="snížená",J201,0)</f>
        <v>0</v>
      </c>
      <c r="BG201" s="150">
        <f>IF(N201="zákl. přenesená",J201,0)</f>
        <v>0</v>
      </c>
      <c r="BH201" s="150">
        <f>IF(N201="sníž. přenesená",J201,0)</f>
        <v>0</v>
      </c>
      <c r="BI201" s="150">
        <f>IF(N201="nulová",J201,0)</f>
        <v>0</v>
      </c>
      <c r="BJ201" s="15" t="s">
        <v>78</v>
      </c>
      <c r="BK201" s="150">
        <f>ROUND(I201*H201,2)</f>
        <v>0</v>
      </c>
      <c r="BL201" s="15" t="s">
        <v>123</v>
      </c>
      <c r="BM201" s="149" t="s">
        <v>264</v>
      </c>
    </row>
    <row r="202" spans="1:65" s="2" customFormat="1" ht="19.5">
      <c r="A202" s="30"/>
      <c r="B202" s="31"/>
      <c r="C202" s="30"/>
      <c r="D202" s="151" t="s">
        <v>125</v>
      </c>
      <c r="E202" s="30"/>
      <c r="F202" s="152" t="s">
        <v>265</v>
      </c>
      <c r="G202" s="30"/>
      <c r="H202" s="30"/>
      <c r="I202" s="153"/>
      <c r="J202" s="30"/>
      <c r="K202" s="30"/>
      <c r="L202" s="31"/>
      <c r="M202" s="154"/>
      <c r="N202" s="155"/>
      <c r="O202" s="56"/>
      <c r="P202" s="56"/>
      <c r="Q202" s="56"/>
      <c r="R202" s="56"/>
      <c r="S202" s="56"/>
      <c r="T202" s="56"/>
      <c r="U202" s="57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T202" s="15" t="s">
        <v>125</v>
      </c>
      <c r="AU202" s="15" t="s">
        <v>80</v>
      </c>
    </row>
    <row r="203" spans="1:65" s="2" customFormat="1" ht="24.2" customHeight="1">
      <c r="A203" s="30"/>
      <c r="B203" s="136"/>
      <c r="C203" s="158" t="s">
        <v>266</v>
      </c>
      <c r="D203" s="158" t="s">
        <v>170</v>
      </c>
      <c r="E203" s="159" t="s">
        <v>267</v>
      </c>
      <c r="F203" s="160" t="s">
        <v>268</v>
      </c>
      <c r="G203" s="161" t="s">
        <v>269</v>
      </c>
      <c r="H203" s="162">
        <v>4.3250000000000002</v>
      </c>
      <c r="I203" s="163"/>
      <c r="J203" s="164">
        <f>ROUND(I203*H203,2)</f>
        <v>0</v>
      </c>
      <c r="K203" s="165"/>
      <c r="L203" s="166"/>
      <c r="M203" s="167" t="s">
        <v>1</v>
      </c>
      <c r="N203" s="168" t="s">
        <v>38</v>
      </c>
      <c r="O203" s="56"/>
      <c r="P203" s="147">
        <f>O203*H203</f>
        <v>0</v>
      </c>
      <c r="Q203" s="147">
        <v>2.5999999999999998E-4</v>
      </c>
      <c r="R203" s="147">
        <f>Q203*H203</f>
        <v>1.1244999999999998E-3</v>
      </c>
      <c r="S203" s="147">
        <v>0</v>
      </c>
      <c r="T203" s="147">
        <f>S203*H203</f>
        <v>0</v>
      </c>
      <c r="U203" s="148" t="s">
        <v>1</v>
      </c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49" t="s">
        <v>14</v>
      </c>
      <c r="AT203" s="149" t="s">
        <v>170</v>
      </c>
      <c r="AU203" s="149" t="s">
        <v>80</v>
      </c>
      <c r="AY203" s="15" t="s">
        <v>117</v>
      </c>
      <c r="BE203" s="150">
        <f>IF(N203="základní",J203,0)</f>
        <v>0</v>
      </c>
      <c r="BF203" s="150">
        <f>IF(N203="snížená",J203,0)</f>
        <v>0</v>
      </c>
      <c r="BG203" s="150">
        <f>IF(N203="zákl. přenesená",J203,0)</f>
        <v>0</v>
      </c>
      <c r="BH203" s="150">
        <f>IF(N203="sníž. přenesená",J203,0)</f>
        <v>0</v>
      </c>
      <c r="BI203" s="150">
        <f>IF(N203="nulová",J203,0)</f>
        <v>0</v>
      </c>
      <c r="BJ203" s="15" t="s">
        <v>78</v>
      </c>
      <c r="BK203" s="150">
        <f>ROUND(I203*H203,2)</f>
        <v>0</v>
      </c>
      <c r="BL203" s="15" t="s">
        <v>123</v>
      </c>
      <c r="BM203" s="149" t="s">
        <v>270</v>
      </c>
    </row>
    <row r="204" spans="1:65" s="2" customFormat="1">
      <c r="A204" s="30"/>
      <c r="B204" s="31"/>
      <c r="C204" s="30"/>
      <c r="D204" s="151" t="s">
        <v>125</v>
      </c>
      <c r="E204" s="30"/>
      <c r="F204" s="152" t="s">
        <v>268</v>
      </c>
      <c r="G204" s="30"/>
      <c r="H204" s="30"/>
      <c r="I204" s="153"/>
      <c r="J204" s="30"/>
      <c r="K204" s="30"/>
      <c r="L204" s="31"/>
      <c r="M204" s="154"/>
      <c r="N204" s="155"/>
      <c r="O204" s="56"/>
      <c r="P204" s="56"/>
      <c r="Q204" s="56"/>
      <c r="R204" s="56"/>
      <c r="S204" s="56"/>
      <c r="T204" s="56"/>
      <c r="U204" s="57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T204" s="15" t="s">
        <v>125</v>
      </c>
      <c r="AU204" s="15" t="s">
        <v>80</v>
      </c>
    </row>
    <row r="205" spans="1:65" s="2" customFormat="1" ht="33" customHeight="1">
      <c r="A205" s="30"/>
      <c r="B205" s="136"/>
      <c r="C205" s="137" t="s">
        <v>271</v>
      </c>
      <c r="D205" s="137" t="s">
        <v>119</v>
      </c>
      <c r="E205" s="138" t="s">
        <v>272</v>
      </c>
      <c r="F205" s="139" t="s">
        <v>273</v>
      </c>
      <c r="G205" s="140" t="s">
        <v>122</v>
      </c>
      <c r="H205" s="141">
        <v>735.5</v>
      </c>
      <c r="I205" s="142"/>
      <c r="J205" s="143">
        <f>ROUND(I205*H205,2)</f>
        <v>0</v>
      </c>
      <c r="K205" s="144"/>
      <c r="L205" s="31"/>
      <c r="M205" s="145" t="s">
        <v>1</v>
      </c>
      <c r="N205" s="146" t="s">
        <v>38</v>
      </c>
      <c r="O205" s="56"/>
      <c r="P205" s="147">
        <f>O205*H205</f>
        <v>0</v>
      </c>
      <c r="Q205" s="147">
        <v>0</v>
      </c>
      <c r="R205" s="147">
        <f>Q205*H205</f>
        <v>0</v>
      </c>
      <c r="S205" s="147">
        <v>0</v>
      </c>
      <c r="T205" s="147">
        <f>S205*H205</f>
        <v>0</v>
      </c>
      <c r="U205" s="148" t="s">
        <v>1</v>
      </c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49" t="s">
        <v>123</v>
      </c>
      <c r="AT205" s="149" t="s">
        <v>119</v>
      </c>
      <c r="AU205" s="149" t="s">
        <v>80</v>
      </c>
      <c r="AY205" s="15" t="s">
        <v>117</v>
      </c>
      <c r="BE205" s="150">
        <f>IF(N205="základní",J205,0)</f>
        <v>0</v>
      </c>
      <c r="BF205" s="150">
        <f>IF(N205="snížená",J205,0)</f>
        <v>0</v>
      </c>
      <c r="BG205" s="150">
        <f>IF(N205="zákl. přenesená",J205,0)</f>
        <v>0</v>
      </c>
      <c r="BH205" s="150">
        <f>IF(N205="sníž. přenesená",J205,0)</f>
        <v>0</v>
      </c>
      <c r="BI205" s="150">
        <f>IF(N205="nulová",J205,0)</f>
        <v>0</v>
      </c>
      <c r="BJ205" s="15" t="s">
        <v>78</v>
      </c>
      <c r="BK205" s="150">
        <f>ROUND(I205*H205,2)</f>
        <v>0</v>
      </c>
      <c r="BL205" s="15" t="s">
        <v>123</v>
      </c>
      <c r="BM205" s="149" t="s">
        <v>274</v>
      </c>
    </row>
    <row r="206" spans="1:65" s="2" customFormat="1" ht="39">
      <c r="A206" s="30"/>
      <c r="B206" s="31"/>
      <c r="C206" s="30"/>
      <c r="D206" s="151" t="s">
        <v>125</v>
      </c>
      <c r="E206" s="30"/>
      <c r="F206" s="152" t="s">
        <v>275</v>
      </c>
      <c r="G206" s="30"/>
      <c r="H206" s="30"/>
      <c r="I206" s="153"/>
      <c r="J206" s="30"/>
      <c r="K206" s="30"/>
      <c r="L206" s="31"/>
      <c r="M206" s="154"/>
      <c r="N206" s="155"/>
      <c r="O206" s="56"/>
      <c r="P206" s="56"/>
      <c r="Q206" s="56"/>
      <c r="R206" s="56"/>
      <c r="S206" s="56"/>
      <c r="T206" s="56"/>
      <c r="U206" s="57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T206" s="15" t="s">
        <v>125</v>
      </c>
      <c r="AU206" s="15" t="s">
        <v>80</v>
      </c>
    </row>
    <row r="207" spans="1:65" s="2" customFormat="1">
      <c r="A207" s="30"/>
      <c r="B207" s="31"/>
      <c r="C207" s="30"/>
      <c r="D207" s="156" t="s">
        <v>127</v>
      </c>
      <c r="E207" s="30"/>
      <c r="F207" s="157" t="s">
        <v>276</v>
      </c>
      <c r="G207" s="30"/>
      <c r="H207" s="30"/>
      <c r="I207" s="153"/>
      <c r="J207" s="30"/>
      <c r="K207" s="30"/>
      <c r="L207" s="31"/>
      <c r="M207" s="154"/>
      <c r="N207" s="155"/>
      <c r="O207" s="56"/>
      <c r="P207" s="56"/>
      <c r="Q207" s="56"/>
      <c r="R207" s="56"/>
      <c r="S207" s="56"/>
      <c r="T207" s="56"/>
      <c r="U207" s="57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T207" s="15" t="s">
        <v>127</v>
      </c>
      <c r="AU207" s="15" t="s">
        <v>80</v>
      </c>
    </row>
    <row r="208" spans="1:65" s="12" customFormat="1" ht="22.9" customHeight="1">
      <c r="B208" s="123"/>
      <c r="D208" s="124" t="s">
        <v>72</v>
      </c>
      <c r="E208" s="134" t="s">
        <v>14</v>
      </c>
      <c r="F208" s="134" t="s">
        <v>277</v>
      </c>
      <c r="I208" s="126"/>
      <c r="J208" s="135">
        <f>BK208</f>
        <v>0</v>
      </c>
      <c r="L208" s="123"/>
      <c r="M208" s="128"/>
      <c r="N208" s="129"/>
      <c r="O208" s="129"/>
      <c r="P208" s="130">
        <f>SUM(P209:P214)</f>
        <v>0</v>
      </c>
      <c r="Q208" s="129"/>
      <c r="R208" s="130">
        <f>SUM(R209:R214)</f>
        <v>0.13830000000000001</v>
      </c>
      <c r="S208" s="129"/>
      <c r="T208" s="130">
        <f>SUM(T209:T214)</f>
        <v>0</v>
      </c>
      <c r="U208" s="131"/>
      <c r="AR208" s="124" t="s">
        <v>78</v>
      </c>
      <c r="AT208" s="132" t="s">
        <v>72</v>
      </c>
      <c r="AU208" s="132" t="s">
        <v>78</v>
      </c>
      <c r="AY208" s="124" t="s">
        <v>117</v>
      </c>
      <c r="BK208" s="133">
        <f>SUM(BK209:BK214)</f>
        <v>0</v>
      </c>
    </row>
    <row r="209" spans="1:65" s="2" customFormat="1" ht="24.2" customHeight="1">
      <c r="A209" s="30"/>
      <c r="B209" s="136"/>
      <c r="C209" s="137" t="s">
        <v>278</v>
      </c>
      <c r="D209" s="137" t="s">
        <v>119</v>
      </c>
      <c r="E209" s="138" t="s">
        <v>279</v>
      </c>
      <c r="F209" s="139" t="s">
        <v>280</v>
      </c>
      <c r="G209" s="140" t="s">
        <v>137</v>
      </c>
      <c r="H209" s="141">
        <v>30</v>
      </c>
      <c r="I209" s="142"/>
      <c r="J209" s="143">
        <f>ROUND(I209*H209,2)</f>
        <v>0</v>
      </c>
      <c r="K209" s="144"/>
      <c r="L209" s="31"/>
      <c r="M209" s="145" t="s">
        <v>1</v>
      </c>
      <c r="N209" s="146" t="s">
        <v>38</v>
      </c>
      <c r="O209" s="56"/>
      <c r="P209" s="147">
        <f>O209*H209</f>
        <v>0</v>
      </c>
      <c r="Q209" s="147">
        <v>1.0000000000000001E-5</v>
      </c>
      <c r="R209" s="147">
        <f>Q209*H209</f>
        <v>3.0000000000000003E-4</v>
      </c>
      <c r="S209" s="147">
        <v>0</v>
      </c>
      <c r="T209" s="147">
        <f>S209*H209</f>
        <v>0</v>
      </c>
      <c r="U209" s="148" t="s">
        <v>1</v>
      </c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49" t="s">
        <v>123</v>
      </c>
      <c r="AT209" s="149" t="s">
        <v>119</v>
      </c>
      <c r="AU209" s="149" t="s">
        <v>80</v>
      </c>
      <c r="AY209" s="15" t="s">
        <v>117</v>
      </c>
      <c r="BE209" s="150">
        <f>IF(N209="základní",J209,0)</f>
        <v>0</v>
      </c>
      <c r="BF209" s="150">
        <f>IF(N209="snížená",J209,0)</f>
        <v>0</v>
      </c>
      <c r="BG209" s="150">
        <f>IF(N209="zákl. přenesená",J209,0)</f>
        <v>0</v>
      </c>
      <c r="BH209" s="150">
        <f>IF(N209="sníž. přenesená",J209,0)</f>
        <v>0</v>
      </c>
      <c r="BI209" s="150">
        <f>IF(N209="nulová",J209,0)</f>
        <v>0</v>
      </c>
      <c r="BJ209" s="15" t="s">
        <v>78</v>
      </c>
      <c r="BK209" s="150">
        <f>ROUND(I209*H209,2)</f>
        <v>0</v>
      </c>
      <c r="BL209" s="15" t="s">
        <v>123</v>
      </c>
      <c r="BM209" s="149" t="s">
        <v>281</v>
      </c>
    </row>
    <row r="210" spans="1:65" s="2" customFormat="1" ht="19.5">
      <c r="A210" s="30"/>
      <c r="B210" s="31"/>
      <c r="C210" s="30"/>
      <c r="D210" s="151" t="s">
        <v>125</v>
      </c>
      <c r="E210" s="30"/>
      <c r="F210" s="152" t="s">
        <v>282</v>
      </c>
      <c r="G210" s="30"/>
      <c r="H210" s="30"/>
      <c r="I210" s="153"/>
      <c r="J210" s="30"/>
      <c r="K210" s="30"/>
      <c r="L210" s="31"/>
      <c r="M210" s="154"/>
      <c r="N210" s="155"/>
      <c r="O210" s="56"/>
      <c r="P210" s="56"/>
      <c r="Q210" s="56"/>
      <c r="R210" s="56"/>
      <c r="S210" s="56"/>
      <c r="T210" s="56"/>
      <c r="U210" s="57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T210" s="15" t="s">
        <v>125</v>
      </c>
      <c r="AU210" s="15" t="s">
        <v>80</v>
      </c>
    </row>
    <row r="211" spans="1:65" s="2" customFormat="1">
      <c r="A211" s="30"/>
      <c r="B211" s="31"/>
      <c r="C211" s="30"/>
      <c r="D211" s="156" t="s">
        <v>127</v>
      </c>
      <c r="E211" s="30"/>
      <c r="F211" s="157" t="s">
        <v>283</v>
      </c>
      <c r="G211" s="30"/>
      <c r="H211" s="30"/>
      <c r="I211" s="153"/>
      <c r="J211" s="30"/>
      <c r="K211" s="30"/>
      <c r="L211" s="31"/>
      <c r="M211" s="154"/>
      <c r="N211" s="155"/>
      <c r="O211" s="56"/>
      <c r="P211" s="56"/>
      <c r="Q211" s="56"/>
      <c r="R211" s="56"/>
      <c r="S211" s="56"/>
      <c r="T211" s="56"/>
      <c r="U211" s="57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T211" s="15" t="s">
        <v>127</v>
      </c>
      <c r="AU211" s="15" t="s">
        <v>80</v>
      </c>
    </row>
    <row r="212" spans="1:65" s="2" customFormat="1" ht="66.75" customHeight="1">
      <c r="A212" s="30"/>
      <c r="B212" s="136"/>
      <c r="C212" s="158" t="s">
        <v>284</v>
      </c>
      <c r="D212" s="158" t="s">
        <v>170</v>
      </c>
      <c r="E212" s="159" t="s">
        <v>285</v>
      </c>
      <c r="F212" s="160" t="s">
        <v>286</v>
      </c>
      <c r="G212" s="161" t="s">
        <v>137</v>
      </c>
      <c r="H212" s="162">
        <v>30</v>
      </c>
      <c r="I212" s="163"/>
      <c r="J212" s="164">
        <f>ROUND(I212*H212,2)</f>
        <v>0</v>
      </c>
      <c r="K212" s="165"/>
      <c r="L212" s="166"/>
      <c r="M212" s="167" t="s">
        <v>1</v>
      </c>
      <c r="N212" s="168" t="s">
        <v>38</v>
      </c>
      <c r="O212" s="56"/>
      <c r="P212" s="147">
        <f>O212*H212</f>
        <v>0</v>
      </c>
      <c r="Q212" s="147">
        <v>4.5999999999999999E-3</v>
      </c>
      <c r="R212" s="147">
        <f>Q212*H212</f>
        <v>0.13800000000000001</v>
      </c>
      <c r="S212" s="147">
        <v>0</v>
      </c>
      <c r="T212" s="147">
        <f>S212*H212</f>
        <v>0</v>
      </c>
      <c r="U212" s="148" t="s">
        <v>1</v>
      </c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49" t="s">
        <v>14</v>
      </c>
      <c r="AT212" s="149" t="s">
        <v>170</v>
      </c>
      <c r="AU212" s="149" t="s">
        <v>80</v>
      </c>
      <c r="AY212" s="15" t="s">
        <v>117</v>
      </c>
      <c r="BE212" s="150">
        <f>IF(N212="základní",J212,0)</f>
        <v>0</v>
      </c>
      <c r="BF212" s="150">
        <f>IF(N212="snížená",J212,0)</f>
        <v>0</v>
      </c>
      <c r="BG212" s="150">
        <f>IF(N212="zákl. přenesená",J212,0)</f>
        <v>0</v>
      </c>
      <c r="BH212" s="150">
        <f>IF(N212="sníž. přenesená",J212,0)</f>
        <v>0</v>
      </c>
      <c r="BI212" s="150">
        <f>IF(N212="nulová",J212,0)</f>
        <v>0</v>
      </c>
      <c r="BJ212" s="15" t="s">
        <v>78</v>
      </c>
      <c r="BK212" s="150">
        <f>ROUND(I212*H212,2)</f>
        <v>0</v>
      </c>
      <c r="BL212" s="15" t="s">
        <v>123</v>
      </c>
      <c r="BM212" s="149" t="s">
        <v>287</v>
      </c>
    </row>
    <row r="213" spans="1:65" s="2" customFormat="1" ht="48.75">
      <c r="A213" s="30"/>
      <c r="B213" s="31"/>
      <c r="C213" s="30"/>
      <c r="D213" s="151" t="s">
        <v>125</v>
      </c>
      <c r="E213" s="30"/>
      <c r="F213" s="152" t="s">
        <v>288</v>
      </c>
      <c r="G213" s="30"/>
      <c r="H213" s="30"/>
      <c r="I213" s="153"/>
      <c r="J213" s="30"/>
      <c r="K213" s="30"/>
      <c r="L213" s="31"/>
      <c r="M213" s="154"/>
      <c r="N213" s="155"/>
      <c r="O213" s="56"/>
      <c r="P213" s="56"/>
      <c r="Q213" s="56"/>
      <c r="R213" s="56"/>
      <c r="S213" s="56"/>
      <c r="T213" s="56"/>
      <c r="U213" s="57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T213" s="15" t="s">
        <v>125</v>
      </c>
      <c r="AU213" s="15" t="s">
        <v>80</v>
      </c>
    </row>
    <row r="214" spans="1:65" s="2" customFormat="1" ht="87.75">
      <c r="A214" s="30"/>
      <c r="B214" s="31"/>
      <c r="C214" s="30"/>
      <c r="D214" s="151" t="s">
        <v>289</v>
      </c>
      <c r="E214" s="30"/>
      <c r="F214" s="177" t="s">
        <v>290</v>
      </c>
      <c r="G214" s="30"/>
      <c r="H214" s="30"/>
      <c r="I214" s="153"/>
      <c r="J214" s="30"/>
      <c r="K214" s="30"/>
      <c r="L214" s="31"/>
      <c r="M214" s="154"/>
      <c r="N214" s="155"/>
      <c r="O214" s="56"/>
      <c r="P214" s="56"/>
      <c r="Q214" s="56"/>
      <c r="R214" s="56"/>
      <c r="S214" s="56"/>
      <c r="T214" s="56"/>
      <c r="U214" s="57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T214" s="15" t="s">
        <v>289</v>
      </c>
      <c r="AU214" s="15" t="s">
        <v>80</v>
      </c>
    </row>
    <row r="215" spans="1:65" s="12" customFormat="1" ht="22.9" customHeight="1">
      <c r="B215" s="123"/>
      <c r="D215" s="124" t="s">
        <v>72</v>
      </c>
      <c r="E215" s="134" t="s">
        <v>169</v>
      </c>
      <c r="F215" s="134" t="s">
        <v>291</v>
      </c>
      <c r="I215" s="126"/>
      <c r="J215" s="135">
        <f>BK215</f>
        <v>0</v>
      </c>
      <c r="L215" s="123"/>
      <c r="M215" s="128"/>
      <c r="N215" s="129"/>
      <c r="O215" s="129"/>
      <c r="P215" s="130">
        <f>SUM(P216:P256)</f>
        <v>0</v>
      </c>
      <c r="Q215" s="129"/>
      <c r="R215" s="130">
        <f>SUM(R216:R256)</f>
        <v>121.01227499999999</v>
      </c>
      <c r="S215" s="129"/>
      <c r="T215" s="130">
        <f>SUM(T216:T256)</f>
        <v>0</v>
      </c>
      <c r="U215" s="131"/>
      <c r="AR215" s="124" t="s">
        <v>78</v>
      </c>
      <c r="AT215" s="132" t="s">
        <v>72</v>
      </c>
      <c r="AU215" s="132" t="s">
        <v>78</v>
      </c>
      <c r="AY215" s="124" t="s">
        <v>117</v>
      </c>
      <c r="BK215" s="133">
        <f>SUM(BK216:BK256)</f>
        <v>0</v>
      </c>
    </row>
    <row r="216" spans="1:65" s="2" customFormat="1" ht="24.2" customHeight="1">
      <c r="A216" s="30"/>
      <c r="B216" s="136"/>
      <c r="C216" s="137" t="s">
        <v>292</v>
      </c>
      <c r="D216" s="137" t="s">
        <v>119</v>
      </c>
      <c r="E216" s="138" t="s">
        <v>293</v>
      </c>
      <c r="F216" s="139" t="s">
        <v>294</v>
      </c>
      <c r="G216" s="140" t="s">
        <v>137</v>
      </c>
      <c r="H216" s="141">
        <v>280</v>
      </c>
      <c r="I216" s="142"/>
      <c r="J216" s="143">
        <f>ROUND(I216*H216,2)</f>
        <v>0</v>
      </c>
      <c r="K216" s="144"/>
      <c r="L216" s="31"/>
      <c r="M216" s="145" t="s">
        <v>1</v>
      </c>
      <c r="N216" s="146" t="s">
        <v>38</v>
      </c>
      <c r="O216" s="56"/>
      <c r="P216" s="147">
        <f>O216*H216</f>
        <v>0</v>
      </c>
      <c r="Q216" s="147">
        <v>0.2195</v>
      </c>
      <c r="R216" s="147">
        <f>Q216*H216</f>
        <v>61.46</v>
      </c>
      <c r="S216" s="147">
        <v>0</v>
      </c>
      <c r="T216" s="147">
        <f>S216*H216</f>
        <v>0</v>
      </c>
      <c r="U216" s="148" t="s">
        <v>1</v>
      </c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49" t="s">
        <v>123</v>
      </c>
      <c r="AT216" s="149" t="s">
        <v>119</v>
      </c>
      <c r="AU216" s="149" t="s">
        <v>80</v>
      </c>
      <c r="AY216" s="15" t="s">
        <v>117</v>
      </c>
      <c r="BE216" s="150">
        <f>IF(N216="základní",J216,0)</f>
        <v>0</v>
      </c>
      <c r="BF216" s="150">
        <f>IF(N216="snížená",J216,0)</f>
        <v>0</v>
      </c>
      <c r="BG216" s="150">
        <f>IF(N216="zákl. přenesená",J216,0)</f>
        <v>0</v>
      </c>
      <c r="BH216" s="150">
        <f>IF(N216="sníž. přenesená",J216,0)</f>
        <v>0</v>
      </c>
      <c r="BI216" s="150">
        <f>IF(N216="nulová",J216,0)</f>
        <v>0</v>
      </c>
      <c r="BJ216" s="15" t="s">
        <v>78</v>
      </c>
      <c r="BK216" s="150">
        <f>ROUND(I216*H216,2)</f>
        <v>0</v>
      </c>
      <c r="BL216" s="15" t="s">
        <v>123</v>
      </c>
      <c r="BM216" s="149" t="s">
        <v>295</v>
      </c>
    </row>
    <row r="217" spans="1:65" s="2" customFormat="1" ht="29.25">
      <c r="A217" s="30"/>
      <c r="B217" s="31"/>
      <c r="C217" s="30"/>
      <c r="D217" s="151" t="s">
        <v>125</v>
      </c>
      <c r="E217" s="30"/>
      <c r="F217" s="152" t="s">
        <v>296</v>
      </c>
      <c r="G217" s="30"/>
      <c r="H217" s="30"/>
      <c r="I217" s="153"/>
      <c r="J217" s="30"/>
      <c r="K217" s="30"/>
      <c r="L217" s="31"/>
      <c r="M217" s="154"/>
      <c r="N217" s="155"/>
      <c r="O217" s="56"/>
      <c r="P217" s="56"/>
      <c r="Q217" s="56"/>
      <c r="R217" s="56"/>
      <c r="S217" s="56"/>
      <c r="T217" s="56"/>
      <c r="U217" s="57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T217" s="15" t="s">
        <v>125</v>
      </c>
      <c r="AU217" s="15" t="s">
        <v>80</v>
      </c>
    </row>
    <row r="218" spans="1:65" s="2" customFormat="1">
      <c r="A218" s="30"/>
      <c r="B218" s="31"/>
      <c r="C218" s="30"/>
      <c r="D218" s="156" t="s">
        <v>127</v>
      </c>
      <c r="E218" s="30"/>
      <c r="F218" s="157" t="s">
        <v>297</v>
      </c>
      <c r="G218" s="30"/>
      <c r="H218" s="30"/>
      <c r="I218" s="153"/>
      <c r="J218" s="30"/>
      <c r="K218" s="30"/>
      <c r="L218" s="31"/>
      <c r="M218" s="154"/>
      <c r="N218" s="155"/>
      <c r="O218" s="56"/>
      <c r="P218" s="56"/>
      <c r="Q218" s="56"/>
      <c r="R218" s="56"/>
      <c r="S218" s="56"/>
      <c r="T218" s="56"/>
      <c r="U218" s="57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T218" s="15" t="s">
        <v>127</v>
      </c>
      <c r="AU218" s="15" t="s">
        <v>80</v>
      </c>
    </row>
    <row r="219" spans="1:65" s="2" customFormat="1" ht="16.5" customHeight="1">
      <c r="A219" s="30"/>
      <c r="B219" s="136"/>
      <c r="C219" s="158" t="s">
        <v>298</v>
      </c>
      <c r="D219" s="158" t="s">
        <v>170</v>
      </c>
      <c r="E219" s="159" t="s">
        <v>299</v>
      </c>
      <c r="F219" s="160" t="s">
        <v>300</v>
      </c>
      <c r="G219" s="161" t="s">
        <v>137</v>
      </c>
      <c r="H219" s="162">
        <v>285.60000000000002</v>
      </c>
      <c r="I219" s="163"/>
      <c r="J219" s="164">
        <f>ROUND(I219*H219,2)</f>
        <v>0</v>
      </c>
      <c r="K219" s="165"/>
      <c r="L219" s="166"/>
      <c r="M219" s="167" t="s">
        <v>1</v>
      </c>
      <c r="N219" s="168" t="s">
        <v>38</v>
      </c>
      <c r="O219" s="56"/>
      <c r="P219" s="147">
        <f>O219*H219</f>
        <v>0</v>
      </c>
      <c r="Q219" s="147">
        <v>0.08</v>
      </c>
      <c r="R219" s="147">
        <f>Q219*H219</f>
        <v>22.848000000000003</v>
      </c>
      <c r="S219" s="147">
        <v>0</v>
      </c>
      <c r="T219" s="147">
        <f>S219*H219</f>
        <v>0</v>
      </c>
      <c r="U219" s="148" t="s">
        <v>1</v>
      </c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49" t="s">
        <v>14</v>
      </c>
      <c r="AT219" s="149" t="s">
        <v>170</v>
      </c>
      <c r="AU219" s="149" t="s">
        <v>80</v>
      </c>
      <c r="AY219" s="15" t="s">
        <v>117</v>
      </c>
      <c r="BE219" s="150">
        <f>IF(N219="základní",J219,0)</f>
        <v>0</v>
      </c>
      <c r="BF219" s="150">
        <f>IF(N219="snížená",J219,0)</f>
        <v>0</v>
      </c>
      <c r="BG219" s="150">
        <f>IF(N219="zákl. přenesená",J219,0)</f>
        <v>0</v>
      </c>
      <c r="BH219" s="150">
        <f>IF(N219="sníž. přenesená",J219,0)</f>
        <v>0</v>
      </c>
      <c r="BI219" s="150">
        <f>IF(N219="nulová",J219,0)</f>
        <v>0</v>
      </c>
      <c r="BJ219" s="15" t="s">
        <v>78</v>
      </c>
      <c r="BK219" s="150">
        <f>ROUND(I219*H219,2)</f>
        <v>0</v>
      </c>
      <c r="BL219" s="15" t="s">
        <v>123</v>
      </c>
      <c r="BM219" s="149" t="s">
        <v>301</v>
      </c>
    </row>
    <row r="220" spans="1:65" s="2" customFormat="1">
      <c r="A220" s="30"/>
      <c r="B220" s="31"/>
      <c r="C220" s="30"/>
      <c r="D220" s="151" t="s">
        <v>125</v>
      </c>
      <c r="E220" s="30"/>
      <c r="F220" s="152" t="s">
        <v>300</v>
      </c>
      <c r="G220" s="30"/>
      <c r="H220" s="30"/>
      <c r="I220" s="153"/>
      <c r="J220" s="30"/>
      <c r="K220" s="30"/>
      <c r="L220" s="31"/>
      <c r="M220" s="154"/>
      <c r="N220" s="155"/>
      <c r="O220" s="56"/>
      <c r="P220" s="56"/>
      <c r="Q220" s="56"/>
      <c r="R220" s="56"/>
      <c r="S220" s="56"/>
      <c r="T220" s="56"/>
      <c r="U220" s="57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T220" s="15" t="s">
        <v>125</v>
      </c>
      <c r="AU220" s="15" t="s">
        <v>80</v>
      </c>
    </row>
    <row r="221" spans="1:65" s="13" customFormat="1">
      <c r="B221" s="169"/>
      <c r="D221" s="151" t="s">
        <v>175</v>
      </c>
      <c r="F221" s="170" t="s">
        <v>302</v>
      </c>
      <c r="H221" s="171">
        <v>285.60000000000002</v>
      </c>
      <c r="I221" s="172"/>
      <c r="L221" s="169"/>
      <c r="M221" s="173"/>
      <c r="N221" s="174"/>
      <c r="O221" s="174"/>
      <c r="P221" s="174"/>
      <c r="Q221" s="174"/>
      <c r="R221" s="174"/>
      <c r="S221" s="174"/>
      <c r="T221" s="174"/>
      <c r="U221" s="175"/>
      <c r="AT221" s="176" t="s">
        <v>175</v>
      </c>
      <c r="AU221" s="176" t="s">
        <v>80</v>
      </c>
      <c r="AV221" s="13" t="s">
        <v>80</v>
      </c>
      <c r="AW221" s="13" t="s">
        <v>3</v>
      </c>
      <c r="AX221" s="13" t="s">
        <v>78</v>
      </c>
      <c r="AY221" s="176" t="s">
        <v>117</v>
      </c>
    </row>
    <row r="222" spans="1:65" s="2" customFormat="1" ht="24.2" customHeight="1">
      <c r="A222" s="30"/>
      <c r="B222" s="136"/>
      <c r="C222" s="137" t="s">
        <v>303</v>
      </c>
      <c r="D222" s="137" t="s">
        <v>119</v>
      </c>
      <c r="E222" s="138" t="s">
        <v>304</v>
      </c>
      <c r="F222" s="139" t="s">
        <v>305</v>
      </c>
      <c r="G222" s="140" t="s">
        <v>137</v>
      </c>
      <c r="H222" s="141">
        <v>18</v>
      </c>
      <c r="I222" s="142"/>
      <c r="J222" s="143">
        <f>ROUND(I222*H222,2)</f>
        <v>0</v>
      </c>
      <c r="K222" s="144"/>
      <c r="L222" s="31"/>
      <c r="M222" s="145" t="s">
        <v>1</v>
      </c>
      <c r="N222" s="146" t="s">
        <v>38</v>
      </c>
      <c r="O222" s="56"/>
      <c r="P222" s="147">
        <f>O222*H222</f>
        <v>0</v>
      </c>
      <c r="Q222" s="147">
        <v>8.5760000000000003E-2</v>
      </c>
      <c r="R222" s="147">
        <f>Q222*H222</f>
        <v>1.5436800000000002</v>
      </c>
      <c r="S222" s="147">
        <v>0</v>
      </c>
      <c r="T222" s="147">
        <f>S222*H222</f>
        <v>0</v>
      </c>
      <c r="U222" s="148" t="s">
        <v>1</v>
      </c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49" t="s">
        <v>123</v>
      </c>
      <c r="AT222" s="149" t="s">
        <v>119</v>
      </c>
      <c r="AU222" s="149" t="s">
        <v>80</v>
      </c>
      <c r="AY222" s="15" t="s">
        <v>117</v>
      </c>
      <c r="BE222" s="150">
        <f>IF(N222="základní",J222,0)</f>
        <v>0</v>
      </c>
      <c r="BF222" s="150">
        <f>IF(N222="snížená",J222,0)</f>
        <v>0</v>
      </c>
      <c r="BG222" s="150">
        <f>IF(N222="zákl. přenesená",J222,0)</f>
        <v>0</v>
      </c>
      <c r="BH222" s="150">
        <f>IF(N222="sníž. přenesená",J222,0)</f>
        <v>0</v>
      </c>
      <c r="BI222" s="150">
        <f>IF(N222="nulová",J222,0)</f>
        <v>0</v>
      </c>
      <c r="BJ222" s="15" t="s">
        <v>78</v>
      </c>
      <c r="BK222" s="150">
        <f>ROUND(I222*H222,2)</f>
        <v>0</v>
      </c>
      <c r="BL222" s="15" t="s">
        <v>123</v>
      </c>
      <c r="BM222" s="149" t="s">
        <v>306</v>
      </c>
    </row>
    <row r="223" spans="1:65" s="2" customFormat="1" ht="39">
      <c r="A223" s="30"/>
      <c r="B223" s="31"/>
      <c r="C223" s="30"/>
      <c r="D223" s="151" t="s">
        <v>125</v>
      </c>
      <c r="E223" s="30"/>
      <c r="F223" s="152" t="s">
        <v>307</v>
      </c>
      <c r="G223" s="30"/>
      <c r="H223" s="30"/>
      <c r="I223" s="153"/>
      <c r="J223" s="30"/>
      <c r="K223" s="30"/>
      <c r="L223" s="31"/>
      <c r="M223" s="154"/>
      <c r="N223" s="155"/>
      <c r="O223" s="56"/>
      <c r="P223" s="56"/>
      <c r="Q223" s="56"/>
      <c r="R223" s="56"/>
      <c r="S223" s="56"/>
      <c r="T223" s="56"/>
      <c r="U223" s="57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T223" s="15" t="s">
        <v>125</v>
      </c>
      <c r="AU223" s="15" t="s">
        <v>80</v>
      </c>
    </row>
    <row r="224" spans="1:65" s="2" customFormat="1">
      <c r="A224" s="30"/>
      <c r="B224" s="31"/>
      <c r="C224" s="30"/>
      <c r="D224" s="156" t="s">
        <v>127</v>
      </c>
      <c r="E224" s="30"/>
      <c r="F224" s="157" t="s">
        <v>308</v>
      </c>
      <c r="G224" s="30"/>
      <c r="H224" s="30"/>
      <c r="I224" s="153"/>
      <c r="J224" s="30"/>
      <c r="K224" s="30"/>
      <c r="L224" s="31"/>
      <c r="M224" s="154"/>
      <c r="N224" s="155"/>
      <c r="O224" s="56"/>
      <c r="P224" s="56"/>
      <c r="Q224" s="56"/>
      <c r="R224" s="56"/>
      <c r="S224" s="56"/>
      <c r="T224" s="56"/>
      <c r="U224" s="57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T224" s="15" t="s">
        <v>127</v>
      </c>
      <c r="AU224" s="15" t="s">
        <v>80</v>
      </c>
    </row>
    <row r="225" spans="1:65" s="2" customFormat="1" ht="16.5" customHeight="1">
      <c r="A225" s="30"/>
      <c r="B225" s="136"/>
      <c r="C225" s="158" t="s">
        <v>309</v>
      </c>
      <c r="D225" s="158" t="s">
        <v>170</v>
      </c>
      <c r="E225" s="159" t="s">
        <v>310</v>
      </c>
      <c r="F225" s="160" t="s">
        <v>311</v>
      </c>
      <c r="G225" s="161" t="s">
        <v>137</v>
      </c>
      <c r="H225" s="162">
        <v>18.36</v>
      </c>
      <c r="I225" s="163"/>
      <c r="J225" s="164">
        <f>ROUND(I225*H225,2)</f>
        <v>0</v>
      </c>
      <c r="K225" s="165"/>
      <c r="L225" s="166"/>
      <c r="M225" s="167" t="s">
        <v>1</v>
      </c>
      <c r="N225" s="168" t="s">
        <v>38</v>
      </c>
      <c r="O225" s="56"/>
      <c r="P225" s="147">
        <f>O225*H225</f>
        <v>0</v>
      </c>
      <c r="Q225" s="147">
        <v>4.5999999999999999E-2</v>
      </c>
      <c r="R225" s="147">
        <f>Q225*H225</f>
        <v>0.84455999999999998</v>
      </c>
      <c r="S225" s="147">
        <v>0</v>
      </c>
      <c r="T225" s="147">
        <f>S225*H225</f>
        <v>0</v>
      </c>
      <c r="U225" s="148" t="s">
        <v>1</v>
      </c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49" t="s">
        <v>14</v>
      </c>
      <c r="AT225" s="149" t="s">
        <v>170</v>
      </c>
      <c r="AU225" s="149" t="s">
        <v>80</v>
      </c>
      <c r="AY225" s="15" t="s">
        <v>117</v>
      </c>
      <c r="BE225" s="150">
        <f>IF(N225="základní",J225,0)</f>
        <v>0</v>
      </c>
      <c r="BF225" s="150">
        <f>IF(N225="snížená",J225,0)</f>
        <v>0</v>
      </c>
      <c r="BG225" s="150">
        <f>IF(N225="zákl. přenesená",J225,0)</f>
        <v>0</v>
      </c>
      <c r="BH225" s="150">
        <f>IF(N225="sníž. přenesená",J225,0)</f>
        <v>0</v>
      </c>
      <c r="BI225" s="150">
        <f>IF(N225="nulová",J225,0)</f>
        <v>0</v>
      </c>
      <c r="BJ225" s="15" t="s">
        <v>78</v>
      </c>
      <c r="BK225" s="150">
        <f>ROUND(I225*H225,2)</f>
        <v>0</v>
      </c>
      <c r="BL225" s="15" t="s">
        <v>123</v>
      </c>
      <c r="BM225" s="149" t="s">
        <v>312</v>
      </c>
    </row>
    <row r="226" spans="1:65" s="2" customFormat="1" ht="19.5">
      <c r="A226" s="30"/>
      <c r="B226" s="31"/>
      <c r="C226" s="30"/>
      <c r="D226" s="151" t="s">
        <v>125</v>
      </c>
      <c r="E226" s="30"/>
      <c r="F226" s="152" t="s">
        <v>313</v>
      </c>
      <c r="G226" s="30"/>
      <c r="H226" s="30"/>
      <c r="I226" s="153"/>
      <c r="J226" s="30"/>
      <c r="K226" s="30"/>
      <c r="L226" s="31"/>
      <c r="M226" s="154"/>
      <c r="N226" s="155"/>
      <c r="O226" s="56"/>
      <c r="P226" s="56"/>
      <c r="Q226" s="56"/>
      <c r="R226" s="56"/>
      <c r="S226" s="56"/>
      <c r="T226" s="56"/>
      <c r="U226" s="57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T226" s="15" t="s">
        <v>125</v>
      </c>
      <c r="AU226" s="15" t="s">
        <v>80</v>
      </c>
    </row>
    <row r="227" spans="1:65" s="13" customFormat="1">
      <c r="B227" s="169"/>
      <c r="D227" s="151" t="s">
        <v>175</v>
      </c>
      <c r="F227" s="170" t="s">
        <v>314</v>
      </c>
      <c r="H227" s="171">
        <v>18.36</v>
      </c>
      <c r="I227" s="172"/>
      <c r="L227" s="169"/>
      <c r="M227" s="173"/>
      <c r="N227" s="174"/>
      <c r="O227" s="174"/>
      <c r="P227" s="174"/>
      <c r="Q227" s="174"/>
      <c r="R227" s="174"/>
      <c r="S227" s="174"/>
      <c r="T227" s="174"/>
      <c r="U227" s="175"/>
      <c r="AT227" s="176" t="s">
        <v>175</v>
      </c>
      <c r="AU227" s="176" t="s">
        <v>80</v>
      </c>
      <c r="AV227" s="13" t="s">
        <v>80</v>
      </c>
      <c r="AW227" s="13" t="s">
        <v>3</v>
      </c>
      <c r="AX227" s="13" t="s">
        <v>78</v>
      </c>
      <c r="AY227" s="176" t="s">
        <v>117</v>
      </c>
    </row>
    <row r="228" spans="1:65" s="2" customFormat="1" ht="33" customHeight="1">
      <c r="A228" s="30"/>
      <c r="B228" s="136"/>
      <c r="C228" s="137" t="s">
        <v>315</v>
      </c>
      <c r="D228" s="137" t="s">
        <v>119</v>
      </c>
      <c r="E228" s="138" t="s">
        <v>316</v>
      </c>
      <c r="F228" s="139" t="s">
        <v>317</v>
      </c>
      <c r="G228" s="140" t="s">
        <v>137</v>
      </c>
      <c r="H228" s="141">
        <v>35</v>
      </c>
      <c r="I228" s="142"/>
      <c r="J228" s="143">
        <f>ROUND(I228*H228,2)</f>
        <v>0</v>
      </c>
      <c r="K228" s="144"/>
      <c r="L228" s="31"/>
      <c r="M228" s="145" t="s">
        <v>1</v>
      </c>
      <c r="N228" s="146" t="s">
        <v>38</v>
      </c>
      <c r="O228" s="56"/>
      <c r="P228" s="147">
        <f>O228*H228</f>
        <v>0</v>
      </c>
      <c r="Q228" s="147">
        <v>0.34691</v>
      </c>
      <c r="R228" s="147">
        <f>Q228*H228</f>
        <v>12.14185</v>
      </c>
      <c r="S228" s="147">
        <v>0</v>
      </c>
      <c r="T228" s="147">
        <f>S228*H228</f>
        <v>0</v>
      </c>
      <c r="U228" s="148" t="s">
        <v>1</v>
      </c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R228" s="149" t="s">
        <v>123</v>
      </c>
      <c r="AT228" s="149" t="s">
        <v>119</v>
      </c>
      <c r="AU228" s="149" t="s">
        <v>80</v>
      </c>
      <c r="AY228" s="15" t="s">
        <v>117</v>
      </c>
      <c r="BE228" s="150">
        <f>IF(N228="základní",J228,0)</f>
        <v>0</v>
      </c>
      <c r="BF228" s="150">
        <f>IF(N228="snížená",J228,0)</f>
        <v>0</v>
      </c>
      <c r="BG228" s="150">
        <f>IF(N228="zákl. přenesená",J228,0)</f>
        <v>0</v>
      </c>
      <c r="BH228" s="150">
        <f>IF(N228="sníž. přenesená",J228,0)</f>
        <v>0</v>
      </c>
      <c r="BI228" s="150">
        <f>IF(N228="nulová",J228,0)</f>
        <v>0</v>
      </c>
      <c r="BJ228" s="15" t="s">
        <v>78</v>
      </c>
      <c r="BK228" s="150">
        <f>ROUND(I228*H228,2)</f>
        <v>0</v>
      </c>
      <c r="BL228" s="15" t="s">
        <v>123</v>
      </c>
      <c r="BM228" s="149" t="s">
        <v>318</v>
      </c>
    </row>
    <row r="229" spans="1:65" s="2" customFormat="1" ht="29.25">
      <c r="A229" s="30"/>
      <c r="B229" s="31"/>
      <c r="C229" s="30"/>
      <c r="D229" s="151" t="s">
        <v>125</v>
      </c>
      <c r="E229" s="30"/>
      <c r="F229" s="152" t="s">
        <v>319</v>
      </c>
      <c r="G229" s="30"/>
      <c r="H229" s="30"/>
      <c r="I229" s="153"/>
      <c r="J229" s="30"/>
      <c r="K229" s="30"/>
      <c r="L229" s="31"/>
      <c r="M229" s="154"/>
      <c r="N229" s="155"/>
      <c r="O229" s="56"/>
      <c r="P229" s="56"/>
      <c r="Q229" s="56"/>
      <c r="R229" s="56"/>
      <c r="S229" s="56"/>
      <c r="T229" s="56"/>
      <c r="U229" s="57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T229" s="15" t="s">
        <v>125</v>
      </c>
      <c r="AU229" s="15" t="s">
        <v>80</v>
      </c>
    </row>
    <row r="230" spans="1:65" s="2" customFormat="1">
      <c r="A230" s="30"/>
      <c r="B230" s="31"/>
      <c r="C230" s="30"/>
      <c r="D230" s="156" t="s">
        <v>127</v>
      </c>
      <c r="E230" s="30"/>
      <c r="F230" s="157" t="s">
        <v>320</v>
      </c>
      <c r="G230" s="30"/>
      <c r="H230" s="30"/>
      <c r="I230" s="153"/>
      <c r="J230" s="30"/>
      <c r="K230" s="30"/>
      <c r="L230" s="31"/>
      <c r="M230" s="154"/>
      <c r="N230" s="155"/>
      <c r="O230" s="56"/>
      <c r="P230" s="56"/>
      <c r="Q230" s="56"/>
      <c r="R230" s="56"/>
      <c r="S230" s="56"/>
      <c r="T230" s="56"/>
      <c r="U230" s="57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T230" s="15" t="s">
        <v>127</v>
      </c>
      <c r="AU230" s="15" t="s">
        <v>80</v>
      </c>
    </row>
    <row r="231" spans="1:65" s="2" customFormat="1" ht="24.2" customHeight="1">
      <c r="A231" s="30"/>
      <c r="B231" s="136"/>
      <c r="C231" s="158" t="s">
        <v>321</v>
      </c>
      <c r="D231" s="158" t="s">
        <v>170</v>
      </c>
      <c r="E231" s="159" t="s">
        <v>322</v>
      </c>
      <c r="F231" s="160" t="s">
        <v>323</v>
      </c>
      <c r="G231" s="161" t="s">
        <v>137</v>
      </c>
      <c r="H231" s="162">
        <v>35.700000000000003</v>
      </c>
      <c r="I231" s="163"/>
      <c r="J231" s="164">
        <f>ROUND(I231*H231,2)</f>
        <v>0</v>
      </c>
      <c r="K231" s="165"/>
      <c r="L231" s="166"/>
      <c r="M231" s="167" t="s">
        <v>1</v>
      </c>
      <c r="N231" s="168" t="s">
        <v>38</v>
      </c>
      <c r="O231" s="56"/>
      <c r="P231" s="147">
        <f>O231*H231</f>
        <v>0</v>
      </c>
      <c r="Q231" s="147">
        <v>0.11465</v>
      </c>
      <c r="R231" s="147">
        <f>Q231*H231</f>
        <v>4.0930050000000007</v>
      </c>
      <c r="S231" s="147">
        <v>0</v>
      </c>
      <c r="T231" s="147">
        <f>S231*H231</f>
        <v>0</v>
      </c>
      <c r="U231" s="148" t="s">
        <v>1</v>
      </c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R231" s="149" t="s">
        <v>14</v>
      </c>
      <c r="AT231" s="149" t="s">
        <v>170</v>
      </c>
      <c r="AU231" s="149" t="s">
        <v>80</v>
      </c>
      <c r="AY231" s="15" t="s">
        <v>117</v>
      </c>
      <c r="BE231" s="150">
        <f>IF(N231="základní",J231,0)</f>
        <v>0</v>
      </c>
      <c r="BF231" s="150">
        <f>IF(N231="snížená",J231,0)</f>
        <v>0</v>
      </c>
      <c r="BG231" s="150">
        <f>IF(N231="zákl. přenesená",J231,0)</f>
        <v>0</v>
      </c>
      <c r="BH231" s="150">
        <f>IF(N231="sníž. přenesená",J231,0)</f>
        <v>0</v>
      </c>
      <c r="BI231" s="150">
        <f>IF(N231="nulová",J231,0)</f>
        <v>0</v>
      </c>
      <c r="BJ231" s="15" t="s">
        <v>78</v>
      </c>
      <c r="BK231" s="150">
        <f>ROUND(I231*H231,2)</f>
        <v>0</v>
      </c>
      <c r="BL231" s="15" t="s">
        <v>123</v>
      </c>
      <c r="BM231" s="149" t="s">
        <v>324</v>
      </c>
    </row>
    <row r="232" spans="1:65" s="2" customFormat="1" ht="19.5">
      <c r="A232" s="30"/>
      <c r="B232" s="31"/>
      <c r="C232" s="30"/>
      <c r="D232" s="151" t="s">
        <v>125</v>
      </c>
      <c r="E232" s="30"/>
      <c r="F232" s="152" t="s">
        <v>323</v>
      </c>
      <c r="G232" s="30"/>
      <c r="H232" s="30"/>
      <c r="I232" s="153"/>
      <c r="J232" s="30"/>
      <c r="K232" s="30"/>
      <c r="L232" s="31"/>
      <c r="M232" s="154"/>
      <c r="N232" s="155"/>
      <c r="O232" s="56"/>
      <c r="P232" s="56"/>
      <c r="Q232" s="56"/>
      <c r="R232" s="56"/>
      <c r="S232" s="56"/>
      <c r="T232" s="56"/>
      <c r="U232" s="57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T232" s="15" t="s">
        <v>125</v>
      </c>
      <c r="AU232" s="15" t="s">
        <v>80</v>
      </c>
    </row>
    <row r="233" spans="1:65" s="13" customFormat="1">
      <c r="B233" s="169"/>
      <c r="D233" s="151" t="s">
        <v>175</v>
      </c>
      <c r="F233" s="170" t="s">
        <v>325</v>
      </c>
      <c r="H233" s="171">
        <v>35.700000000000003</v>
      </c>
      <c r="I233" s="172"/>
      <c r="L233" s="169"/>
      <c r="M233" s="173"/>
      <c r="N233" s="174"/>
      <c r="O233" s="174"/>
      <c r="P233" s="174"/>
      <c r="Q233" s="174"/>
      <c r="R233" s="174"/>
      <c r="S233" s="174"/>
      <c r="T233" s="174"/>
      <c r="U233" s="175"/>
      <c r="AT233" s="176" t="s">
        <v>175</v>
      </c>
      <c r="AU233" s="176" t="s">
        <v>80</v>
      </c>
      <c r="AV233" s="13" t="s">
        <v>80</v>
      </c>
      <c r="AW233" s="13" t="s">
        <v>3</v>
      </c>
      <c r="AX233" s="13" t="s">
        <v>78</v>
      </c>
      <c r="AY233" s="176" t="s">
        <v>117</v>
      </c>
    </row>
    <row r="234" spans="1:65" s="2" customFormat="1" ht="24.2" customHeight="1">
      <c r="A234" s="30"/>
      <c r="B234" s="136"/>
      <c r="C234" s="137" t="s">
        <v>326</v>
      </c>
      <c r="D234" s="137" t="s">
        <v>119</v>
      </c>
      <c r="E234" s="138" t="s">
        <v>327</v>
      </c>
      <c r="F234" s="139" t="s">
        <v>328</v>
      </c>
      <c r="G234" s="140" t="s">
        <v>137</v>
      </c>
      <c r="H234" s="141">
        <v>50</v>
      </c>
      <c r="I234" s="142"/>
      <c r="J234" s="143">
        <f>ROUND(I234*H234,2)</f>
        <v>0</v>
      </c>
      <c r="K234" s="144"/>
      <c r="L234" s="31"/>
      <c r="M234" s="145" t="s">
        <v>1</v>
      </c>
      <c r="N234" s="146" t="s">
        <v>38</v>
      </c>
      <c r="O234" s="56"/>
      <c r="P234" s="147">
        <f>O234*H234</f>
        <v>0</v>
      </c>
      <c r="Q234" s="147">
        <v>9.0000000000000006E-5</v>
      </c>
      <c r="R234" s="147">
        <f>Q234*H234</f>
        <v>4.5000000000000005E-3</v>
      </c>
      <c r="S234" s="147">
        <v>0</v>
      </c>
      <c r="T234" s="147">
        <f>S234*H234</f>
        <v>0</v>
      </c>
      <c r="U234" s="148" t="s">
        <v>1</v>
      </c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R234" s="149" t="s">
        <v>123</v>
      </c>
      <c r="AT234" s="149" t="s">
        <v>119</v>
      </c>
      <c r="AU234" s="149" t="s">
        <v>80</v>
      </c>
      <c r="AY234" s="15" t="s">
        <v>117</v>
      </c>
      <c r="BE234" s="150">
        <f>IF(N234="základní",J234,0)</f>
        <v>0</v>
      </c>
      <c r="BF234" s="150">
        <f>IF(N234="snížená",J234,0)</f>
        <v>0</v>
      </c>
      <c r="BG234" s="150">
        <f>IF(N234="zákl. přenesená",J234,0)</f>
        <v>0</v>
      </c>
      <c r="BH234" s="150">
        <f>IF(N234="sníž. přenesená",J234,0)</f>
        <v>0</v>
      </c>
      <c r="BI234" s="150">
        <f>IF(N234="nulová",J234,0)</f>
        <v>0</v>
      </c>
      <c r="BJ234" s="15" t="s">
        <v>78</v>
      </c>
      <c r="BK234" s="150">
        <f>ROUND(I234*H234,2)</f>
        <v>0</v>
      </c>
      <c r="BL234" s="15" t="s">
        <v>123</v>
      </c>
      <c r="BM234" s="149" t="s">
        <v>329</v>
      </c>
    </row>
    <row r="235" spans="1:65" s="2" customFormat="1" ht="29.25">
      <c r="A235" s="30"/>
      <c r="B235" s="31"/>
      <c r="C235" s="30"/>
      <c r="D235" s="151" t="s">
        <v>125</v>
      </c>
      <c r="E235" s="30"/>
      <c r="F235" s="152" t="s">
        <v>330</v>
      </c>
      <c r="G235" s="30"/>
      <c r="H235" s="30"/>
      <c r="I235" s="153"/>
      <c r="J235" s="30"/>
      <c r="K235" s="30"/>
      <c r="L235" s="31"/>
      <c r="M235" s="154"/>
      <c r="N235" s="155"/>
      <c r="O235" s="56"/>
      <c r="P235" s="56"/>
      <c r="Q235" s="56"/>
      <c r="R235" s="56"/>
      <c r="S235" s="56"/>
      <c r="T235" s="56"/>
      <c r="U235" s="57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T235" s="15" t="s">
        <v>125</v>
      </c>
      <c r="AU235" s="15" t="s">
        <v>80</v>
      </c>
    </row>
    <row r="236" spans="1:65" s="2" customFormat="1">
      <c r="A236" s="30"/>
      <c r="B236" s="31"/>
      <c r="C236" s="30"/>
      <c r="D236" s="156" t="s">
        <v>127</v>
      </c>
      <c r="E236" s="30"/>
      <c r="F236" s="157" t="s">
        <v>331</v>
      </c>
      <c r="G236" s="30"/>
      <c r="H236" s="30"/>
      <c r="I236" s="153"/>
      <c r="J236" s="30"/>
      <c r="K236" s="30"/>
      <c r="L236" s="31"/>
      <c r="M236" s="154"/>
      <c r="N236" s="155"/>
      <c r="O236" s="56"/>
      <c r="P236" s="56"/>
      <c r="Q236" s="56"/>
      <c r="R236" s="56"/>
      <c r="S236" s="56"/>
      <c r="T236" s="56"/>
      <c r="U236" s="57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T236" s="15" t="s">
        <v>127</v>
      </c>
      <c r="AU236" s="15" t="s">
        <v>80</v>
      </c>
    </row>
    <row r="237" spans="1:65" s="2" customFormat="1" ht="16.5" customHeight="1">
      <c r="A237" s="30"/>
      <c r="B237" s="136"/>
      <c r="C237" s="137" t="s">
        <v>332</v>
      </c>
      <c r="D237" s="137" t="s">
        <v>119</v>
      </c>
      <c r="E237" s="138" t="s">
        <v>333</v>
      </c>
      <c r="F237" s="139" t="s">
        <v>334</v>
      </c>
      <c r="G237" s="140" t="s">
        <v>137</v>
      </c>
      <c r="H237" s="141">
        <v>50</v>
      </c>
      <c r="I237" s="142"/>
      <c r="J237" s="143">
        <f>ROUND(I237*H237,2)</f>
        <v>0</v>
      </c>
      <c r="K237" s="144"/>
      <c r="L237" s="31"/>
      <c r="M237" s="145" t="s">
        <v>1</v>
      </c>
      <c r="N237" s="146" t="s">
        <v>38</v>
      </c>
      <c r="O237" s="56"/>
      <c r="P237" s="147">
        <f>O237*H237</f>
        <v>0</v>
      </c>
      <c r="Q237" s="147">
        <v>0</v>
      </c>
      <c r="R237" s="147">
        <f>Q237*H237</f>
        <v>0</v>
      </c>
      <c r="S237" s="147">
        <v>0</v>
      </c>
      <c r="T237" s="147">
        <f>S237*H237</f>
        <v>0</v>
      </c>
      <c r="U237" s="148" t="s">
        <v>1</v>
      </c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49" t="s">
        <v>123</v>
      </c>
      <c r="AT237" s="149" t="s">
        <v>119</v>
      </c>
      <c r="AU237" s="149" t="s">
        <v>80</v>
      </c>
      <c r="AY237" s="15" t="s">
        <v>117</v>
      </c>
      <c r="BE237" s="150">
        <f>IF(N237="základní",J237,0)</f>
        <v>0</v>
      </c>
      <c r="BF237" s="150">
        <f>IF(N237="snížená",J237,0)</f>
        <v>0</v>
      </c>
      <c r="BG237" s="150">
        <f>IF(N237="zákl. přenesená",J237,0)</f>
        <v>0</v>
      </c>
      <c r="BH237" s="150">
        <f>IF(N237="sníž. přenesená",J237,0)</f>
        <v>0</v>
      </c>
      <c r="BI237" s="150">
        <f>IF(N237="nulová",J237,0)</f>
        <v>0</v>
      </c>
      <c r="BJ237" s="15" t="s">
        <v>78</v>
      </c>
      <c r="BK237" s="150">
        <f>ROUND(I237*H237,2)</f>
        <v>0</v>
      </c>
      <c r="BL237" s="15" t="s">
        <v>123</v>
      </c>
      <c r="BM237" s="149" t="s">
        <v>335</v>
      </c>
    </row>
    <row r="238" spans="1:65" s="2" customFormat="1" ht="19.5">
      <c r="A238" s="30"/>
      <c r="B238" s="31"/>
      <c r="C238" s="30"/>
      <c r="D238" s="151" t="s">
        <v>125</v>
      </c>
      <c r="E238" s="30"/>
      <c r="F238" s="152" t="s">
        <v>336</v>
      </c>
      <c r="G238" s="30"/>
      <c r="H238" s="30"/>
      <c r="I238" s="153"/>
      <c r="J238" s="30"/>
      <c r="K238" s="30"/>
      <c r="L238" s="31"/>
      <c r="M238" s="154"/>
      <c r="N238" s="155"/>
      <c r="O238" s="56"/>
      <c r="P238" s="56"/>
      <c r="Q238" s="56"/>
      <c r="R238" s="56"/>
      <c r="S238" s="56"/>
      <c r="T238" s="56"/>
      <c r="U238" s="57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T238" s="15" t="s">
        <v>125</v>
      </c>
      <c r="AU238" s="15" t="s">
        <v>80</v>
      </c>
    </row>
    <row r="239" spans="1:65" s="2" customFormat="1">
      <c r="A239" s="30"/>
      <c r="B239" s="31"/>
      <c r="C239" s="30"/>
      <c r="D239" s="156" t="s">
        <v>127</v>
      </c>
      <c r="E239" s="30"/>
      <c r="F239" s="157" t="s">
        <v>337</v>
      </c>
      <c r="G239" s="30"/>
      <c r="H239" s="30"/>
      <c r="I239" s="153"/>
      <c r="J239" s="30"/>
      <c r="K239" s="30"/>
      <c r="L239" s="31"/>
      <c r="M239" s="154"/>
      <c r="N239" s="155"/>
      <c r="O239" s="56"/>
      <c r="P239" s="56"/>
      <c r="Q239" s="56"/>
      <c r="R239" s="56"/>
      <c r="S239" s="56"/>
      <c r="T239" s="56"/>
      <c r="U239" s="57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T239" s="15" t="s">
        <v>127</v>
      </c>
      <c r="AU239" s="15" t="s">
        <v>80</v>
      </c>
    </row>
    <row r="240" spans="1:65" s="2" customFormat="1" ht="24.2" customHeight="1">
      <c r="A240" s="30"/>
      <c r="B240" s="136"/>
      <c r="C240" s="137" t="s">
        <v>338</v>
      </c>
      <c r="D240" s="137" t="s">
        <v>119</v>
      </c>
      <c r="E240" s="138" t="s">
        <v>339</v>
      </c>
      <c r="F240" s="139" t="s">
        <v>340</v>
      </c>
      <c r="G240" s="140" t="s">
        <v>137</v>
      </c>
      <c r="H240" s="141">
        <v>20</v>
      </c>
      <c r="I240" s="142"/>
      <c r="J240" s="143">
        <f>ROUND(I240*H240,2)</f>
        <v>0</v>
      </c>
      <c r="K240" s="144"/>
      <c r="L240" s="31"/>
      <c r="M240" s="145" t="s">
        <v>1</v>
      </c>
      <c r="N240" s="146" t="s">
        <v>38</v>
      </c>
      <c r="O240" s="56"/>
      <c r="P240" s="147">
        <f>O240*H240</f>
        <v>0</v>
      </c>
      <c r="Q240" s="147">
        <v>8.0000000000000007E-5</v>
      </c>
      <c r="R240" s="147">
        <f>Q240*H240</f>
        <v>1.6000000000000001E-3</v>
      </c>
      <c r="S240" s="147">
        <v>0</v>
      </c>
      <c r="T240" s="147">
        <f>S240*H240</f>
        <v>0</v>
      </c>
      <c r="U240" s="148" t="s">
        <v>1</v>
      </c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R240" s="149" t="s">
        <v>123</v>
      </c>
      <c r="AT240" s="149" t="s">
        <v>119</v>
      </c>
      <c r="AU240" s="149" t="s">
        <v>80</v>
      </c>
      <c r="AY240" s="15" t="s">
        <v>117</v>
      </c>
      <c r="BE240" s="150">
        <f>IF(N240="základní",J240,0)</f>
        <v>0</v>
      </c>
      <c r="BF240" s="150">
        <f>IF(N240="snížená",J240,0)</f>
        <v>0</v>
      </c>
      <c r="BG240" s="150">
        <f>IF(N240="zákl. přenesená",J240,0)</f>
        <v>0</v>
      </c>
      <c r="BH240" s="150">
        <f>IF(N240="sníž. přenesená",J240,0)</f>
        <v>0</v>
      </c>
      <c r="BI240" s="150">
        <f>IF(N240="nulová",J240,0)</f>
        <v>0</v>
      </c>
      <c r="BJ240" s="15" t="s">
        <v>78</v>
      </c>
      <c r="BK240" s="150">
        <f>ROUND(I240*H240,2)</f>
        <v>0</v>
      </c>
      <c r="BL240" s="15" t="s">
        <v>123</v>
      </c>
      <c r="BM240" s="149" t="s">
        <v>341</v>
      </c>
    </row>
    <row r="241" spans="1:65" s="2" customFormat="1" ht="19.5">
      <c r="A241" s="30"/>
      <c r="B241" s="31"/>
      <c r="C241" s="30"/>
      <c r="D241" s="151" t="s">
        <v>125</v>
      </c>
      <c r="E241" s="30"/>
      <c r="F241" s="152" t="s">
        <v>342</v>
      </c>
      <c r="G241" s="30"/>
      <c r="H241" s="30"/>
      <c r="I241" s="153"/>
      <c r="J241" s="30"/>
      <c r="K241" s="30"/>
      <c r="L241" s="31"/>
      <c r="M241" s="154"/>
      <c r="N241" s="155"/>
      <c r="O241" s="56"/>
      <c r="P241" s="56"/>
      <c r="Q241" s="56"/>
      <c r="R241" s="56"/>
      <c r="S241" s="56"/>
      <c r="T241" s="56"/>
      <c r="U241" s="57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T241" s="15" t="s">
        <v>125</v>
      </c>
      <c r="AU241" s="15" t="s">
        <v>80</v>
      </c>
    </row>
    <row r="242" spans="1:65" s="2" customFormat="1">
      <c r="A242" s="30"/>
      <c r="B242" s="31"/>
      <c r="C242" s="30"/>
      <c r="D242" s="156" t="s">
        <v>127</v>
      </c>
      <c r="E242" s="30"/>
      <c r="F242" s="157" t="s">
        <v>343</v>
      </c>
      <c r="G242" s="30"/>
      <c r="H242" s="30"/>
      <c r="I242" s="153"/>
      <c r="J242" s="30"/>
      <c r="K242" s="30"/>
      <c r="L242" s="31"/>
      <c r="M242" s="154"/>
      <c r="N242" s="155"/>
      <c r="O242" s="56"/>
      <c r="P242" s="56"/>
      <c r="Q242" s="56"/>
      <c r="R242" s="56"/>
      <c r="S242" s="56"/>
      <c r="T242" s="56"/>
      <c r="U242" s="57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T242" s="15" t="s">
        <v>127</v>
      </c>
      <c r="AU242" s="15" t="s">
        <v>80</v>
      </c>
    </row>
    <row r="243" spans="1:65" s="2" customFormat="1" ht="33" customHeight="1">
      <c r="A243" s="30"/>
      <c r="B243" s="136"/>
      <c r="C243" s="137" t="s">
        <v>344</v>
      </c>
      <c r="D243" s="137" t="s">
        <v>119</v>
      </c>
      <c r="E243" s="138" t="s">
        <v>345</v>
      </c>
      <c r="F243" s="139" t="s">
        <v>346</v>
      </c>
      <c r="G243" s="140" t="s">
        <v>137</v>
      </c>
      <c r="H243" s="141">
        <v>50</v>
      </c>
      <c r="I243" s="142"/>
      <c r="J243" s="143">
        <f>ROUND(I243*H243,2)</f>
        <v>0</v>
      </c>
      <c r="K243" s="144"/>
      <c r="L243" s="31"/>
      <c r="M243" s="145" t="s">
        <v>1</v>
      </c>
      <c r="N243" s="146" t="s">
        <v>38</v>
      </c>
      <c r="O243" s="56"/>
      <c r="P243" s="147">
        <f>O243*H243</f>
        <v>0</v>
      </c>
      <c r="Q243" s="147">
        <v>0.2157</v>
      </c>
      <c r="R243" s="147">
        <f>Q243*H243</f>
        <v>10.785</v>
      </c>
      <c r="S243" s="147">
        <v>0</v>
      </c>
      <c r="T243" s="147">
        <f>S243*H243</f>
        <v>0</v>
      </c>
      <c r="U243" s="148" t="s">
        <v>1</v>
      </c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R243" s="149" t="s">
        <v>123</v>
      </c>
      <c r="AT243" s="149" t="s">
        <v>119</v>
      </c>
      <c r="AU243" s="149" t="s">
        <v>80</v>
      </c>
      <c r="AY243" s="15" t="s">
        <v>117</v>
      </c>
      <c r="BE243" s="150">
        <f>IF(N243="základní",J243,0)</f>
        <v>0</v>
      </c>
      <c r="BF243" s="150">
        <f>IF(N243="snížená",J243,0)</f>
        <v>0</v>
      </c>
      <c r="BG243" s="150">
        <f>IF(N243="zákl. přenesená",J243,0)</f>
        <v>0</v>
      </c>
      <c r="BH243" s="150">
        <f>IF(N243="sníž. přenesená",J243,0)</f>
        <v>0</v>
      </c>
      <c r="BI243" s="150">
        <f>IF(N243="nulová",J243,0)</f>
        <v>0</v>
      </c>
      <c r="BJ243" s="15" t="s">
        <v>78</v>
      </c>
      <c r="BK243" s="150">
        <f>ROUND(I243*H243,2)</f>
        <v>0</v>
      </c>
      <c r="BL243" s="15" t="s">
        <v>123</v>
      </c>
      <c r="BM243" s="149" t="s">
        <v>347</v>
      </c>
    </row>
    <row r="244" spans="1:65" s="2" customFormat="1" ht="19.5">
      <c r="A244" s="30"/>
      <c r="B244" s="31"/>
      <c r="C244" s="30"/>
      <c r="D244" s="151" t="s">
        <v>125</v>
      </c>
      <c r="E244" s="30"/>
      <c r="F244" s="152" t="s">
        <v>348</v>
      </c>
      <c r="G244" s="30"/>
      <c r="H244" s="30"/>
      <c r="I244" s="153"/>
      <c r="J244" s="30"/>
      <c r="K244" s="30"/>
      <c r="L244" s="31"/>
      <c r="M244" s="154"/>
      <c r="N244" s="155"/>
      <c r="O244" s="56"/>
      <c r="P244" s="56"/>
      <c r="Q244" s="56"/>
      <c r="R244" s="56"/>
      <c r="S244" s="56"/>
      <c r="T244" s="56"/>
      <c r="U244" s="57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T244" s="15" t="s">
        <v>125</v>
      </c>
      <c r="AU244" s="15" t="s">
        <v>80</v>
      </c>
    </row>
    <row r="245" spans="1:65" s="2" customFormat="1">
      <c r="A245" s="30"/>
      <c r="B245" s="31"/>
      <c r="C245" s="30"/>
      <c r="D245" s="156" t="s">
        <v>127</v>
      </c>
      <c r="E245" s="30"/>
      <c r="F245" s="157" t="s">
        <v>349</v>
      </c>
      <c r="G245" s="30"/>
      <c r="H245" s="30"/>
      <c r="I245" s="153"/>
      <c r="J245" s="30"/>
      <c r="K245" s="30"/>
      <c r="L245" s="31"/>
      <c r="M245" s="154"/>
      <c r="N245" s="155"/>
      <c r="O245" s="56"/>
      <c r="P245" s="56"/>
      <c r="Q245" s="56"/>
      <c r="R245" s="56"/>
      <c r="S245" s="56"/>
      <c r="T245" s="56"/>
      <c r="U245" s="57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T245" s="15" t="s">
        <v>127</v>
      </c>
      <c r="AU245" s="15" t="s">
        <v>80</v>
      </c>
    </row>
    <row r="246" spans="1:65" s="2" customFormat="1" ht="24.2" customHeight="1">
      <c r="A246" s="30"/>
      <c r="B246" s="136"/>
      <c r="C246" s="158" t="s">
        <v>350</v>
      </c>
      <c r="D246" s="158" t="s">
        <v>170</v>
      </c>
      <c r="E246" s="159" t="s">
        <v>351</v>
      </c>
      <c r="F246" s="160" t="s">
        <v>352</v>
      </c>
      <c r="G246" s="161" t="s">
        <v>137</v>
      </c>
      <c r="H246" s="162">
        <v>50</v>
      </c>
      <c r="I246" s="163"/>
      <c r="J246" s="164">
        <f>ROUND(I246*H246,2)</f>
        <v>0</v>
      </c>
      <c r="K246" s="165"/>
      <c r="L246" s="166"/>
      <c r="M246" s="167" t="s">
        <v>1</v>
      </c>
      <c r="N246" s="168" t="s">
        <v>38</v>
      </c>
      <c r="O246" s="56"/>
      <c r="P246" s="147">
        <f>O246*H246</f>
        <v>0</v>
      </c>
      <c r="Q246" s="147">
        <v>0.106</v>
      </c>
      <c r="R246" s="147">
        <f>Q246*H246</f>
        <v>5.3</v>
      </c>
      <c r="S246" s="147">
        <v>0</v>
      </c>
      <c r="T246" s="147">
        <f>S246*H246</f>
        <v>0</v>
      </c>
      <c r="U246" s="148" t="s">
        <v>1</v>
      </c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R246" s="149" t="s">
        <v>14</v>
      </c>
      <c r="AT246" s="149" t="s">
        <v>170</v>
      </c>
      <c r="AU246" s="149" t="s">
        <v>80</v>
      </c>
      <c r="AY246" s="15" t="s">
        <v>117</v>
      </c>
      <c r="BE246" s="150">
        <f>IF(N246="základní",J246,0)</f>
        <v>0</v>
      </c>
      <c r="BF246" s="150">
        <f>IF(N246="snížená",J246,0)</f>
        <v>0</v>
      </c>
      <c r="BG246" s="150">
        <f>IF(N246="zákl. přenesená",J246,0)</f>
        <v>0</v>
      </c>
      <c r="BH246" s="150">
        <f>IF(N246="sníž. přenesená",J246,0)</f>
        <v>0</v>
      </c>
      <c r="BI246" s="150">
        <f>IF(N246="nulová",J246,0)</f>
        <v>0</v>
      </c>
      <c r="BJ246" s="15" t="s">
        <v>78</v>
      </c>
      <c r="BK246" s="150">
        <f>ROUND(I246*H246,2)</f>
        <v>0</v>
      </c>
      <c r="BL246" s="15" t="s">
        <v>123</v>
      </c>
      <c r="BM246" s="149" t="s">
        <v>353</v>
      </c>
    </row>
    <row r="247" spans="1:65" s="2" customFormat="1" ht="19.5">
      <c r="A247" s="30"/>
      <c r="B247" s="31"/>
      <c r="C247" s="30"/>
      <c r="D247" s="151" t="s">
        <v>125</v>
      </c>
      <c r="E247" s="30"/>
      <c r="F247" s="152" t="s">
        <v>354</v>
      </c>
      <c r="G247" s="30"/>
      <c r="H247" s="30"/>
      <c r="I247" s="153"/>
      <c r="J247" s="30"/>
      <c r="K247" s="30"/>
      <c r="L247" s="31"/>
      <c r="M247" s="154"/>
      <c r="N247" s="155"/>
      <c r="O247" s="56"/>
      <c r="P247" s="56"/>
      <c r="Q247" s="56"/>
      <c r="R247" s="56"/>
      <c r="S247" s="56"/>
      <c r="T247" s="56"/>
      <c r="U247" s="57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T247" s="15" t="s">
        <v>125</v>
      </c>
      <c r="AU247" s="15" t="s">
        <v>80</v>
      </c>
    </row>
    <row r="248" spans="1:65" s="2" customFormat="1" ht="21.75" customHeight="1">
      <c r="A248" s="30"/>
      <c r="B248" s="136"/>
      <c r="C248" s="137" t="s">
        <v>355</v>
      </c>
      <c r="D248" s="137" t="s">
        <v>119</v>
      </c>
      <c r="E248" s="138" t="s">
        <v>356</v>
      </c>
      <c r="F248" s="139" t="s">
        <v>357</v>
      </c>
      <c r="G248" s="140" t="s">
        <v>269</v>
      </c>
      <c r="H248" s="141">
        <v>4</v>
      </c>
      <c r="I248" s="142"/>
      <c r="J248" s="143">
        <f>ROUND(I248*H248,2)</f>
        <v>0</v>
      </c>
      <c r="K248" s="144"/>
      <c r="L248" s="31"/>
      <c r="M248" s="145" t="s">
        <v>1</v>
      </c>
      <c r="N248" s="146" t="s">
        <v>38</v>
      </c>
      <c r="O248" s="56"/>
      <c r="P248" s="147">
        <f>O248*H248</f>
        <v>0</v>
      </c>
      <c r="Q248" s="147">
        <v>0.27205000000000001</v>
      </c>
      <c r="R248" s="147">
        <f>Q248*H248</f>
        <v>1.0882000000000001</v>
      </c>
      <c r="S248" s="147">
        <v>0</v>
      </c>
      <c r="T248" s="147">
        <f>S248*H248</f>
        <v>0</v>
      </c>
      <c r="U248" s="148" t="s">
        <v>1</v>
      </c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R248" s="149" t="s">
        <v>123</v>
      </c>
      <c r="AT248" s="149" t="s">
        <v>119</v>
      </c>
      <c r="AU248" s="149" t="s">
        <v>80</v>
      </c>
      <c r="AY248" s="15" t="s">
        <v>117</v>
      </c>
      <c r="BE248" s="150">
        <f>IF(N248="základní",J248,0)</f>
        <v>0</v>
      </c>
      <c r="BF248" s="150">
        <f>IF(N248="snížená",J248,0)</f>
        <v>0</v>
      </c>
      <c r="BG248" s="150">
        <f>IF(N248="zákl. přenesená",J248,0)</f>
        <v>0</v>
      </c>
      <c r="BH248" s="150">
        <f>IF(N248="sníž. přenesená",J248,0)</f>
        <v>0</v>
      </c>
      <c r="BI248" s="150">
        <f>IF(N248="nulová",J248,0)</f>
        <v>0</v>
      </c>
      <c r="BJ248" s="15" t="s">
        <v>78</v>
      </c>
      <c r="BK248" s="150">
        <f>ROUND(I248*H248,2)</f>
        <v>0</v>
      </c>
      <c r="BL248" s="15" t="s">
        <v>123</v>
      </c>
      <c r="BM248" s="149" t="s">
        <v>358</v>
      </c>
    </row>
    <row r="249" spans="1:65" s="2" customFormat="1">
      <c r="A249" s="30"/>
      <c r="B249" s="31"/>
      <c r="C249" s="30"/>
      <c r="D249" s="151" t="s">
        <v>125</v>
      </c>
      <c r="E249" s="30"/>
      <c r="F249" s="152" t="s">
        <v>359</v>
      </c>
      <c r="G249" s="30"/>
      <c r="H249" s="30"/>
      <c r="I249" s="153"/>
      <c r="J249" s="30"/>
      <c r="K249" s="30"/>
      <c r="L249" s="31"/>
      <c r="M249" s="154"/>
      <c r="N249" s="155"/>
      <c r="O249" s="56"/>
      <c r="P249" s="56"/>
      <c r="Q249" s="56"/>
      <c r="R249" s="56"/>
      <c r="S249" s="56"/>
      <c r="T249" s="56"/>
      <c r="U249" s="57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T249" s="15" t="s">
        <v>125</v>
      </c>
      <c r="AU249" s="15" t="s">
        <v>80</v>
      </c>
    </row>
    <row r="250" spans="1:65" s="2" customFormat="1" ht="24.2" customHeight="1">
      <c r="A250" s="30"/>
      <c r="B250" s="136"/>
      <c r="C250" s="158" t="s">
        <v>360</v>
      </c>
      <c r="D250" s="158" t="s">
        <v>170</v>
      </c>
      <c r="E250" s="159" t="s">
        <v>361</v>
      </c>
      <c r="F250" s="160" t="s">
        <v>362</v>
      </c>
      <c r="G250" s="161" t="s">
        <v>269</v>
      </c>
      <c r="H250" s="162">
        <v>4</v>
      </c>
      <c r="I250" s="163"/>
      <c r="J250" s="164">
        <f>ROUND(I250*H250,2)</f>
        <v>0</v>
      </c>
      <c r="K250" s="165"/>
      <c r="L250" s="166"/>
      <c r="M250" s="167" t="s">
        <v>1</v>
      </c>
      <c r="N250" s="168" t="s">
        <v>38</v>
      </c>
      <c r="O250" s="56"/>
      <c r="P250" s="147">
        <f>O250*H250</f>
        <v>0</v>
      </c>
      <c r="Q250" s="147">
        <v>5.6499999999999996E-3</v>
      </c>
      <c r="R250" s="147">
        <f>Q250*H250</f>
        <v>2.2599999999999999E-2</v>
      </c>
      <c r="S250" s="147">
        <v>0</v>
      </c>
      <c r="T250" s="147">
        <f>S250*H250</f>
        <v>0</v>
      </c>
      <c r="U250" s="148" t="s">
        <v>1</v>
      </c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49" t="s">
        <v>14</v>
      </c>
      <c r="AT250" s="149" t="s">
        <v>170</v>
      </c>
      <c r="AU250" s="149" t="s">
        <v>80</v>
      </c>
      <c r="AY250" s="15" t="s">
        <v>117</v>
      </c>
      <c r="BE250" s="150">
        <f>IF(N250="základní",J250,0)</f>
        <v>0</v>
      </c>
      <c r="BF250" s="150">
        <f>IF(N250="snížená",J250,0)</f>
        <v>0</v>
      </c>
      <c r="BG250" s="150">
        <f>IF(N250="zákl. přenesená",J250,0)</f>
        <v>0</v>
      </c>
      <c r="BH250" s="150">
        <f>IF(N250="sníž. přenesená",J250,0)</f>
        <v>0</v>
      </c>
      <c r="BI250" s="150">
        <f>IF(N250="nulová",J250,0)</f>
        <v>0</v>
      </c>
      <c r="BJ250" s="15" t="s">
        <v>78</v>
      </c>
      <c r="BK250" s="150">
        <f>ROUND(I250*H250,2)</f>
        <v>0</v>
      </c>
      <c r="BL250" s="15" t="s">
        <v>123</v>
      </c>
      <c r="BM250" s="149" t="s">
        <v>363</v>
      </c>
    </row>
    <row r="251" spans="1:65" s="2" customFormat="1" ht="19.5">
      <c r="A251" s="30"/>
      <c r="B251" s="31"/>
      <c r="C251" s="30"/>
      <c r="D251" s="151" t="s">
        <v>125</v>
      </c>
      <c r="E251" s="30"/>
      <c r="F251" s="152" t="s">
        <v>364</v>
      </c>
      <c r="G251" s="30"/>
      <c r="H251" s="30"/>
      <c r="I251" s="153"/>
      <c r="J251" s="30"/>
      <c r="K251" s="30"/>
      <c r="L251" s="31"/>
      <c r="M251" s="154"/>
      <c r="N251" s="155"/>
      <c r="O251" s="56"/>
      <c r="P251" s="56"/>
      <c r="Q251" s="56"/>
      <c r="R251" s="56"/>
      <c r="S251" s="56"/>
      <c r="T251" s="56"/>
      <c r="U251" s="57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T251" s="15" t="s">
        <v>125</v>
      </c>
      <c r="AU251" s="15" t="s">
        <v>80</v>
      </c>
    </row>
    <row r="252" spans="1:65" s="2" customFormat="1" ht="33" customHeight="1">
      <c r="A252" s="30"/>
      <c r="B252" s="136"/>
      <c r="C252" s="137" t="s">
        <v>365</v>
      </c>
      <c r="D252" s="137" t="s">
        <v>119</v>
      </c>
      <c r="E252" s="138" t="s">
        <v>366</v>
      </c>
      <c r="F252" s="139" t="s">
        <v>367</v>
      </c>
      <c r="G252" s="140" t="s">
        <v>269</v>
      </c>
      <c r="H252" s="141">
        <v>2</v>
      </c>
      <c r="I252" s="142"/>
      <c r="J252" s="143">
        <f>ROUND(I252*H252,2)</f>
        <v>0</v>
      </c>
      <c r="K252" s="144"/>
      <c r="L252" s="31"/>
      <c r="M252" s="145" t="s">
        <v>1</v>
      </c>
      <c r="N252" s="146" t="s">
        <v>38</v>
      </c>
      <c r="O252" s="56"/>
      <c r="P252" s="147">
        <f>O252*H252</f>
        <v>0</v>
      </c>
      <c r="Q252" s="147">
        <v>0.37164000000000003</v>
      </c>
      <c r="R252" s="147">
        <f>Q252*H252</f>
        <v>0.74328000000000005</v>
      </c>
      <c r="S252" s="147">
        <v>0</v>
      </c>
      <c r="T252" s="147">
        <f>S252*H252</f>
        <v>0</v>
      </c>
      <c r="U252" s="148" t="s">
        <v>1</v>
      </c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R252" s="149" t="s">
        <v>123</v>
      </c>
      <c r="AT252" s="149" t="s">
        <v>119</v>
      </c>
      <c r="AU252" s="149" t="s">
        <v>80</v>
      </c>
      <c r="AY252" s="15" t="s">
        <v>117</v>
      </c>
      <c r="BE252" s="150">
        <f>IF(N252="základní",J252,0)</f>
        <v>0</v>
      </c>
      <c r="BF252" s="150">
        <f>IF(N252="snížená",J252,0)</f>
        <v>0</v>
      </c>
      <c r="BG252" s="150">
        <f>IF(N252="zákl. přenesená",J252,0)</f>
        <v>0</v>
      </c>
      <c r="BH252" s="150">
        <f>IF(N252="sníž. přenesená",J252,0)</f>
        <v>0</v>
      </c>
      <c r="BI252" s="150">
        <f>IF(N252="nulová",J252,0)</f>
        <v>0</v>
      </c>
      <c r="BJ252" s="15" t="s">
        <v>78</v>
      </c>
      <c r="BK252" s="150">
        <f>ROUND(I252*H252,2)</f>
        <v>0</v>
      </c>
      <c r="BL252" s="15" t="s">
        <v>123</v>
      </c>
      <c r="BM252" s="149" t="s">
        <v>368</v>
      </c>
    </row>
    <row r="253" spans="1:65" s="2" customFormat="1" ht="19.5">
      <c r="A253" s="30"/>
      <c r="B253" s="31"/>
      <c r="C253" s="30"/>
      <c r="D253" s="151" t="s">
        <v>125</v>
      </c>
      <c r="E253" s="30"/>
      <c r="F253" s="152" t="s">
        <v>369</v>
      </c>
      <c r="G253" s="30"/>
      <c r="H253" s="30"/>
      <c r="I253" s="153"/>
      <c r="J253" s="30"/>
      <c r="K253" s="30"/>
      <c r="L253" s="31"/>
      <c r="M253" s="154"/>
      <c r="N253" s="155"/>
      <c r="O253" s="56"/>
      <c r="P253" s="56"/>
      <c r="Q253" s="56"/>
      <c r="R253" s="56"/>
      <c r="S253" s="56"/>
      <c r="T253" s="56"/>
      <c r="U253" s="57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T253" s="15" t="s">
        <v>125</v>
      </c>
      <c r="AU253" s="15" t="s">
        <v>80</v>
      </c>
    </row>
    <row r="254" spans="1:65" s="2" customFormat="1">
      <c r="A254" s="30"/>
      <c r="B254" s="31"/>
      <c r="C254" s="30"/>
      <c r="D254" s="156" t="s">
        <v>127</v>
      </c>
      <c r="E254" s="30"/>
      <c r="F254" s="157" t="s">
        <v>370</v>
      </c>
      <c r="G254" s="30"/>
      <c r="H254" s="30"/>
      <c r="I254" s="153"/>
      <c r="J254" s="30"/>
      <c r="K254" s="30"/>
      <c r="L254" s="31"/>
      <c r="M254" s="154"/>
      <c r="N254" s="155"/>
      <c r="O254" s="56"/>
      <c r="P254" s="56"/>
      <c r="Q254" s="56"/>
      <c r="R254" s="56"/>
      <c r="S254" s="56"/>
      <c r="T254" s="56"/>
      <c r="U254" s="57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T254" s="15" t="s">
        <v>127</v>
      </c>
      <c r="AU254" s="15" t="s">
        <v>80</v>
      </c>
    </row>
    <row r="255" spans="1:65" s="2" customFormat="1" ht="24.2" customHeight="1">
      <c r="A255" s="30"/>
      <c r="B255" s="136"/>
      <c r="C255" s="158" t="s">
        <v>371</v>
      </c>
      <c r="D255" s="158" t="s">
        <v>170</v>
      </c>
      <c r="E255" s="159" t="s">
        <v>372</v>
      </c>
      <c r="F255" s="160" t="s">
        <v>373</v>
      </c>
      <c r="G255" s="161" t="s">
        <v>269</v>
      </c>
      <c r="H255" s="162">
        <v>2</v>
      </c>
      <c r="I255" s="163"/>
      <c r="J255" s="164">
        <f>ROUND(I255*H255,2)</f>
        <v>0</v>
      </c>
      <c r="K255" s="165"/>
      <c r="L255" s="166"/>
      <c r="M255" s="167" t="s">
        <v>1</v>
      </c>
      <c r="N255" s="168" t="s">
        <v>38</v>
      </c>
      <c r="O255" s="56"/>
      <c r="P255" s="147">
        <f>O255*H255</f>
        <v>0</v>
      </c>
      <c r="Q255" s="147">
        <v>6.8000000000000005E-2</v>
      </c>
      <c r="R255" s="147">
        <f>Q255*H255</f>
        <v>0.13600000000000001</v>
      </c>
      <c r="S255" s="147">
        <v>0</v>
      </c>
      <c r="T255" s="147">
        <f>S255*H255</f>
        <v>0</v>
      </c>
      <c r="U255" s="148" t="s">
        <v>1</v>
      </c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R255" s="149" t="s">
        <v>14</v>
      </c>
      <c r="AT255" s="149" t="s">
        <v>170</v>
      </c>
      <c r="AU255" s="149" t="s">
        <v>80</v>
      </c>
      <c r="AY255" s="15" t="s">
        <v>117</v>
      </c>
      <c r="BE255" s="150">
        <f>IF(N255="základní",J255,0)</f>
        <v>0</v>
      </c>
      <c r="BF255" s="150">
        <f>IF(N255="snížená",J255,0)</f>
        <v>0</v>
      </c>
      <c r="BG255" s="150">
        <f>IF(N255="zákl. přenesená",J255,0)</f>
        <v>0</v>
      </c>
      <c r="BH255" s="150">
        <f>IF(N255="sníž. přenesená",J255,0)</f>
        <v>0</v>
      </c>
      <c r="BI255" s="150">
        <f>IF(N255="nulová",J255,0)</f>
        <v>0</v>
      </c>
      <c r="BJ255" s="15" t="s">
        <v>78</v>
      </c>
      <c r="BK255" s="150">
        <f>ROUND(I255*H255,2)</f>
        <v>0</v>
      </c>
      <c r="BL255" s="15" t="s">
        <v>123</v>
      </c>
      <c r="BM255" s="149" t="s">
        <v>374</v>
      </c>
    </row>
    <row r="256" spans="1:65" s="2" customFormat="1" ht="29.25">
      <c r="A256" s="30"/>
      <c r="B256" s="31"/>
      <c r="C256" s="30"/>
      <c r="D256" s="151" t="s">
        <v>125</v>
      </c>
      <c r="E256" s="30"/>
      <c r="F256" s="152" t="s">
        <v>375</v>
      </c>
      <c r="G256" s="30"/>
      <c r="H256" s="30"/>
      <c r="I256" s="153"/>
      <c r="J256" s="30"/>
      <c r="K256" s="30"/>
      <c r="L256" s="31"/>
      <c r="M256" s="154"/>
      <c r="N256" s="155"/>
      <c r="O256" s="56"/>
      <c r="P256" s="56"/>
      <c r="Q256" s="56"/>
      <c r="R256" s="56"/>
      <c r="S256" s="56"/>
      <c r="T256" s="56"/>
      <c r="U256" s="57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T256" s="15" t="s">
        <v>125</v>
      </c>
      <c r="AU256" s="15" t="s">
        <v>80</v>
      </c>
    </row>
    <row r="257" spans="1:65" s="12" customFormat="1" ht="22.9" customHeight="1">
      <c r="B257" s="123"/>
      <c r="D257" s="124" t="s">
        <v>72</v>
      </c>
      <c r="E257" s="134" t="s">
        <v>376</v>
      </c>
      <c r="F257" s="134" t="s">
        <v>377</v>
      </c>
      <c r="I257" s="126"/>
      <c r="J257" s="135">
        <f>BK257</f>
        <v>0</v>
      </c>
      <c r="L257" s="123"/>
      <c r="M257" s="128"/>
      <c r="N257" s="129"/>
      <c r="O257" s="129"/>
      <c r="P257" s="130">
        <f>SUM(P258:P278)</f>
        <v>0</v>
      </c>
      <c r="Q257" s="129"/>
      <c r="R257" s="130">
        <f>SUM(R258:R278)</f>
        <v>0</v>
      </c>
      <c r="S257" s="129"/>
      <c r="T257" s="130">
        <f>SUM(T258:T278)</f>
        <v>0</v>
      </c>
      <c r="U257" s="131"/>
      <c r="AR257" s="124" t="s">
        <v>78</v>
      </c>
      <c r="AT257" s="132" t="s">
        <v>72</v>
      </c>
      <c r="AU257" s="132" t="s">
        <v>78</v>
      </c>
      <c r="AY257" s="124" t="s">
        <v>117</v>
      </c>
      <c r="BK257" s="133">
        <f>SUM(BK258:BK278)</f>
        <v>0</v>
      </c>
    </row>
    <row r="258" spans="1:65" s="2" customFormat="1" ht="21.75" customHeight="1">
      <c r="A258" s="30"/>
      <c r="B258" s="136"/>
      <c r="C258" s="137" t="s">
        <v>378</v>
      </c>
      <c r="D258" s="137" t="s">
        <v>119</v>
      </c>
      <c r="E258" s="138" t="s">
        <v>379</v>
      </c>
      <c r="F258" s="139" t="s">
        <v>380</v>
      </c>
      <c r="G258" s="140" t="s">
        <v>173</v>
      </c>
      <c r="H258" s="141">
        <v>369.48500000000001</v>
      </c>
      <c r="I258" s="142"/>
      <c r="J258" s="143">
        <f>ROUND(I258*H258,2)</f>
        <v>0</v>
      </c>
      <c r="K258" s="144"/>
      <c r="L258" s="31"/>
      <c r="M258" s="145" t="s">
        <v>1</v>
      </c>
      <c r="N258" s="146" t="s">
        <v>38</v>
      </c>
      <c r="O258" s="56"/>
      <c r="P258" s="147">
        <f>O258*H258</f>
        <v>0</v>
      </c>
      <c r="Q258" s="147">
        <v>0</v>
      </c>
      <c r="R258" s="147">
        <f>Q258*H258</f>
        <v>0</v>
      </c>
      <c r="S258" s="147">
        <v>0</v>
      </c>
      <c r="T258" s="147">
        <f>S258*H258</f>
        <v>0</v>
      </c>
      <c r="U258" s="148" t="s">
        <v>1</v>
      </c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R258" s="149" t="s">
        <v>123</v>
      </c>
      <c r="AT258" s="149" t="s">
        <v>119</v>
      </c>
      <c r="AU258" s="149" t="s">
        <v>80</v>
      </c>
      <c r="AY258" s="15" t="s">
        <v>117</v>
      </c>
      <c r="BE258" s="150">
        <f>IF(N258="základní",J258,0)</f>
        <v>0</v>
      </c>
      <c r="BF258" s="150">
        <f>IF(N258="snížená",J258,0)</f>
        <v>0</v>
      </c>
      <c r="BG258" s="150">
        <f>IF(N258="zákl. přenesená",J258,0)</f>
        <v>0</v>
      </c>
      <c r="BH258" s="150">
        <f>IF(N258="sníž. přenesená",J258,0)</f>
        <v>0</v>
      </c>
      <c r="BI258" s="150">
        <f>IF(N258="nulová",J258,0)</f>
        <v>0</v>
      </c>
      <c r="BJ258" s="15" t="s">
        <v>78</v>
      </c>
      <c r="BK258" s="150">
        <f>ROUND(I258*H258,2)</f>
        <v>0</v>
      </c>
      <c r="BL258" s="15" t="s">
        <v>123</v>
      </c>
      <c r="BM258" s="149" t="s">
        <v>381</v>
      </c>
    </row>
    <row r="259" spans="1:65" s="2" customFormat="1" ht="29.25">
      <c r="A259" s="30"/>
      <c r="B259" s="31"/>
      <c r="C259" s="30"/>
      <c r="D259" s="151" t="s">
        <v>125</v>
      </c>
      <c r="E259" s="30"/>
      <c r="F259" s="152" t="s">
        <v>382</v>
      </c>
      <c r="G259" s="30"/>
      <c r="H259" s="30"/>
      <c r="I259" s="153"/>
      <c r="J259" s="30"/>
      <c r="K259" s="30"/>
      <c r="L259" s="31"/>
      <c r="M259" s="154"/>
      <c r="N259" s="155"/>
      <c r="O259" s="56"/>
      <c r="P259" s="56"/>
      <c r="Q259" s="56"/>
      <c r="R259" s="56"/>
      <c r="S259" s="56"/>
      <c r="T259" s="56"/>
      <c r="U259" s="57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T259" s="15" t="s">
        <v>125</v>
      </c>
      <c r="AU259" s="15" t="s">
        <v>80</v>
      </c>
    </row>
    <row r="260" spans="1:65" s="2" customFormat="1">
      <c r="A260" s="30"/>
      <c r="B260" s="31"/>
      <c r="C260" s="30"/>
      <c r="D260" s="156" t="s">
        <v>127</v>
      </c>
      <c r="E260" s="30"/>
      <c r="F260" s="157" t="s">
        <v>383</v>
      </c>
      <c r="G260" s="30"/>
      <c r="H260" s="30"/>
      <c r="I260" s="153"/>
      <c r="J260" s="30"/>
      <c r="K260" s="30"/>
      <c r="L260" s="31"/>
      <c r="M260" s="154"/>
      <c r="N260" s="155"/>
      <c r="O260" s="56"/>
      <c r="P260" s="56"/>
      <c r="Q260" s="56"/>
      <c r="R260" s="56"/>
      <c r="S260" s="56"/>
      <c r="T260" s="56"/>
      <c r="U260" s="57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T260" s="15" t="s">
        <v>127</v>
      </c>
      <c r="AU260" s="15" t="s">
        <v>80</v>
      </c>
    </row>
    <row r="261" spans="1:65" s="2" customFormat="1" ht="24.2" customHeight="1">
      <c r="A261" s="30"/>
      <c r="B261" s="136"/>
      <c r="C261" s="137" t="s">
        <v>384</v>
      </c>
      <c r="D261" s="137" t="s">
        <v>119</v>
      </c>
      <c r="E261" s="138" t="s">
        <v>385</v>
      </c>
      <c r="F261" s="139" t="s">
        <v>386</v>
      </c>
      <c r="G261" s="140" t="s">
        <v>173</v>
      </c>
      <c r="H261" s="141">
        <v>3325.3649999999998</v>
      </c>
      <c r="I261" s="142"/>
      <c r="J261" s="143">
        <f>ROUND(I261*H261,2)</f>
        <v>0</v>
      </c>
      <c r="K261" s="144"/>
      <c r="L261" s="31"/>
      <c r="M261" s="145" t="s">
        <v>1</v>
      </c>
      <c r="N261" s="146" t="s">
        <v>38</v>
      </c>
      <c r="O261" s="56"/>
      <c r="P261" s="147">
        <f>O261*H261</f>
        <v>0</v>
      </c>
      <c r="Q261" s="147">
        <v>0</v>
      </c>
      <c r="R261" s="147">
        <f>Q261*H261</f>
        <v>0</v>
      </c>
      <c r="S261" s="147">
        <v>0</v>
      </c>
      <c r="T261" s="147">
        <f>S261*H261</f>
        <v>0</v>
      </c>
      <c r="U261" s="148" t="s">
        <v>1</v>
      </c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R261" s="149" t="s">
        <v>123</v>
      </c>
      <c r="AT261" s="149" t="s">
        <v>119</v>
      </c>
      <c r="AU261" s="149" t="s">
        <v>80</v>
      </c>
      <c r="AY261" s="15" t="s">
        <v>117</v>
      </c>
      <c r="BE261" s="150">
        <f>IF(N261="základní",J261,0)</f>
        <v>0</v>
      </c>
      <c r="BF261" s="150">
        <f>IF(N261="snížená",J261,0)</f>
        <v>0</v>
      </c>
      <c r="BG261" s="150">
        <f>IF(N261="zákl. přenesená",J261,0)</f>
        <v>0</v>
      </c>
      <c r="BH261" s="150">
        <f>IF(N261="sníž. přenesená",J261,0)</f>
        <v>0</v>
      </c>
      <c r="BI261" s="150">
        <f>IF(N261="nulová",J261,0)</f>
        <v>0</v>
      </c>
      <c r="BJ261" s="15" t="s">
        <v>78</v>
      </c>
      <c r="BK261" s="150">
        <f>ROUND(I261*H261,2)</f>
        <v>0</v>
      </c>
      <c r="BL261" s="15" t="s">
        <v>123</v>
      </c>
      <c r="BM261" s="149" t="s">
        <v>387</v>
      </c>
    </row>
    <row r="262" spans="1:65" s="2" customFormat="1" ht="29.25">
      <c r="A262" s="30"/>
      <c r="B262" s="31"/>
      <c r="C262" s="30"/>
      <c r="D262" s="151" t="s">
        <v>125</v>
      </c>
      <c r="E262" s="30"/>
      <c r="F262" s="152" t="s">
        <v>388</v>
      </c>
      <c r="G262" s="30"/>
      <c r="H262" s="30"/>
      <c r="I262" s="153"/>
      <c r="J262" s="30"/>
      <c r="K262" s="30"/>
      <c r="L262" s="31"/>
      <c r="M262" s="154"/>
      <c r="N262" s="155"/>
      <c r="O262" s="56"/>
      <c r="P262" s="56"/>
      <c r="Q262" s="56"/>
      <c r="R262" s="56"/>
      <c r="S262" s="56"/>
      <c r="T262" s="56"/>
      <c r="U262" s="57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T262" s="15" t="s">
        <v>125</v>
      </c>
      <c r="AU262" s="15" t="s">
        <v>80</v>
      </c>
    </row>
    <row r="263" spans="1:65" s="2" customFormat="1">
      <c r="A263" s="30"/>
      <c r="B263" s="31"/>
      <c r="C263" s="30"/>
      <c r="D263" s="156" t="s">
        <v>127</v>
      </c>
      <c r="E263" s="30"/>
      <c r="F263" s="157" t="s">
        <v>389</v>
      </c>
      <c r="G263" s="30"/>
      <c r="H263" s="30"/>
      <c r="I263" s="153"/>
      <c r="J263" s="30"/>
      <c r="K263" s="30"/>
      <c r="L263" s="31"/>
      <c r="M263" s="154"/>
      <c r="N263" s="155"/>
      <c r="O263" s="56"/>
      <c r="P263" s="56"/>
      <c r="Q263" s="56"/>
      <c r="R263" s="56"/>
      <c r="S263" s="56"/>
      <c r="T263" s="56"/>
      <c r="U263" s="57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T263" s="15" t="s">
        <v>127</v>
      </c>
      <c r="AU263" s="15" t="s">
        <v>80</v>
      </c>
    </row>
    <row r="264" spans="1:65" s="2" customFormat="1" ht="21.75" customHeight="1">
      <c r="A264" s="30"/>
      <c r="B264" s="136"/>
      <c r="C264" s="137" t="s">
        <v>390</v>
      </c>
      <c r="D264" s="137" t="s">
        <v>119</v>
      </c>
      <c r="E264" s="138" t="s">
        <v>391</v>
      </c>
      <c r="F264" s="139" t="s">
        <v>392</v>
      </c>
      <c r="G264" s="140" t="s">
        <v>173</v>
      </c>
      <c r="H264" s="141">
        <v>8.2349999999999994</v>
      </c>
      <c r="I264" s="142"/>
      <c r="J264" s="143">
        <f>ROUND(I264*H264,2)</f>
        <v>0</v>
      </c>
      <c r="K264" s="144"/>
      <c r="L264" s="31"/>
      <c r="M264" s="145" t="s">
        <v>1</v>
      </c>
      <c r="N264" s="146" t="s">
        <v>38</v>
      </c>
      <c r="O264" s="56"/>
      <c r="P264" s="147">
        <f>O264*H264</f>
        <v>0</v>
      </c>
      <c r="Q264" s="147">
        <v>0</v>
      </c>
      <c r="R264" s="147">
        <f>Q264*H264</f>
        <v>0</v>
      </c>
      <c r="S264" s="147">
        <v>0</v>
      </c>
      <c r="T264" s="147">
        <f>S264*H264</f>
        <v>0</v>
      </c>
      <c r="U264" s="148" t="s">
        <v>1</v>
      </c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R264" s="149" t="s">
        <v>123</v>
      </c>
      <c r="AT264" s="149" t="s">
        <v>119</v>
      </c>
      <c r="AU264" s="149" t="s">
        <v>80</v>
      </c>
      <c r="AY264" s="15" t="s">
        <v>117</v>
      </c>
      <c r="BE264" s="150">
        <f>IF(N264="základní",J264,0)</f>
        <v>0</v>
      </c>
      <c r="BF264" s="150">
        <f>IF(N264="snížená",J264,0)</f>
        <v>0</v>
      </c>
      <c r="BG264" s="150">
        <f>IF(N264="zákl. přenesená",J264,0)</f>
        <v>0</v>
      </c>
      <c r="BH264" s="150">
        <f>IF(N264="sníž. přenesená",J264,0)</f>
        <v>0</v>
      </c>
      <c r="BI264" s="150">
        <f>IF(N264="nulová",J264,0)</f>
        <v>0</v>
      </c>
      <c r="BJ264" s="15" t="s">
        <v>78</v>
      </c>
      <c r="BK264" s="150">
        <f>ROUND(I264*H264,2)</f>
        <v>0</v>
      </c>
      <c r="BL264" s="15" t="s">
        <v>123</v>
      </c>
      <c r="BM264" s="149" t="s">
        <v>393</v>
      </c>
    </row>
    <row r="265" spans="1:65" s="2" customFormat="1" ht="29.25">
      <c r="A265" s="30"/>
      <c r="B265" s="31"/>
      <c r="C265" s="30"/>
      <c r="D265" s="151" t="s">
        <v>125</v>
      </c>
      <c r="E265" s="30"/>
      <c r="F265" s="152" t="s">
        <v>394</v>
      </c>
      <c r="G265" s="30"/>
      <c r="H265" s="30"/>
      <c r="I265" s="153"/>
      <c r="J265" s="30"/>
      <c r="K265" s="30"/>
      <c r="L265" s="31"/>
      <c r="M265" s="154"/>
      <c r="N265" s="155"/>
      <c r="O265" s="56"/>
      <c r="P265" s="56"/>
      <c r="Q265" s="56"/>
      <c r="R265" s="56"/>
      <c r="S265" s="56"/>
      <c r="T265" s="56"/>
      <c r="U265" s="57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T265" s="15" t="s">
        <v>125</v>
      </c>
      <c r="AU265" s="15" t="s">
        <v>80</v>
      </c>
    </row>
    <row r="266" spans="1:65" s="2" customFormat="1">
      <c r="A266" s="30"/>
      <c r="B266" s="31"/>
      <c r="C266" s="30"/>
      <c r="D266" s="156" t="s">
        <v>127</v>
      </c>
      <c r="E266" s="30"/>
      <c r="F266" s="157" t="s">
        <v>395</v>
      </c>
      <c r="G266" s="30"/>
      <c r="H266" s="30"/>
      <c r="I266" s="153"/>
      <c r="J266" s="30"/>
      <c r="K266" s="30"/>
      <c r="L266" s="31"/>
      <c r="M266" s="154"/>
      <c r="N266" s="155"/>
      <c r="O266" s="56"/>
      <c r="P266" s="56"/>
      <c r="Q266" s="56"/>
      <c r="R266" s="56"/>
      <c r="S266" s="56"/>
      <c r="T266" s="56"/>
      <c r="U266" s="57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T266" s="15" t="s">
        <v>127</v>
      </c>
      <c r="AU266" s="15" t="s">
        <v>80</v>
      </c>
    </row>
    <row r="267" spans="1:65" s="2" customFormat="1" ht="24.2" customHeight="1">
      <c r="A267" s="30"/>
      <c r="B267" s="136"/>
      <c r="C267" s="137" t="s">
        <v>396</v>
      </c>
      <c r="D267" s="137" t="s">
        <v>119</v>
      </c>
      <c r="E267" s="138" t="s">
        <v>397</v>
      </c>
      <c r="F267" s="139" t="s">
        <v>398</v>
      </c>
      <c r="G267" s="140" t="s">
        <v>173</v>
      </c>
      <c r="H267" s="141">
        <v>8.2349999999999994</v>
      </c>
      <c r="I267" s="142"/>
      <c r="J267" s="143">
        <f>ROUND(I267*H267,2)</f>
        <v>0</v>
      </c>
      <c r="K267" s="144"/>
      <c r="L267" s="31"/>
      <c r="M267" s="145" t="s">
        <v>1</v>
      </c>
      <c r="N267" s="146" t="s">
        <v>38</v>
      </c>
      <c r="O267" s="56"/>
      <c r="P267" s="147">
        <f>O267*H267</f>
        <v>0</v>
      </c>
      <c r="Q267" s="147">
        <v>0</v>
      </c>
      <c r="R267" s="147">
        <f>Q267*H267</f>
        <v>0</v>
      </c>
      <c r="S267" s="147">
        <v>0</v>
      </c>
      <c r="T267" s="147">
        <f>S267*H267</f>
        <v>0</v>
      </c>
      <c r="U267" s="148" t="s">
        <v>1</v>
      </c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R267" s="149" t="s">
        <v>123</v>
      </c>
      <c r="AT267" s="149" t="s">
        <v>119</v>
      </c>
      <c r="AU267" s="149" t="s">
        <v>80</v>
      </c>
      <c r="AY267" s="15" t="s">
        <v>117</v>
      </c>
      <c r="BE267" s="150">
        <f>IF(N267="základní",J267,0)</f>
        <v>0</v>
      </c>
      <c r="BF267" s="150">
        <f>IF(N267="snížená",J267,0)</f>
        <v>0</v>
      </c>
      <c r="BG267" s="150">
        <f>IF(N267="zákl. přenesená",J267,0)</f>
        <v>0</v>
      </c>
      <c r="BH267" s="150">
        <f>IF(N267="sníž. přenesená",J267,0)</f>
        <v>0</v>
      </c>
      <c r="BI267" s="150">
        <f>IF(N267="nulová",J267,0)</f>
        <v>0</v>
      </c>
      <c r="BJ267" s="15" t="s">
        <v>78</v>
      </c>
      <c r="BK267" s="150">
        <f>ROUND(I267*H267,2)</f>
        <v>0</v>
      </c>
      <c r="BL267" s="15" t="s">
        <v>123</v>
      </c>
      <c r="BM267" s="149" t="s">
        <v>399</v>
      </c>
    </row>
    <row r="268" spans="1:65" s="2" customFormat="1" ht="29.25">
      <c r="A268" s="30"/>
      <c r="B268" s="31"/>
      <c r="C268" s="30"/>
      <c r="D268" s="151" t="s">
        <v>125</v>
      </c>
      <c r="E268" s="30"/>
      <c r="F268" s="152" t="s">
        <v>400</v>
      </c>
      <c r="G268" s="30"/>
      <c r="H268" s="30"/>
      <c r="I268" s="153"/>
      <c r="J268" s="30"/>
      <c r="K268" s="30"/>
      <c r="L268" s="31"/>
      <c r="M268" s="154"/>
      <c r="N268" s="155"/>
      <c r="O268" s="56"/>
      <c r="P268" s="56"/>
      <c r="Q268" s="56"/>
      <c r="R268" s="56"/>
      <c r="S268" s="56"/>
      <c r="T268" s="56"/>
      <c r="U268" s="57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T268" s="15" t="s">
        <v>125</v>
      </c>
      <c r="AU268" s="15" t="s">
        <v>80</v>
      </c>
    </row>
    <row r="269" spans="1:65" s="2" customFormat="1">
      <c r="A269" s="30"/>
      <c r="B269" s="31"/>
      <c r="C269" s="30"/>
      <c r="D269" s="156" t="s">
        <v>127</v>
      </c>
      <c r="E269" s="30"/>
      <c r="F269" s="157" t="s">
        <v>401</v>
      </c>
      <c r="G269" s="30"/>
      <c r="H269" s="30"/>
      <c r="I269" s="153"/>
      <c r="J269" s="30"/>
      <c r="K269" s="30"/>
      <c r="L269" s="31"/>
      <c r="M269" s="154"/>
      <c r="N269" s="155"/>
      <c r="O269" s="56"/>
      <c r="P269" s="56"/>
      <c r="Q269" s="56"/>
      <c r="R269" s="56"/>
      <c r="S269" s="56"/>
      <c r="T269" s="56"/>
      <c r="U269" s="57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T269" s="15" t="s">
        <v>127</v>
      </c>
      <c r="AU269" s="15" t="s">
        <v>80</v>
      </c>
    </row>
    <row r="270" spans="1:65" s="2" customFormat="1" ht="24.2" customHeight="1">
      <c r="A270" s="30"/>
      <c r="B270" s="136"/>
      <c r="C270" s="137" t="s">
        <v>402</v>
      </c>
      <c r="D270" s="137" t="s">
        <v>119</v>
      </c>
      <c r="E270" s="138" t="s">
        <v>403</v>
      </c>
      <c r="F270" s="139" t="s">
        <v>404</v>
      </c>
      <c r="G270" s="140" t="s">
        <v>173</v>
      </c>
      <c r="H270" s="141">
        <v>377.72</v>
      </c>
      <c r="I270" s="142"/>
      <c r="J270" s="143">
        <f>ROUND(I270*H270,2)</f>
        <v>0</v>
      </c>
      <c r="K270" s="144"/>
      <c r="L270" s="31"/>
      <c r="M270" s="145" t="s">
        <v>1</v>
      </c>
      <c r="N270" s="146" t="s">
        <v>38</v>
      </c>
      <c r="O270" s="56"/>
      <c r="P270" s="147">
        <f>O270*H270</f>
        <v>0</v>
      </c>
      <c r="Q270" s="147">
        <v>0</v>
      </c>
      <c r="R270" s="147">
        <f>Q270*H270</f>
        <v>0</v>
      </c>
      <c r="S270" s="147">
        <v>0</v>
      </c>
      <c r="T270" s="147">
        <f>S270*H270</f>
        <v>0</v>
      </c>
      <c r="U270" s="148" t="s">
        <v>1</v>
      </c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R270" s="149" t="s">
        <v>123</v>
      </c>
      <c r="AT270" s="149" t="s">
        <v>119</v>
      </c>
      <c r="AU270" s="149" t="s">
        <v>80</v>
      </c>
      <c r="AY270" s="15" t="s">
        <v>117</v>
      </c>
      <c r="BE270" s="150">
        <f>IF(N270="základní",J270,0)</f>
        <v>0</v>
      </c>
      <c r="BF270" s="150">
        <f>IF(N270="snížená",J270,0)</f>
        <v>0</v>
      </c>
      <c r="BG270" s="150">
        <f>IF(N270="zákl. přenesená",J270,0)</f>
        <v>0</v>
      </c>
      <c r="BH270" s="150">
        <f>IF(N270="sníž. přenesená",J270,0)</f>
        <v>0</v>
      </c>
      <c r="BI270" s="150">
        <f>IF(N270="nulová",J270,0)</f>
        <v>0</v>
      </c>
      <c r="BJ270" s="15" t="s">
        <v>78</v>
      </c>
      <c r="BK270" s="150">
        <f>ROUND(I270*H270,2)</f>
        <v>0</v>
      </c>
      <c r="BL270" s="15" t="s">
        <v>123</v>
      </c>
      <c r="BM270" s="149" t="s">
        <v>405</v>
      </c>
    </row>
    <row r="271" spans="1:65" s="2" customFormat="1" ht="19.5">
      <c r="A271" s="30"/>
      <c r="B271" s="31"/>
      <c r="C271" s="30"/>
      <c r="D271" s="151" t="s">
        <v>125</v>
      </c>
      <c r="E271" s="30"/>
      <c r="F271" s="152" t="s">
        <v>406</v>
      </c>
      <c r="G271" s="30"/>
      <c r="H271" s="30"/>
      <c r="I271" s="153"/>
      <c r="J271" s="30"/>
      <c r="K271" s="30"/>
      <c r="L271" s="31"/>
      <c r="M271" s="154"/>
      <c r="N271" s="155"/>
      <c r="O271" s="56"/>
      <c r="P271" s="56"/>
      <c r="Q271" s="56"/>
      <c r="R271" s="56"/>
      <c r="S271" s="56"/>
      <c r="T271" s="56"/>
      <c r="U271" s="57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T271" s="15" t="s">
        <v>125</v>
      </c>
      <c r="AU271" s="15" t="s">
        <v>80</v>
      </c>
    </row>
    <row r="272" spans="1:65" s="2" customFormat="1">
      <c r="A272" s="30"/>
      <c r="B272" s="31"/>
      <c r="C272" s="30"/>
      <c r="D272" s="156" t="s">
        <v>127</v>
      </c>
      <c r="E272" s="30"/>
      <c r="F272" s="157" t="s">
        <v>407</v>
      </c>
      <c r="G272" s="30"/>
      <c r="H272" s="30"/>
      <c r="I272" s="153"/>
      <c r="J272" s="30"/>
      <c r="K272" s="30"/>
      <c r="L272" s="31"/>
      <c r="M272" s="154"/>
      <c r="N272" s="155"/>
      <c r="O272" s="56"/>
      <c r="P272" s="56"/>
      <c r="Q272" s="56"/>
      <c r="R272" s="56"/>
      <c r="S272" s="56"/>
      <c r="T272" s="56"/>
      <c r="U272" s="57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T272" s="15" t="s">
        <v>127</v>
      </c>
      <c r="AU272" s="15" t="s">
        <v>80</v>
      </c>
    </row>
    <row r="273" spans="1:65" s="2" customFormat="1" ht="44.25" customHeight="1">
      <c r="A273" s="30"/>
      <c r="B273" s="136"/>
      <c r="C273" s="137" t="s">
        <v>408</v>
      </c>
      <c r="D273" s="137" t="s">
        <v>119</v>
      </c>
      <c r="E273" s="138" t="s">
        <v>409</v>
      </c>
      <c r="F273" s="139" t="s">
        <v>410</v>
      </c>
      <c r="G273" s="140" t="s">
        <v>173</v>
      </c>
      <c r="H273" s="141">
        <v>217.32</v>
      </c>
      <c r="I273" s="142"/>
      <c r="J273" s="143">
        <f>ROUND(I273*H273,2)</f>
        <v>0</v>
      </c>
      <c r="K273" s="144"/>
      <c r="L273" s="31"/>
      <c r="M273" s="145" t="s">
        <v>1</v>
      </c>
      <c r="N273" s="146" t="s">
        <v>38</v>
      </c>
      <c r="O273" s="56"/>
      <c r="P273" s="147">
        <f>O273*H273</f>
        <v>0</v>
      </c>
      <c r="Q273" s="147">
        <v>0</v>
      </c>
      <c r="R273" s="147">
        <f>Q273*H273</f>
        <v>0</v>
      </c>
      <c r="S273" s="147">
        <v>0</v>
      </c>
      <c r="T273" s="147">
        <f>S273*H273</f>
        <v>0</v>
      </c>
      <c r="U273" s="148" t="s">
        <v>1</v>
      </c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R273" s="149" t="s">
        <v>123</v>
      </c>
      <c r="AT273" s="149" t="s">
        <v>119</v>
      </c>
      <c r="AU273" s="149" t="s">
        <v>80</v>
      </c>
      <c r="AY273" s="15" t="s">
        <v>117</v>
      </c>
      <c r="BE273" s="150">
        <f>IF(N273="základní",J273,0)</f>
        <v>0</v>
      </c>
      <c r="BF273" s="150">
        <f>IF(N273="snížená",J273,0)</f>
        <v>0</v>
      </c>
      <c r="BG273" s="150">
        <f>IF(N273="zákl. přenesená",J273,0)</f>
        <v>0</v>
      </c>
      <c r="BH273" s="150">
        <f>IF(N273="sníž. přenesená",J273,0)</f>
        <v>0</v>
      </c>
      <c r="BI273" s="150">
        <f>IF(N273="nulová",J273,0)</f>
        <v>0</v>
      </c>
      <c r="BJ273" s="15" t="s">
        <v>78</v>
      </c>
      <c r="BK273" s="150">
        <f>ROUND(I273*H273,2)</f>
        <v>0</v>
      </c>
      <c r="BL273" s="15" t="s">
        <v>123</v>
      </c>
      <c r="BM273" s="149" t="s">
        <v>411</v>
      </c>
    </row>
    <row r="274" spans="1:65" s="2" customFormat="1" ht="29.25">
      <c r="A274" s="30"/>
      <c r="B274" s="31"/>
      <c r="C274" s="30"/>
      <c r="D274" s="151" t="s">
        <v>125</v>
      </c>
      <c r="E274" s="30"/>
      <c r="F274" s="152" t="s">
        <v>412</v>
      </c>
      <c r="G274" s="30"/>
      <c r="H274" s="30"/>
      <c r="I274" s="153"/>
      <c r="J274" s="30"/>
      <c r="K274" s="30"/>
      <c r="L274" s="31"/>
      <c r="M274" s="154"/>
      <c r="N274" s="155"/>
      <c r="O274" s="56"/>
      <c r="P274" s="56"/>
      <c r="Q274" s="56"/>
      <c r="R274" s="56"/>
      <c r="S274" s="56"/>
      <c r="T274" s="56"/>
      <c r="U274" s="57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T274" s="15" t="s">
        <v>125</v>
      </c>
      <c r="AU274" s="15" t="s">
        <v>80</v>
      </c>
    </row>
    <row r="275" spans="1:65" s="2" customFormat="1">
      <c r="A275" s="30"/>
      <c r="B275" s="31"/>
      <c r="C275" s="30"/>
      <c r="D275" s="156" t="s">
        <v>127</v>
      </c>
      <c r="E275" s="30"/>
      <c r="F275" s="157" t="s">
        <v>413</v>
      </c>
      <c r="G275" s="30"/>
      <c r="H275" s="30"/>
      <c r="I275" s="153"/>
      <c r="J275" s="30"/>
      <c r="K275" s="30"/>
      <c r="L275" s="31"/>
      <c r="M275" s="154"/>
      <c r="N275" s="155"/>
      <c r="O275" s="56"/>
      <c r="P275" s="56"/>
      <c r="Q275" s="56"/>
      <c r="R275" s="56"/>
      <c r="S275" s="56"/>
      <c r="T275" s="56"/>
      <c r="U275" s="57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T275" s="15" t="s">
        <v>127</v>
      </c>
      <c r="AU275" s="15" t="s">
        <v>80</v>
      </c>
    </row>
    <row r="276" spans="1:65" s="2" customFormat="1" ht="44.25" customHeight="1">
      <c r="A276" s="30"/>
      <c r="B276" s="136"/>
      <c r="C276" s="137" t="s">
        <v>414</v>
      </c>
      <c r="D276" s="137" t="s">
        <v>119</v>
      </c>
      <c r="E276" s="138" t="s">
        <v>415</v>
      </c>
      <c r="F276" s="139" t="s">
        <v>416</v>
      </c>
      <c r="G276" s="140" t="s">
        <v>173</v>
      </c>
      <c r="H276" s="141">
        <v>106.4</v>
      </c>
      <c r="I276" s="142"/>
      <c r="J276" s="143">
        <f>ROUND(I276*H276,2)</f>
        <v>0</v>
      </c>
      <c r="K276" s="144"/>
      <c r="L276" s="31"/>
      <c r="M276" s="145" t="s">
        <v>1</v>
      </c>
      <c r="N276" s="146" t="s">
        <v>38</v>
      </c>
      <c r="O276" s="56"/>
      <c r="P276" s="147">
        <f>O276*H276</f>
        <v>0</v>
      </c>
      <c r="Q276" s="147">
        <v>0</v>
      </c>
      <c r="R276" s="147">
        <f>Q276*H276</f>
        <v>0</v>
      </c>
      <c r="S276" s="147">
        <v>0</v>
      </c>
      <c r="T276" s="147">
        <f>S276*H276</f>
        <v>0</v>
      </c>
      <c r="U276" s="148" t="s">
        <v>1</v>
      </c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R276" s="149" t="s">
        <v>123</v>
      </c>
      <c r="AT276" s="149" t="s">
        <v>119</v>
      </c>
      <c r="AU276" s="149" t="s">
        <v>80</v>
      </c>
      <c r="AY276" s="15" t="s">
        <v>117</v>
      </c>
      <c r="BE276" s="150">
        <f>IF(N276="základní",J276,0)</f>
        <v>0</v>
      </c>
      <c r="BF276" s="150">
        <f>IF(N276="snížená",J276,0)</f>
        <v>0</v>
      </c>
      <c r="BG276" s="150">
        <f>IF(N276="zákl. přenesená",J276,0)</f>
        <v>0</v>
      </c>
      <c r="BH276" s="150">
        <f>IF(N276="sníž. přenesená",J276,0)</f>
        <v>0</v>
      </c>
      <c r="BI276" s="150">
        <f>IF(N276="nulová",J276,0)</f>
        <v>0</v>
      </c>
      <c r="BJ276" s="15" t="s">
        <v>78</v>
      </c>
      <c r="BK276" s="150">
        <f>ROUND(I276*H276,2)</f>
        <v>0</v>
      </c>
      <c r="BL276" s="15" t="s">
        <v>123</v>
      </c>
      <c r="BM276" s="149" t="s">
        <v>417</v>
      </c>
    </row>
    <row r="277" spans="1:65" s="2" customFormat="1" ht="39">
      <c r="A277" s="30"/>
      <c r="B277" s="31"/>
      <c r="C277" s="30"/>
      <c r="D277" s="151" t="s">
        <v>125</v>
      </c>
      <c r="E277" s="30"/>
      <c r="F277" s="152" t="s">
        <v>418</v>
      </c>
      <c r="G277" s="30"/>
      <c r="H277" s="30"/>
      <c r="I277" s="153"/>
      <c r="J277" s="30"/>
      <c r="K277" s="30"/>
      <c r="L277" s="31"/>
      <c r="M277" s="154"/>
      <c r="N277" s="155"/>
      <c r="O277" s="56"/>
      <c r="P277" s="56"/>
      <c r="Q277" s="56"/>
      <c r="R277" s="56"/>
      <c r="S277" s="56"/>
      <c r="T277" s="56"/>
      <c r="U277" s="57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T277" s="15" t="s">
        <v>125</v>
      </c>
      <c r="AU277" s="15" t="s">
        <v>80</v>
      </c>
    </row>
    <row r="278" spans="1:65" s="2" customFormat="1">
      <c r="A278" s="30"/>
      <c r="B278" s="31"/>
      <c r="C278" s="30"/>
      <c r="D278" s="156" t="s">
        <v>127</v>
      </c>
      <c r="E278" s="30"/>
      <c r="F278" s="157" t="s">
        <v>419</v>
      </c>
      <c r="G278" s="30"/>
      <c r="H278" s="30"/>
      <c r="I278" s="153"/>
      <c r="J278" s="30"/>
      <c r="K278" s="30"/>
      <c r="L278" s="31"/>
      <c r="M278" s="154"/>
      <c r="N278" s="155"/>
      <c r="O278" s="56"/>
      <c r="P278" s="56"/>
      <c r="Q278" s="56"/>
      <c r="R278" s="56"/>
      <c r="S278" s="56"/>
      <c r="T278" s="56"/>
      <c r="U278" s="57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T278" s="15" t="s">
        <v>127</v>
      </c>
      <c r="AU278" s="15" t="s">
        <v>80</v>
      </c>
    </row>
    <row r="279" spans="1:65" s="12" customFormat="1" ht="25.9" customHeight="1">
      <c r="B279" s="123"/>
      <c r="D279" s="124" t="s">
        <v>72</v>
      </c>
      <c r="E279" s="125" t="s">
        <v>420</v>
      </c>
      <c r="F279" s="125" t="s">
        <v>421</v>
      </c>
      <c r="I279" s="126"/>
      <c r="J279" s="127">
        <f>BK279</f>
        <v>0</v>
      </c>
      <c r="L279" s="123"/>
      <c r="M279" s="128"/>
      <c r="N279" s="129"/>
      <c r="O279" s="129"/>
      <c r="P279" s="130">
        <v>0</v>
      </c>
      <c r="Q279" s="129"/>
      <c r="R279" s="130">
        <v>0</v>
      </c>
      <c r="S279" s="129"/>
      <c r="T279" s="130">
        <v>0</v>
      </c>
      <c r="U279" s="131"/>
      <c r="AR279" s="124" t="s">
        <v>80</v>
      </c>
      <c r="AT279" s="132" t="s">
        <v>72</v>
      </c>
      <c r="AU279" s="132" t="s">
        <v>73</v>
      </c>
      <c r="AY279" s="124" t="s">
        <v>117</v>
      </c>
      <c r="BK279" s="133">
        <v>0</v>
      </c>
    </row>
    <row r="280" spans="1:65" s="12" customFormat="1" ht="25.9" customHeight="1">
      <c r="B280" s="123"/>
      <c r="D280" s="124" t="s">
        <v>72</v>
      </c>
      <c r="E280" s="125" t="s">
        <v>170</v>
      </c>
      <c r="F280" s="125" t="s">
        <v>422</v>
      </c>
      <c r="I280" s="126"/>
      <c r="J280" s="127">
        <f>BK280</f>
        <v>0</v>
      </c>
      <c r="L280" s="123"/>
      <c r="M280" s="128"/>
      <c r="N280" s="129"/>
      <c r="O280" s="129"/>
      <c r="P280" s="130">
        <f>P281</f>
        <v>0</v>
      </c>
      <c r="Q280" s="129"/>
      <c r="R280" s="130">
        <f>R281</f>
        <v>1.5960000000000002E-2</v>
      </c>
      <c r="S280" s="129"/>
      <c r="T280" s="130">
        <f>T281</f>
        <v>0</v>
      </c>
      <c r="U280" s="131"/>
      <c r="AR280" s="124" t="s">
        <v>134</v>
      </c>
      <c r="AT280" s="132" t="s">
        <v>72</v>
      </c>
      <c r="AU280" s="132" t="s">
        <v>73</v>
      </c>
      <c r="AY280" s="124" t="s">
        <v>117</v>
      </c>
      <c r="BK280" s="133">
        <f>BK281</f>
        <v>0</v>
      </c>
    </row>
    <row r="281" spans="1:65" s="12" customFormat="1" ht="22.9" customHeight="1">
      <c r="B281" s="123"/>
      <c r="D281" s="124" t="s">
        <v>72</v>
      </c>
      <c r="E281" s="134" t="s">
        <v>423</v>
      </c>
      <c r="F281" s="134" t="s">
        <v>424</v>
      </c>
      <c r="I281" s="126"/>
      <c r="J281" s="135">
        <f>BK281</f>
        <v>0</v>
      </c>
      <c r="L281" s="123"/>
      <c r="M281" s="128"/>
      <c r="N281" s="129"/>
      <c r="O281" s="129"/>
      <c r="P281" s="130">
        <f>SUM(P282:P284)</f>
        <v>0</v>
      </c>
      <c r="Q281" s="129"/>
      <c r="R281" s="130">
        <f>SUM(R282:R284)</f>
        <v>1.5960000000000002E-2</v>
      </c>
      <c r="S281" s="129"/>
      <c r="T281" s="130">
        <f>SUM(T282:T284)</f>
        <v>0</v>
      </c>
      <c r="U281" s="131"/>
      <c r="AR281" s="124" t="s">
        <v>134</v>
      </c>
      <c r="AT281" s="132" t="s">
        <v>72</v>
      </c>
      <c r="AU281" s="132" t="s">
        <v>78</v>
      </c>
      <c r="AY281" s="124" t="s">
        <v>117</v>
      </c>
      <c r="BK281" s="133">
        <f>SUM(BK282:BK284)</f>
        <v>0</v>
      </c>
    </row>
    <row r="282" spans="1:65" s="2" customFormat="1" ht="21.75" customHeight="1">
      <c r="A282" s="30"/>
      <c r="B282" s="136"/>
      <c r="C282" s="137" t="s">
        <v>425</v>
      </c>
      <c r="D282" s="137" t="s">
        <v>119</v>
      </c>
      <c r="E282" s="138" t="s">
        <v>426</v>
      </c>
      <c r="F282" s="139" t="s">
        <v>427</v>
      </c>
      <c r="G282" s="140" t="s">
        <v>137</v>
      </c>
      <c r="H282" s="141">
        <v>133</v>
      </c>
      <c r="I282" s="142"/>
      <c r="J282" s="143">
        <f>ROUND(I282*H282,2)</f>
        <v>0</v>
      </c>
      <c r="K282" s="144"/>
      <c r="L282" s="31"/>
      <c r="M282" s="145" t="s">
        <v>1</v>
      </c>
      <c r="N282" s="146" t="s">
        <v>38</v>
      </c>
      <c r="O282" s="56"/>
      <c r="P282" s="147">
        <f>O282*H282</f>
        <v>0</v>
      </c>
      <c r="Q282" s="147">
        <v>1.2E-4</v>
      </c>
      <c r="R282" s="147">
        <f>Q282*H282</f>
        <v>1.5960000000000002E-2</v>
      </c>
      <c r="S282" s="147">
        <v>0</v>
      </c>
      <c r="T282" s="147">
        <f>S282*H282</f>
        <v>0</v>
      </c>
      <c r="U282" s="148" t="s">
        <v>1</v>
      </c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R282" s="149" t="s">
        <v>428</v>
      </c>
      <c r="AT282" s="149" t="s">
        <v>119</v>
      </c>
      <c r="AU282" s="149" t="s">
        <v>80</v>
      </c>
      <c r="AY282" s="15" t="s">
        <v>117</v>
      </c>
      <c r="BE282" s="150">
        <f>IF(N282="základní",J282,0)</f>
        <v>0</v>
      </c>
      <c r="BF282" s="150">
        <f>IF(N282="snížená",J282,0)</f>
        <v>0</v>
      </c>
      <c r="BG282" s="150">
        <f>IF(N282="zákl. přenesená",J282,0)</f>
        <v>0</v>
      </c>
      <c r="BH282" s="150">
        <f>IF(N282="sníž. přenesená",J282,0)</f>
        <v>0</v>
      </c>
      <c r="BI282" s="150">
        <f>IF(N282="nulová",J282,0)</f>
        <v>0</v>
      </c>
      <c r="BJ282" s="15" t="s">
        <v>78</v>
      </c>
      <c r="BK282" s="150">
        <f>ROUND(I282*H282,2)</f>
        <v>0</v>
      </c>
      <c r="BL282" s="15" t="s">
        <v>428</v>
      </c>
      <c r="BM282" s="149" t="s">
        <v>429</v>
      </c>
    </row>
    <row r="283" spans="1:65" s="2" customFormat="1" ht="19.5">
      <c r="A283" s="30"/>
      <c r="B283" s="31"/>
      <c r="C283" s="30"/>
      <c r="D283" s="151" t="s">
        <v>125</v>
      </c>
      <c r="E283" s="30"/>
      <c r="F283" s="152" t="s">
        <v>430</v>
      </c>
      <c r="G283" s="30"/>
      <c r="H283" s="30"/>
      <c r="I283" s="153"/>
      <c r="J283" s="30"/>
      <c r="K283" s="30"/>
      <c r="L283" s="31"/>
      <c r="M283" s="154"/>
      <c r="N283" s="155"/>
      <c r="O283" s="56"/>
      <c r="P283" s="56"/>
      <c r="Q283" s="56"/>
      <c r="R283" s="56"/>
      <c r="S283" s="56"/>
      <c r="T283" s="56"/>
      <c r="U283" s="57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T283" s="15" t="s">
        <v>125</v>
      </c>
      <c r="AU283" s="15" t="s">
        <v>80</v>
      </c>
    </row>
    <row r="284" spans="1:65" s="2" customFormat="1">
      <c r="A284" s="30"/>
      <c r="B284" s="31"/>
      <c r="C284" s="30"/>
      <c r="D284" s="156" t="s">
        <v>127</v>
      </c>
      <c r="E284" s="30"/>
      <c r="F284" s="157" t="s">
        <v>431</v>
      </c>
      <c r="G284" s="30"/>
      <c r="H284" s="30"/>
      <c r="I284" s="153"/>
      <c r="J284" s="30"/>
      <c r="K284" s="30"/>
      <c r="L284" s="31"/>
      <c r="M284" s="154"/>
      <c r="N284" s="155"/>
      <c r="O284" s="56"/>
      <c r="P284" s="56"/>
      <c r="Q284" s="56"/>
      <c r="R284" s="56"/>
      <c r="S284" s="56"/>
      <c r="T284" s="56"/>
      <c r="U284" s="57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T284" s="15" t="s">
        <v>127</v>
      </c>
      <c r="AU284" s="15" t="s">
        <v>80</v>
      </c>
    </row>
    <row r="285" spans="1:65" s="12" customFormat="1" ht="25.9" customHeight="1">
      <c r="B285" s="123"/>
      <c r="D285" s="124" t="s">
        <v>72</v>
      </c>
      <c r="E285" s="125" t="s">
        <v>432</v>
      </c>
      <c r="F285" s="125" t="s">
        <v>433</v>
      </c>
      <c r="I285" s="126"/>
      <c r="J285" s="127">
        <f>BK285</f>
        <v>0</v>
      </c>
      <c r="L285" s="123"/>
      <c r="M285" s="128"/>
      <c r="N285" s="129"/>
      <c r="O285" s="129"/>
      <c r="P285" s="130">
        <f>P286+P290</f>
        <v>0</v>
      </c>
      <c r="Q285" s="129"/>
      <c r="R285" s="130">
        <f>R286+R290</f>
        <v>0</v>
      </c>
      <c r="S285" s="129"/>
      <c r="T285" s="130">
        <f>T286+T290</f>
        <v>0</v>
      </c>
      <c r="U285" s="131"/>
      <c r="AR285" s="124" t="s">
        <v>147</v>
      </c>
      <c r="AT285" s="132" t="s">
        <v>72</v>
      </c>
      <c r="AU285" s="132" t="s">
        <v>73</v>
      </c>
      <c r="AY285" s="124" t="s">
        <v>117</v>
      </c>
      <c r="BK285" s="133">
        <f>BK286+BK290</f>
        <v>0</v>
      </c>
    </row>
    <row r="286" spans="1:65" s="12" customFormat="1" ht="22.9" customHeight="1">
      <c r="B286" s="123"/>
      <c r="D286" s="124" t="s">
        <v>72</v>
      </c>
      <c r="E286" s="134" t="s">
        <v>434</v>
      </c>
      <c r="F286" s="134" t="s">
        <v>435</v>
      </c>
      <c r="I286" s="126"/>
      <c r="J286" s="135">
        <f>BK286</f>
        <v>0</v>
      </c>
      <c r="L286" s="123"/>
      <c r="M286" s="128"/>
      <c r="N286" s="129"/>
      <c r="O286" s="129"/>
      <c r="P286" s="130">
        <f>SUM(P287:P289)</f>
        <v>0</v>
      </c>
      <c r="Q286" s="129"/>
      <c r="R286" s="130">
        <f>SUM(R287:R289)</f>
        <v>0</v>
      </c>
      <c r="S286" s="129"/>
      <c r="T286" s="130">
        <f>SUM(T287:T289)</f>
        <v>0</v>
      </c>
      <c r="U286" s="131"/>
      <c r="AR286" s="124" t="s">
        <v>147</v>
      </c>
      <c r="AT286" s="132" t="s">
        <v>72</v>
      </c>
      <c r="AU286" s="132" t="s">
        <v>78</v>
      </c>
      <c r="AY286" s="124" t="s">
        <v>117</v>
      </c>
      <c r="BK286" s="133">
        <f>SUM(BK287:BK289)</f>
        <v>0</v>
      </c>
    </row>
    <row r="287" spans="1:65" s="2" customFormat="1" ht="16.5" customHeight="1">
      <c r="A287" s="30"/>
      <c r="B287" s="136"/>
      <c r="C287" s="137" t="s">
        <v>436</v>
      </c>
      <c r="D287" s="137" t="s">
        <v>119</v>
      </c>
      <c r="E287" s="138" t="s">
        <v>437</v>
      </c>
      <c r="F287" s="139" t="s">
        <v>435</v>
      </c>
      <c r="G287" s="140" t="s">
        <v>450</v>
      </c>
      <c r="H287" s="141">
        <v>1</v>
      </c>
      <c r="I287" s="142"/>
      <c r="J287" s="143">
        <f>ROUND(I287*H287,2)</f>
        <v>0</v>
      </c>
      <c r="K287" s="144"/>
      <c r="L287" s="31"/>
      <c r="M287" s="145" t="s">
        <v>1</v>
      </c>
      <c r="N287" s="146" t="s">
        <v>38</v>
      </c>
      <c r="O287" s="56"/>
      <c r="P287" s="147">
        <f>O287*H287</f>
        <v>0</v>
      </c>
      <c r="Q287" s="147">
        <v>0</v>
      </c>
      <c r="R287" s="147">
        <f>Q287*H287</f>
        <v>0</v>
      </c>
      <c r="S287" s="147">
        <v>0</v>
      </c>
      <c r="T287" s="147">
        <f>S287*H287</f>
        <v>0</v>
      </c>
      <c r="U287" s="148" t="s">
        <v>1</v>
      </c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R287" s="149" t="s">
        <v>438</v>
      </c>
      <c r="AT287" s="149" t="s">
        <v>119</v>
      </c>
      <c r="AU287" s="149" t="s">
        <v>80</v>
      </c>
      <c r="AY287" s="15" t="s">
        <v>117</v>
      </c>
      <c r="BE287" s="150">
        <f>IF(N287="základní",J287,0)</f>
        <v>0</v>
      </c>
      <c r="BF287" s="150">
        <f>IF(N287="snížená",J287,0)</f>
        <v>0</v>
      </c>
      <c r="BG287" s="150">
        <f>IF(N287="zákl. přenesená",J287,0)</f>
        <v>0</v>
      </c>
      <c r="BH287" s="150">
        <f>IF(N287="sníž. přenesená",J287,0)</f>
        <v>0</v>
      </c>
      <c r="BI287" s="150">
        <f>IF(N287="nulová",J287,0)</f>
        <v>0</v>
      </c>
      <c r="BJ287" s="15" t="s">
        <v>78</v>
      </c>
      <c r="BK287" s="150">
        <f>ROUND(I287*H287,2)</f>
        <v>0</v>
      </c>
      <c r="BL287" s="15" t="s">
        <v>438</v>
      </c>
      <c r="BM287" s="149" t="s">
        <v>439</v>
      </c>
    </row>
    <row r="288" spans="1:65" s="2" customFormat="1">
      <c r="A288" s="30"/>
      <c r="B288" s="31"/>
      <c r="C288" s="30"/>
      <c r="D288" s="151" t="s">
        <v>125</v>
      </c>
      <c r="E288" s="30"/>
      <c r="F288" s="152" t="s">
        <v>435</v>
      </c>
      <c r="G288" s="30"/>
      <c r="H288" s="30"/>
      <c r="I288" s="153"/>
      <c r="J288" s="30"/>
      <c r="K288" s="30"/>
      <c r="L288" s="31"/>
      <c r="M288" s="154"/>
      <c r="N288" s="155"/>
      <c r="O288" s="56"/>
      <c r="P288" s="56"/>
      <c r="Q288" s="56"/>
      <c r="R288" s="56"/>
      <c r="S288" s="56"/>
      <c r="T288" s="56"/>
      <c r="U288" s="57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T288" s="15" t="s">
        <v>125</v>
      </c>
      <c r="AU288" s="15" t="s">
        <v>80</v>
      </c>
    </row>
    <row r="289" spans="1:65" s="2" customFormat="1">
      <c r="A289" s="30"/>
      <c r="B289" s="31"/>
      <c r="C289" s="30"/>
      <c r="D289" s="156" t="s">
        <v>127</v>
      </c>
      <c r="E289" s="30"/>
      <c r="F289" s="157"/>
      <c r="G289" s="30"/>
      <c r="H289" s="30"/>
      <c r="I289" s="153"/>
      <c r="J289" s="30"/>
      <c r="K289" s="30"/>
      <c r="L289" s="31"/>
      <c r="M289" s="154"/>
      <c r="N289" s="155"/>
      <c r="O289" s="56"/>
      <c r="P289" s="56"/>
      <c r="Q289" s="56"/>
      <c r="R289" s="56"/>
      <c r="S289" s="56"/>
      <c r="T289" s="56"/>
      <c r="U289" s="57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T289" s="15" t="s">
        <v>127</v>
      </c>
      <c r="AU289" s="15" t="s">
        <v>80</v>
      </c>
    </row>
    <row r="290" spans="1:65" s="12" customFormat="1" ht="22.9" customHeight="1">
      <c r="B290" s="123"/>
      <c r="D290" s="124" t="s">
        <v>72</v>
      </c>
      <c r="E290" s="134" t="s">
        <v>440</v>
      </c>
      <c r="F290" s="134" t="s">
        <v>441</v>
      </c>
      <c r="I290" s="126"/>
      <c r="J290" s="135">
        <f>BK290</f>
        <v>0</v>
      </c>
      <c r="L290" s="123"/>
      <c r="M290" s="128"/>
      <c r="N290" s="129"/>
      <c r="O290" s="129"/>
      <c r="P290" s="130">
        <f>SUM(P291:P294)</f>
        <v>0</v>
      </c>
      <c r="Q290" s="129"/>
      <c r="R290" s="130">
        <f>SUM(R291:R294)</f>
        <v>0</v>
      </c>
      <c r="S290" s="129"/>
      <c r="T290" s="130">
        <f>SUM(T291:T294)</f>
        <v>0</v>
      </c>
      <c r="U290" s="131"/>
      <c r="AR290" s="124" t="s">
        <v>147</v>
      </c>
      <c r="AT290" s="132" t="s">
        <v>72</v>
      </c>
      <c r="AU290" s="132" t="s">
        <v>78</v>
      </c>
      <c r="AY290" s="124" t="s">
        <v>117</v>
      </c>
      <c r="BK290" s="133">
        <f>SUM(BK291:BK294)</f>
        <v>0</v>
      </c>
    </row>
    <row r="291" spans="1:65" s="2" customFormat="1" ht="16.5" customHeight="1">
      <c r="A291" s="30"/>
      <c r="B291" s="136"/>
      <c r="C291" s="137" t="s">
        <v>442</v>
      </c>
      <c r="D291" s="137" t="s">
        <v>119</v>
      </c>
      <c r="E291" s="138" t="s">
        <v>443</v>
      </c>
      <c r="F291" s="139" t="s">
        <v>444</v>
      </c>
      <c r="G291" s="140" t="s">
        <v>445</v>
      </c>
      <c r="H291" s="141">
        <v>6</v>
      </c>
      <c r="I291" s="142"/>
      <c r="J291" s="143">
        <f>ROUND(I291*H291,2)</f>
        <v>0</v>
      </c>
      <c r="K291" s="144"/>
      <c r="L291" s="31"/>
      <c r="M291" s="145" t="s">
        <v>1</v>
      </c>
      <c r="N291" s="146" t="s">
        <v>38</v>
      </c>
      <c r="O291" s="56"/>
      <c r="P291" s="147">
        <f>O291*H291</f>
        <v>0</v>
      </c>
      <c r="Q291" s="147">
        <v>0</v>
      </c>
      <c r="R291" s="147">
        <f>Q291*H291</f>
        <v>0</v>
      </c>
      <c r="S291" s="147">
        <v>0</v>
      </c>
      <c r="T291" s="147">
        <f>S291*H291</f>
        <v>0</v>
      </c>
      <c r="U291" s="148" t="s">
        <v>1</v>
      </c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R291" s="149" t="s">
        <v>438</v>
      </c>
      <c r="AT291" s="149" t="s">
        <v>119</v>
      </c>
      <c r="AU291" s="149" t="s">
        <v>80</v>
      </c>
      <c r="AY291" s="15" t="s">
        <v>117</v>
      </c>
      <c r="BE291" s="150">
        <f>IF(N291="základní",J291,0)</f>
        <v>0</v>
      </c>
      <c r="BF291" s="150">
        <f>IF(N291="snížená",J291,0)</f>
        <v>0</v>
      </c>
      <c r="BG291" s="150">
        <f>IF(N291="zákl. přenesená",J291,0)</f>
        <v>0</v>
      </c>
      <c r="BH291" s="150">
        <f>IF(N291="sníž. přenesená",J291,0)</f>
        <v>0</v>
      </c>
      <c r="BI291" s="150">
        <f>IF(N291="nulová",J291,0)</f>
        <v>0</v>
      </c>
      <c r="BJ291" s="15" t="s">
        <v>78</v>
      </c>
      <c r="BK291" s="150">
        <f>ROUND(I291*H291,2)</f>
        <v>0</v>
      </c>
      <c r="BL291" s="15" t="s">
        <v>438</v>
      </c>
      <c r="BM291" s="149" t="s">
        <v>446</v>
      </c>
    </row>
    <row r="292" spans="1:65" s="2" customFormat="1" ht="78">
      <c r="A292" s="30"/>
      <c r="B292" s="31"/>
      <c r="C292" s="30"/>
      <c r="D292" s="151" t="s">
        <v>125</v>
      </c>
      <c r="E292" s="30"/>
      <c r="F292" s="152" t="s">
        <v>447</v>
      </c>
      <c r="G292" s="30"/>
      <c r="H292" s="30"/>
      <c r="I292" s="153"/>
      <c r="J292" s="30"/>
      <c r="K292" s="30"/>
      <c r="L292" s="31"/>
      <c r="M292" s="154"/>
      <c r="N292" s="155"/>
      <c r="O292" s="56"/>
      <c r="P292" s="56"/>
      <c r="Q292" s="56"/>
      <c r="R292" s="56"/>
      <c r="S292" s="56"/>
      <c r="T292" s="56"/>
      <c r="U292" s="57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T292" s="15" t="s">
        <v>125</v>
      </c>
      <c r="AU292" s="15" t="s">
        <v>80</v>
      </c>
    </row>
    <row r="293" spans="1:65" s="2" customFormat="1" ht="78">
      <c r="A293" s="30"/>
      <c r="B293" s="31"/>
      <c r="C293" s="30"/>
      <c r="D293" s="151" t="s">
        <v>289</v>
      </c>
      <c r="E293" s="30"/>
      <c r="F293" s="177" t="s">
        <v>448</v>
      </c>
      <c r="G293" s="30"/>
      <c r="H293" s="30"/>
      <c r="I293" s="153"/>
      <c r="J293" s="30"/>
      <c r="K293" s="30"/>
      <c r="L293" s="31"/>
      <c r="M293" s="154"/>
      <c r="N293" s="155"/>
      <c r="O293" s="56"/>
      <c r="P293" s="56"/>
      <c r="Q293" s="56"/>
      <c r="R293" s="56"/>
      <c r="S293" s="56"/>
      <c r="T293" s="56"/>
      <c r="U293" s="57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T293" s="15" t="s">
        <v>289</v>
      </c>
      <c r="AU293" s="15" t="s">
        <v>80</v>
      </c>
    </row>
    <row r="294" spans="1:65" s="13" customFormat="1">
      <c r="B294" s="169"/>
      <c r="D294" s="151" t="s">
        <v>175</v>
      </c>
      <c r="F294" s="170" t="s">
        <v>449</v>
      </c>
      <c r="H294" s="171">
        <v>6</v>
      </c>
      <c r="I294" s="172"/>
      <c r="L294" s="169"/>
      <c r="M294" s="178"/>
      <c r="N294" s="179"/>
      <c r="O294" s="179"/>
      <c r="P294" s="179"/>
      <c r="Q294" s="179"/>
      <c r="R294" s="179"/>
      <c r="S294" s="179"/>
      <c r="T294" s="179"/>
      <c r="U294" s="180"/>
      <c r="AT294" s="176" t="s">
        <v>175</v>
      </c>
      <c r="AU294" s="176" t="s">
        <v>80</v>
      </c>
      <c r="AV294" s="13" t="s">
        <v>80</v>
      </c>
      <c r="AW294" s="13" t="s">
        <v>3</v>
      </c>
      <c r="AX294" s="13" t="s">
        <v>78</v>
      </c>
      <c r="AY294" s="176" t="s">
        <v>117</v>
      </c>
    </row>
    <row r="295" spans="1:65" s="2" customFormat="1" ht="6.95" customHeight="1">
      <c r="A295" s="30"/>
      <c r="B295" s="45"/>
      <c r="C295" s="46"/>
      <c r="D295" s="46"/>
      <c r="E295" s="46"/>
      <c r="F295" s="46"/>
      <c r="G295" s="46"/>
      <c r="H295" s="46"/>
      <c r="I295" s="46"/>
      <c r="J295" s="46"/>
      <c r="K295" s="46"/>
      <c r="L295" s="31"/>
      <c r="M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</row>
  </sheetData>
  <autoFilter ref="C125:K294"/>
  <mergeCells count="6">
    <mergeCell ref="E118:H118"/>
    <mergeCell ref="L2:V2"/>
    <mergeCell ref="E7:H7"/>
    <mergeCell ref="E16:H16"/>
    <mergeCell ref="E25:H25"/>
    <mergeCell ref="E85:H85"/>
  </mergeCells>
  <hyperlinks>
    <hyperlink ref="F131" r:id="rId1"/>
    <hyperlink ref="F134" r:id="rId2"/>
    <hyperlink ref="F137" r:id="rId3"/>
    <hyperlink ref="F140" r:id="rId4"/>
    <hyperlink ref="F145" r:id="rId5"/>
    <hyperlink ref="F148" r:id="rId6"/>
    <hyperlink ref="F151" r:id="rId7"/>
    <hyperlink ref="F157" r:id="rId8"/>
    <hyperlink ref="F160" r:id="rId9"/>
    <hyperlink ref="F166" r:id="rId10"/>
    <hyperlink ref="F173" r:id="rId11"/>
    <hyperlink ref="F179" r:id="rId12"/>
    <hyperlink ref="F190" r:id="rId13"/>
    <hyperlink ref="F194" r:id="rId14"/>
    <hyperlink ref="F197" r:id="rId15"/>
    <hyperlink ref="F200" r:id="rId16"/>
    <hyperlink ref="F207" r:id="rId17"/>
    <hyperlink ref="F211" r:id="rId18"/>
    <hyperlink ref="F218" r:id="rId19"/>
    <hyperlink ref="F224" r:id="rId20"/>
    <hyperlink ref="F230" r:id="rId21"/>
    <hyperlink ref="F236" r:id="rId22"/>
    <hyperlink ref="F239" r:id="rId23"/>
    <hyperlink ref="F242" r:id="rId24"/>
    <hyperlink ref="F245" r:id="rId25"/>
    <hyperlink ref="F254" r:id="rId26"/>
    <hyperlink ref="F260" r:id="rId27"/>
    <hyperlink ref="F263" r:id="rId28"/>
    <hyperlink ref="F266" r:id="rId29"/>
    <hyperlink ref="F269" r:id="rId30"/>
    <hyperlink ref="F272" r:id="rId31"/>
    <hyperlink ref="F275" r:id="rId32"/>
    <hyperlink ref="F278" r:id="rId33"/>
    <hyperlink ref="F284" r:id="rId34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8 - asfalty</vt:lpstr>
      <vt:lpstr>'8 - asfalty'!Názvy_tisku</vt:lpstr>
      <vt:lpstr>'Rekapitulace stavby'!Názvy_tisku</vt:lpstr>
      <vt:lpstr>'8 - asfalty'!Oblast_tisku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Hruška Roman</dc:creator>
  <cp:lastModifiedBy>Hruška Roman</cp:lastModifiedBy>
  <dcterms:created xsi:type="dcterms:W3CDTF">2025-02-20T07:08:33Z</dcterms:created>
  <dcterms:modified xsi:type="dcterms:W3CDTF">2025-04-22T10:08:45Z</dcterms:modified>
</cp:coreProperties>
</file>