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ruskar\Desktop\Komunikace Poruba\ZD\"/>
    </mc:Choice>
  </mc:AlternateContent>
  <bookViews>
    <workbookView xWindow="0" yWindow="0" windowWidth="28800" windowHeight="10980" activeTab="1"/>
  </bookViews>
  <sheets>
    <sheet name="Rekapitulace stavby" sheetId="1" r:id="rId1"/>
    <sheet name="8 - asfalty" sheetId="2" r:id="rId2"/>
  </sheets>
  <definedNames>
    <definedName name="_xlnm._FilterDatabase" localSheetId="1" hidden="1">'8 - asfalty'!$C$127:$K$312</definedName>
    <definedName name="_xlnm.Print_Titles" localSheetId="1">'8 - asfalty'!$127:$127</definedName>
    <definedName name="_xlnm.Print_Titles" localSheetId="0">'Rekapitulace stavby'!$92:$92</definedName>
    <definedName name="_xlnm.Print_Area" localSheetId="1">'8 - asfalty'!$C$4:$J$76,'8 - asfalty'!$C$82:$J$111,'8 - asfalty'!$C$117:$J$312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292" i="2" l="1"/>
  <c r="J104" i="2" s="1"/>
  <c r="J35" i="2"/>
  <c r="J34" i="2"/>
  <c r="AY95" i="1" s="1"/>
  <c r="J33" i="2"/>
  <c r="AX95" i="1"/>
  <c r="BI310" i="2"/>
  <c r="BH310" i="2"/>
  <c r="BG310" i="2"/>
  <c r="BF310" i="2"/>
  <c r="T310" i="2"/>
  <c r="R310" i="2"/>
  <c r="P310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T302" i="2" s="1"/>
  <c r="R303" i="2"/>
  <c r="R302" i="2"/>
  <c r="P303" i="2"/>
  <c r="P302" i="2"/>
  <c r="BI300" i="2"/>
  <c r="BH300" i="2"/>
  <c r="BG300" i="2"/>
  <c r="BF300" i="2"/>
  <c r="T300" i="2"/>
  <c r="T299" i="2"/>
  <c r="R300" i="2"/>
  <c r="R299" i="2"/>
  <c r="P300" i="2"/>
  <c r="P299" i="2"/>
  <c r="BI295" i="2"/>
  <c r="BH295" i="2"/>
  <c r="BG295" i="2"/>
  <c r="BF295" i="2"/>
  <c r="T295" i="2"/>
  <c r="T294" i="2"/>
  <c r="T293" i="2"/>
  <c r="R295" i="2"/>
  <c r="R294" i="2" s="1"/>
  <c r="R293" i="2" s="1"/>
  <c r="P295" i="2"/>
  <c r="P294" i="2"/>
  <c r="P293" i="2" s="1"/>
  <c r="BI288" i="2"/>
  <c r="BH288" i="2"/>
  <c r="BG288" i="2"/>
  <c r="BF288" i="2"/>
  <c r="T288" i="2"/>
  <c r="T287" i="2"/>
  <c r="R288" i="2"/>
  <c r="R287" i="2"/>
  <c r="P288" i="2"/>
  <c r="P287" i="2"/>
  <c r="BI284" i="2"/>
  <c r="BH284" i="2"/>
  <c r="BG284" i="2"/>
  <c r="BF284" i="2"/>
  <c r="T284" i="2"/>
  <c r="R284" i="2"/>
  <c r="P284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4" i="2"/>
  <c r="BH274" i="2"/>
  <c r="BG274" i="2"/>
  <c r="BF274" i="2"/>
  <c r="T274" i="2"/>
  <c r="R274" i="2"/>
  <c r="P274" i="2"/>
  <c r="BI270" i="2"/>
  <c r="BH270" i="2"/>
  <c r="BG270" i="2"/>
  <c r="BF270" i="2"/>
  <c r="T270" i="2"/>
  <c r="R270" i="2"/>
  <c r="P270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T258" i="2" s="1"/>
  <c r="R259" i="2"/>
  <c r="P259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P209" i="2" s="1"/>
  <c r="BI210" i="2"/>
  <c r="BH210" i="2"/>
  <c r="BG210" i="2"/>
  <c r="BF210" i="2"/>
  <c r="T210" i="2"/>
  <c r="R210" i="2"/>
  <c r="P210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T188" i="2"/>
  <c r="R189" i="2"/>
  <c r="R188" i="2" s="1"/>
  <c r="P189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4" i="2"/>
  <c r="BH144" i="2"/>
  <c r="BG144" i="2"/>
  <c r="BF144" i="2"/>
  <c r="T144" i="2"/>
  <c r="R144" i="2"/>
  <c r="P144" i="2"/>
  <c r="BI142" i="2"/>
  <c r="BH142" i="2"/>
  <c r="F34" i="2" s="1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F32" i="2" s="1"/>
  <c r="T133" i="2"/>
  <c r="R133" i="2"/>
  <c r="P133" i="2"/>
  <c r="BI131" i="2"/>
  <c r="BH131" i="2"/>
  <c r="BG131" i="2"/>
  <c r="BF131" i="2"/>
  <c r="T131" i="2"/>
  <c r="R131" i="2"/>
  <c r="P131" i="2"/>
  <c r="F122" i="2"/>
  <c r="E120" i="2"/>
  <c r="F87" i="2"/>
  <c r="E85" i="2"/>
  <c r="J22" i="2"/>
  <c r="E22" i="2"/>
  <c r="J125" i="2"/>
  <c r="J21" i="2"/>
  <c r="J19" i="2"/>
  <c r="E19" i="2"/>
  <c r="J124" i="2" s="1"/>
  <c r="J18" i="2"/>
  <c r="J16" i="2"/>
  <c r="E16" i="2"/>
  <c r="F125" i="2"/>
  <c r="J15" i="2"/>
  <c r="J13" i="2"/>
  <c r="E13" i="2"/>
  <c r="F124" i="2" s="1"/>
  <c r="J12" i="2"/>
  <c r="J10" i="2"/>
  <c r="J122" i="2"/>
  <c r="L90" i="1"/>
  <c r="AM90" i="1"/>
  <c r="AM89" i="1"/>
  <c r="L89" i="1"/>
  <c r="AM87" i="1"/>
  <c r="L87" i="1"/>
  <c r="L85" i="1"/>
  <c r="L84" i="1"/>
  <c r="BK274" i="2"/>
  <c r="BK266" i="2"/>
  <c r="BK259" i="2"/>
  <c r="J253" i="2"/>
  <c r="J249" i="2"/>
  <c r="J244" i="2"/>
  <c r="J235" i="2"/>
  <c r="BK223" i="2"/>
  <c r="BK206" i="2"/>
  <c r="BK199" i="2"/>
  <c r="BK189" i="2"/>
  <c r="J178" i="2"/>
  <c r="BK168" i="2"/>
  <c r="BK156" i="2"/>
  <c r="J147" i="2"/>
  <c r="J139" i="2"/>
  <c r="J131" i="2"/>
  <c r="BK284" i="2"/>
  <c r="J281" i="2"/>
  <c r="J274" i="2"/>
  <c r="J266" i="2"/>
  <c r="J259" i="2"/>
  <c r="BK253" i="2"/>
  <c r="BK249" i="2"/>
  <c r="BK244" i="2"/>
  <c r="BK235" i="2"/>
  <c r="BK229" i="2"/>
  <c r="BK213" i="2"/>
  <c r="J202" i="2"/>
  <c r="BK196" i="2"/>
  <c r="J189" i="2"/>
  <c r="J181" i="2"/>
  <c r="J165" i="2"/>
  <c r="J156" i="2"/>
  <c r="BK144" i="2"/>
  <c r="J133" i="2"/>
  <c r="AS94" i="1"/>
  <c r="BK238" i="2"/>
  <c r="J226" i="2"/>
  <c r="J217" i="2"/>
  <c r="J206" i="2"/>
  <c r="BK193" i="2"/>
  <c r="J184" i="2"/>
  <c r="J172" i="2"/>
  <c r="BK159" i="2"/>
  <c r="J150" i="2"/>
  <c r="J142" i="2"/>
  <c r="BK131" i="2"/>
  <c r="F33" i="2"/>
  <c r="J241" i="2"/>
  <c r="BK226" i="2"/>
  <c r="BK217" i="2"/>
  <c r="BK204" i="2"/>
  <c r="J199" i="2"/>
  <c r="J186" i="2"/>
  <c r="J175" i="2"/>
  <c r="J162" i="2"/>
  <c r="BK150" i="2"/>
  <c r="BK139" i="2"/>
  <c r="J288" i="2"/>
  <c r="BK281" i="2"/>
  <c r="J278" i="2"/>
  <c r="J270" i="2"/>
  <c r="BK262" i="2"/>
  <c r="BK256" i="2"/>
  <c r="BK251" i="2"/>
  <c r="J247" i="2"/>
  <c r="BK241" i="2"/>
  <c r="J229" i="2"/>
  <c r="J220" i="2"/>
  <c r="J213" i="2"/>
  <c r="J204" i="2"/>
  <c r="J193" i="2"/>
  <c r="BK181" i="2"/>
  <c r="BK172" i="2"/>
  <c r="BK162" i="2"/>
  <c r="J153" i="2"/>
  <c r="BK142" i="2"/>
  <c r="BK133" i="2"/>
  <c r="F35" i="2"/>
  <c r="BK310" i="2"/>
  <c r="J310" i="2"/>
  <c r="BK307" i="2"/>
  <c r="J307" i="2"/>
  <c r="BK303" i="2"/>
  <c r="J303" i="2"/>
  <c r="BK300" i="2"/>
  <c r="J300" i="2"/>
  <c r="BK295" i="2"/>
  <c r="J295" i="2"/>
  <c r="BK288" i="2"/>
  <c r="J284" i="2"/>
  <c r="BK278" i="2"/>
  <c r="BK270" i="2"/>
  <c r="J262" i="2"/>
  <c r="J256" i="2"/>
  <c r="J251" i="2"/>
  <c r="BK247" i="2"/>
  <c r="J238" i="2"/>
  <c r="J232" i="2"/>
  <c r="J223" i="2"/>
  <c r="BK210" i="2"/>
  <c r="BK202" i="2"/>
  <c r="BK186" i="2"/>
  <c r="BK178" i="2"/>
  <c r="BK165" i="2"/>
  <c r="BK153" i="2"/>
  <c r="J144" i="2"/>
  <c r="J136" i="2"/>
  <c r="BK232" i="2"/>
  <c r="BK220" i="2"/>
  <c r="J210" i="2"/>
  <c r="J196" i="2"/>
  <c r="BK184" i="2"/>
  <c r="BK175" i="2"/>
  <c r="J168" i="2"/>
  <c r="J159" i="2"/>
  <c r="BK147" i="2"/>
  <c r="BK136" i="2"/>
  <c r="J32" i="2" l="1"/>
  <c r="BK171" i="2"/>
  <c r="J171" i="2"/>
  <c r="J97" i="2" s="1"/>
  <c r="R209" i="2"/>
  <c r="BK130" i="2"/>
  <c r="J130" i="2"/>
  <c r="J96" i="2"/>
  <c r="T171" i="2"/>
  <c r="BK216" i="2"/>
  <c r="J216" i="2"/>
  <c r="J101" i="2"/>
  <c r="R130" i="2"/>
  <c r="R171" i="2"/>
  <c r="R192" i="2"/>
  <c r="T209" i="2"/>
  <c r="P216" i="2"/>
  <c r="BK258" i="2"/>
  <c r="J258" i="2"/>
  <c r="J102" i="2"/>
  <c r="T130" i="2"/>
  <c r="BK192" i="2"/>
  <c r="J192" i="2"/>
  <c r="J99" i="2"/>
  <c r="T192" i="2"/>
  <c r="R216" i="2"/>
  <c r="P258" i="2"/>
  <c r="BK306" i="2"/>
  <c r="J306" i="2"/>
  <c r="J110" i="2"/>
  <c r="P306" i="2"/>
  <c r="P298" i="2"/>
  <c r="R306" i="2"/>
  <c r="R298" i="2"/>
  <c r="P130" i="2"/>
  <c r="P129" i="2" s="1"/>
  <c r="P171" i="2"/>
  <c r="P192" i="2"/>
  <c r="BK209" i="2"/>
  <c r="J209" i="2"/>
  <c r="J100" i="2" s="1"/>
  <c r="T216" i="2"/>
  <c r="R258" i="2"/>
  <c r="T306" i="2"/>
  <c r="T298" i="2"/>
  <c r="BK287" i="2"/>
  <c r="J287" i="2"/>
  <c r="J103" i="2"/>
  <c r="BK294" i="2"/>
  <c r="J294" i="2"/>
  <c r="J106" i="2"/>
  <c r="BK299" i="2"/>
  <c r="J299" i="2"/>
  <c r="J108" i="2"/>
  <c r="BK188" i="2"/>
  <c r="J188" i="2"/>
  <c r="J98" i="2" s="1"/>
  <c r="BK302" i="2"/>
  <c r="J302" i="2"/>
  <c r="J109" i="2" s="1"/>
  <c r="AW95" i="1"/>
  <c r="J87" i="2"/>
  <c r="F89" i="2"/>
  <c r="J89" i="2"/>
  <c r="F90" i="2"/>
  <c r="J90" i="2"/>
  <c r="BE131" i="2"/>
  <c r="BE133" i="2"/>
  <c r="BE136" i="2"/>
  <c r="BE139" i="2"/>
  <c r="BE142" i="2"/>
  <c r="BE144" i="2"/>
  <c r="BE147" i="2"/>
  <c r="BE150" i="2"/>
  <c r="BE153" i="2"/>
  <c r="BE156" i="2"/>
  <c r="BE159" i="2"/>
  <c r="BE162" i="2"/>
  <c r="BE165" i="2"/>
  <c r="BE168" i="2"/>
  <c r="BE172" i="2"/>
  <c r="BE175" i="2"/>
  <c r="BE178" i="2"/>
  <c r="BE181" i="2"/>
  <c r="BE184" i="2"/>
  <c r="BE186" i="2"/>
  <c r="BE189" i="2"/>
  <c r="BE193" i="2"/>
  <c r="BE196" i="2"/>
  <c r="BE199" i="2"/>
  <c r="BE202" i="2"/>
  <c r="BE204" i="2"/>
  <c r="BE206" i="2"/>
  <c r="BE210" i="2"/>
  <c r="BE213" i="2"/>
  <c r="BE217" i="2"/>
  <c r="BE220" i="2"/>
  <c r="BE223" i="2"/>
  <c r="BE226" i="2"/>
  <c r="BE229" i="2"/>
  <c r="BE232" i="2"/>
  <c r="BE235" i="2"/>
  <c r="BE238" i="2"/>
  <c r="BE241" i="2"/>
  <c r="BE244" i="2"/>
  <c r="BE247" i="2"/>
  <c r="BE249" i="2"/>
  <c r="BE251" i="2"/>
  <c r="BE253" i="2"/>
  <c r="BE256" i="2"/>
  <c r="BE259" i="2"/>
  <c r="BE262" i="2"/>
  <c r="BE266" i="2"/>
  <c r="BE270" i="2"/>
  <c r="BE274" i="2"/>
  <c r="BE278" i="2"/>
  <c r="BE281" i="2"/>
  <c r="BE284" i="2"/>
  <c r="BE288" i="2"/>
  <c r="BE295" i="2"/>
  <c r="BE300" i="2"/>
  <c r="BE303" i="2"/>
  <c r="BE307" i="2"/>
  <c r="BE310" i="2"/>
  <c r="BA95" i="1"/>
  <c r="BA94" i="1" s="1"/>
  <c r="W30" i="1" s="1"/>
  <c r="BD95" i="1"/>
  <c r="BD94" i="1" s="1"/>
  <c r="W33" i="1" s="1"/>
  <c r="BB95" i="1"/>
  <c r="BB94" i="1" s="1"/>
  <c r="W31" i="1" s="1"/>
  <c r="BC95" i="1"/>
  <c r="BC94" i="1" s="1"/>
  <c r="W32" i="1" s="1"/>
  <c r="T129" i="2" l="1"/>
  <c r="T128" i="2"/>
  <c r="P128" i="2"/>
  <c r="AU95" i="1"/>
  <c r="AU94" i="1" s="1"/>
  <c r="R129" i="2"/>
  <c r="R128" i="2"/>
  <c r="BK129" i="2"/>
  <c r="BK128" i="2"/>
  <c r="J128" i="2" s="1"/>
  <c r="J94" i="2" s="1"/>
  <c r="BK298" i="2"/>
  <c r="J298" i="2"/>
  <c r="J107" i="2"/>
  <c r="BK293" i="2"/>
  <c r="J293" i="2"/>
  <c r="J105" i="2"/>
  <c r="F31" i="2"/>
  <c r="AZ95" i="1"/>
  <c r="AZ94" i="1"/>
  <c r="W29" i="1"/>
  <c r="AX94" i="1"/>
  <c r="AY94" i="1"/>
  <c r="J31" i="2"/>
  <c r="AV95" i="1" s="1"/>
  <c r="AT95" i="1" s="1"/>
  <c r="AW94" i="1"/>
  <c r="AK30" i="1"/>
  <c r="J129" i="2" l="1"/>
  <c r="J95" i="2"/>
  <c r="J28" i="2"/>
  <c r="AG95" i="1"/>
  <c r="AG94" i="1"/>
  <c r="AK26" i="1"/>
  <c r="AK35" i="1" s="1"/>
  <c r="AV94" i="1"/>
  <c r="AK29" i="1"/>
  <c r="J37" i="2" l="1"/>
  <c r="AN95" i="1"/>
  <c r="AT94" i="1"/>
  <c r="AN94" i="1"/>
</calcChain>
</file>

<file path=xl/sharedStrings.xml><?xml version="1.0" encoding="utf-8"?>
<sst xmlns="http://schemas.openxmlformats.org/spreadsheetml/2006/main" count="1731" uniqueCount="481">
  <si>
    <t>Export Komplet</t>
  </si>
  <si>
    <t/>
  </si>
  <si>
    <t>2.0</t>
  </si>
  <si>
    <t>False</t>
  </si>
  <si>
    <t>{928fd1b6-2bcf-49b2-a411-6a161cad9bbb}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</si>
  <si>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</si>
  <si>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</si>
  <si>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</si>
  <si>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</si>
  <si>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</si>
  <si>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</si>
  <si>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</si>
  <si>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</si>
  <si>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</si>
  <si>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</si>
  <si>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</si>
  <si>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</si>
  <si>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asfalty</t>
  </si>
  <si>
    <t>KSO:</t>
  </si>
  <si>
    <t>CC-CZ:</t>
  </si>
  <si>
    <t>Místo:</t>
  </si>
  <si>
    <t xml:space="preserve"> </t>
  </si>
  <si>
    <t>Datum:</t>
  </si>
  <si>
    <t>27. 1. 2025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</si>
  <si>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</si>
  <si>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</si>
  <si>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</si>
  <si>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</si>
  <si>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</si>
  <si>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</si>
  <si>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</si>
  <si>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</si>
  <si>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</si>
  <si>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</si>
  <si>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</si>
  <si>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</si>
  <si>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</si>
  <si>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</si>
  <si>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</si>
  <si>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</si>
  <si>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</si>
  <si>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</si>
  <si>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</si>
  <si>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</si>
  <si>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</si>
  <si>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</si>
  <si>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</si>
  <si>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</si>
  <si>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</si>
  <si>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</si>
  <si>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</si>
  <si>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</si>
  <si>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</si>
  <si>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</si>
  <si>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</si>
  <si>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</si>
  <si>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</si>
  <si>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</si>
  <si>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</si>
  <si>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</si>
  <si>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</si>
  <si>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</si>
  <si>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</si>
  <si>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</si>
  <si>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</si>
  <si>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</si>
  <si>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</si>
  <si>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</si>
  <si>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</si>
  <si>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</si>
  <si>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</si>
  <si>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</si>
  <si>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</si>
  <si>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</si>
  <si>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</si>
  <si>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</si>
  <si>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</si>
  <si>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</si>
  <si>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</si>
  <si>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</si>
  <si>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</si>
  <si>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</si>
  <si>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</si>
  <si>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</si>
  <si>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</si>
  <si>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</si>
  <si>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</si>
  <si>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</si>
  <si>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</si>
  <si>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</si>
  <si>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</si>
  <si>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</si>
  <si>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</si>
  <si>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</si>
  <si>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</si>
  <si>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</si>
  <si>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</si>
  <si>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>M - Práce a dodávky M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</si>
  <si>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</si>
  <si>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</si>
  <si>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</si>
  <si>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</si>
  <si>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</si>
  <si>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</si>
  <si>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</si>
  <si>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</si>
  <si>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</si>
  <si>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</si>
  <si>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</si>
  <si>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</si>
  <si>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</si>
  <si>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</si>
  <si>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</si>
  <si>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</si>
  <si>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</si>
  <si>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</si>
  <si>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</si>
  <si>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</si>
  <si>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</si>
  <si>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</si>
  <si>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</si>
  <si>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K</t>
  </si>
  <si>
    <t>113R</t>
  </si>
  <si>
    <t>Odstranění podkladu z kameniva drceného tl přes 200 do 300 mm strojně pl přes 50 do 1000 m2</t>
  </si>
  <si>
    <t>m2</t>
  </si>
  <si>
    <t>4</t>
  </si>
  <si>
    <t>503013548</t>
  </si>
  <si>
    <t>PP</t>
  </si>
  <si>
    <t>Odstranění podkladů nebo krytů strojně plochy jednotlivě přes 50 m2 do 1000 m2 s přemístěním hmot na skládku na vzdálenost do 20 m nebo s naložením na dopravní prostředek z kameniva hrubého drceného, o tl. vrstvy přes 200 do 300 mm
Odstranění vrcní vrstvy komunikace a nahrazení novou.</t>
  </si>
  <si>
    <t>113154548</t>
  </si>
  <si>
    <t>Frézování živičného krytu tl 100 mm pruh š přes 1 m pl přes 500 do 2000 m2</t>
  </si>
  <si>
    <t>-500823678</t>
  </si>
  <si>
    <t xml:space="preserve">Frézování živičného podkladu nebo krytu s naložením hmot na dopravní prostředek plochy přes 500 do 2 000 m2 pruhu šířky přes 1 m, tloušťky vrstvy 100 mm
133*4 + 10*6 + 7*1,5 + 6*5 + 5*5 + 6,5*12(oblouk)
</t>
  </si>
  <si>
    <t>Online PSC</t>
  </si>
  <si>
    <t>https://podminky.urs.cz/item/CS_URS_2025_01/113154548</t>
  </si>
  <si>
    <t>3</t>
  </si>
  <si>
    <t>113202111</t>
  </si>
  <si>
    <t>Vytrhání obrub krajníků obrubníků stojatých</t>
  </si>
  <si>
    <t>m</t>
  </si>
  <si>
    <t>2090649517</t>
  </si>
  <si>
    <t>Vytrhání obrub s vybouráním lože, s přemístěním hmot na skládku na vzdálenost do 3 m nebo s naložením na dopravní prostředek z krajníků nebo obrubníků stojatých
"přídlažba" 9
"obrubník" 220</t>
  </si>
  <si>
    <t>https://podminky.urs.cz/item/CS_URS_2025_01/113202111</t>
  </si>
  <si>
    <t>132154103</t>
  </si>
  <si>
    <t>Hloubení rýh zapažených š do 800 mm v hornině třídy těžitelnosti I skupiny 1 a 2 objem do 100 m3 strojně</t>
  </si>
  <si>
    <t>m3</t>
  </si>
  <si>
    <t>-51795654</t>
  </si>
  <si>
    <t>Hloubení zapažených rýh šířky do 800 mm strojně s urovnáním dna do předepsaného profilu a spádu v hornině třídy těžitelnosti I skupiny 1 a 2 přes 50 do 100 m3
d123*š06,*h1 Výkop na zemnicí pásek a 4x chráničku</t>
  </si>
  <si>
    <t>https://podminky.urs.cz/item/CS_URS_2025_01/132154103</t>
  </si>
  <si>
    <t>5</t>
  </si>
  <si>
    <t>155-R</t>
  </si>
  <si>
    <t xml:space="preserve">Vrtání  jádrové diamantové D přes 150 do 250 mm do 45° </t>
  </si>
  <si>
    <t>-425579364</t>
  </si>
  <si>
    <t>Vrtání  jádrové diamantové D přes 150 do 250 mm do 45° 
Navrání přípojky pro odvod děšťové vody do kanalizace 2*0,5m</t>
  </si>
  <si>
    <t>6</t>
  </si>
  <si>
    <t>162351104</t>
  </si>
  <si>
    <t>Vodorovné přemístění přes 500 do 1000 m výkopku/sypaniny z horniny třídy těžitelnosti I skupiny 1 až 3</t>
  </si>
  <si>
    <t>856833635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</si>
  <si>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</si>
  <si>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https://podminky.urs.cz/item/CS_URS_2025_01/162351104</t>
  </si>
  <si>
    <t>7</t>
  </si>
  <si>
    <t>174151102</t>
  </si>
  <si>
    <t>Zásyp v prostoru s omezeným pohybem stroje sypaninou se zhutněním</t>
  </si>
  <si>
    <t>2123604463</t>
  </si>
  <si>
    <t>Zásyp sypaninou z jakékoliv horniny strojně s uložením výkopku ve vrstvách se zhutněním v prostorách s omezeným pohybem stroje s urovnáním povrchu zásypu</t>
  </si>
  <si>
    <t>https://podminky.urs.cz/item/CS_URS_2025_01/174151102</t>
  </si>
  <si>
    <t>175111101</t>
  </si>
  <si>
    <t>Obsypání potrubí ručně sypaninou bez prohození, uloženou do 3 m</t>
  </si>
  <si>
    <t>2069671552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</si>
  <si>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</si>
  <si>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https://podminky.urs.cz/item/CS_URS_2025_01/175111101</t>
  </si>
  <si>
    <t>9</t>
  </si>
  <si>
    <t>M</t>
  </si>
  <si>
    <t>58337308</t>
  </si>
  <si>
    <t>štěrkopísek frakce 0/2</t>
  </si>
  <si>
    <t>t</t>
  </si>
  <si>
    <t>-191599988</t>
  </si>
  <si>
    <t>VV</t>
  </si>
  <si>
    <t>18*2 'Přepočtené koeficientem množství</t>
  </si>
  <si>
    <t>10</t>
  </si>
  <si>
    <t>175111109</t>
  </si>
  <si>
    <t>Příplatek k obsypání potrubí za ruční prohození sypaniny, uložené do 3 m</t>
  </si>
  <si>
    <t>7388664</t>
  </si>
  <si>
    <t>Obsypání potrubí ručně Příplatek k ceně za prohození sypaniny</t>
  </si>
  <si>
    <t>https://podminky.urs.cz/item/CS_URS_2025_01/175111109</t>
  </si>
  <si>
    <t>11</t>
  </si>
  <si>
    <t>175151101</t>
  </si>
  <si>
    <t>Obsypání potrubí strojně sypaninou bez prohození, uloženou do 3 m</t>
  </si>
  <si>
    <t>-1414982368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</si>
  <si>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</si>
  <si>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https://podminky.urs.cz/item/CS_URS_2025_01/175151101</t>
  </si>
  <si>
    <t>58331200</t>
  </si>
  <si>
    <t>štěrkopísek netříděný 4/8</t>
  </si>
  <si>
    <t>-51791166</t>
  </si>
  <si>
    <t>štěrkopísek netříděný
4/8</t>
  </si>
  <si>
    <t>13</t>
  </si>
  <si>
    <t>-1269612035</t>
  </si>
  <si>
    <t>14</t>
  </si>
  <si>
    <t>58337303</t>
  </si>
  <si>
    <t>štěrkopísek frakce 0/63</t>
  </si>
  <si>
    <t>-1181835492</t>
  </si>
  <si>
    <t>Zakládání</t>
  </si>
  <si>
    <t>15</t>
  </si>
  <si>
    <t>219991113</t>
  </si>
  <si>
    <t>Položení chráničky z plastových trubek DN přes 50 do 100 mm</t>
  </si>
  <si>
    <t>1176193764</t>
  </si>
  <si>
    <t>Položení chráničky z plastových trubek vnitřní průměr přes 50 do 100 mm</t>
  </si>
  <si>
    <t>https://podminky.urs.cz/item/CS_URS_2025_01/219991113</t>
  </si>
  <si>
    <t>16</t>
  </si>
  <si>
    <t>34571355</t>
  </si>
  <si>
    <t>trubka elektroinstalační ohebná dvouplášťová korugovaná HDPE (chránička) D 40/50mm</t>
  </si>
  <si>
    <t>-1051777291</t>
  </si>
  <si>
    <t>trubka elektroinstalační ohebná dvouplášťová korugovaná HDPE (chránička) D 40/50mm
na signalizační vodič</t>
  </si>
  <si>
    <t>133*1,05 'Přepočtené koeficientem množství</t>
  </si>
  <si>
    <t>17</t>
  </si>
  <si>
    <t>219991114</t>
  </si>
  <si>
    <t>Položení chráničky z plastových trubek DN přes 100 do 150 mm</t>
  </si>
  <si>
    <t>2035003773</t>
  </si>
  <si>
    <t>Položení chráničky z plastových trubek vnitřní průměr přes 100 do 150 mm
2x na kabel 3x240+1x120
1x rezerva</t>
  </si>
  <si>
    <t>https://podminky.urs.cz/item/CS_URS_2025_01/219991114</t>
  </si>
  <si>
    <t>18</t>
  </si>
  <si>
    <t>34571357</t>
  </si>
  <si>
    <t>trubka elektroinstalační ohebná dvouplášťová korugovaná HDPE (chránička) D 108/125mm</t>
  </si>
  <si>
    <t>-1660383478</t>
  </si>
  <si>
    <t>trubka elektroinstalační ohebná dvouplášťová korugovaná HDPE (chránička) D 108/125mm
2x na kabel 3x240+1x120
1x rezerva</t>
  </si>
  <si>
    <t>399*1,05 'Přepočtené koeficientem množství</t>
  </si>
  <si>
    <t>19</t>
  </si>
  <si>
    <t>801-R</t>
  </si>
  <si>
    <t>vrtání jádrové D do š. 56 mm h. 600mm</t>
  </si>
  <si>
    <t>ks</t>
  </si>
  <si>
    <t>-2057254293</t>
  </si>
  <si>
    <t>Jádrové  diamantové vrtání průměru do 56 mm, h. do 600mm
Včetně zapravení a izolací.
1*</t>
  </si>
  <si>
    <t>20</t>
  </si>
  <si>
    <t>802-R</t>
  </si>
  <si>
    <t>diamant vrtání jádrové š.  do 110 mm h. do 600mm</t>
  </si>
  <si>
    <t>-416651870</t>
  </si>
  <si>
    <t>Jádrové  diamantové vrtání průměru do 110 mm, h. do 600mm
Včetně zapravení a izolací.
3*</t>
  </si>
  <si>
    <t>Vodorovné konstrukce</t>
  </si>
  <si>
    <t>451572111</t>
  </si>
  <si>
    <t>Lože pod potrubí otevřený výkop z kameniva drobného těženého</t>
  </si>
  <si>
    <t>-1095442380</t>
  </si>
  <si>
    <t>Lože pod potrubí, stoky a drobné objekty v otevřeném výkopu z kameniva drobného těženého 0 až 4 mm</t>
  </si>
  <si>
    <t>https://podminky.urs.cz/item/CS_URS_2025_01/451572111</t>
  </si>
  <si>
    <t>Komunikace pozemní</t>
  </si>
  <si>
    <t>22</t>
  </si>
  <si>
    <t>564871116</t>
  </si>
  <si>
    <t>Podklad ze štěrkodrtě ŠD plochy přes 100 m2 tl. 300 mm</t>
  </si>
  <si>
    <t>-667147706</t>
  </si>
  <si>
    <t>Podklad ze štěrkodrti ŠD s rozprostřením a zhutněním plochy přes 100 m2, po zhutnění tl. 300 mm
Nová základová vrstva pod asfalt</t>
  </si>
  <si>
    <t>https://podminky.urs.cz/item/CS_URS_2025_01/564871116</t>
  </si>
  <si>
    <t>23</t>
  </si>
  <si>
    <t>565155121</t>
  </si>
  <si>
    <t>Asfaltový beton vrstva podkladní ACP 16 (obalované kamenivo OKS) tl 70 mm š přes 3 m</t>
  </si>
  <si>
    <t>-1636956055</t>
  </si>
  <si>
    <t>Asfaltový beton vrstva podkladní ACP 16 (obalované kamenivo střednězrnné - OKS) s rozprostřením a zhutněním v pruhu šířky přes 3 m, po zhutnění tl. 70 mm</t>
  </si>
  <si>
    <t>https://podminky.urs.cz/item/CS_URS_2025_01/565155121</t>
  </si>
  <si>
    <t>24</t>
  </si>
  <si>
    <t>573231106</t>
  </si>
  <si>
    <t>Postřik živičný spojovací ze silniční emulze v množství 0,30 kg/m2</t>
  </si>
  <si>
    <t>-1829559921</t>
  </si>
  <si>
    <t xml:space="preserve">Postřik spojovací PS bez posypu kamenivem ze silniční emulze, v množství 0,30 kg/m2
133*4 + 10*6 + 7*1,5 + 6*5 + 5*5 + 6,5*12(oblouk) *2
</t>
  </si>
  <si>
    <t>https://podminky.urs.cz/item/CS_URS_2025_01/573231106</t>
  </si>
  <si>
    <t>25</t>
  </si>
  <si>
    <t>35442062</t>
  </si>
  <si>
    <t>pás zemnící 30x4mm FeZn</t>
  </si>
  <si>
    <t>kg</t>
  </si>
  <si>
    <t>-173885194</t>
  </si>
  <si>
    <t>pás zemnící 30x4mm FeZn
cana včetně natažení na dně výkopu do lože 5mm frakce 0-2mm</t>
  </si>
  <si>
    <t>26</t>
  </si>
  <si>
    <t>35441986</t>
  </si>
  <si>
    <t>svorka odbočovací a spojovací pro pásek 30x4mm, FeZn</t>
  </si>
  <si>
    <t>kus</t>
  </si>
  <si>
    <t>1252006329</t>
  </si>
  <si>
    <t>27</t>
  </si>
  <si>
    <t>577134121</t>
  </si>
  <si>
    <t>Asfaltový beton vrstva obrusná ACO 11+ (ABS) tř. I tl 40 mm š přes 3 m z nemodifikovaného asfaltu</t>
  </si>
  <si>
    <t>-2133568405</t>
  </si>
  <si>
    <t>Asfaltový beton vrstva obrusná ACO 11 (ABS) s rozprostřením a se zhutněním z nemodifikovaného asfaltu v pruhu šířky přes 3 m tř. I (ACO 11+), po zhutnění tl. 40 mm
133*4 + 10*6 + 7*1,5 + 6*5 + 5*5 + 6,5*12(oblouk)</t>
  </si>
  <si>
    <t>https://podminky.urs.cz/item/CS_URS_2025_01/577134121</t>
  </si>
  <si>
    <t>Trubní vedení</t>
  </si>
  <si>
    <t>28</t>
  </si>
  <si>
    <t>871350310</t>
  </si>
  <si>
    <t>Montáž kanalizačního potrubí hladkého plnostěnného SN 10 z polypropylenu DN 200</t>
  </si>
  <si>
    <t>-940788964</t>
  </si>
  <si>
    <t>Montáž kanalizačního potrubí z polypropylenu PP hladkého plnostěnného SN 10 DN 200</t>
  </si>
  <si>
    <t>https://podminky.urs.cz/item/CS_URS_2025_01/871350310</t>
  </si>
  <si>
    <t>29</t>
  </si>
  <si>
    <t>PPL.M82001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</si>
  <si>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</t>
  </si>
  <si>
    <t>1511800834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</si>
  <si>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
30m</t>
  </si>
  <si>
    <t>P</t>
  </si>
  <si>
    <t>Poznámka k položce:_x000D_
Potrubí pro gravitační splaškovou nebo dešťovou kanalizaci z PP dle ONORM B5113. Kruhová tuhost 10 kN/m, Konstrukce stěny je multilayer (třívrstvá), určeny pro použití
„UD“, tj. v zemi mimo budovy i ve struktuře budov, vnitřní vrstva světle šedá (umožňuje kvalitnější kamerovou revizi), vysoce odolná abrazi. Popis je vně i uvnitř trub (nutná identifikace trub i při kamerové revizi). Průtočná rychlost je Max 15m/s. Těsnost spojů odolá tlaku 2,5bar. Potrubí je možno pokládat i při -10C°.</t>
  </si>
  <si>
    <t>Ostatní konstrukce a práce, bourání</t>
  </si>
  <si>
    <t>30</t>
  </si>
  <si>
    <t>916131113</t>
  </si>
  <si>
    <t>Osazení silničního obrubníku betonového ležatého s boční opěrou do lože z betonu prostého</t>
  </si>
  <si>
    <t>-1510356146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</si>
  <si>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</si>
  <si>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https://podminky.urs.cz/item/CS_URS_2025_01/916131113</t>
  </si>
  <si>
    <t>31</t>
  </si>
  <si>
    <t>59217026</t>
  </si>
  <si>
    <t>obrubník silniční betonový 500x150x250mm</t>
  </si>
  <si>
    <t>1019568419</t>
  </si>
  <si>
    <t>280*1,02 'Přepočtené koeficientem množství</t>
  </si>
  <si>
    <t>32</t>
  </si>
  <si>
    <t>916132112</t>
  </si>
  <si>
    <t>Osazení obruby z betonové přídlažby bez boční opěry do lože z betonu prostého</t>
  </si>
  <si>
    <t>1274031203</t>
  </si>
  <si>
    <t>Osazení silniční obruby z betonové přídlažby (krajníků) s ložem tl. přes 50 do 100 mm, s vyplněním a zatřením spár cementovou maltou šířky do 250 mm bez boční opěry, do lože z betonu prostého
7+6+5m</t>
  </si>
  <si>
    <t>https://podminky.urs.cz/item/CS_URS_2025_01/916132112</t>
  </si>
  <si>
    <t>33</t>
  </si>
  <si>
    <t>59218001</t>
  </si>
  <si>
    <t>krajník betonový silniční 500x250x80mm</t>
  </si>
  <si>
    <t>818021271</t>
  </si>
  <si>
    <t>krajník betonový silniční 500x250x80mm
9*1,05 'Přepočtené koeficientem množství</t>
  </si>
  <si>
    <t>18*1,02 'Přepočtené koeficientem množství</t>
  </si>
  <si>
    <t>34</t>
  </si>
  <si>
    <t>916133112</t>
  </si>
  <si>
    <t>Osazení silničního obrubníku betonového ke kruhovým objezdům do lože z betonu prostého s boční opěrou</t>
  </si>
  <si>
    <t>-1218572074</t>
  </si>
  <si>
    <t>Osazení silničního obrubníku ke kruhovým objezdům se zřízením lože tl. do 150 mm, s vyplněním a zatřením spár cementovou maltou betonového, do lože z betonu prostého s boční opěrou</t>
  </si>
  <si>
    <t>https://podminky.urs.cz/item/CS_URS_2025_01/916133112</t>
  </si>
  <si>
    <t>35</t>
  </si>
  <si>
    <t>59217050</t>
  </si>
  <si>
    <t>obrubník betonový pro kruhový objezd koncový R0,6 200x950x600mm</t>
  </si>
  <si>
    <t>615177555</t>
  </si>
  <si>
    <t>35*1,02 'Přepočtené koeficientem množství</t>
  </si>
  <si>
    <t>36</t>
  </si>
  <si>
    <t>919122121</t>
  </si>
  <si>
    <t>Těsnění spár zálivkou za tepla pro komůrky š 15 mm hl 25 mm s těsnicím profilem</t>
  </si>
  <si>
    <t>-104288073</t>
  </si>
  <si>
    <t>Utěsnění dilatačních spár zálivkou za tepla v cementobetonovém nebo živičném krytu včetně adhezního nátěru s těsnicím profilem pod zálivkou, pro komůrky šířky 15 mm, hloubky 25 mm</t>
  </si>
  <si>
    <t>https://podminky.urs.cz/item/CS_URS_2025_01/919122121</t>
  </si>
  <si>
    <t>37</t>
  </si>
  <si>
    <t>919735111</t>
  </si>
  <si>
    <t>Řezání stávajícího živičného krytu hl do 50 mm</t>
  </si>
  <si>
    <t>-500868358</t>
  </si>
  <si>
    <t>Řezání stávajícího živičného krytu nebo podkladu hloubky do 50 mm</t>
  </si>
  <si>
    <t>https://podminky.urs.cz/item/CS_URS_2025_01/919735111</t>
  </si>
  <si>
    <t>38</t>
  </si>
  <si>
    <t>919735124</t>
  </si>
  <si>
    <t>Řezání stávajícího betonového krytu hl přes 150 do 200 mm</t>
  </si>
  <si>
    <t>-1342794748</t>
  </si>
  <si>
    <t>Řezání stávajícího betonového krytu nebo podkladu hloubky přes 150 do 200 mm</t>
  </si>
  <si>
    <t>https://podminky.urs.cz/item/CS_URS_2025_01/919735124</t>
  </si>
  <si>
    <t>39</t>
  </si>
  <si>
    <t>935114212</t>
  </si>
  <si>
    <t>Osazení mikroštěrbinového odvodňovacího betonového žlabu 220x260 mm se spádem dna 0,5 %</t>
  </si>
  <si>
    <t>459602692</t>
  </si>
  <si>
    <t>Osazení štěrbinového odvodňovacího betonového žlabu rozměru 220x260 mm (mikroštěrbinového) se spádem dna 0,5 %</t>
  </si>
  <si>
    <t>https://podminky.urs.cz/item/CS_URS_2025_01/935114212</t>
  </si>
  <si>
    <t>40</t>
  </si>
  <si>
    <t>592R</t>
  </si>
  <si>
    <t>Žlab  štěrbinový s průběžnou štěrbinou betonový spád dna 0,5% 1000 x 286 x 292 mm</t>
  </si>
  <si>
    <t>-1360079137</t>
  </si>
  <si>
    <t>Žlab štěrbinový s průběžnou štěrbinou betonový spád dna 0,5% 1000 x 286 x 292 mm</t>
  </si>
  <si>
    <t>41</t>
  </si>
  <si>
    <t>935-R</t>
  </si>
  <si>
    <t xml:space="preserve">Osazení vpusti pro odvodňovací žlab betonový s revizí </t>
  </si>
  <si>
    <t>-1132588354</t>
  </si>
  <si>
    <t xml:space="preserve">Osazení odvodňovacího žlabu s krycím roštem s revizí </t>
  </si>
  <si>
    <t>42</t>
  </si>
  <si>
    <t>112R</t>
  </si>
  <si>
    <t>Odvodňovací betonový štěrbinový žlab s revizí 1000 x 286 x 292 mm</t>
  </si>
  <si>
    <t>518405619</t>
  </si>
  <si>
    <t>Odvodňovací betonový štěrbinový žlab  s revizí 1000 x 286 x 292 mm</t>
  </si>
  <si>
    <t>43</t>
  </si>
  <si>
    <t>935923218</t>
  </si>
  <si>
    <t>Osazení vpusti pro odvodňovací žlab betonový nebo polymerbetonový s krycím roštem šířky přes 200 mm</t>
  </si>
  <si>
    <t>-363176187</t>
  </si>
  <si>
    <t>Osazení odvodňovacího žlabu s krycím roštem vpusti pro žlab šířky přes 200 mm</t>
  </si>
  <si>
    <t>https://podminky.urs.cz/item/CS_URS_2025_01/935923218</t>
  </si>
  <si>
    <t>44</t>
  </si>
  <si>
    <t>5922307-R</t>
  </si>
  <si>
    <t>vpust štěrbinová s průběžnou štěrbinou betonová  1000 x 286 x 292 mm</t>
  </si>
  <si>
    <t>-49872610</t>
  </si>
  <si>
    <t>Vpust štěrbinová s průběžnou štěrbinou betonová  1000 x 286 x 292 mm
Spodní odtok včetně čistícího koše</t>
  </si>
  <si>
    <t>997</t>
  </si>
  <si>
    <t>Přesun sutě</t>
  </si>
  <si>
    <t>45</t>
  </si>
  <si>
    <t>997221551</t>
  </si>
  <si>
    <t>Vodorovná doprava suti ze sypkých materiálů do 1 km</t>
  </si>
  <si>
    <t>-2057173048</t>
  </si>
  <si>
    <t>Vodorovná doprava suti bez naložení, ale se složením a s hrubým urovnáním ze sypkých materiálů, na vzdálenost do 1 km
"asfalt" 121,21</t>
  </si>
  <si>
    <t>https://podminky.urs.cz/item/CS_URS_2025_01/997221551</t>
  </si>
  <si>
    <t>46</t>
  </si>
  <si>
    <t>997221559</t>
  </si>
  <si>
    <t>Příplatek ZKD 1 km u vodorovné dopravy suti ze sypkých materiálů</t>
  </si>
  <si>
    <t>-7132407</t>
  </si>
  <si>
    <t xml:space="preserve">Vodorovná doprava suti bez naložení, ale se složením a s hrubým urovnáním Příplatek k ceně za každý další započatý 1 km přes 1 km
</t>
  </si>
  <si>
    <t>https://podminky.urs.cz/item/CS_URS_2025_01/997221559</t>
  </si>
  <si>
    <t>169,165*19</t>
  </si>
  <si>
    <t>47</t>
  </si>
  <si>
    <t>997221561</t>
  </si>
  <si>
    <t>Vodorovná doprava suti z kusových materiálů do 1 km</t>
  </si>
  <si>
    <t>383141002</t>
  </si>
  <si>
    <t xml:space="preserve">Vodorovná doprava suti bez naložení, ale se složením a s hrubým urovnáním z kusových materiálů, na vzdálenost do 1 km
Vodorovná doprava suti bez naložení, ale se složením a s hrubým urovnáním Příplatek k ceně za každý další započatý 1 km přes 1 km
</t>
  </si>
  <si>
    <t>https://podminky.urs.cz/item/CS_URS_2025_01/997221561</t>
  </si>
  <si>
    <t>54,53+323,62+169,165</t>
  </si>
  <si>
    <t>48</t>
  </si>
  <si>
    <t>997221569</t>
  </si>
  <si>
    <t>Příplatek ZKD 1 km u vodorovné dopravy suti z kusových materiálů</t>
  </si>
  <si>
    <t>-210355783</t>
  </si>
  <si>
    <t xml:space="preserve">Vodorovná doprava suti bez naložení, ale se složením a s hrubým urovnáním Příplatek k ceně za každý další započatý 1 km přes 1 km
Vodorovná doprava suti bez naložení, ale se složením a s hrubým urovnáním Příplatek k ceně za každý další započatý 1 km přes 1 km
</t>
  </si>
  <si>
    <t>https://podminky.urs.cz/item/CS_URS_2025_01/997221569</t>
  </si>
  <si>
    <t>54,53+323,62*19</t>
  </si>
  <si>
    <t>49</t>
  </si>
  <si>
    <t>997221611</t>
  </si>
  <si>
    <t>Nakládání suti na dopravní prostředky pro vodorovnou dopravu</t>
  </si>
  <si>
    <t>-729729675</t>
  </si>
  <si>
    <t>Nakládání na dopravní prostředky pro vodorovnou dopravu suti
nakladka všech sutí.</t>
  </si>
  <si>
    <t>https://podminky.urs.cz/item/CS_URS_2025_01/997221611</t>
  </si>
  <si>
    <t>169,165+54,530+323,62</t>
  </si>
  <si>
    <t>50</t>
  </si>
  <si>
    <t>997221861</t>
  </si>
  <si>
    <t>Poplatek za uložení na recyklační skládce (skládkovné) stavebního odpadu z prostého betonu pod kódem 17 01 01</t>
  </si>
  <si>
    <t>2131271077</t>
  </si>
  <si>
    <t>Poplatek za uložení stavebního odpadu na recyklační skládce (skládkovné) z prostého betonu zatříděného do Katalogu odpadů pod kódem 17 01 01
"obrubníky" 46,945</t>
  </si>
  <si>
    <t>https://podminky.urs.cz/item/CS_URS_2025_01/997221861</t>
  </si>
  <si>
    <t>51</t>
  </si>
  <si>
    <t>997221873</t>
  </si>
  <si>
    <t>Poplatek za uložení na recyklační skládce (skládkovné) stavebního odpadu zeminy a kamení zatříděného do Katalogu odpadů pod kódem 17 05 04</t>
  </si>
  <si>
    <t>-2142234574</t>
  </si>
  <si>
    <t>Poplatek za uložení stavebního odpadu na recyklační skládce (skládkovné) zeminy a kamení zatříděného do Katalogu odpadů pod kódem 17 05 04</t>
  </si>
  <si>
    <t>https://podminky.urs.cz/item/CS_URS_2025_01/997221873</t>
  </si>
  <si>
    <t>52</t>
  </si>
  <si>
    <t>997221875</t>
  </si>
  <si>
    <t>Poplatek za uložení na recyklační skládce (skládkovné) stavebního odpadu asfaltového bez obsahu dehtu zatříděného do Katalogu odpadů pod kódem 17 03 02</t>
  </si>
  <si>
    <t>1738989258</t>
  </si>
  <si>
    <t>Poplatek za uložení stavebního odpadu na recyklační skládce (skládkovné) asfaltového bez obsahu dehtu zatříděného do Katalogu odpadů pod kódem 17 03 02
Skladka do 10km</t>
  </si>
  <si>
    <t>https://podminky.urs.cz/item/CS_URS_2025_01/997221875</t>
  </si>
  <si>
    <t>998</t>
  </si>
  <si>
    <t>Přesun hmot</t>
  </si>
  <si>
    <t>53</t>
  </si>
  <si>
    <t>998225111</t>
  </si>
  <si>
    <t>Přesun hmot pro pozemní komunikace s krytem z kamene, monolitickým betonovým nebo živičným</t>
  </si>
  <si>
    <t>-781279292</t>
  </si>
  <si>
    <t>Přesun hmot pro komunikace s krytem z kameniva, monolitickým betonovým nebo živičným dopravní vzdálenost do 200 m jakékoliv délky objektu</t>
  </si>
  <si>
    <t>https://podminky.urs.cz/item/CS_URS_2025_01/998225111</t>
  </si>
  <si>
    <t>PSV</t>
  </si>
  <si>
    <t>Práce a dodávky PSV</t>
  </si>
  <si>
    <t>Práce a dodávky M</t>
  </si>
  <si>
    <t>46-M</t>
  </si>
  <si>
    <t>Zemní práce při extr.mont.pracích</t>
  </si>
  <si>
    <t>54</t>
  </si>
  <si>
    <t>460671114</t>
  </si>
  <si>
    <t>Výstražná fólie pro krytí kabelů šířky přes 35 do 40 cm</t>
  </si>
  <si>
    <t>64</t>
  </si>
  <si>
    <t>-1938221796</t>
  </si>
  <si>
    <t>Výstražné prvky pro krytí kabelů včetně vyrovnání povrchu rýhy, rozvinutí a uložení fólie, šířky přes 35 do 40 cm</t>
  </si>
  <si>
    <t>https://podminky.urs.cz/item/CS_URS_2025_01/460671114</t>
  </si>
  <si>
    <t>VRN</t>
  </si>
  <si>
    <t>Vedlejší rozpočtové náklady</t>
  </si>
  <si>
    <t>VRN1</t>
  </si>
  <si>
    <t>Průzkumné, geodetické a projektové práce</t>
  </si>
  <si>
    <t>55</t>
  </si>
  <si>
    <t>0121R</t>
  </si>
  <si>
    <t>Geodetické zaměření a zhotovení dokumentace skutečného stavu objektů a památek</t>
  </si>
  <si>
    <t>Kpl</t>
  </si>
  <si>
    <t>1024</t>
  </si>
  <si>
    <t>981773008</t>
  </si>
  <si>
    <t>VRN3</t>
  </si>
  <si>
    <t>Zařízení staveniště</t>
  </si>
  <si>
    <t>56</t>
  </si>
  <si>
    <t>030001000</t>
  </si>
  <si>
    <t>-1296957437</t>
  </si>
  <si>
    <t>https://podminky.urs.cz/item/CS_URS_2025_01/030001000</t>
  </si>
  <si>
    <t>VRN4</t>
  </si>
  <si>
    <t>Inženýrská činnost</t>
  </si>
  <si>
    <t>57</t>
  </si>
  <si>
    <t>041002000</t>
  </si>
  <si>
    <t>Dozory</t>
  </si>
  <si>
    <t>kpl</t>
  </si>
  <si>
    <t>-1379681251</t>
  </si>
  <si>
    <t>Dozory
"Zpracování podrobné prováděcí dokumentace,. Zajištění, vypracování, projednání, schválení a realizace dočasného dopravního značení včetně organizace dopravy po dobu výstavby.  Potřebné vytýčení, řádné označení a zabezpečení inženýrských sítí a technických zařízení</t>
  </si>
  <si>
    <t>https://podminky.urs.cz/item/CS_URS_2025_01/041002000</t>
  </si>
  <si>
    <t>58</t>
  </si>
  <si>
    <t>043154000</t>
  </si>
  <si>
    <t>Zkoušky hutnicí</t>
  </si>
  <si>
    <t>1022535578</t>
  </si>
  <si>
    <t>https://podminky.urs.cz/item/CS_URS_2025_01/043154000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</si>
</sst>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15" xfId="0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564871116" TargetMode="External"/><Relationship Id="rId18" Type="http://schemas.openxmlformats.org/officeDocument/2006/relationships/hyperlink" Target="https://podminky.urs.cz/item/CS_URS_2025_01/916131113" TargetMode="External"/><Relationship Id="rId26" Type="http://schemas.openxmlformats.org/officeDocument/2006/relationships/hyperlink" Target="https://podminky.urs.cz/item/CS_URS_2025_01/997221551" TargetMode="External"/><Relationship Id="rId39" Type="http://schemas.openxmlformats.org/officeDocument/2006/relationships/drawing" Target="../drawings/drawing2.xml"/><Relationship Id="rId21" Type="http://schemas.openxmlformats.org/officeDocument/2006/relationships/hyperlink" Target="https://podminky.urs.cz/item/CS_URS_2025_01/919122121" TargetMode="External"/><Relationship Id="rId34" Type="http://schemas.openxmlformats.org/officeDocument/2006/relationships/hyperlink" Target="https://podminky.urs.cz/item/CS_URS_2025_01/998225111" TargetMode="External"/><Relationship Id="rId7" Type="http://schemas.openxmlformats.org/officeDocument/2006/relationships/hyperlink" Target="https://podminky.urs.cz/item/CS_URS_2025_01/175111109" TargetMode="External"/><Relationship Id="rId12" Type="http://schemas.openxmlformats.org/officeDocument/2006/relationships/hyperlink" Target="https://podminky.urs.cz/item/CS_URS_2025_01/451572111" TargetMode="External"/><Relationship Id="rId17" Type="http://schemas.openxmlformats.org/officeDocument/2006/relationships/hyperlink" Target="https://podminky.urs.cz/item/CS_URS_2025_01/871350310" TargetMode="External"/><Relationship Id="rId25" Type="http://schemas.openxmlformats.org/officeDocument/2006/relationships/hyperlink" Target="https://podminky.urs.cz/item/CS_URS_2025_01/935923218" TargetMode="External"/><Relationship Id="rId33" Type="http://schemas.openxmlformats.org/officeDocument/2006/relationships/hyperlink" Target="https://podminky.urs.cz/item/CS_URS_2025_01/997221875" TargetMode="External"/><Relationship Id="rId38" Type="http://schemas.openxmlformats.org/officeDocument/2006/relationships/hyperlink" Target="https://podminky.urs.cz/item/CS_URS_2025_01/043154000" TargetMode="External"/><Relationship Id="rId2" Type="http://schemas.openxmlformats.org/officeDocument/2006/relationships/hyperlink" Target="https://podminky.urs.cz/item/CS_URS_2025_01/113202111" TargetMode="External"/><Relationship Id="rId16" Type="http://schemas.openxmlformats.org/officeDocument/2006/relationships/hyperlink" Target="https://podminky.urs.cz/item/CS_URS_2025_01/577134121" TargetMode="External"/><Relationship Id="rId20" Type="http://schemas.openxmlformats.org/officeDocument/2006/relationships/hyperlink" Target="https://podminky.urs.cz/item/CS_URS_2025_01/916133112" TargetMode="External"/><Relationship Id="rId29" Type="http://schemas.openxmlformats.org/officeDocument/2006/relationships/hyperlink" Target="https://podminky.urs.cz/item/CS_URS_2025_01/997221569" TargetMode="External"/><Relationship Id="rId1" Type="http://schemas.openxmlformats.org/officeDocument/2006/relationships/hyperlink" Target="https://podminky.urs.cz/item/CS_URS_2025_01/113154548" TargetMode="External"/><Relationship Id="rId6" Type="http://schemas.openxmlformats.org/officeDocument/2006/relationships/hyperlink" Target="https://podminky.urs.cz/item/CS_URS_2025_01/175111101" TargetMode="External"/><Relationship Id="rId11" Type="http://schemas.openxmlformats.org/officeDocument/2006/relationships/hyperlink" Target="https://podminky.urs.cz/item/CS_URS_2025_01/219991114" TargetMode="External"/><Relationship Id="rId24" Type="http://schemas.openxmlformats.org/officeDocument/2006/relationships/hyperlink" Target="https://podminky.urs.cz/item/CS_URS_2025_01/935114212" TargetMode="External"/><Relationship Id="rId32" Type="http://schemas.openxmlformats.org/officeDocument/2006/relationships/hyperlink" Target="https://podminky.urs.cz/item/CS_URS_2025_01/997221873" TargetMode="External"/><Relationship Id="rId37" Type="http://schemas.openxmlformats.org/officeDocument/2006/relationships/hyperlink" Target="https://podminky.urs.cz/item/CS_URS_2025_01/041002000" TargetMode="External"/><Relationship Id="rId5" Type="http://schemas.openxmlformats.org/officeDocument/2006/relationships/hyperlink" Target="https://podminky.urs.cz/item/CS_URS_2025_01/174151102" TargetMode="External"/><Relationship Id="rId15" Type="http://schemas.openxmlformats.org/officeDocument/2006/relationships/hyperlink" Target="https://podminky.urs.cz/item/CS_URS_2025_01/573231106" TargetMode="External"/><Relationship Id="rId23" Type="http://schemas.openxmlformats.org/officeDocument/2006/relationships/hyperlink" Target="https://podminky.urs.cz/item/CS_URS_2025_01/919735124" TargetMode="External"/><Relationship Id="rId28" Type="http://schemas.openxmlformats.org/officeDocument/2006/relationships/hyperlink" Target="https://podminky.urs.cz/item/CS_URS_2025_01/997221561" TargetMode="External"/><Relationship Id="rId36" Type="http://schemas.openxmlformats.org/officeDocument/2006/relationships/hyperlink" Target="https://podminky.urs.cz/item/CS_URS_2025_01/030001000" TargetMode="External"/><Relationship Id="rId10" Type="http://schemas.openxmlformats.org/officeDocument/2006/relationships/hyperlink" Target="https://podminky.urs.cz/item/CS_URS_2025_01/219991113" TargetMode="External"/><Relationship Id="rId19" Type="http://schemas.openxmlformats.org/officeDocument/2006/relationships/hyperlink" Target="https://podminky.urs.cz/item/CS_URS_2025_01/916132112" TargetMode="External"/><Relationship Id="rId31" Type="http://schemas.openxmlformats.org/officeDocument/2006/relationships/hyperlink" Target="https://podminky.urs.cz/item/CS_URS_2025_01/997221861" TargetMode="External"/><Relationship Id="rId4" Type="http://schemas.openxmlformats.org/officeDocument/2006/relationships/hyperlink" Target="https://podminky.urs.cz/item/CS_URS_2025_01/162351104" TargetMode="External"/><Relationship Id="rId9" Type="http://schemas.openxmlformats.org/officeDocument/2006/relationships/hyperlink" Target="https://podminky.urs.cz/item/CS_URS_2025_01/175151101" TargetMode="External"/><Relationship Id="rId14" Type="http://schemas.openxmlformats.org/officeDocument/2006/relationships/hyperlink" Target="https://podminky.urs.cz/item/CS_URS_2025_01/565155121" TargetMode="External"/><Relationship Id="rId22" Type="http://schemas.openxmlformats.org/officeDocument/2006/relationships/hyperlink" Target="https://podminky.urs.cz/item/CS_URS_2025_01/919735111" TargetMode="External"/><Relationship Id="rId27" Type="http://schemas.openxmlformats.org/officeDocument/2006/relationships/hyperlink" Target="https://podminky.urs.cz/item/CS_URS_2025_01/997221559" TargetMode="External"/><Relationship Id="rId30" Type="http://schemas.openxmlformats.org/officeDocument/2006/relationships/hyperlink" Target="https://podminky.urs.cz/item/CS_URS_2025_01/997221611" TargetMode="External"/><Relationship Id="rId35" Type="http://schemas.openxmlformats.org/officeDocument/2006/relationships/hyperlink" Target="https://podminky.urs.cz/item/CS_URS_2025_01/460671114" TargetMode="External"/><Relationship Id="rId8" Type="http://schemas.openxmlformats.org/officeDocument/2006/relationships/hyperlink" Target="https://podminky.urs.cz/item/CS_URS_2025_01/175151101" TargetMode="External"/><Relationship Id="rId3" Type="http://schemas.openxmlformats.org/officeDocument/2006/relationships/hyperlink" Target="https://podminky.urs.cz/item/CS_URS_2025_01/132154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09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20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185" t="s">
        <v>14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R5" s="18"/>
      <c r="BE5" s="182" t="s">
        <v>15</v>
      </c>
      <c r="BS5" s="15" t="s">
        <v>6</v>
      </c>
    </row>
    <row r="6" spans="1:74" s="1" customFormat="1" ht="36.950000000000003" customHeight="1">
      <c r="B6" s="18"/>
      <c r="D6" s="24" t="s">
        <v>16</v>
      </c>
      <c r="K6" s="187" t="s">
        <v>17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R6" s="18"/>
      <c r="BE6" s="183"/>
      <c r="BS6" s="15" t="s">
        <v>6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83"/>
      <c r="BS7" s="15" t="s">
        <v>6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83"/>
      <c r="BS8" s="15" t="s">
        <v>6</v>
      </c>
    </row>
    <row r="9" spans="1:74" s="1" customFormat="1" ht="14.45" customHeight="1">
      <c r="B9" s="18"/>
      <c r="AR9" s="18"/>
      <c r="BE9" s="183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3"/>
      <c r="BS10" s="15" t="s">
        <v>6</v>
      </c>
    </row>
    <row r="11" spans="1:74" s="1" customFormat="1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183"/>
      <c r="BS11" s="15" t="s">
        <v>6</v>
      </c>
    </row>
    <row r="12" spans="1:74" s="1" customFormat="1" ht="6.95" customHeight="1">
      <c r="B12" s="18"/>
      <c r="AR12" s="18"/>
      <c r="BE12" s="183"/>
      <c r="BS12" s="15" t="s">
        <v>6</v>
      </c>
    </row>
    <row r="13" spans="1:74" s="1" customFormat="1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83"/>
      <c r="BS13" s="15" t="s">
        <v>6</v>
      </c>
    </row>
    <row r="14" spans="1:74" ht="12.75">
      <c r="B14" s="18"/>
      <c r="E14" s="188" t="s">
        <v>28</v>
      </c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25" t="s">
        <v>26</v>
      </c>
      <c r="AN14" s="27" t="s">
        <v>28</v>
      </c>
      <c r="AR14" s="18"/>
      <c r="BE14" s="183"/>
      <c r="BS14" s="15" t="s">
        <v>6</v>
      </c>
    </row>
    <row r="15" spans="1:74" s="1" customFormat="1" ht="6.95" customHeight="1">
      <c r="B15" s="18"/>
      <c r="AR15" s="18"/>
      <c r="BE15" s="183"/>
      <c r="BS15" s="15" t="s">
        <v>3</v>
      </c>
    </row>
    <row r="16" spans="1:74" s="1" customFormat="1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83"/>
      <c r="BS16" s="15" t="s">
        <v>3</v>
      </c>
    </row>
    <row r="17" spans="1:71" s="1" customFormat="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183"/>
      <c r="BS17" s="15" t="s">
        <v>30</v>
      </c>
    </row>
    <row r="18" spans="1:71" s="1" customFormat="1" ht="6.95" customHeight="1">
      <c r="B18" s="18"/>
      <c r="AR18" s="18"/>
      <c r="BE18" s="183"/>
      <c r="BS18" s="15" t="s">
        <v>6</v>
      </c>
    </row>
    <row r="19" spans="1:71" s="1" customFormat="1" ht="12" customHeight="1">
      <c r="B19" s="18"/>
      <c r="D19" s="25" t="s">
        <v>31</v>
      </c>
      <c r="AK19" s="25" t="s">
        <v>25</v>
      </c>
      <c r="AN19" s="23" t="s">
        <v>1</v>
      </c>
      <c r="AR19" s="18"/>
      <c r="BE19" s="183"/>
      <c r="BS19" s="15" t="s">
        <v>6</v>
      </c>
    </row>
    <row r="20" spans="1:71" s="1" customFormat="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183"/>
      <c r="BS20" s="15" t="s">
        <v>30</v>
      </c>
    </row>
    <row r="21" spans="1:71" s="1" customFormat="1" ht="6.95" customHeight="1">
      <c r="B21" s="18"/>
      <c r="AR21" s="18"/>
      <c r="BE21" s="183"/>
    </row>
    <row r="22" spans="1:71" s="1" customFormat="1" ht="12" customHeight="1">
      <c r="B22" s="18"/>
      <c r="D22" s="25" t="s">
        <v>32</v>
      </c>
      <c r="AR22" s="18"/>
      <c r="BE22" s="183"/>
    </row>
    <row r="23" spans="1:71" s="1" customFormat="1" ht="16.5" customHeight="1">
      <c r="B23" s="18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8"/>
      <c r="BE23" s="183"/>
    </row>
    <row r="24" spans="1:71" s="1" customFormat="1" ht="6.95" customHeight="1">
      <c r="B24" s="18"/>
      <c r="AR24" s="18"/>
      <c r="BE24" s="183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3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1">
        <f>ROUND(AG94,2)</f>
        <v>0</v>
      </c>
      <c r="AL26" s="192"/>
      <c r="AM26" s="192"/>
      <c r="AN26" s="192"/>
      <c r="AO26" s="192"/>
      <c r="AP26" s="30"/>
      <c r="AQ26" s="30"/>
      <c r="AR26" s="31"/>
      <c r="BE26" s="183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83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93" t="s">
        <v>34</v>
      </c>
      <c r="M28" s="193"/>
      <c r="N28" s="193"/>
      <c r="O28" s="193"/>
      <c r="P28" s="193"/>
      <c r="Q28" s="30"/>
      <c r="R28" s="30"/>
      <c r="S28" s="30"/>
      <c r="T28" s="30"/>
      <c r="U28" s="30"/>
      <c r="V28" s="30"/>
      <c r="W28" s="193" t="s">
        <v>35</v>
      </c>
      <c r="X28" s="193"/>
      <c r="Y28" s="193"/>
      <c r="Z28" s="193"/>
      <c r="AA28" s="193"/>
      <c r="AB28" s="193"/>
      <c r="AC28" s="193"/>
      <c r="AD28" s="193"/>
      <c r="AE28" s="193"/>
      <c r="AF28" s="30"/>
      <c r="AG28" s="30"/>
      <c r="AH28" s="30"/>
      <c r="AI28" s="30"/>
      <c r="AJ28" s="30"/>
      <c r="AK28" s="193" t="s">
        <v>36</v>
      </c>
      <c r="AL28" s="193"/>
      <c r="AM28" s="193"/>
      <c r="AN28" s="193"/>
      <c r="AO28" s="193"/>
      <c r="AP28" s="30"/>
      <c r="AQ28" s="30"/>
      <c r="AR28" s="31"/>
      <c r="BE28" s="183"/>
    </row>
    <row r="29" spans="1:71" s="3" customFormat="1" ht="14.45" customHeight="1">
      <c r="B29" s="35"/>
      <c r="D29" s="25" t="s">
        <v>37</v>
      </c>
      <c r="F29" s="25" t="s">
        <v>38</v>
      </c>
      <c r="L29" s="196">
        <v>0.21</v>
      </c>
      <c r="M29" s="195"/>
      <c r="N29" s="195"/>
      <c r="O29" s="195"/>
      <c r="P29" s="19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0</v>
      </c>
      <c r="AL29" s="195"/>
      <c r="AM29" s="195"/>
      <c r="AN29" s="195"/>
      <c r="AO29" s="195"/>
      <c r="AR29" s="35"/>
      <c r="BE29" s="184"/>
    </row>
    <row r="30" spans="1:71" s="3" customFormat="1" ht="14.45" customHeight="1">
      <c r="B30" s="35"/>
      <c r="F30" s="25" t="s">
        <v>39</v>
      </c>
      <c r="L30" s="196">
        <v>0.12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5"/>
      <c r="BE30" s="184"/>
    </row>
    <row r="31" spans="1:71" s="3" customFormat="1" ht="14.45" hidden="1" customHeight="1">
      <c r="B31" s="35"/>
      <c r="F31" s="25" t="s">
        <v>40</v>
      </c>
      <c r="L31" s="196">
        <v>0.21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5"/>
      <c r="BE31" s="184"/>
    </row>
    <row r="32" spans="1:71" s="3" customFormat="1" ht="14.45" hidden="1" customHeight="1">
      <c r="B32" s="35"/>
      <c r="F32" s="25" t="s">
        <v>41</v>
      </c>
      <c r="L32" s="196">
        <v>0.12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5"/>
      <c r="BE32" s="184"/>
    </row>
    <row r="33" spans="1:57" s="3" customFormat="1" ht="14.45" hidden="1" customHeight="1">
      <c r="B33" s="35"/>
      <c r="F33" s="25" t="s">
        <v>42</v>
      </c>
      <c r="L33" s="196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5"/>
      <c r="BE33" s="184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83"/>
    </row>
    <row r="35" spans="1:57" s="2" customFormat="1" ht="25.9" customHeight="1">
      <c r="A35" s="30"/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197" t="s">
        <v>45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9">
        <f>SUM(AK26:AK33)</f>
        <v>0</v>
      </c>
      <c r="AL35" s="198"/>
      <c r="AM35" s="198"/>
      <c r="AN35" s="198"/>
      <c r="AO35" s="200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3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48</v>
      </c>
      <c r="AI60" s="33"/>
      <c r="AJ60" s="33"/>
      <c r="AK60" s="33"/>
      <c r="AL60" s="33"/>
      <c r="AM60" s="43" t="s">
        <v>49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3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48</v>
      </c>
      <c r="AI75" s="33"/>
      <c r="AJ75" s="33"/>
      <c r="AK75" s="33"/>
      <c r="AL75" s="33"/>
      <c r="AM75" s="43" t="s">
        <v>49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0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0" s="2" customFormat="1" ht="24.95" customHeight="1">
      <c r="A82" s="30"/>
      <c r="B82" s="31"/>
      <c r="C82" s="19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49"/>
      <c r="C84" s="25" t="s">
        <v>13</v>
      </c>
      <c r="L84" s="4" t="str">
        <f>K5</f>
        <v>8</v>
      </c>
      <c r="AR84" s="49"/>
    </row>
    <row r="85" spans="1:90" s="5" customFormat="1" ht="36.950000000000003" customHeight="1">
      <c r="B85" s="50"/>
      <c r="C85" s="51" t="s">
        <v>16</v>
      </c>
      <c r="L85" s="201" t="str">
        <f>K6</f>
        <v>asfalty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R85" s="50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 xml:space="preserve"> 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03" t="str">
        <f>IF(AN8= "","",AN8)</f>
        <v>27. 1. 2025</v>
      </c>
      <c r="AN87" s="203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 xml:space="preserve"> 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29</v>
      </c>
      <c r="AJ89" s="30"/>
      <c r="AK89" s="30"/>
      <c r="AL89" s="30"/>
      <c r="AM89" s="204" t="str">
        <f>IF(E17="","",E17)</f>
        <v xml:space="preserve"> </v>
      </c>
      <c r="AN89" s="205"/>
      <c r="AO89" s="205"/>
      <c r="AP89" s="205"/>
      <c r="AQ89" s="30"/>
      <c r="AR89" s="31"/>
      <c r="AS89" s="206" t="s">
        <v>53</v>
      </c>
      <c r="AT89" s="207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0" s="2" customFormat="1" ht="15.2" customHeight="1">
      <c r="A90" s="30"/>
      <c r="B90" s="31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31</v>
      </c>
      <c r="AJ90" s="30"/>
      <c r="AK90" s="30"/>
      <c r="AL90" s="30"/>
      <c r="AM90" s="204" t="str">
        <f>IF(E20="","",E20)</f>
        <v xml:space="preserve"> </v>
      </c>
      <c r="AN90" s="205"/>
      <c r="AO90" s="205"/>
      <c r="AP90" s="205"/>
      <c r="AQ90" s="30"/>
      <c r="AR90" s="31"/>
      <c r="AS90" s="208"/>
      <c r="AT90" s="209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8"/>
      <c r="AT91" s="209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0" s="2" customFormat="1" ht="29.25" customHeight="1">
      <c r="A92" s="30"/>
      <c r="B92" s="31"/>
      <c r="C92" s="210" t="s">
        <v>54</v>
      </c>
      <c r="D92" s="211"/>
      <c r="E92" s="211"/>
      <c r="F92" s="211"/>
      <c r="G92" s="211"/>
      <c r="H92" s="58"/>
      <c r="I92" s="212" t="s">
        <v>55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3" t="s">
        <v>56</v>
      </c>
      <c r="AH92" s="211"/>
      <c r="AI92" s="211"/>
      <c r="AJ92" s="211"/>
      <c r="AK92" s="211"/>
      <c r="AL92" s="211"/>
      <c r="AM92" s="211"/>
      <c r="AN92" s="212" t="s">
        <v>57</v>
      </c>
      <c r="AO92" s="211"/>
      <c r="AP92" s="214"/>
      <c r="AQ92" s="59" t="s">
        <v>58</v>
      </c>
      <c r="AR92" s="31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0" s="6" customFormat="1" ht="32.450000000000003" customHeight="1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8">
        <f>ROUND(AG95,2)</f>
        <v>0</v>
      </c>
      <c r="AH94" s="218"/>
      <c r="AI94" s="218"/>
      <c r="AJ94" s="218"/>
      <c r="AK94" s="218"/>
      <c r="AL94" s="218"/>
      <c r="AM94" s="218"/>
      <c r="AN94" s="219">
        <f>SUM(AG94,AT94)</f>
        <v>0</v>
      </c>
      <c r="AO94" s="219"/>
      <c r="AP94" s="219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72</v>
      </c>
      <c r="BT94" s="75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0" s="7" customFormat="1" ht="16.5" customHeight="1">
      <c r="A95" s="76" t="s">
        <v>76</v>
      </c>
      <c r="B95" s="77"/>
      <c r="C95" s="78"/>
      <c r="D95" s="217" t="s">
        <v>14</v>
      </c>
      <c r="E95" s="217"/>
      <c r="F95" s="217"/>
      <c r="G95" s="217"/>
      <c r="H95" s="217"/>
      <c r="I95" s="79"/>
      <c r="J95" s="217" t="s">
        <v>17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5">
        <f>'8 - asfalty'!J28</f>
        <v>0</v>
      </c>
      <c r="AH95" s="216"/>
      <c r="AI95" s="216"/>
      <c r="AJ95" s="216"/>
      <c r="AK95" s="216"/>
      <c r="AL95" s="216"/>
      <c r="AM95" s="216"/>
      <c r="AN95" s="215">
        <f>SUM(AG95,AT95)</f>
        <v>0</v>
      </c>
      <c r="AO95" s="216"/>
      <c r="AP95" s="216"/>
      <c r="AQ95" s="80" t="s">
        <v>77</v>
      </c>
      <c r="AR95" s="77"/>
      <c r="AS95" s="81">
        <v>0</v>
      </c>
      <c r="AT95" s="82">
        <f>ROUND(SUM(AV95:AW95),2)</f>
        <v>0</v>
      </c>
      <c r="AU95" s="83">
        <f>'8 - asfalty'!P128</f>
        <v>0</v>
      </c>
      <c r="AV95" s="82">
        <f>'8 - asfalty'!J31</f>
        <v>0</v>
      </c>
      <c r="AW95" s="82">
        <f>'8 - asfalty'!J32</f>
        <v>0</v>
      </c>
      <c r="AX95" s="82">
        <f>'8 - asfalty'!J33</f>
        <v>0</v>
      </c>
      <c r="AY95" s="82">
        <f>'8 - asfalty'!J34</f>
        <v>0</v>
      </c>
      <c r="AZ95" s="82">
        <f>'8 - asfalty'!F31</f>
        <v>0</v>
      </c>
      <c r="BA95" s="82">
        <f>'8 - asfalty'!F32</f>
        <v>0</v>
      </c>
      <c r="BB95" s="82">
        <f>'8 - asfalty'!F33</f>
        <v>0</v>
      </c>
      <c r="BC95" s="82">
        <f>'8 - asfalty'!F34</f>
        <v>0</v>
      </c>
      <c r="BD95" s="84">
        <f>'8 - asfalty'!F35</f>
        <v>0</v>
      </c>
      <c r="BT95" s="85" t="s">
        <v>78</v>
      </c>
      <c r="BU95" s="85" t="s">
        <v>79</v>
      </c>
      <c r="BV95" s="85" t="s">
        <v>74</v>
      </c>
      <c r="BW95" s="85" t="s">
        <v>4</v>
      </c>
      <c r="BX95" s="85" t="s">
        <v>75</v>
      </c>
      <c r="CL95" s="85" t="s">
        <v>1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8 - asfalt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3"/>
  <sheetViews>
    <sheetView showGridLines="0" tabSelected="1" topLeftCell="A258" workbookViewId="0">
      <selection activeCell="F274" sqref="F27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15" t="s">
        <v>4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s="1" customFormat="1" ht="24.95" customHeight="1">
      <c r="B4" s="18"/>
      <c r="D4" s="19" t="s">
        <v>81</v>
      </c>
      <c r="L4" s="18"/>
      <c r="M4" s="86" t="s">
        <v>10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30"/>
      <c r="B6" s="31"/>
      <c r="C6" s="30"/>
      <c r="D6" s="25" t="s">
        <v>16</v>
      </c>
      <c r="E6" s="30"/>
      <c r="F6" s="30"/>
      <c r="G6" s="30"/>
      <c r="H6" s="30"/>
      <c r="I6" s="30"/>
      <c r="J6" s="30"/>
      <c r="K6" s="30"/>
      <c r="L6" s="4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16.5" customHeight="1">
      <c r="A7" s="30"/>
      <c r="B7" s="31"/>
      <c r="C7" s="30"/>
      <c r="D7" s="30"/>
      <c r="E7" s="201" t="s">
        <v>17</v>
      </c>
      <c r="F7" s="221"/>
      <c r="G7" s="221"/>
      <c r="H7" s="221"/>
      <c r="I7" s="30"/>
      <c r="J7" s="30"/>
      <c r="K7" s="30"/>
      <c r="L7" s="4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 ht="11.25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5" t="s">
        <v>18</v>
      </c>
      <c r="E9" s="30"/>
      <c r="F9" s="23" t="s">
        <v>1</v>
      </c>
      <c r="G9" s="30"/>
      <c r="H9" s="30"/>
      <c r="I9" s="25" t="s">
        <v>19</v>
      </c>
      <c r="J9" s="23" t="s">
        <v>1</v>
      </c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5" t="s">
        <v>20</v>
      </c>
      <c r="E10" s="30"/>
      <c r="F10" s="23" t="s">
        <v>21</v>
      </c>
      <c r="G10" s="30"/>
      <c r="H10" s="30"/>
      <c r="I10" s="25" t="s">
        <v>22</v>
      </c>
      <c r="J10" s="53" t="str">
        <f>'Rekapitulace stavby'!AN8</f>
        <v>27. 1. 2025</v>
      </c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0.9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24</v>
      </c>
      <c r="E12" s="30"/>
      <c r="F12" s="30"/>
      <c r="G12" s="30"/>
      <c r="H12" s="30"/>
      <c r="I12" s="25" t="s">
        <v>25</v>
      </c>
      <c r="J12" s="23" t="str">
        <f>IF('Rekapitulace stavby'!AN10="","",'Rekapitulace stavby'!AN10)</f>
        <v/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3" t="str">
        <f>IF('Rekapitulace stavby'!E11="","",'Rekapitulace stavby'!E11)</f>
        <v xml:space="preserve"> </v>
      </c>
      <c r="F13" s="30"/>
      <c r="G13" s="30"/>
      <c r="H13" s="30"/>
      <c r="I13" s="25" t="s">
        <v>26</v>
      </c>
      <c r="J13" s="23" t="str">
        <f>IF('Rekapitulace stavby'!AN11="","",'Rekapitulace stavby'!AN11)</f>
        <v/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5" t="s">
        <v>27</v>
      </c>
      <c r="E15" s="30"/>
      <c r="F15" s="30"/>
      <c r="G15" s="30"/>
      <c r="H15" s="30"/>
      <c r="I15" s="25" t="s">
        <v>25</v>
      </c>
      <c r="J15" s="26" t="str">
        <f>'Rekapitulace stavby'!AN13</f>
        <v>Vyplň údaj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222" t="str">
        <f>'Rekapitulace stavby'!E14</f>
        <v>Vyplň údaj</v>
      </c>
      <c r="F16" s="185"/>
      <c r="G16" s="185"/>
      <c r="H16" s="185"/>
      <c r="I16" s="25" t="s">
        <v>26</v>
      </c>
      <c r="J16" s="26" t="str">
        <f>'Rekapitulace stavby'!AN14</f>
        <v>Vyplň údaj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5" t="s">
        <v>29</v>
      </c>
      <c r="E18" s="30"/>
      <c r="F18" s="30"/>
      <c r="G18" s="30"/>
      <c r="H18" s="30"/>
      <c r="I18" s="25" t="s">
        <v>25</v>
      </c>
      <c r="J18" s="23" t="str">
        <f>IF('Rekapitulace stavby'!AN16="","",'Rekapitulace stavby'!AN16)</f>
        <v/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3" t="str">
        <f>IF('Rekapitulace stavby'!E17="","",'Rekapitulace stavby'!E17)</f>
        <v xml:space="preserve"> </v>
      </c>
      <c r="F19" s="30"/>
      <c r="G19" s="30"/>
      <c r="H19" s="30"/>
      <c r="I19" s="25" t="s">
        <v>26</v>
      </c>
      <c r="J19" s="23" t="str">
        <f>IF('Rekapitulace stavby'!AN17="","",'Rekapitulace stavby'!AN17)</f>
        <v/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5" t="s">
        <v>31</v>
      </c>
      <c r="E21" s="30"/>
      <c r="F21" s="30"/>
      <c r="G21" s="30"/>
      <c r="H21" s="30"/>
      <c r="I21" s="25" t="s">
        <v>25</v>
      </c>
      <c r="J21" s="23" t="str">
        <f>IF('Rekapitulace stavby'!AN19="","",'Rekapitulace stavby'!AN19)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3" t="str">
        <f>IF('Rekapitulace stavby'!E20="","",'Rekapitulace stavby'!E20)</f>
        <v xml:space="preserve"> </v>
      </c>
      <c r="F22" s="30"/>
      <c r="G22" s="30"/>
      <c r="H22" s="30"/>
      <c r="I22" s="25" t="s">
        <v>26</v>
      </c>
      <c r="J22" s="23" t="str">
        <f>IF('Rekapitulace stavby'!AN20="","",'Rekapitulace stavby'!AN20)</f>
        <v/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5" t="s">
        <v>32</v>
      </c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87"/>
      <c r="B25" s="88"/>
      <c r="C25" s="87"/>
      <c r="D25" s="87"/>
      <c r="E25" s="190" t="s">
        <v>1</v>
      </c>
      <c r="F25" s="190"/>
      <c r="G25" s="190"/>
      <c r="H25" s="190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4"/>
      <c r="E27" s="64"/>
      <c r="F27" s="64"/>
      <c r="G27" s="64"/>
      <c r="H27" s="64"/>
      <c r="I27" s="64"/>
      <c r="J27" s="64"/>
      <c r="K27" s="64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0" t="s">
        <v>33</v>
      </c>
      <c r="E28" s="30"/>
      <c r="F28" s="30"/>
      <c r="G28" s="30"/>
      <c r="H28" s="30"/>
      <c r="I28" s="30"/>
      <c r="J28" s="69">
        <f>ROUND(J128, 2)</f>
        <v>0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35</v>
      </c>
      <c r="G30" s="30"/>
      <c r="H30" s="30"/>
      <c r="I30" s="34" t="s">
        <v>34</v>
      </c>
      <c r="J30" s="34" t="s">
        <v>36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1" t="s">
        <v>37</v>
      </c>
      <c r="E31" s="25" t="s">
        <v>38</v>
      </c>
      <c r="F31" s="92">
        <f>ROUND((SUM(BE128:BE312)),  2)</f>
        <v>0</v>
      </c>
      <c r="G31" s="30"/>
      <c r="H31" s="30"/>
      <c r="I31" s="93">
        <v>0.21</v>
      </c>
      <c r="J31" s="92">
        <f>ROUND(((SUM(BE128:BE312))*I31),  2)</f>
        <v>0</v>
      </c>
      <c r="K31" s="30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25" t="s">
        <v>39</v>
      </c>
      <c r="F32" s="92">
        <f>ROUND((SUM(BF128:BF312)),  2)</f>
        <v>0</v>
      </c>
      <c r="G32" s="30"/>
      <c r="H32" s="30"/>
      <c r="I32" s="93">
        <v>0.12</v>
      </c>
      <c r="J32" s="92">
        <f>ROUND(((SUM(BF128:BF312))*I32), 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5" t="s">
        <v>40</v>
      </c>
      <c r="F33" s="92">
        <f>ROUND((SUM(BG128:BG312)),  2)</f>
        <v>0</v>
      </c>
      <c r="G33" s="30"/>
      <c r="H33" s="30"/>
      <c r="I33" s="93">
        <v>0.21</v>
      </c>
      <c r="J33" s="92">
        <f>0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41</v>
      </c>
      <c r="F34" s="92">
        <f>ROUND((SUM(BH128:BH312)),  2)</f>
        <v>0</v>
      </c>
      <c r="G34" s="30"/>
      <c r="H34" s="30"/>
      <c r="I34" s="93">
        <v>0.12</v>
      </c>
      <c r="J34" s="92">
        <f>0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42</v>
      </c>
      <c r="F35" s="92">
        <f>ROUND((SUM(BI128:BI312)),  2)</f>
        <v>0</v>
      </c>
      <c r="G35" s="30"/>
      <c r="H35" s="30"/>
      <c r="I35" s="93">
        <v>0</v>
      </c>
      <c r="J35" s="92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94"/>
      <c r="D37" s="95" t="s">
        <v>43</v>
      </c>
      <c r="E37" s="58"/>
      <c r="F37" s="58"/>
      <c r="G37" s="96" t="s">
        <v>44</v>
      </c>
      <c r="H37" s="97" t="s">
        <v>45</v>
      </c>
      <c r="I37" s="58"/>
      <c r="J37" s="98">
        <f>SUM(J28:J35)</f>
        <v>0</v>
      </c>
      <c r="K37" s="99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0"/>
      <c r="B61" s="31"/>
      <c r="C61" s="30"/>
      <c r="D61" s="43" t="s">
        <v>48</v>
      </c>
      <c r="E61" s="33"/>
      <c r="F61" s="100" t="s">
        <v>49</v>
      </c>
      <c r="G61" s="43" t="s">
        <v>48</v>
      </c>
      <c r="H61" s="33"/>
      <c r="I61" s="33"/>
      <c r="J61" s="101" t="s">
        <v>49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0"/>
      <c r="B65" s="31"/>
      <c r="C65" s="30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0"/>
      <c r="B76" s="31"/>
      <c r="C76" s="30"/>
      <c r="D76" s="43" t="s">
        <v>48</v>
      </c>
      <c r="E76" s="33"/>
      <c r="F76" s="100" t="s">
        <v>49</v>
      </c>
      <c r="G76" s="43" t="s">
        <v>48</v>
      </c>
      <c r="H76" s="33"/>
      <c r="I76" s="33"/>
      <c r="J76" s="101" t="s">
        <v>49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82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01" t="str">
        <f>E7</f>
        <v>asfalty</v>
      </c>
      <c r="F85" s="221"/>
      <c r="G85" s="221"/>
      <c r="H85" s="221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2" customHeight="1">
      <c r="A87" s="30"/>
      <c r="B87" s="31"/>
      <c r="C87" s="25" t="s">
        <v>20</v>
      </c>
      <c r="D87" s="30"/>
      <c r="E87" s="30"/>
      <c r="F87" s="23" t="str">
        <f>F10</f>
        <v xml:space="preserve"> </v>
      </c>
      <c r="G87" s="30"/>
      <c r="H87" s="30"/>
      <c r="I87" s="25" t="s">
        <v>22</v>
      </c>
      <c r="J87" s="53" t="str">
        <f>IF(J10="","",J10)</f>
        <v>27. 1. 2025</v>
      </c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5" t="s">
        <v>24</v>
      </c>
      <c r="D89" s="30"/>
      <c r="E89" s="30"/>
      <c r="F89" s="23" t="str">
        <f>E13</f>
        <v xml:space="preserve"> </v>
      </c>
      <c r="G89" s="30"/>
      <c r="H89" s="30"/>
      <c r="I89" s="25" t="s">
        <v>29</v>
      </c>
      <c r="J89" s="28" t="str">
        <f>E19</f>
        <v xml:space="preserve"> 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5.2" customHeight="1">
      <c r="A90" s="30"/>
      <c r="B90" s="31"/>
      <c r="C90" s="25" t="s">
        <v>27</v>
      </c>
      <c r="D90" s="30"/>
      <c r="E90" s="30"/>
      <c r="F90" s="23" t="str">
        <f>IF(E16="","",E16)</f>
        <v>Vyplň údaj</v>
      </c>
      <c r="G90" s="30"/>
      <c r="H90" s="30"/>
      <c r="I90" s="25" t="s">
        <v>31</v>
      </c>
      <c r="J90" s="28" t="str">
        <f>E22</f>
        <v xml:space="preserve"> </v>
      </c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0.3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9.25" customHeight="1">
      <c r="A92" s="30"/>
      <c r="B92" s="31"/>
      <c r="C92" s="102" t="s">
        <v>83</v>
      </c>
      <c r="D92" s="94"/>
      <c r="E92" s="94"/>
      <c r="F92" s="94"/>
      <c r="G92" s="94"/>
      <c r="H92" s="94"/>
      <c r="I92" s="94"/>
      <c r="J92" s="103" t="s">
        <v>84</v>
      </c>
      <c r="K92" s="94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2.9" customHeight="1">
      <c r="A94" s="30"/>
      <c r="B94" s="31"/>
      <c r="C94" s="104" t="s">
        <v>85</v>
      </c>
      <c r="D94" s="30"/>
      <c r="E94" s="30"/>
      <c r="F94" s="30"/>
      <c r="G94" s="30"/>
      <c r="H94" s="30"/>
      <c r="I94" s="30"/>
      <c r="J94" s="69">
        <f>J128</f>
        <v>0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U94" s="15" t="s">
        <v>86</v>
      </c>
    </row>
    <row r="95" spans="1:47" s="9" customFormat="1" ht="24.95" customHeight="1">
      <c r="B95" s="105"/>
      <c r="D95" s="106" t="s">
        <v>87</v>
      </c>
      <c r="E95" s="107"/>
      <c r="F95" s="107"/>
      <c r="G95" s="107"/>
      <c r="H95" s="107"/>
      <c r="I95" s="107"/>
      <c r="J95" s="108">
        <f>J129</f>
        <v>0</v>
      </c>
      <c r="L95" s="105"/>
    </row>
    <row r="96" spans="1:47" s="10" customFormat="1" ht="19.899999999999999" customHeight="1">
      <c r="B96" s="109"/>
      <c r="D96" s="110" t="s">
        <v>88</v>
      </c>
      <c r="E96" s="111"/>
      <c r="F96" s="111"/>
      <c r="G96" s="111"/>
      <c r="H96" s="111"/>
      <c r="I96" s="111"/>
      <c r="J96" s="112">
        <f>J130</f>
        <v>0</v>
      </c>
      <c r="L96" s="109"/>
    </row>
    <row r="97" spans="1:31" s="10" customFormat="1" ht="19.899999999999999" customHeight="1">
      <c r="B97" s="109"/>
      <c r="D97" s="110" t="s">
        <v>89</v>
      </c>
      <c r="E97" s="111"/>
      <c r="F97" s="111"/>
      <c r="G97" s="111"/>
      <c r="H97" s="111"/>
      <c r="I97" s="111"/>
      <c r="J97" s="112">
        <f>J171</f>
        <v>0</v>
      </c>
      <c r="L97" s="109"/>
    </row>
    <row r="98" spans="1:31" s="10" customFormat="1" ht="19.899999999999999" customHeight="1">
      <c r="B98" s="109"/>
      <c r="D98" s="110" t="s">
        <v>90</v>
      </c>
      <c r="E98" s="111"/>
      <c r="F98" s="111"/>
      <c r="G98" s="111"/>
      <c r="H98" s="111"/>
      <c r="I98" s="111"/>
      <c r="J98" s="112">
        <f>J188</f>
        <v>0</v>
      </c>
      <c r="L98" s="109"/>
    </row>
    <row r="99" spans="1:31" s="10" customFormat="1" ht="19.899999999999999" customHeight="1">
      <c r="B99" s="109"/>
      <c r="D99" s="110" t="s">
        <v>91</v>
      </c>
      <c r="E99" s="111"/>
      <c r="F99" s="111"/>
      <c r="G99" s="111"/>
      <c r="H99" s="111"/>
      <c r="I99" s="111"/>
      <c r="J99" s="112">
        <f>J192</f>
        <v>0</v>
      </c>
      <c r="L99" s="109"/>
    </row>
    <row r="100" spans="1:31" s="10" customFormat="1" ht="19.899999999999999" customHeight="1">
      <c r="B100" s="109"/>
      <c r="D100" s="110" t="s">
        <v>92</v>
      </c>
      <c r="E100" s="111"/>
      <c r="F100" s="111"/>
      <c r="G100" s="111"/>
      <c r="H100" s="111"/>
      <c r="I100" s="111"/>
      <c r="J100" s="112">
        <f>J209</f>
        <v>0</v>
      </c>
      <c r="L100" s="109"/>
    </row>
    <row r="101" spans="1:31" s="10" customFormat="1" ht="19.899999999999999" customHeight="1">
      <c r="B101" s="109"/>
      <c r="D101" s="110" t="s">
        <v>93</v>
      </c>
      <c r="E101" s="111"/>
      <c r="F101" s="111"/>
      <c r="G101" s="111"/>
      <c r="H101" s="111"/>
      <c r="I101" s="111"/>
      <c r="J101" s="112">
        <f>J216</f>
        <v>0</v>
      </c>
      <c r="L101" s="109"/>
    </row>
    <row r="102" spans="1:31" s="10" customFormat="1" ht="19.899999999999999" customHeight="1">
      <c r="B102" s="109"/>
      <c r="D102" s="110" t="s">
        <v>94</v>
      </c>
      <c r="E102" s="111"/>
      <c r="F102" s="111"/>
      <c r="G102" s="111"/>
      <c r="H102" s="111"/>
      <c r="I102" s="111"/>
      <c r="J102" s="112">
        <f>J258</f>
        <v>0</v>
      </c>
      <c r="L102" s="109"/>
    </row>
    <row r="103" spans="1:31" s="10" customFormat="1" ht="19.899999999999999" customHeight="1">
      <c r="B103" s="109"/>
      <c r="D103" s="110" t="s">
        <v>95</v>
      </c>
      <c r="E103" s="111"/>
      <c r="F103" s="111"/>
      <c r="G103" s="111"/>
      <c r="H103" s="111"/>
      <c r="I103" s="111"/>
      <c r="J103" s="112">
        <f>J287</f>
        <v>0</v>
      </c>
      <c r="L103" s="109"/>
    </row>
    <row r="104" spans="1:31" s="9" customFormat="1" ht="24.95" customHeight="1">
      <c r="B104" s="105"/>
      <c r="D104" s="106" t="s">
        <v>96</v>
      </c>
      <c r="E104" s="107"/>
      <c r="F104" s="107"/>
      <c r="G104" s="107"/>
      <c r="H104" s="107"/>
      <c r="I104" s="107"/>
      <c r="J104" s="108">
        <f>J292</f>
        <v>0</v>
      </c>
      <c r="L104" s="105"/>
    </row>
    <row r="105" spans="1:31" s="9" customFormat="1" ht="24.95" customHeight="1">
      <c r="B105" s="105"/>
      <c r="D105" s="106" t="s">
        <v>97</v>
      </c>
      <c r="E105" s="107"/>
      <c r="F105" s="107"/>
      <c r="G105" s="107"/>
      <c r="H105" s="107"/>
      <c r="I105" s="107"/>
      <c r="J105" s="108">
        <f>J293</f>
        <v>0</v>
      </c>
      <c r="L105" s="105"/>
    </row>
    <row r="106" spans="1:31" s="10" customFormat="1" ht="19.899999999999999" customHeight="1">
      <c r="B106" s="109"/>
      <c r="D106" s="110" t="s">
        <v>98</v>
      </c>
      <c r="E106" s="111"/>
      <c r="F106" s="111"/>
      <c r="G106" s="111"/>
      <c r="H106" s="111"/>
      <c r="I106" s="111"/>
      <c r="J106" s="112">
        <f>J294</f>
        <v>0</v>
      </c>
      <c r="L106" s="109"/>
    </row>
    <row r="107" spans="1:31" s="9" customFormat="1" ht="24.95" customHeight="1">
      <c r="B107" s="105"/>
      <c r="D107" s="106" t="s">
        <v>99</v>
      </c>
      <c r="E107" s="107"/>
      <c r="F107" s="107"/>
      <c r="G107" s="107"/>
      <c r="H107" s="107"/>
      <c r="I107" s="107"/>
      <c r="J107" s="108">
        <f>J298</f>
        <v>0</v>
      </c>
      <c r="L107" s="105"/>
    </row>
    <row r="108" spans="1:31" s="10" customFormat="1" ht="19.899999999999999" customHeight="1">
      <c r="B108" s="109"/>
      <c r="D108" s="110" t="s">
        <v>100</v>
      </c>
      <c r="E108" s="111"/>
      <c r="F108" s="111"/>
      <c r="G108" s="111"/>
      <c r="H108" s="111"/>
      <c r="I108" s="111"/>
      <c r="J108" s="112">
        <f>J299</f>
        <v>0</v>
      </c>
      <c r="L108" s="109"/>
    </row>
    <row r="109" spans="1:31" s="10" customFormat="1" ht="19.899999999999999" customHeight="1">
      <c r="B109" s="109"/>
      <c r="D109" s="110" t="s">
        <v>101</v>
      </c>
      <c r="E109" s="111"/>
      <c r="F109" s="111"/>
      <c r="G109" s="111"/>
      <c r="H109" s="111"/>
      <c r="I109" s="111"/>
      <c r="J109" s="112">
        <f>J302</f>
        <v>0</v>
      </c>
      <c r="L109" s="109"/>
    </row>
    <row r="110" spans="1:31" s="10" customFormat="1" ht="19.899999999999999" customHeight="1">
      <c r="B110" s="109"/>
      <c r="D110" s="110" t="s">
        <v>102</v>
      </c>
      <c r="E110" s="111"/>
      <c r="F110" s="111"/>
      <c r="G110" s="111"/>
      <c r="H110" s="111"/>
      <c r="I110" s="111"/>
      <c r="J110" s="112">
        <f>J306</f>
        <v>0</v>
      </c>
      <c r="L110" s="109"/>
    </row>
    <row r="111" spans="1:31" s="2" customFormat="1" ht="21.7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6" spans="1:63" s="2" customFormat="1" ht="6.95" customHeight="1">
      <c r="A116" s="30"/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24.95" customHeight="1">
      <c r="A117" s="30"/>
      <c r="B117" s="31"/>
      <c r="C117" s="19" t="s">
        <v>103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>
      <c r="A119" s="30"/>
      <c r="B119" s="31"/>
      <c r="C119" s="25" t="s">
        <v>16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6.5" customHeight="1">
      <c r="A120" s="30"/>
      <c r="B120" s="31"/>
      <c r="C120" s="30"/>
      <c r="D120" s="30"/>
      <c r="E120" s="201" t="str">
        <f>E7</f>
        <v>asfalty</v>
      </c>
      <c r="F120" s="221"/>
      <c r="G120" s="221"/>
      <c r="H120" s="221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>
      <c r="A122" s="30"/>
      <c r="B122" s="31"/>
      <c r="C122" s="25" t="s">
        <v>20</v>
      </c>
      <c r="D122" s="30"/>
      <c r="E122" s="30"/>
      <c r="F122" s="23" t="str">
        <f>F10</f>
        <v xml:space="preserve"> </v>
      </c>
      <c r="G122" s="30"/>
      <c r="H122" s="30"/>
      <c r="I122" s="25" t="s">
        <v>22</v>
      </c>
      <c r="J122" s="53" t="str">
        <f>IF(J10="","",J10)</f>
        <v>27. 1. 2025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5" t="s">
        <v>24</v>
      </c>
      <c r="D124" s="30"/>
      <c r="E124" s="30"/>
      <c r="F124" s="23" t="str">
        <f>E13</f>
        <v xml:space="preserve"> </v>
      </c>
      <c r="G124" s="30"/>
      <c r="H124" s="30"/>
      <c r="I124" s="25" t="s">
        <v>29</v>
      </c>
      <c r="J124" s="28" t="str">
        <f>E19</f>
        <v xml:space="preserve"> 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>
      <c r="A125" s="30"/>
      <c r="B125" s="31"/>
      <c r="C125" s="25" t="s">
        <v>27</v>
      </c>
      <c r="D125" s="30"/>
      <c r="E125" s="30"/>
      <c r="F125" s="23" t="str">
        <f>IF(E16="","",E16)</f>
        <v>Vyplň údaj</v>
      </c>
      <c r="G125" s="30"/>
      <c r="H125" s="30"/>
      <c r="I125" s="25" t="s">
        <v>31</v>
      </c>
      <c r="J125" s="28" t="str">
        <f>E22</f>
        <v xml:space="preserve"> 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>
      <c r="A127" s="113"/>
      <c r="B127" s="114"/>
      <c r="C127" s="115" t="s">
        <v>104</v>
      </c>
      <c r="D127" s="116" t="s">
        <v>58</v>
      </c>
      <c r="E127" s="116" t="s">
        <v>54</v>
      </c>
      <c r="F127" s="116" t="s">
        <v>55</v>
      </c>
      <c r="G127" s="116" t="s">
        <v>105</v>
      </c>
      <c r="H127" s="116" t="s">
        <v>106</v>
      </c>
      <c r="I127" s="116" t="s">
        <v>107</v>
      </c>
      <c r="J127" s="117" t="s">
        <v>84</v>
      </c>
      <c r="K127" s="118" t="s">
        <v>108</v>
      </c>
      <c r="L127" s="119"/>
      <c r="M127" s="60" t="s">
        <v>1</v>
      </c>
      <c r="N127" s="61" t="s">
        <v>37</v>
      </c>
      <c r="O127" s="61" t="s">
        <v>109</v>
      </c>
      <c r="P127" s="61" t="s">
        <v>110</v>
      </c>
      <c r="Q127" s="61" t="s">
        <v>111</v>
      </c>
      <c r="R127" s="61" t="s">
        <v>112</v>
      </c>
      <c r="S127" s="61" t="s">
        <v>113</v>
      </c>
      <c r="T127" s="61" t="s">
        <v>114</v>
      </c>
      <c r="U127" s="62" t="s">
        <v>115</v>
      </c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</row>
    <row r="128" spans="1:63" s="2" customFormat="1" ht="22.9" customHeight="1">
      <c r="A128" s="30"/>
      <c r="B128" s="31"/>
      <c r="C128" s="67" t="s">
        <v>116</v>
      </c>
      <c r="D128" s="30"/>
      <c r="E128" s="30"/>
      <c r="F128" s="30"/>
      <c r="G128" s="30"/>
      <c r="H128" s="30"/>
      <c r="I128" s="30"/>
      <c r="J128" s="120">
        <f>BK128</f>
        <v>0</v>
      </c>
      <c r="K128" s="30"/>
      <c r="L128" s="31"/>
      <c r="M128" s="63"/>
      <c r="N128" s="54"/>
      <c r="O128" s="64"/>
      <c r="P128" s="121">
        <f>P129+P292+P293+P298</f>
        <v>0</v>
      </c>
      <c r="Q128" s="64"/>
      <c r="R128" s="121">
        <f>R129+R292+R293+R298</f>
        <v>229.74927400000001</v>
      </c>
      <c r="S128" s="64"/>
      <c r="T128" s="121">
        <f>T129+T292+T293+T298</f>
        <v>547.31500000000005</v>
      </c>
      <c r="U128" s="65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5" t="s">
        <v>72</v>
      </c>
      <c r="AU128" s="15" t="s">
        <v>86</v>
      </c>
      <c r="BK128" s="122">
        <f>BK129+BK292+BK293+BK298</f>
        <v>0</v>
      </c>
    </row>
    <row r="129" spans="1:65" s="12" customFormat="1" ht="25.9" customHeight="1">
      <c r="B129" s="123"/>
      <c r="D129" s="124" t="s">
        <v>72</v>
      </c>
      <c r="E129" s="125" t="s">
        <v>117</v>
      </c>
      <c r="F129" s="125" t="s">
        <v>118</v>
      </c>
      <c r="I129" s="126"/>
      <c r="J129" s="127">
        <f>BK129</f>
        <v>0</v>
      </c>
      <c r="L129" s="123"/>
      <c r="M129" s="128"/>
      <c r="N129" s="129"/>
      <c r="O129" s="129"/>
      <c r="P129" s="130">
        <f>P130+P171+P188+P192+P209+P216+P258+P287</f>
        <v>0</v>
      </c>
      <c r="Q129" s="129"/>
      <c r="R129" s="130">
        <f>R130+R171+R188+R192+R209+R216+R258+R287</f>
        <v>229.73331400000001</v>
      </c>
      <c r="S129" s="129"/>
      <c r="T129" s="130">
        <f>T130+T171+T188+T192+T209+T216+T258+T287</f>
        <v>547.31500000000005</v>
      </c>
      <c r="U129" s="131"/>
      <c r="AR129" s="124" t="s">
        <v>78</v>
      </c>
      <c r="AT129" s="132" t="s">
        <v>72</v>
      </c>
      <c r="AU129" s="132" t="s">
        <v>73</v>
      </c>
      <c r="AY129" s="124" t="s">
        <v>119</v>
      </c>
      <c r="BK129" s="133">
        <f>BK130+BK171+BK188+BK192+BK209+BK216+BK258+BK287</f>
        <v>0</v>
      </c>
    </row>
    <row r="130" spans="1:65" s="12" customFormat="1" ht="22.9" customHeight="1">
      <c r="B130" s="123"/>
      <c r="D130" s="124" t="s">
        <v>72</v>
      </c>
      <c r="E130" s="134" t="s">
        <v>78</v>
      </c>
      <c r="F130" s="134" t="s">
        <v>120</v>
      </c>
      <c r="I130" s="126"/>
      <c r="J130" s="135">
        <f>BK130</f>
        <v>0</v>
      </c>
      <c r="L130" s="123"/>
      <c r="M130" s="128"/>
      <c r="N130" s="129"/>
      <c r="O130" s="129"/>
      <c r="P130" s="130">
        <f>SUM(P131:P170)</f>
        <v>0</v>
      </c>
      <c r="Q130" s="129"/>
      <c r="R130" s="130">
        <f>SUM(R131:R170)</f>
        <v>108.024535</v>
      </c>
      <c r="S130" s="129"/>
      <c r="T130" s="130">
        <f>SUM(T131:T170)</f>
        <v>547.31500000000005</v>
      </c>
      <c r="U130" s="131"/>
      <c r="AR130" s="124" t="s">
        <v>78</v>
      </c>
      <c r="AT130" s="132" t="s">
        <v>72</v>
      </c>
      <c r="AU130" s="132" t="s">
        <v>78</v>
      </c>
      <c r="AY130" s="124" t="s">
        <v>119</v>
      </c>
      <c r="BK130" s="133">
        <f>SUM(BK131:BK170)</f>
        <v>0</v>
      </c>
    </row>
    <row r="131" spans="1:65" s="2" customFormat="1" ht="33" customHeight="1">
      <c r="A131" s="30"/>
      <c r="B131" s="136"/>
      <c r="C131" s="137" t="s">
        <v>78</v>
      </c>
      <c r="D131" s="137" t="s">
        <v>121</v>
      </c>
      <c r="E131" s="138" t="s">
        <v>122</v>
      </c>
      <c r="F131" s="139" t="s">
        <v>123</v>
      </c>
      <c r="G131" s="140" t="s">
        <v>124</v>
      </c>
      <c r="H131" s="141">
        <v>735.5</v>
      </c>
      <c r="I131" s="142"/>
      <c r="J131" s="143">
        <f>ROUND(I131*H131,2)</f>
        <v>0</v>
      </c>
      <c r="K131" s="144"/>
      <c r="L131" s="31"/>
      <c r="M131" s="145" t="s">
        <v>1</v>
      </c>
      <c r="N131" s="146" t="s">
        <v>38</v>
      </c>
      <c r="O131" s="56"/>
      <c r="P131" s="147">
        <f>O131*H131</f>
        <v>0</v>
      </c>
      <c r="Q131" s="147">
        <v>0</v>
      </c>
      <c r="R131" s="147">
        <f>Q131*H131</f>
        <v>0</v>
      </c>
      <c r="S131" s="147">
        <v>0.44</v>
      </c>
      <c r="T131" s="147">
        <f>S131*H131</f>
        <v>323.62</v>
      </c>
      <c r="U131" s="148" t="s">
        <v>1</v>
      </c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49" t="s">
        <v>125</v>
      </c>
      <c r="AT131" s="149" t="s">
        <v>121</v>
      </c>
      <c r="AU131" s="149" t="s">
        <v>80</v>
      </c>
      <c r="AY131" s="15" t="s">
        <v>119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5" t="s">
        <v>78</v>
      </c>
      <c r="BK131" s="150">
        <f>ROUND(I131*H131,2)</f>
        <v>0</v>
      </c>
      <c r="BL131" s="15" t="s">
        <v>125</v>
      </c>
      <c r="BM131" s="149" t="s">
        <v>126</v>
      </c>
    </row>
    <row r="132" spans="1:65" s="2" customFormat="1" ht="48.75">
      <c r="A132" s="30"/>
      <c r="B132" s="31"/>
      <c r="C132" s="30"/>
      <c r="D132" s="151" t="s">
        <v>127</v>
      </c>
      <c r="E132" s="30"/>
      <c r="F132" s="152" t="s">
        <v>128</v>
      </c>
      <c r="G132" s="30"/>
      <c r="H132" s="30"/>
      <c r="I132" s="153"/>
      <c r="J132" s="30"/>
      <c r="K132" s="30"/>
      <c r="L132" s="31"/>
      <c r="M132" s="154"/>
      <c r="N132" s="155"/>
      <c r="O132" s="56"/>
      <c r="P132" s="56"/>
      <c r="Q132" s="56"/>
      <c r="R132" s="56"/>
      <c r="S132" s="56"/>
      <c r="T132" s="56"/>
      <c r="U132" s="57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5" t="s">
        <v>127</v>
      </c>
      <c r="AU132" s="15" t="s">
        <v>80</v>
      </c>
    </row>
    <row r="133" spans="1:65" s="2" customFormat="1" ht="24.2" customHeight="1">
      <c r="A133" s="30"/>
      <c r="B133" s="136"/>
      <c r="C133" s="137" t="s">
        <v>80</v>
      </c>
      <c r="D133" s="137" t="s">
        <v>121</v>
      </c>
      <c r="E133" s="138" t="s">
        <v>129</v>
      </c>
      <c r="F133" s="139" t="s">
        <v>130</v>
      </c>
      <c r="G133" s="140" t="s">
        <v>124</v>
      </c>
      <c r="H133" s="141">
        <v>735.5</v>
      </c>
      <c r="I133" s="142"/>
      <c r="J133" s="143">
        <f>ROUND(I133*H133,2)</f>
        <v>0</v>
      </c>
      <c r="K133" s="144"/>
      <c r="L133" s="31"/>
      <c r="M133" s="145" t="s">
        <v>1</v>
      </c>
      <c r="N133" s="146" t="s">
        <v>38</v>
      </c>
      <c r="O133" s="56"/>
      <c r="P133" s="147">
        <f>O133*H133</f>
        <v>0</v>
      </c>
      <c r="Q133" s="147">
        <v>3.0000000000000001E-5</v>
      </c>
      <c r="R133" s="147">
        <f>Q133*H133</f>
        <v>2.2065000000000001E-2</v>
      </c>
      <c r="S133" s="147">
        <v>0.23</v>
      </c>
      <c r="T133" s="147">
        <f>S133*H133</f>
        <v>169.16500000000002</v>
      </c>
      <c r="U133" s="148" t="s">
        <v>1</v>
      </c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49" t="s">
        <v>125</v>
      </c>
      <c r="AT133" s="149" t="s">
        <v>121</v>
      </c>
      <c r="AU133" s="149" t="s">
        <v>80</v>
      </c>
      <c r="AY133" s="15" t="s">
        <v>119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5" t="s">
        <v>78</v>
      </c>
      <c r="BK133" s="150">
        <f>ROUND(I133*H133,2)</f>
        <v>0</v>
      </c>
      <c r="BL133" s="15" t="s">
        <v>125</v>
      </c>
      <c r="BM133" s="149" t="s">
        <v>131</v>
      </c>
    </row>
    <row r="134" spans="1:65" s="2" customFormat="1" ht="48.75">
      <c r="A134" s="30"/>
      <c r="B134" s="31"/>
      <c r="C134" s="30"/>
      <c r="D134" s="151" t="s">
        <v>127</v>
      </c>
      <c r="E134" s="30"/>
      <c r="F134" s="152" t="s">
        <v>132</v>
      </c>
      <c r="G134" s="30"/>
      <c r="H134" s="30"/>
      <c r="I134" s="153"/>
      <c r="J134" s="30"/>
      <c r="K134" s="30"/>
      <c r="L134" s="31"/>
      <c r="M134" s="154"/>
      <c r="N134" s="155"/>
      <c r="O134" s="56"/>
      <c r="P134" s="56"/>
      <c r="Q134" s="56"/>
      <c r="R134" s="56"/>
      <c r="S134" s="56"/>
      <c r="T134" s="56"/>
      <c r="U134" s="57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5" t="s">
        <v>127</v>
      </c>
      <c r="AU134" s="15" t="s">
        <v>80</v>
      </c>
    </row>
    <row r="135" spans="1:65" s="2" customFormat="1" ht="11.25">
      <c r="A135" s="30"/>
      <c r="B135" s="31"/>
      <c r="C135" s="30"/>
      <c r="D135" s="156" t="s">
        <v>133</v>
      </c>
      <c r="E135" s="30"/>
      <c r="F135" s="157" t="s">
        <v>134</v>
      </c>
      <c r="G135" s="30"/>
      <c r="H135" s="30"/>
      <c r="I135" s="153"/>
      <c r="J135" s="30"/>
      <c r="K135" s="30"/>
      <c r="L135" s="31"/>
      <c r="M135" s="154"/>
      <c r="N135" s="155"/>
      <c r="O135" s="56"/>
      <c r="P135" s="56"/>
      <c r="Q135" s="56"/>
      <c r="R135" s="56"/>
      <c r="S135" s="56"/>
      <c r="T135" s="56"/>
      <c r="U135" s="57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5" t="s">
        <v>133</v>
      </c>
      <c r="AU135" s="15" t="s">
        <v>80</v>
      </c>
    </row>
    <row r="136" spans="1:65" s="2" customFormat="1" ht="16.5" customHeight="1">
      <c r="A136" s="30"/>
      <c r="B136" s="136"/>
      <c r="C136" s="137" t="s">
        <v>135</v>
      </c>
      <c r="D136" s="137" t="s">
        <v>121</v>
      </c>
      <c r="E136" s="138" t="s">
        <v>136</v>
      </c>
      <c r="F136" s="139" t="s">
        <v>137</v>
      </c>
      <c r="G136" s="140" t="s">
        <v>138</v>
      </c>
      <c r="H136" s="141">
        <v>266</v>
      </c>
      <c r="I136" s="142"/>
      <c r="J136" s="143">
        <f>ROUND(I136*H136,2)</f>
        <v>0</v>
      </c>
      <c r="K136" s="144"/>
      <c r="L136" s="31"/>
      <c r="M136" s="145" t="s">
        <v>1</v>
      </c>
      <c r="N136" s="146" t="s">
        <v>38</v>
      </c>
      <c r="O136" s="56"/>
      <c r="P136" s="147">
        <f>O136*H136</f>
        <v>0</v>
      </c>
      <c r="Q136" s="147">
        <v>0</v>
      </c>
      <c r="R136" s="147">
        <f>Q136*H136</f>
        <v>0</v>
      </c>
      <c r="S136" s="147">
        <v>0.20499999999999999</v>
      </c>
      <c r="T136" s="147">
        <f>S136*H136</f>
        <v>54.529999999999994</v>
      </c>
      <c r="U136" s="148" t="s">
        <v>1</v>
      </c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9" t="s">
        <v>125</v>
      </c>
      <c r="AT136" s="149" t="s">
        <v>121</v>
      </c>
      <c r="AU136" s="149" t="s">
        <v>80</v>
      </c>
      <c r="AY136" s="15" t="s">
        <v>119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5" t="s">
        <v>78</v>
      </c>
      <c r="BK136" s="150">
        <f>ROUND(I136*H136,2)</f>
        <v>0</v>
      </c>
      <c r="BL136" s="15" t="s">
        <v>125</v>
      </c>
      <c r="BM136" s="149" t="s">
        <v>139</v>
      </c>
    </row>
    <row r="137" spans="1:65" s="2" customFormat="1" ht="48.75">
      <c r="A137" s="30"/>
      <c r="B137" s="31"/>
      <c r="C137" s="30"/>
      <c r="D137" s="151" t="s">
        <v>127</v>
      </c>
      <c r="E137" s="30"/>
      <c r="F137" s="152" t="s">
        <v>140</v>
      </c>
      <c r="G137" s="30"/>
      <c r="H137" s="30"/>
      <c r="I137" s="153"/>
      <c r="J137" s="30"/>
      <c r="K137" s="30"/>
      <c r="L137" s="31"/>
      <c r="M137" s="154"/>
      <c r="N137" s="155"/>
      <c r="O137" s="56"/>
      <c r="P137" s="56"/>
      <c r="Q137" s="56"/>
      <c r="R137" s="56"/>
      <c r="S137" s="56"/>
      <c r="T137" s="56"/>
      <c r="U137" s="57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5" t="s">
        <v>127</v>
      </c>
      <c r="AU137" s="15" t="s">
        <v>80</v>
      </c>
    </row>
    <row r="138" spans="1:65" s="2" customFormat="1" ht="11.25">
      <c r="A138" s="30"/>
      <c r="B138" s="31"/>
      <c r="C138" s="30"/>
      <c r="D138" s="156" t="s">
        <v>133</v>
      </c>
      <c r="E138" s="30"/>
      <c r="F138" s="157" t="s">
        <v>141</v>
      </c>
      <c r="G138" s="30"/>
      <c r="H138" s="30"/>
      <c r="I138" s="153"/>
      <c r="J138" s="30"/>
      <c r="K138" s="30"/>
      <c r="L138" s="31"/>
      <c r="M138" s="154"/>
      <c r="N138" s="155"/>
      <c r="O138" s="56"/>
      <c r="P138" s="56"/>
      <c r="Q138" s="56"/>
      <c r="R138" s="56"/>
      <c r="S138" s="56"/>
      <c r="T138" s="56"/>
      <c r="U138" s="57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T138" s="15" t="s">
        <v>133</v>
      </c>
      <c r="AU138" s="15" t="s">
        <v>80</v>
      </c>
    </row>
    <row r="139" spans="1:65" s="2" customFormat="1" ht="33" customHeight="1">
      <c r="A139" s="30"/>
      <c r="B139" s="136"/>
      <c r="C139" s="137" t="s">
        <v>125</v>
      </c>
      <c r="D139" s="137" t="s">
        <v>121</v>
      </c>
      <c r="E139" s="138" t="s">
        <v>142</v>
      </c>
      <c r="F139" s="139" t="s">
        <v>143</v>
      </c>
      <c r="G139" s="140" t="s">
        <v>144</v>
      </c>
      <c r="H139" s="141">
        <v>79.8</v>
      </c>
      <c r="I139" s="142"/>
      <c r="J139" s="143">
        <f>ROUND(I139*H139,2)</f>
        <v>0</v>
      </c>
      <c r="K139" s="144"/>
      <c r="L139" s="31"/>
      <c r="M139" s="145" t="s">
        <v>1</v>
      </c>
      <c r="N139" s="146" t="s">
        <v>38</v>
      </c>
      <c r="O139" s="56"/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7">
        <f>S139*H139</f>
        <v>0</v>
      </c>
      <c r="U139" s="148" t="s">
        <v>1</v>
      </c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49" t="s">
        <v>125</v>
      </c>
      <c r="AT139" s="149" t="s">
        <v>121</v>
      </c>
      <c r="AU139" s="149" t="s">
        <v>80</v>
      </c>
      <c r="AY139" s="15" t="s">
        <v>119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5" t="s">
        <v>78</v>
      </c>
      <c r="BK139" s="150">
        <f>ROUND(I139*H139,2)</f>
        <v>0</v>
      </c>
      <c r="BL139" s="15" t="s">
        <v>125</v>
      </c>
      <c r="BM139" s="149" t="s">
        <v>145</v>
      </c>
    </row>
    <row r="140" spans="1:65" s="2" customFormat="1" ht="39">
      <c r="A140" s="30"/>
      <c r="B140" s="31"/>
      <c r="C140" s="30"/>
      <c r="D140" s="151" t="s">
        <v>127</v>
      </c>
      <c r="E140" s="30"/>
      <c r="F140" s="152" t="s">
        <v>146</v>
      </c>
      <c r="G140" s="30"/>
      <c r="H140" s="30"/>
      <c r="I140" s="153"/>
      <c r="J140" s="30"/>
      <c r="K140" s="30"/>
      <c r="L140" s="31"/>
      <c r="M140" s="154"/>
      <c r="N140" s="155"/>
      <c r="O140" s="56"/>
      <c r="P140" s="56"/>
      <c r="Q140" s="56"/>
      <c r="R140" s="56"/>
      <c r="S140" s="56"/>
      <c r="T140" s="56"/>
      <c r="U140" s="57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5" t="s">
        <v>127</v>
      </c>
      <c r="AU140" s="15" t="s">
        <v>80</v>
      </c>
    </row>
    <row r="141" spans="1:65" s="2" customFormat="1" ht="11.25">
      <c r="A141" s="30"/>
      <c r="B141" s="31"/>
      <c r="C141" s="30"/>
      <c r="D141" s="156" t="s">
        <v>133</v>
      </c>
      <c r="E141" s="30"/>
      <c r="F141" s="157" t="s">
        <v>147</v>
      </c>
      <c r="G141" s="30"/>
      <c r="H141" s="30"/>
      <c r="I141" s="153"/>
      <c r="J141" s="30"/>
      <c r="K141" s="30"/>
      <c r="L141" s="31"/>
      <c r="M141" s="154"/>
      <c r="N141" s="155"/>
      <c r="O141" s="56"/>
      <c r="P141" s="56"/>
      <c r="Q141" s="56"/>
      <c r="R141" s="56"/>
      <c r="S141" s="56"/>
      <c r="T141" s="56"/>
      <c r="U141" s="57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5" t="s">
        <v>133</v>
      </c>
      <c r="AU141" s="15" t="s">
        <v>80</v>
      </c>
    </row>
    <row r="142" spans="1:65" s="2" customFormat="1" ht="24.2" customHeight="1">
      <c r="A142" s="30"/>
      <c r="B142" s="136"/>
      <c r="C142" s="137" t="s">
        <v>148</v>
      </c>
      <c r="D142" s="137" t="s">
        <v>121</v>
      </c>
      <c r="E142" s="138" t="s">
        <v>149</v>
      </c>
      <c r="F142" s="139" t="s">
        <v>150</v>
      </c>
      <c r="G142" s="140" t="s">
        <v>138</v>
      </c>
      <c r="H142" s="141">
        <v>1</v>
      </c>
      <c r="I142" s="142"/>
      <c r="J142" s="143">
        <f>ROUND(I142*H142,2)</f>
        <v>0</v>
      </c>
      <c r="K142" s="144"/>
      <c r="L142" s="31"/>
      <c r="M142" s="145" t="s">
        <v>1</v>
      </c>
      <c r="N142" s="146" t="s">
        <v>38</v>
      </c>
      <c r="O142" s="56"/>
      <c r="P142" s="147">
        <f>O142*H142</f>
        <v>0</v>
      </c>
      <c r="Q142" s="147">
        <v>2.47E-3</v>
      </c>
      <c r="R142" s="147">
        <f>Q142*H142</f>
        <v>2.47E-3</v>
      </c>
      <c r="S142" s="147">
        <v>0</v>
      </c>
      <c r="T142" s="147">
        <f>S142*H142</f>
        <v>0</v>
      </c>
      <c r="U142" s="148" t="s">
        <v>1</v>
      </c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49" t="s">
        <v>125</v>
      </c>
      <c r="AT142" s="149" t="s">
        <v>121</v>
      </c>
      <c r="AU142" s="149" t="s">
        <v>80</v>
      </c>
      <c r="AY142" s="15" t="s">
        <v>119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5" t="s">
        <v>78</v>
      </c>
      <c r="BK142" s="150">
        <f>ROUND(I142*H142,2)</f>
        <v>0</v>
      </c>
      <c r="BL142" s="15" t="s">
        <v>125</v>
      </c>
      <c r="BM142" s="149" t="s">
        <v>151</v>
      </c>
    </row>
    <row r="143" spans="1:65" s="2" customFormat="1" ht="19.5">
      <c r="A143" s="30"/>
      <c r="B143" s="31"/>
      <c r="C143" s="30"/>
      <c r="D143" s="151" t="s">
        <v>127</v>
      </c>
      <c r="E143" s="30"/>
      <c r="F143" s="152" t="s">
        <v>152</v>
      </c>
      <c r="G143" s="30"/>
      <c r="H143" s="30"/>
      <c r="I143" s="153"/>
      <c r="J143" s="30"/>
      <c r="K143" s="30"/>
      <c r="L143" s="31"/>
      <c r="M143" s="154"/>
      <c r="N143" s="155"/>
      <c r="O143" s="56"/>
      <c r="P143" s="56"/>
      <c r="Q143" s="56"/>
      <c r="R143" s="56"/>
      <c r="S143" s="56"/>
      <c r="T143" s="56"/>
      <c r="U143" s="57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5" t="s">
        <v>127</v>
      </c>
      <c r="AU143" s="15" t="s">
        <v>80</v>
      </c>
    </row>
    <row r="144" spans="1:65" s="2" customFormat="1" ht="37.9" customHeight="1">
      <c r="A144" s="30"/>
      <c r="B144" s="136"/>
      <c r="C144" s="137" t="s">
        <v>153</v>
      </c>
      <c r="D144" s="137" t="s">
        <v>121</v>
      </c>
      <c r="E144" s="138" t="s">
        <v>154</v>
      </c>
      <c r="F144" s="139" t="s">
        <v>155</v>
      </c>
      <c r="G144" s="140" t="s">
        <v>144</v>
      </c>
      <c r="H144" s="141">
        <v>79.8</v>
      </c>
      <c r="I144" s="142"/>
      <c r="J144" s="143">
        <f>ROUND(I144*H144,2)</f>
        <v>0</v>
      </c>
      <c r="K144" s="144"/>
      <c r="L144" s="31"/>
      <c r="M144" s="145" t="s">
        <v>1</v>
      </c>
      <c r="N144" s="146" t="s">
        <v>38</v>
      </c>
      <c r="O144" s="56"/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7">
        <f>S144*H144</f>
        <v>0</v>
      </c>
      <c r="U144" s="148" t="s">
        <v>1</v>
      </c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49" t="s">
        <v>125</v>
      </c>
      <c r="AT144" s="149" t="s">
        <v>121</v>
      </c>
      <c r="AU144" s="149" t="s">
        <v>80</v>
      </c>
      <c r="AY144" s="15" t="s">
        <v>119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5" t="s">
        <v>78</v>
      </c>
      <c r="BK144" s="150">
        <f>ROUND(I144*H144,2)</f>
        <v>0</v>
      </c>
      <c r="BL144" s="15" t="s">
        <v>125</v>
      </c>
      <c r="BM144" s="149" t="s">
        <v>156</v>
      </c>
    </row>
    <row r="145" spans="1:65" s="2" customFormat="1" ht="39">
      <c r="A145" s="30"/>
      <c r="B145" s="31"/>
      <c r="C145" s="30"/>
      <c r="D145" s="151" t="s">
        <v>127</v>
      </c>
      <c r="E145" s="30"/>
      <c r="F145" s="152" t="s">
        <v>157</v>
      </c>
      <c r="G145" s="30"/>
      <c r="H145" s="30"/>
      <c r="I145" s="153"/>
      <c r="J145" s="30"/>
      <c r="K145" s="30"/>
      <c r="L145" s="31"/>
      <c r="M145" s="154"/>
      <c r="N145" s="155"/>
      <c r="O145" s="56"/>
      <c r="P145" s="56"/>
      <c r="Q145" s="56"/>
      <c r="R145" s="56"/>
      <c r="S145" s="56"/>
      <c r="T145" s="56"/>
      <c r="U145" s="57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5" t="s">
        <v>127</v>
      </c>
      <c r="AU145" s="15" t="s">
        <v>80</v>
      </c>
    </row>
    <row r="146" spans="1:65" s="2" customFormat="1" ht="11.25">
      <c r="A146" s="30"/>
      <c r="B146" s="31"/>
      <c r="C146" s="30"/>
      <c r="D146" s="156" t="s">
        <v>133</v>
      </c>
      <c r="E146" s="30"/>
      <c r="F146" s="157" t="s">
        <v>158</v>
      </c>
      <c r="G146" s="30"/>
      <c r="H146" s="30"/>
      <c r="I146" s="153"/>
      <c r="J146" s="30"/>
      <c r="K146" s="30"/>
      <c r="L146" s="31"/>
      <c r="M146" s="154"/>
      <c r="N146" s="155"/>
      <c r="O146" s="56"/>
      <c r="P146" s="56"/>
      <c r="Q146" s="56"/>
      <c r="R146" s="56"/>
      <c r="S146" s="56"/>
      <c r="T146" s="56"/>
      <c r="U146" s="57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5" t="s">
        <v>133</v>
      </c>
      <c r="AU146" s="15" t="s">
        <v>80</v>
      </c>
    </row>
    <row r="147" spans="1:65" s="2" customFormat="1" ht="24.2" customHeight="1">
      <c r="A147" s="30"/>
      <c r="B147" s="136"/>
      <c r="C147" s="137" t="s">
        <v>159</v>
      </c>
      <c r="D147" s="137" t="s">
        <v>121</v>
      </c>
      <c r="E147" s="138" t="s">
        <v>160</v>
      </c>
      <c r="F147" s="139" t="s">
        <v>161</v>
      </c>
      <c r="G147" s="140" t="s">
        <v>144</v>
      </c>
      <c r="H147" s="141">
        <v>61.8</v>
      </c>
      <c r="I147" s="142"/>
      <c r="J147" s="143">
        <f>ROUND(I147*H147,2)</f>
        <v>0</v>
      </c>
      <c r="K147" s="144"/>
      <c r="L147" s="31"/>
      <c r="M147" s="145" t="s">
        <v>1</v>
      </c>
      <c r="N147" s="146" t="s">
        <v>38</v>
      </c>
      <c r="O147" s="56"/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7">
        <f>S147*H147</f>
        <v>0</v>
      </c>
      <c r="U147" s="148" t="s">
        <v>1</v>
      </c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49" t="s">
        <v>125</v>
      </c>
      <c r="AT147" s="149" t="s">
        <v>121</v>
      </c>
      <c r="AU147" s="149" t="s">
        <v>80</v>
      </c>
      <c r="AY147" s="15" t="s">
        <v>119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5" t="s">
        <v>78</v>
      </c>
      <c r="BK147" s="150">
        <f>ROUND(I147*H147,2)</f>
        <v>0</v>
      </c>
      <c r="BL147" s="15" t="s">
        <v>125</v>
      </c>
      <c r="BM147" s="149" t="s">
        <v>162</v>
      </c>
    </row>
    <row r="148" spans="1:65" s="2" customFormat="1" ht="29.25">
      <c r="A148" s="30"/>
      <c r="B148" s="31"/>
      <c r="C148" s="30"/>
      <c r="D148" s="151" t="s">
        <v>127</v>
      </c>
      <c r="E148" s="30"/>
      <c r="F148" s="152" t="s">
        <v>163</v>
      </c>
      <c r="G148" s="30"/>
      <c r="H148" s="30"/>
      <c r="I148" s="153"/>
      <c r="J148" s="30"/>
      <c r="K148" s="30"/>
      <c r="L148" s="31"/>
      <c r="M148" s="154"/>
      <c r="N148" s="155"/>
      <c r="O148" s="56"/>
      <c r="P148" s="56"/>
      <c r="Q148" s="56"/>
      <c r="R148" s="56"/>
      <c r="S148" s="56"/>
      <c r="T148" s="56"/>
      <c r="U148" s="57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5" t="s">
        <v>127</v>
      </c>
      <c r="AU148" s="15" t="s">
        <v>80</v>
      </c>
    </row>
    <row r="149" spans="1:65" s="2" customFormat="1" ht="11.25">
      <c r="A149" s="30"/>
      <c r="B149" s="31"/>
      <c r="C149" s="30"/>
      <c r="D149" s="156" t="s">
        <v>133</v>
      </c>
      <c r="E149" s="30"/>
      <c r="F149" s="157" t="s">
        <v>164</v>
      </c>
      <c r="G149" s="30"/>
      <c r="H149" s="30"/>
      <c r="I149" s="153"/>
      <c r="J149" s="30"/>
      <c r="K149" s="30"/>
      <c r="L149" s="31"/>
      <c r="M149" s="154"/>
      <c r="N149" s="155"/>
      <c r="O149" s="56"/>
      <c r="P149" s="56"/>
      <c r="Q149" s="56"/>
      <c r="R149" s="56"/>
      <c r="S149" s="56"/>
      <c r="T149" s="56"/>
      <c r="U149" s="57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133</v>
      </c>
      <c r="AU149" s="15" t="s">
        <v>80</v>
      </c>
    </row>
    <row r="150" spans="1:65" s="2" customFormat="1" ht="24.2" customHeight="1">
      <c r="A150" s="30"/>
      <c r="B150" s="136"/>
      <c r="C150" s="137" t="s">
        <v>14</v>
      </c>
      <c r="D150" s="137" t="s">
        <v>121</v>
      </c>
      <c r="E150" s="138" t="s">
        <v>165</v>
      </c>
      <c r="F150" s="139" t="s">
        <v>166</v>
      </c>
      <c r="G150" s="140" t="s">
        <v>144</v>
      </c>
      <c r="H150" s="141">
        <v>18</v>
      </c>
      <c r="I150" s="142"/>
      <c r="J150" s="143">
        <f>ROUND(I150*H150,2)</f>
        <v>0</v>
      </c>
      <c r="K150" s="144"/>
      <c r="L150" s="31"/>
      <c r="M150" s="145" t="s">
        <v>1</v>
      </c>
      <c r="N150" s="146" t="s">
        <v>38</v>
      </c>
      <c r="O150" s="56"/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7">
        <f>S150*H150</f>
        <v>0</v>
      </c>
      <c r="U150" s="148" t="s">
        <v>1</v>
      </c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49" t="s">
        <v>125</v>
      </c>
      <c r="AT150" s="149" t="s">
        <v>121</v>
      </c>
      <c r="AU150" s="149" t="s">
        <v>80</v>
      </c>
      <c r="AY150" s="15" t="s">
        <v>119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5" t="s">
        <v>78</v>
      </c>
      <c r="BK150" s="150">
        <f>ROUND(I150*H150,2)</f>
        <v>0</v>
      </c>
      <c r="BL150" s="15" t="s">
        <v>125</v>
      </c>
      <c r="BM150" s="149" t="s">
        <v>167</v>
      </c>
    </row>
    <row r="151" spans="1:65" s="2" customFormat="1" ht="39">
      <c r="A151" s="30"/>
      <c r="B151" s="31"/>
      <c r="C151" s="30"/>
      <c r="D151" s="151" t="s">
        <v>127</v>
      </c>
      <c r="E151" s="30"/>
      <c r="F151" s="152" t="s">
        <v>168</v>
      </c>
      <c r="G151" s="30"/>
      <c r="H151" s="30"/>
      <c r="I151" s="153"/>
      <c r="J151" s="30"/>
      <c r="K151" s="30"/>
      <c r="L151" s="31"/>
      <c r="M151" s="154"/>
      <c r="N151" s="155"/>
      <c r="O151" s="56"/>
      <c r="P151" s="56"/>
      <c r="Q151" s="56"/>
      <c r="R151" s="56"/>
      <c r="S151" s="56"/>
      <c r="T151" s="56"/>
      <c r="U151" s="57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T151" s="15" t="s">
        <v>127</v>
      </c>
      <c r="AU151" s="15" t="s">
        <v>80</v>
      </c>
    </row>
    <row r="152" spans="1:65" s="2" customFormat="1" ht="11.25">
      <c r="A152" s="30"/>
      <c r="B152" s="31"/>
      <c r="C152" s="30"/>
      <c r="D152" s="156" t="s">
        <v>133</v>
      </c>
      <c r="E152" s="30"/>
      <c r="F152" s="157" t="s">
        <v>169</v>
      </c>
      <c r="G152" s="30"/>
      <c r="H152" s="30"/>
      <c r="I152" s="153"/>
      <c r="J152" s="30"/>
      <c r="K152" s="30"/>
      <c r="L152" s="31"/>
      <c r="M152" s="154"/>
      <c r="N152" s="155"/>
      <c r="O152" s="56"/>
      <c r="P152" s="56"/>
      <c r="Q152" s="56"/>
      <c r="R152" s="56"/>
      <c r="S152" s="56"/>
      <c r="T152" s="56"/>
      <c r="U152" s="57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T152" s="15" t="s">
        <v>133</v>
      </c>
      <c r="AU152" s="15" t="s">
        <v>80</v>
      </c>
    </row>
    <row r="153" spans="1:65" s="2" customFormat="1" ht="16.5" customHeight="1">
      <c r="A153" s="30"/>
      <c r="B153" s="136"/>
      <c r="C153" s="158" t="s">
        <v>170</v>
      </c>
      <c r="D153" s="158" t="s">
        <v>171</v>
      </c>
      <c r="E153" s="159" t="s">
        <v>172</v>
      </c>
      <c r="F153" s="160" t="s">
        <v>173</v>
      </c>
      <c r="G153" s="161" t="s">
        <v>174</v>
      </c>
      <c r="H153" s="162">
        <v>36</v>
      </c>
      <c r="I153" s="163"/>
      <c r="J153" s="164">
        <f>ROUND(I153*H153,2)</f>
        <v>0</v>
      </c>
      <c r="K153" s="165"/>
      <c r="L153" s="166"/>
      <c r="M153" s="167" t="s">
        <v>1</v>
      </c>
      <c r="N153" s="168" t="s">
        <v>38</v>
      </c>
      <c r="O153" s="56"/>
      <c r="P153" s="147">
        <f>O153*H153</f>
        <v>0</v>
      </c>
      <c r="Q153" s="147">
        <v>1</v>
      </c>
      <c r="R153" s="147">
        <f>Q153*H153</f>
        <v>36</v>
      </c>
      <c r="S153" s="147">
        <v>0</v>
      </c>
      <c r="T153" s="147">
        <f>S153*H153</f>
        <v>0</v>
      </c>
      <c r="U153" s="148" t="s">
        <v>1</v>
      </c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49" t="s">
        <v>14</v>
      </c>
      <c r="AT153" s="149" t="s">
        <v>171</v>
      </c>
      <c r="AU153" s="149" t="s">
        <v>80</v>
      </c>
      <c r="AY153" s="15" t="s">
        <v>119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5" t="s">
        <v>78</v>
      </c>
      <c r="BK153" s="150">
        <f>ROUND(I153*H153,2)</f>
        <v>0</v>
      </c>
      <c r="BL153" s="15" t="s">
        <v>125</v>
      </c>
      <c r="BM153" s="149" t="s">
        <v>175</v>
      </c>
    </row>
    <row r="154" spans="1:65" s="2" customFormat="1" ht="11.25">
      <c r="A154" s="30"/>
      <c r="B154" s="31"/>
      <c r="C154" s="30"/>
      <c r="D154" s="151" t="s">
        <v>127</v>
      </c>
      <c r="E154" s="30"/>
      <c r="F154" s="152" t="s">
        <v>173</v>
      </c>
      <c r="G154" s="30"/>
      <c r="H154" s="30"/>
      <c r="I154" s="153"/>
      <c r="J154" s="30"/>
      <c r="K154" s="30"/>
      <c r="L154" s="31"/>
      <c r="M154" s="154"/>
      <c r="N154" s="155"/>
      <c r="O154" s="56"/>
      <c r="P154" s="56"/>
      <c r="Q154" s="56"/>
      <c r="R154" s="56"/>
      <c r="S154" s="56"/>
      <c r="T154" s="56"/>
      <c r="U154" s="57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T154" s="15" t="s">
        <v>127</v>
      </c>
      <c r="AU154" s="15" t="s">
        <v>80</v>
      </c>
    </row>
    <row r="155" spans="1:65" s="13" customFormat="1" ht="11.25">
      <c r="B155" s="169"/>
      <c r="D155" s="151" t="s">
        <v>176</v>
      </c>
      <c r="F155" s="170" t="s">
        <v>177</v>
      </c>
      <c r="H155" s="171">
        <v>36</v>
      </c>
      <c r="I155" s="172"/>
      <c r="L155" s="169"/>
      <c r="M155" s="173"/>
      <c r="N155" s="174"/>
      <c r="O155" s="174"/>
      <c r="P155" s="174"/>
      <c r="Q155" s="174"/>
      <c r="R155" s="174"/>
      <c r="S155" s="174"/>
      <c r="T155" s="174"/>
      <c r="U155" s="175"/>
      <c r="AT155" s="176" t="s">
        <v>176</v>
      </c>
      <c r="AU155" s="176" t="s">
        <v>80</v>
      </c>
      <c r="AV155" s="13" t="s">
        <v>80</v>
      </c>
      <c r="AW155" s="13" t="s">
        <v>3</v>
      </c>
      <c r="AX155" s="13" t="s">
        <v>78</v>
      </c>
      <c r="AY155" s="176" t="s">
        <v>119</v>
      </c>
    </row>
    <row r="156" spans="1:65" s="2" customFormat="1" ht="24.2" customHeight="1">
      <c r="A156" s="30"/>
      <c r="B156" s="136"/>
      <c r="C156" s="137" t="s">
        <v>178</v>
      </c>
      <c r="D156" s="137" t="s">
        <v>121</v>
      </c>
      <c r="E156" s="138" t="s">
        <v>179</v>
      </c>
      <c r="F156" s="139" t="s">
        <v>180</v>
      </c>
      <c r="G156" s="140" t="s">
        <v>144</v>
      </c>
      <c r="H156" s="141">
        <v>18</v>
      </c>
      <c r="I156" s="142"/>
      <c r="J156" s="143">
        <f>ROUND(I156*H156,2)</f>
        <v>0</v>
      </c>
      <c r="K156" s="144"/>
      <c r="L156" s="31"/>
      <c r="M156" s="145" t="s">
        <v>1</v>
      </c>
      <c r="N156" s="146" t="s">
        <v>38</v>
      </c>
      <c r="O156" s="56"/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7">
        <f>S156*H156</f>
        <v>0</v>
      </c>
      <c r="U156" s="148" t="s">
        <v>1</v>
      </c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49" t="s">
        <v>125</v>
      </c>
      <c r="AT156" s="149" t="s">
        <v>121</v>
      </c>
      <c r="AU156" s="149" t="s">
        <v>80</v>
      </c>
      <c r="AY156" s="15" t="s">
        <v>119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5" t="s">
        <v>78</v>
      </c>
      <c r="BK156" s="150">
        <f>ROUND(I156*H156,2)</f>
        <v>0</v>
      </c>
      <c r="BL156" s="15" t="s">
        <v>125</v>
      </c>
      <c r="BM156" s="149" t="s">
        <v>181</v>
      </c>
    </row>
    <row r="157" spans="1:65" s="2" customFormat="1" ht="11.25">
      <c r="A157" s="30"/>
      <c r="B157" s="31"/>
      <c r="C157" s="30"/>
      <c r="D157" s="151" t="s">
        <v>127</v>
      </c>
      <c r="E157" s="30"/>
      <c r="F157" s="152" t="s">
        <v>182</v>
      </c>
      <c r="G157" s="30"/>
      <c r="H157" s="30"/>
      <c r="I157" s="153"/>
      <c r="J157" s="30"/>
      <c r="K157" s="30"/>
      <c r="L157" s="31"/>
      <c r="M157" s="154"/>
      <c r="N157" s="155"/>
      <c r="O157" s="56"/>
      <c r="P157" s="56"/>
      <c r="Q157" s="56"/>
      <c r="R157" s="56"/>
      <c r="S157" s="56"/>
      <c r="T157" s="56"/>
      <c r="U157" s="57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5" t="s">
        <v>127</v>
      </c>
      <c r="AU157" s="15" t="s">
        <v>80</v>
      </c>
    </row>
    <row r="158" spans="1:65" s="2" customFormat="1" ht="11.25">
      <c r="A158" s="30"/>
      <c r="B158" s="31"/>
      <c r="C158" s="30"/>
      <c r="D158" s="156" t="s">
        <v>133</v>
      </c>
      <c r="E158" s="30"/>
      <c r="F158" s="157" t="s">
        <v>183</v>
      </c>
      <c r="G158" s="30"/>
      <c r="H158" s="30"/>
      <c r="I158" s="153"/>
      <c r="J158" s="30"/>
      <c r="K158" s="30"/>
      <c r="L158" s="31"/>
      <c r="M158" s="154"/>
      <c r="N158" s="155"/>
      <c r="O158" s="56"/>
      <c r="P158" s="56"/>
      <c r="Q158" s="56"/>
      <c r="R158" s="56"/>
      <c r="S158" s="56"/>
      <c r="T158" s="56"/>
      <c r="U158" s="57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5" t="s">
        <v>133</v>
      </c>
      <c r="AU158" s="15" t="s">
        <v>80</v>
      </c>
    </row>
    <row r="159" spans="1:65" s="2" customFormat="1" ht="24.2" customHeight="1">
      <c r="A159" s="30"/>
      <c r="B159" s="136"/>
      <c r="C159" s="137" t="s">
        <v>184</v>
      </c>
      <c r="D159" s="137" t="s">
        <v>121</v>
      </c>
      <c r="E159" s="138" t="s">
        <v>185</v>
      </c>
      <c r="F159" s="139" t="s">
        <v>186</v>
      </c>
      <c r="G159" s="140" t="s">
        <v>144</v>
      </c>
      <c r="H159" s="141">
        <v>18</v>
      </c>
      <c r="I159" s="142"/>
      <c r="J159" s="143">
        <f>ROUND(I159*H159,2)</f>
        <v>0</v>
      </c>
      <c r="K159" s="144"/>
      <c r="L159" s="31"/>
      <c r="M159" s="145" t="s">
        <v>1</v>
      </c>
      <c r="N159" s="146" t="s">
        <v>38</v>
      </c>
      <c r="O159" s="56"/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7">
        <f>S159*H159</f>
        <v>0</v>
      </c>
      <c r="U159" s="148" t="s">
        <v>1</v>
      </c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49" t="s">
        <v>125</v>
      </c>
      <c r="AT159" s="149" t="s">
        <v>121</v>
      </c>
      <c r="AU159" s="149" t="s">
        <v>80</v>
      </c>
      <c r="AY159" s="15" t="s">
        <v>119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5" t="s">
        <v>78</v>
      </c>
      <c r="BK159" s="150">
        <f>ROUND(I159*H159,2)</f>
        <v>0</v>
      </c>
      <c r="BL159" s="15" t="s">
        <v>125</v>
      </c>
      <c r="BM159" s="149" t="s">
        <v>187</v>
      </c>
    </row>
    <row r="160" spans="1:65" s="2" customFormat="1" ht="39">
      <c r="A160" s="30"/>
      <c r="B160" s="31"/>
      <c r="C160" s="30"/>
      <c r="D160" s="151" t="s">
        <v>127</v>
      </c>
      <c r="E160" s="30"/>
      <c r="F160" s="152" t="s">
        <v>188</v>
      </c>
      <c r="G160" s="30"/>
      <c r="H160" s="30"/>
      <c r="I160" s="153"/>
      <c r="J160" s="30"/>
      <c r="K160" s="30"/>
      <c r="L160" s="31"/>
      <c r="M160" s="154"/>
      <c r="N160" s="155"/>
      <c r="O160" s="56"/>
      <c r="P160" s="56"/>
      <c r="Q160" s="56"/>
      <c r="R160" s="56"/>
      <c r="S160" s="56"/>
      <c r="T160" s="56"/>
      <c r="U160" s="57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5" t="s">
        <v>127</v>
      </c>
      <c r="AU160" s="15" t="s">
        <v>80</v>
      </c>
    </row>
    <row r="161" spans="1:65" s="2" customFormat="1" ht="11.25">
      <c r="A161" s="30"/>
      <c r="B161" s="31"/>
      <c r="C161" s="30"/>
      <c r="D161" s="156" t="s">
        <v>133</v>
      </c>
      <c r="E161" s="30"/>
      <c r="F161" s="157" t="s">
        <v>189</v>
      </c>
      <c r="G161" s="30"/>
      <c r="H161" s="30"/>
      <c r="I161" s="153"/>
      <c r="J161" s="30"/>
      <c r="K161" s="30"/>
      <c r="L161" s="31"/>
      <c r="M161" s="154"/>
      <c r="N161" s="155"/>
      <c r="O161" s="56"/>
      <c r="P161" s="56"/>
      <c r="Q161" s="56"/>
      <c r="R161" s="56"/>
      <c r="S161" s="56"/>
      <c r="T161" s="56"/>
      <c r="U161" s="57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T161" s="15" t="s">
        <v>133</v>
      </c>
      <c r="AU161" s="15" t="s">
        <v>80</v>
      </c>
    </row>
    <row r="162" spans="1:65" s="2" customFormat="1" ht="16.5" customHeight="1">
      <c r="A162" s="30"/>
      <c r="B162" s="136"/>
      <c r="C162" s="158" t="s">
        <v>8</v>
      </c>
      <c r="D162" s="158" t="s">
        <v>171</v>
      </c>
      <c r="E162" s="159" t="s">
        <v>190</v>
      </c>
      <c r="F162" s="160" t="s">
        <v>191</v>
      </c>
      <c r="G162" s="161" t="s">
        <v>174</v>
      </c>
      <c r="H162" s="162">
        <v>36</v>
      </c>
      <c r="I162" s="163"/>
      <c r="J162" s="164">
        <f>ROUND(I162*H162,2)</f>
        <v>0</v>
      </c>
      <c r="K162" s="165"/>
      <c r="L162" s="166"/>
      <c r="M162" s="167" t="s">
        <v>1</v>
      </c>
      <c r="N162" s="168" t="s">
        <v>38</v>
      </c>
      <c r="O162" s="56"/>
      <c r="P162" s="147">
        <f>O162*H162</f>
        <v>0</v>
      </c>
      <c r="Q162" s="147">
        <v>1</v>
      </c>
      <c r="R162" s="147">
        <f>Q162*H162</f>
        <v>36</v>
      </c>
      <c r="S162" s="147">
        <v>0</v>
      </c>
      <c r="T162" s="147">
        <f>S162*H162</f>
        <v>0</v>
      </c>
      <c r="U162" s="148" t="s">
        <v>1</v>
      </c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49" t="s">
        <v>14</v>
      </c>
      <c r="AT162" s="149" t="s">
        <v>171</v>
      </c>
      <c r="AU162" s="149" t="s">
        <v>80</v>
      </c>
      <c r="AY162" s="15" t="s">
        <v>119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5" t="s">
        <v>78</v>
      </c>
      <c r="BK162" s="150">
        <f>ROUND(I162*H162,2)</f>
        <v>0</v>
      </c>
      <c r="BL162" s="15" t="s">
        <v>125</v>
      </c>
      <c r="BM162" s="149" t="s">
        <v>192</v>
      </c>
    </row>
    <row r="163" spans="1:65" s="2" customFormat="1" ht="19.5">
      <c r="A163" s="30"/>
      <c r="B163" s="31"/>
      <c r="C163" s="30"/>
      <c r="D163" s="151" t="s">
        <v>127</v>
      </c>
      <c r="E163" s="30"/>
      <c r="F163" s="152" t="s">
        <v>193</v>
      </c>
      <c r="G163" s="30"/>
      <c r="H163" s="30"/>
      <c r="I163" s="153"/>
      <c r="J163" s="30"/>
      <c r="K163" s="30"/>
      <c r="L163" s="31"/>
      <c r="M163" s="154"/>
      <c r="N163" s="155"/>
      <c r="O163" s="56"/>
      <c r="P163" s="56"/>
      <c r="Q163" s="56"/>
      <c r="R163" s="56"/>
      <c r="S163" s="56"/>
      <c r="T163" s="56"/>
      <c r="U163" s="57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T163" s="15" t="s">
        <v>127</v>
      </c>
      <c r="AU163" s="15" t="s">
        <v>80</v>
      </c>
    </row>
    <row r="164" spans="1:65" s="13" customFormat="1" ht="11.25">
      <c r="B164" s="169"/>
      <c r="D164" s="151" t="s">
        <v>176</v>
      </c>
      <c r="F164" s="170" t="s">
        <v>177</v>
      </c>
      <c r="H164" s="171">
        <v>36</v>
      </c>
      <c r="I164" s="172"/>
      <c r="L164" s="169"/>
      <c r="M164" s="173"/>
      <c r="N164" s="174"/>
      <c r="O164" s="174"/>
      <c r="P164" s="174"/>
      <c r="Q164" s="174"/>
      <c r="R164" s="174"/>
      <c r="S164" s="174"/>
      <c r="T164" s="174"/>
      <c r="U164" s="175"/>
      <c r="AT164" s="176" t="s">
        <v>176</v>
      </c>
      <c r="AU164" s="176" t="s">
        <v>80</v>
      </c>
      <c r="AV164" s="13" t="s">
        <v>80</v>
      </c>
      <c r="AW164" s="13" t="s">
        <v>3</v>
      </c>
      <c r="AX164" s="13" t="s">
        <v>78</v>
      </c>
      <c r="AY164" s="176" t="s">
        <v>119</v>
      </c>
    </row>
    <row r="165" spans="1:65" s="2" customFormat="1" ht="24.2" customHeight="1">
      <c r="A165" s="30"/>
      <c r="B165" s="136"/>
      <c r="C165" s="137" t="s">
        <v>194</v>
      </c>
      <c r="D165" s="137" t="s">
        <v>121</v>
      </c>
      <c r="E165" s="138" t="s">
        <v>185</v>
      </c>
      <c r="F165" s="139" t="s">
        <v>186</v>
      </c>
      <c r="G165" s="140" t="s">
        <v>144</v>
      </c>
      <c r="H165" s="141">
        <v>18</v>
      </c>
      <c r="I165" s="142"/>
      <c r="J165" s="143">
        <f>ROUND(I165*H165,2)</f>
        <v>0</v>
      </c>
      <c r="K165" s="144"/>
      <c r="L165" s="31"/>
      <c r="M165" s="145" t="s">
        <v>1</v>
      </c>
      <c r="N165" s="146" t="s">
        <v>38</v>
      </c>
      <c r="O165" s="56"/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7">
        <f>S165*H165</f>
        <v>0</v>
      </c>
      <c r="U165" s="148" t="s">
        <v>1</v>
      </c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49" t="s">
        <v>125</v>
      </c>
      <c r="AT165" s="149" t="s">
        <v>121</v>
      </c>
      <c r="AU165" s="149" t="s">
        <v>80</v>
      </c>
      <c r="AY165" s="15" t="s">
        <v>119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5" t="s">
        <v>78</v>
      </c>
      <c r="BK165" s="150">
        <f>ROUND(I165*H165,2)</f>
        <v>0</v>
      </c>
      <c r="BL165" s="15" t="s">
        <v>125</v>
      </c>
      <c r="BM165" s="149" t="s">
        <v>195</v>
      </c>
    </row>
    <row r="166" spans="1:65" s="2" customFormat="1" ht="39">
      <c r="A166" s="30"/>
      <c r="B166" s="31"/>
      <c r="C166" s="30"/>
      <c r="D166" s="151" t="s">
        <v>127</v>
      </c>
      <c r="E166" s="30"/>
      <c r="F166" s="152" t="s">
        <v>188</v>
      </c>
      <c r="G166" s="30"/>
      <c r="H166" s="30"/>
      <c r="I166" s="153"/>
      <c r="J166" s="30"/>
      <c r="K166" s="30"/>
      <c r="L166" s="31"/>
      <c r="M166" s="154"/>
      <c r="N166" s="155"/>
      <c r="O166" s="56"/>
      <c r="P166" s="56"/>
      <c r="Q166" s="56"/>
      <c r="R166" s="56"/>
      <c r="S166" s="56"/>
      <c r="T166" s="56"/>
      <c r="U166" s="57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5" t="s">
        <v>127</v>
      </c>
      <c r="AU166" s="15" t="s">
        <v>80</v>
      </c>
    </row>
    <row r="167" spans="1:65" s="2" customFormat="1" ht="11.25">
      <c r="A167" s="30"/>
      <c r="B167" s="31"/>
      <c r="C167" s="30"/>
      <c r="D167" s="156" t="s">
        <v>133</v>
      </c>
      <c r="E167" s="30"/>
      <c r="F167" s="157" t="s">
        <v>189</v>
      </c>
      <c r="G167" s="30"/>
      <c r="H167" s="30"/>
      <c r="I167" s="153"/>
      <c r="J167" s="30"/>
      <c r="K167" s="30"/>
      <c r="L167" s="31"/>
      <c r="M167" s="154"/>
      <c r="N167" s="155"/>
      <c r="O167" s="56"/>
      <c r="P167" s="56"/>
      <c r="Q167" s="56"/>
      <c r="R167" s="56"/>
      <c r="S167" s="56"/>
      <c r="T167" s="56"/>
      <c r="U167" s="57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5" t="s">
        <v>133</v>
      </c>
      <c r="AU167" s="15" t="s">
        <v>80</v>
      </c>
    </row>
    <row r="168" spans="1:65" s="2" customFormat="1" ht="16.5" customHeight="1">
      <c r="A168" s="30"/>
      <c r="B168" s="136"/>
      <c r="C168" s="158" t="s">
        <v>196</v>
      </c>
      <c r="D168" s="158" t="s">
        <v>171</v>
      </c>
      <c r="E168" s="159" t="s">
        <v>197</v>
      </c>
      <c r="F168" s="160" t="s">
        <v>198</v>
      </c>
      <c r="G168" s="161" t="s">
        <v>174</v>
      </c>
      <c r="H168" s="162">
        <v>36</v>
      </c>
      <c r="I168" s="163"/>
      <c r="J168" s="164">
        <f>ROUND(I168*H168,2)</f>
        <v>0</v>
      </c>
      <c r="K168" s="165"/>
      <c r="L168" s="166"/>
      <c r="M168" s="167" t="s">
        <v>1</v>
      </c>
      <c r="N168" s="168" t="s">
        <v>38</v>
      </c>
      <c r="O168" s="56"/>
      <c r="P168" s="147">
        <f>O168*H168</f>
        <v>0</v>
      </c>
      <c r="Q168" s="147">
        <v>1</v>
      </c>
      <c r="R168" s="147">
        <f>Q168*H168</f>
        <v>36</v>
      </c>
      <c r="S168" s="147">
        <v>0</v>
      </c>
      <c r="T168" s="147">
        <f>S168*H168</f>
        <v>0</v>
      </c>
      <c r="U168" s="148" t="s">
        <v>1</v>
      </c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49" t="s">
        <v>14</v>
      </c>
      <c r="AT168" s="149" t="s">
        <v>171</v>
      </c>
      <c r="AU168" s="149" t="s">
        <v>80</v>
      </c>
      <c r="AY168" s="15" t="s">
        <v>119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5" t="s">
        <v>78</v>
      </c>
      <c r="BK168" s="150">
        <f>ROUND(I168*H168,2)</f>
        <v>0</v>
      </c>
      <c r="BL168" s="15" t="s">
        <v>125</v>
      </c>
      <c r="BM168" s="149" t="s">
        <v>199</v>
      </c>
    </row>
    <row r="169" spans="1:65" s="2" customFormat="1" ht="11.25">
      <c r="A169" s="30"/>
      <c r="B169" s="31"/>
      <c r="C169" s="30"/>
      <c r="D169" s="151" t="s">
        <v>127</v>
      </c>
      <c r="E169" s="30"/>
      <c r="F169" s="152" t="s">
        <v>198</v>
      </c>
      <c r="G169" s="30"/>
      <c r="H169" s="30"/>
      <c r="I169" s="153"/>
      <c r="J169" s="30"/>
      <c r="K169" s="30"/>
      <c r="L169" s="31"/>
      <c r="M169" s="154"/>
      <c r="N169" s="155"/>
      <c r="O169" s="56"/>
      <c r="P169" s="56"/>
      <c r="Q169" s="56"/>
      <c r="R169" s="56"/>
      <c r="S169" s="56"/>
      <c r="T169" s="56"/>
      <c r="U169" s="57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T169" s="15" t="s">
        <v>127</v>
      </c>
      <c r="AU169" s="15" t="s">
        <v>80</v>
      </c>
    </row>
    <row r="170" spans="1:65" s="13" customFormat="1" ht="11.25">
      <c r="B170" s="169"/>
      <c r="D170" s="151" t="s">
        <v>176</v>
      </c>
      <c r="F170" s="170" t="s">
        <v>177</v>
      </c>
      <c r="H170" s="171">
        <v>36</v>
      </c>
      <c r="I170" s="172"/>
      <c r="L170" s="169"/>
      <c r="M170" s="173"/>
      <c r="N170" s="174"/>
      <c r="O170" s="174"/>
      <c r="P170" s="174"/>
      <c r="Q170" s="174"/>
      <c r="R170" s="174"/>
      <c r="S170" s="174"/>
      <c r="T170" s="174"/>
      <c r="U170" s="175"/>
      <c r="AT170" s="176" t="s">
        <v>176</v>
      </c>
      <c r="AU170" s="176" t="s">
        <v>80</v>
      </c>
      <c r="AV170" s="13" t="s">
        <v>80</v>
      </c>
      <c r="AW170" s="13" t="s">
        <v>3</v>
      </c>
      <c r="AX170" s="13" t="s">
        <v>78</v>
      </c>
      <c r="AY170" s="176" t="s">
        <v>119</v>
      </c>
    </row>
    <row r="171" spans="1:65" s="12" customFormat="1" ht="22.9" customHeight="1">
      <c r="B171" s="123"/>
      <c r="D171" s="124" t="s">
        <v>72</v>
      </c>
      <c r="E171" s="134" t="s">
        <v>80</v>
      </c>
      <c r="F171" s="134" t="s">
        <v>200</v>
      </c>
      <c r="I171" s="126"/>
      <c r="J171" s="135">
        <f>BK171</f>
        <v>0</v>
      </c>
      <c r="L171" s="123"/>
      <c r="M171" s="128"/>
      <c r="N171" s="129"/>
      <c r="O171" s="129"/>
      <c r="P171" s="130">
        <f>SUM(P172:P187)</f>
        <v>0</v>
      </c>
      <c r="Q171" s="129"/>
      <c r="R171" s="130">
        <f>SUM(R172:R187)</f>
        <v>0.4240795</v>
      </c>
      <c r="S171" s="129"/>
      <c r="T171" s="130">
        <f>SUM(T172:T187)</f>
        <v>0</v>
      </c>
      <c r="U171" s="131"/>
      <c r="AR171" s="124" t="s">
        <v>78</v>
      </c>
      <c r="AT171" s="132" t="s">
        <v>72</v>
      </c>
      <c r="AU171" s="132" t="s">
        <v>78</v>
      </c>
      <c r="AY171" s="124" t="s">
        <v>119</v>
      </c>
      <c r="BK171" s="133">
        <f>SUM(BK172:BK187)</f>
        <v>0</v>
      </c>
    </row>
    <row r="172" spans="1:65" s="2" customFormat="1" ht="24.2" customHeight="1">
      <c r="A172" s="30"/>
      <c r="B172" s="136"/>
      <c r="C172" s="137" t="s">
        <v>201</v>
      </c>
      <c r="D172" s="137" t="s">
        <v>121</v>
      </c>
      <c r="E172" s="138" t="s">
        <v>202</v>
      </c>
      <c r="F172" s="139" t="s">
        <v>203</v>
      </c>
      <c r="G172" s="140" t="s">
        <v>138</v>
      </c>
      <c r="H172" s="141">
        <v>133</v>
      </c>
      <c r="I172" s="142"/>
      <c r="J172" s="143">
        <f>ROUND(I172*H172,2)</f>
        <v>0</v>
      </c>
      <c r="K172" s="144"/>
      <c r="L172" s="31"/>
      <c r="M172" s="145" t="s">
        <v>1</v>
      </c>
      <c r="N172" s="146" t="s">
        <v>38</v>
      </c>
      <c r="O172" s="56"/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7">
        <f>S172*H172</f>
        <v>0</v>
      </c>
      <c r="U172" s="148" t="s">
        <v>1</v>
      </c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49" t="s">
        <v>125</v>
      </c>
      <c r="AT172" s="149" t="s">
        <v>121</v>
      </c>
      <c r="AU172" s="149" t="s">
        <v>80</v>
      </c>
      <c r="AY172" s="15" t="s">
        <v>119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5" t="s">
        <v>78</v>
      </c>
      <c r="BK172" s="150">
        <f>ROUND(I172*H172,2)</f>
        <v>0</v>
      </c>
      <c r="BL172" s="15" t="s">
        <v>125</v>
      </c>
      <c r="BM172" s="149" t="s">
        <v>204</v>
      </c>
    </row>
    <row r="173" spans="1:65" s="2" customFormat="1" ht="19.5">
      <c r="A173" s="30"/>
      <c r="B173" s="31"/>
      <c r="C173" s="30"/>
      <c r="D173" s="151" t="s">
        <v>127</v>
      </c>
      <c r="E173" s="30"/>
      <c r="F173" s="152" t="s">
        <v>205</v>
      </c>
      <c r="G173" s="30"/>
      <c r="H173" s="30"/>
      <c r="I173" s="153"/>
      <c r="J173" s="30"/>
      <c r="K173" s="30"/>
      <c r="L173" s="31"/>
      <c r="M173" s="154"/>
      <c r="N173" s="155"/>
      <c r="O173" s="56"/>
      <c r="P173" s="56"/>
      <c r="Q173" s="56"/>
      <c r="R173" s="56"/>
      <c r="S173" s="56"/>
      <c r="T173" s="56"/>
      <c r="U173" s="57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5" t="s">
        <v>127</v>
      </c>
      <c r="AU173" s="15" t="s">
        <v>80</v>
      </c>
    </row>
    <row r="174" spans="1:65" s="2" customFormat="1" ht="11.25">
      <c r="A174" s="30"/>
      <c r="B174" s="31"/>
      <c r="C174" s="30"/>
      <c r="D174" s="156" t="s">
        <v>133</v>
      </c>
      <c r="E174" s="30"/>
      <c r="F174" s="157" t="s">
        <v>206</v>
      </c>
      <c r="G174" s="30"/>
      <c r="H174" s="30"/>
      <c r="I174" s="153"/>
      <c r="J174" s="30"/>
      <c r="K174" s="30"/>
      <c r="L174" s="31"/>
      <c r="M174" s="154"/>
      <c r="N174" s="155"/>
      <c r="O174" s="56"/>
      <c r="P174" s="56"/>
      <c r="Q174" s="56"/>
      <c r="R174" s="56"/>
      <c r="S174" s="56"/>
      <c r="T174" s="56"/>
      <c r="U174" s="57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T174" s="15" t="s">
        <v>133</v>
      </c>
      <c r="AU174" s="15" t="s">
        <v>80</v>
      </c>
    </row>
    <row r="175" spans="1:65" s="2" customFormat="1" ht="24.2" customHeight="1">
      <c r="A175" s="30"/>
      <c r="B175" s="136"/>
      <c r="C175" s="158" t="s">
        <v>207</v>
      </c>
      <c r="D175" s="158" t="s">
        <v>171</v>
      </c>
      <c r="E175" s="159" t="s">
        <v>208</v>
      </c>
      <c r="F175" s="160" t="s">
        <v>209</v>
      </c>
      <c r="G175" s="161" t="s">
        <v>138</v>
      </c>
      <c r="H175" s="162">
        <v>139.65</v>
      </c>
      <c r="I175" s="163"/>
      <c r="J175" s="164">
        <f>ROUND(I175*H175,2)</f>
        <v>0</v>
      </c>
      <c r="K175" s="165"/>
      <c r="L175" s="166"/>
      <c r="M175" s="167" t="s">
        <v>1</v>
      </c>
      <c r="N175" s="168" t="s">
        <v>38</v>
      </c>
      <c r="O175" s="56"/>
      <c r="P175" s="147">
        <f>O175*H175</f>
        <v>0</v>
      </c>
      <c r="Q175" s="147">
        <v>6.8999999999999997E-4</v>
      </c>
      <c r="R175" s="147">
        <f>Q175*H175</f>
        <v>9.63585E-2</v>
      </c>
      <c r="S175" s="147">
        <v>0</v>
      </c>
      <c r="T175" s="147">
        <f>S175*H175</f>
        <v>0</v>
      </c>
      <c r="U175" s="148" t="s">
        <v>1</v>
      </c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49" t="s">
        <v>14</v>
      </c>
      <c r="AT175" s="149" t="s">
        <v>171</v>
      </c>
      <c r="AU175" s="149" t="s">
        <v>80</v>
      </c>
      <c r="AY175" s="15" t="s">
        <v>119</v>
      </c>
      <c r="BE175" s="150">
        <f>IF(N175="základní",J175,0)</f>
        <v>0</v>
      </c>
      <c r="BF175" s="150">
        <f>IF(N175="snížená",J175,0)</f>
        <v>0</v>
      </c>
      <c r="BG175" s="150">
        <f>IF(N175="zákl. přenesená",J175,0)</f>
        <v>0</v>
      </c>
      <c r="BH175" s="150">
        <f>IF(N175="sníž. přenesená",J175,0)</f>
        <v>0</v>
      </c>
      <c r="BI175" s="150">
        <f>IF(N175="nulová",J175,0)</f>
        <v>0</v>
      </c>
      <c r="BJ175" s="15" t="s">
        <v>78</v>
      </c>
      <c r="BK175" s="150">
        <f>ROUND(I175*H175,2)</f>
        <v>0</v>
      </c>
      <c r="BL175" s="15" t="s">
        <v>125</v>
      </c>
      <c r="BM175" s="149" t="s">
        <v>210</v>
      </c>
    </row>
    <row r="176" spans="1:65" s="2" customFormat="1" ht="29.25">
      <c r="A176" s="30"/>
      <c r="B176" s="31"/>
      <c r="C176" s="30"/>
      <c r="D176" s="151" t="s">
        <v>127</v>
      </c>
      <c r="E176" s="30"/>
      <c r="F176" s="152" t="s">
        <v>211</v>
      </c>
      <c r="G176" s="30"/>
      <c r="H176" s="30"/>
      <c r="I176" s="153"/>
      <c r="J176" s="30"/>
      <c r="K176" s="30"/>
      <c r="L176" s="31"/>
      <c r="M176" s="154"/>
      <c r="N176" s="155"/>
      <c r="O176" s="56"/>
      <c r="P176" s="56"/>
      <c r="Q176" s="56"/>
      <c r="R176" s="56"/>
      <c r="S176" s="56"/>
      <c r="T176" s="56"/>
      <c r="U176" s="57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T176" s="15" t="s">
        <v>127</v>
      </c>
      <c r="AU176" s="15" t="s">
        <v>80</v>
      </c>
    </row>
    <row r="177" spans="1:65" s="13" customFormat="1" ht="11.25">
      <c r="B177" s="169"/>
      <c r="D177" s="151" t="s">
        <v>176</v>
      </c>
      <c r="F177" s="170" t="s">
        <v>212</v>
      </c>
      <c r="H177" s="171">
        <v>139.65</v>
      </c>
      <c r="I177" s="172"/>
      <c r="L177" s="169"/>
      <c r="M177" s="173"/>
      <c r="N177" s="174"/>
      <c r="O177" s="174"/>
      <c r="P177" s="174"/>
      <c r="Q177" s="174"/>
      <c r="R177" s="174"/>
      <c r="S177" s="174"/>
      <c r="T177" s="174"/>
      <c r="U177" s="175"/>
      <c r="AT177" s="176" t="s">
        <v>176</v>
      </c>
      <c r="AU177" s="176" t="s">
        <v>80</v>
      </c>
      <c r="AV177" s="13" t="s">
        <v>80</v>
      </c>
      <c r="AW177" s="13" t="s">
        <v>3</v>
      </c>
      <c r="AX177" s="13" t="s">
        <v>78</v>
      </c>
      <c r="AY177" s="176" t="s">
        <v>119</v>
      </c>
    </row>
    <row r="178" spans="1:65" s="2" customFormat="1" ht="24.2" customHeight="1">
      <c r="A178" s="30"/>
      <c r="B178" s="136"/>
      <c r="C178" s="137" t="s">
        <v>213</v>
      </c>
      <c r="D178" s="137" t="s">
        <v>121</v>
      </c>
      <c r="E178" s="138" t="s">
        <v>214</v>
      </c>
      <c r="F178" s="139" t="s">
        <v>215</v>
      </c>
      <c r="G178" s="140" t="s">
        <v>138</v>
      </c>
      <c r="H178" s="141">
        <v>399</v>
      </c>
      <c r="I178" s="142"/>
      <c r="J178" s="143">
        <f>ROUND(I178*H178,2)</f>
        <v>0</v>
      </c>
      <c r="K178" s="144"/>
      <c r="L178" s="31"/>
      <c r="M178" s="145" t="s">
        <v>1</v>
      </c>
      <c r="N178" s="146" t="s">
        <v>38</v>
      </c>
      <c r="O178" s="56"/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7">
        <f>S178*H178</f>
        <v>0</v>
      </c>
      <c r="U178" s="148" t="s">
        <v>1</v>
      </c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49" t="s">
        <v>125</v>
      </c>
      <c r="AT178" s="149" t="s">
        <v>121</v>
      </c>
      <c r="AU178" s="149" t="s">
        <v>80</v>
      </c>
      <c r="AY178" s="15" t="s">
        <v>119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5" t="s">
        <v>78</v>
      </c>
      <c r="BK178" s="150">
        <f>ROUND(I178*H178,2)</f>
        <v>0</v>
      </c>
      <c r="BL178" s="15" t="s">
        <v>125</v>
      </c>
      <c r="BM178" s="149" t="s">
        <v>216</v>
      </c>
    </row>
    <row r="179" spans="1:65" s="2" customFormat="1" ht="39">
      <c r="A179" s="30"/>
      <c r="B179" s="31"/>
      <c r="C179" s="30"/>
      <c r="D179" s="151" t="s">
        <v>127</v>
      </c>
      <c r="E179" s="30"/>
      <c r="F179" s="152" t="s">
        <v>217</v>
      </c>
      <c r="G179" s="30"/>
      <c r="H179" s="30"/>
      <c r="I179" s="153"/>
      <c r="J179" s="30"/>
      <c r="K179" s="30"/>
      <c r="L179" s="31"/>
      <c r="M179" s="154"/>
      <c r="N179" s="155"/>
      <c r="O179" s="56"/>
      <c r="P179" s="56"/>
      <c r="Q179" s="56"/>
      <c r="R179" s="56"/>
      <c r="S179" s="56"/>
      <c r="T179" s="56"/>
      <c r="U179" s="57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5" t="s">
        <v>127</v>
      </c>
      <c r="AU179" s="15" t="s">
        <v>80</v>
      </c>
    </row>
    <row r="180" spans="1:65" s="2" customFormat="1" ht="11.25">
      <c r="A180" s="30"/>
      <c r="B180" s="31"/>
      <c r="C180" s="30"/>
      <c r="D180" s="156" t="s">
        <v>133</v>
      </c>
      <c r="E180" s="30"/>
      <c r="F180" s="157" t="s">
        <v>218</v>
      </c>
      <c r="G180" s="30"/>
      <c r="H180" s="30"/>
      <c r="I180" s="153"/>
      <c r="J180" s="30"/>
      <c r="K180" s="30"/>
      <c r="L180" s="31"/>
      <c r="M180" s="154"/>
      <c r="N180" s="155"/>
      <c r="O180" s="56"/>
      <c r="P180" s="56"/>
      <c r="Q180" s="56"/>
      <c r="R180" s="56"/>
      <c r="S180" s="56"/>
      <c r="T180" s="56"/>
      <c r="U180" s="57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T180" s="15" t="s">
        <v>133</v>
      </c>
      <c r="AU180" s="15" t="s">
        <v>80</v>
      </c>
    </row>
    <row r="181" spans="1:65" s="2" customFormat="1" ht="24.2" customHeight="1">
      <c r="A181" s="30"/>
      <c r="B181" s="136"/>
      <c r="C181" s="158" t="s">
        <v>219</v>
      </c>
      <c r="D181" s="158" t="s">
        <v>171</v>
      </c>
      <c r="E181" s="159" t="s">
        <v>220</v>
      </c>
      <c r="F181" s="160" t="s">
        <v>221</v>
      </c>
      <c r="G181" s="161" t="s">
        <v>138</v>
      </c>
      <c r="H181" s="162">
        <v>418.95</v>
      </c>
      <c r="I181" s="163"/>
      <c r="J181" s="164">
        <f>ROUND(I181*H181,2)</f>
        <v>0</v>
      </c>
      <c r="K181" s="165"/>
      <c r="L181" s="166"/>
      <c r="M181" s="167" t="s">
        <v>1</v>
      </c>
      <c r="N181" s="168" t="s">
        <v>38</v>
      </c>
      <c r="O181" s="56"/>
      <c r="P181" s="147">
        <f>O181*H181</f>
        <v>0</v>
      </c>
      <c r="Q181" s="147">
        <v>7.7999999999999999E-4</v>
      </c>
      <c r="R181" s="147">
        <f>Q181*H181</f>
        <v>0.32678099999999999</v>
      </c>
      <c r="S181" s="147">
        <v>0</v>
      </c>
      <c r="T181" s="147">
        <f>S181*H181</f>
        <v>0</v>
      </c>
      <c r="U181" s="148" t="s">
        <v>1</v>
      </c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49" t="s">
        <v>14</v>
      </c>
      <c r="AT181" s="149" t="s">
        <v>171</v>
      </c>
      <c r="AU181" s="149" t="s">
        <v>80</v>
      </c>
      <c r="AY181" s="15" t="s">
        <v>119</v>
      </c>
      <c r="BE181" s="150">
        <f>IF(N181="základní",J181,0)</f>
        <v>0</v>
      </c>
      <c r="BF181" s="150">
        <f>IF(N181="snížená",J181,0)</f>
        <v>0</v>
      </c>
      <c r="BG181" s="150">
        <f>IF(N181="zákl. přenesená",J181,0)</f>
        <v>0</v>
      </c>
      <c r="BH181" s="150">
        <f>IF(N181="sníž. přenesená",J181,0)</f>
        <v>0</v>
      </c>
      <c r="BI181" s="150">
        <f>IF(N181="nulová",J181,0)</f>
        <v>0</v>
      </c>
      <c r="BJ181" s="15" t="s">
        <v>78</v>
      </c>
      <c r="BK181" s="150">
        <f>ROUND(I181*H181,2)</f>
        <v>0</v>
      </c>
      <c r="BL181" s="15" t="s">
        <v>125</v>
      </c>
      <c r="BM181" s="149" t="s">
        <v>222</v>
      </c>
    </row>
    <row r="182" spans="1:65" s="2" customFormat="1" ht="39">
      <c r="A182" s="30"/>
      <c r="B182" s="31"/>
      <c r="C182" s="30"/>
      <c r="D182" s="151" t="s">
        <v>127</v>
      </c>
      <c r="E182" s="30"/>
      <c r="F182" s="152" t="s">
        <v>223</v>
      </c>
      <c r="G182" s="30"/>
      <c r="H182" s="30"/>
      <c r="I182" s="153"/>
      <c r="J182" s="30"/>
      <c r="K182" s="30"/>
      <c r="L182" s="31"/>
      <c r="M182" s="154"/>
      <c r="N182" s="155"/>
      <c r="O182" s="56"/>
      <c r="P182" s="56"/>
      <c r="Q182" s="56"/>
      <c r="R182" s="56"/>
      <c r="S182" s="56"/>
      <c r="T182" s="56"/>
      <c r="U182" s="57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T182" s="15" t="s">
        <v>127</v>
      </c>
      <c r="AU182" s="15" t="s">
        <v>80</v>
      </c>
    </row>
    <row r="183" spans="1:65" s="13" customFormat="1" ht="11.25">
      <c r="B183" s="169"/>
      <c r="D183" s="151" t="s">
        <v>176</v>
      </c>
      <c r="F183" s="170" t="s">
        <v>224</v>
      </c>
      <c r="H183" s="171">
        <v>418.95</v>
      </c>
      <c r="I183" s="172"/>
      <c r="L183" s="169"/>
      <c r="M183" s="173"/>
      <c r="N183" s="174"/>
      <c r="O183" s="174"/>
      <c r="P183" s="174"/>
      <c r="Q183" s="174"/>
      <c r="R183" s="174"/>
      <c r="S183" s="174"/>
      <c r="T183" s="174"/>
      <c r="U183" s="175"/>
      <c r="AT183" s="176" t="s">
        <v>176</v>
      </c>
      <c r="AU183" s="176" t="s">
        <v>80</v>
      </c>
      <c r="AV183" s="13" t="s">
        <v>80</v>
      </c>
      <c r="AW183" s="13" t="s">
        <v>3</v>
      </c>
      <c r="AX183" s="13" t="s">
        <v>78</v>
      </c>
      <c r="AY183" s="176" t="s">
        <v>119</v>
      </c>
    </row>
    <row r="184" spans="1:65" s="2" customFormat="1" ht="16.5" customHeight="1">
      <c r="A184" s="30"/>
      <c r="B184" s="136"/>
      <c r="C184" s="137" t="s">
        <v>225</v>
      </c>
      <c r="D184" s="137" t="s">
        <v>121</v>
      </c>
      <c r="E184" s="138" t="s">
        <v>226</v>
      </c>
      <c r="F184" s="139" t="s">
        <v>227</v>
      </c>
      <c r="G184" s="140" t="s">
        <v>228</v>
      </c>
      <c r="H184" s="141">
        <v>1</v>
      </c>
      <c r="I184" s="142"/>
      <c r="J184" s="143">
        <f>ROUND(I184*H184,2)</f>
        <v>0</v>
      </c>
      <c r="K184" s="144"/>
      <c r="L184" s="31"/>
      <c r="M184" s="145" t="s">
        <v>1</v>
      </c>
      <c r="N184" s="146" t="s">
        <v>38</v>
      </c>
      <c r="O184" s="56"/>
      <c r="P184" s="147">
        <f>O184*H184</f>
        <v>0</v>
      </c>
      <c r="Q184" s="147">
        <v>1.2999999999999999E-4</v>
      </c>
      <c r="R184" s="147">
        <f>Q184*H184</f>
        <v>1.2999999999999999E-4</v>
      </c>
      <c r="S184" s="147">
        <v>0</v>
      </c>
      <c r="T184" s="147">
        <f>S184*H184</f>
        <v>0</v>
      </c>
      <c r="U184" s="148" t="s">
        <v>1</v>
      </c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49" t="s">
        <v>125</v>
      </c>
      <c r="AT184" s="149" t="s">
        <v>121</v>
      </c>
      <c r="AU184" s="149" t="s">
        <v>80</v>
      </c>
      <c r="AY184" s="15" t="s">
        <v>119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5" t="s">
        <v>78</v>
      </c>
      <c r="BK184" s="150">
        <f>ROUND(I184*H184,2)</f>
        <v>0</v>
      </c>
      <c r="BL184" s="15" t="s">
        <v>125</v>
      </c>
      <c r="BM184" s="149" t="s">
        <v>229</v>
      </c>
    </row>
    <row r="185" spans="1:65" s="2" customFormat="1" ht="29.25">
      <c r="A185" s="30"/>
      <c r="B185" s="31"/>
      <c r="C185" s="30"/>
      <c r="D185" s="151" t="s">
        <v>127</v>
      </c>
      <c r="E185" s="30"/>
      <c r="F185" s="152" t="s">
        <v>230</v>
      </c>
      <c r="G185" s="30"/>
      <c r="H185" s="30"/>
      <c r="I185" s="153"/>
      <c r="J185" s="30"/>
      <c r="K185" s="30"/>
      <c r="L185" s="31"/>
      <c r="M185" s="154"/>
      <c r="N185" s="155"/>
      <c r="O185" s="56"/>
      <c r="P185" s="56"/>
      <c r="Q185" s="56"/>
      <c r="R185" s="56"/>
      <c r="S185" s="56"/>
      <c r="T185" s="56"/>
      <c r="U185" s="57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T185" s="15" t="s">
        <v>127</v>
      </c>
      <c r="AU185" s="15" t="s">
        <v>80</v>
      </c>
    </row>
    <row r="186" spans="1:65" s="2" customFormat="1" ht="21.75" customHeight="1">
      <c r="A186" s="30"/>
      <c r="B186" s="136"/>
      <c r="C186" s="137" t="s">
        <v>231</v>
      </c>
      <c r="D186" s="137" t="s">
        <v>121</v>
      </c>
      <c r="E186" s="138" t="s">
        <v>232</v>
      </c>
      <c r="F186" s="139" t="s">
        <v>233</v>
      </c>
      <c r="G186" s="140" t="s">
        <v>228</v>
      </c>
      <c r="H186" s="141">
        <v>3</v>
      </c>
      <c r="I186" s="142"/>
      <c r="J186" s="143">
        <f>ROUND(I186*H186,2)</f>
        <v>0</v>
      </c>
      <c r="K186" s="144"/>
      <c r="L186" s="31"/>
      <c r="M186" s="145" t="s">
        <v>1</v>
      </c>
      <c r="N186" s="146" t="s">
        <v>38</v>
      </c>
      <c r="O186" s="56"/>
      <c r="P186" s="147">
        <f>O186*H186</f>
        <v>0</v>
      </c>
      <c r="Q186" s="147">
        <v>2.7E-4</v>
      </c>
      <c r="R186" s="147">
        <f>Q186*H186</f>
        <v>8.0999999999999996E-4</v>
      </c>
      <c r="S186" s="147">
        <v>0</v>
      </c>
      <c r="T186" s="147">
        <f>S186*H186</f>
        <v>0</v>
      </c>
      <c r="U186" s="148" t="s">
        <v>1</v>
      </c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49" t="s">
        <v>125</v>
      </c>
      <c r="AT186" s="149" t="s">
        <v>121</v>
      </c>
      <c r="AU186" s="149" t="s">
        <v>80</v>
      </c>
      <c r="AY186" s="15" t="s">
        <v>119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5" t="s">
        <v>78</v>
      </c>
      <c r="BK186" s="150">
        <f>ROUND(I186*H186,2)</f>
        <v>0</v>
      </c>
      <c r="BL186" s="15" t="s">
        <v>125</v>
      </c>
      <c r="BM186" s="149" t="s">
        <v>234</v>
      </c>
    </row>
    <row r="187" spans="1:65" s="2" customFormat="1" ht="29.25">
      <c r="A187" s="30"/>
      <c r="B187" s="31"/>
      <c r="C187" s="30"/>
      <c r="D187" s="151" t="s">
        <v>127</v>
      </c>
      <c r="E187" s="30"/>
      <c r="F187" s="152" t="s">
        <v>235</v>
      </c>
      <c r="G187" s="30"/>
      <c r="H187" s="30"/>
      <c r="I187" s="153"/>
      <c r="J187" s="30"/>
      <c r="K187" s="30"/>
      <c r="L187" s="31"/>
      <c r="M187" s="154"/>
      <c r="N187" s="155"/>
      <c r="O187" s="56"/>
      <c r="P187" s="56"/>
      <c r="Q187" s="56"/>
      <c r="R187" s="56"/>
      <c r="S187" s="56"/>
      <c r="T187" s="56"/>
      <c r="U187" s="57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T187" s="15" t="s">
        <v>127</v>
      </c>
      <c r="AU187" s="15" t="s">
        <v>80</v>
      </c>
    </row>
    <row r="188" spans="1:65" s="12" customFormat="1" ht="22.9" customHeight="1">
      <c r="B188" s="123"/>
      <c r="D188" s="124" t="s">
        <v>72</v>
      </c>
      <c r="E188" s="134" t="s">
        <v>125</v>
      </c>
      <c r="F188" s="134" t="s">
        <v>236</v>
      </c>
      <c r="I188" s="126"/>
      <c r="J188" s="135">
        <f>BK188</f>
        <v>0</v>
      </c>
      <c r="L188" s="123"/>
      <c r="M188" s="128"/>
      <c r="N188" s="129"/>
      <c r="O188" s="129"/>
      <c r="P188" s="130">
        <f>SUM(P189:P191)</f>
        <v>0</v>
      </c>
      <c r="Q188" s="129"/>
      <c r="R188" s="130">
        <f>SUM(R189:R191)</f>
        <v>0</v>
      </c>
      <c r="S188" s="129"/>
      <c r="T188" s="130">
        <f>SUM(T189:T191)</f>
        <v>0</v>
      </c>
      <c r="U188" s="131"/>
      <c r="AR188" s="124" t="s">
        <v>78</v>
      </c>
      <c r="AT188" s="132" t="s">
        <v>72</v>
      </c>
      <c r="AU188" s="132" t="s">
        <v>78</v>
      </c>
      <c r="AY188" s="124" t="s">
        <v>119</v>
      </c>
      <c r="BK188" s="133">
        <f>SUM(BK189:BK191)</f>
        <v>0</v>
      </c>
    </row>
    <row r="189" spans="1:65" s="2" customFormat="1" ht="24.2" customHeight="1">
      <c r="A189" s="30"/>
      <c r="B189" s="136"/>
      <c r="C189" s="137" t="s">
        <v>7</v>
      </c>
      <c r="D189" s="137" t="s">
        <v>121</v>
      </c>
      <c r="E189" s="138" t="s">
        <v>237</v>
      </c>
      <c r="F189" s="139" t="s">
        <v>238</v>
      </c>
      <c r="G189" s="140" t="s">
        <v>144</v>
      </c>
      <c r="H189" s="141">
        <v>1.33</v>
      </c>
      <c r="I189" s="142"/>
      <c r="J189" s="143">
        <f>ROUND(I189*H189,2)</f>
        <v>0</v>
      </c>
      <c r="K189" s="144"/>
      <c r="L189" s="31"/>
      <c r="M189" s="145" t="s">
        <v>1</v>
      </c>
      <c r="N189" s="146" t="s">
        <v>38</v>
      </c>
      <c r="O189" s="56"/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7">
        <f>S189*H189</f>
        <v>0</v>
      </c>
      <c r="U189" s="148" t="s">
        <v>1</v>
      </c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49" t="s">
        <v>125</v>
      </c>
      <c r="AT189" s="149" t="s">
        <v>121</v>
      </c>
      <c r="AU189" s="149" t="s">
        <v>80</v>
      </c>
      <c r="AY189" s="15" t="s">
        <v>119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5" t="s">
        <v>78</v>
      </c>
      <c r="BK189" s="150">
        <f>ROUND(I189*H189,2)</f>
        <v>0</v>
      </c>
      <c r="BL189" s="15" t="s">
        <v>125</v>
      </c>
      <c r="BM189" s="149" t="s">
        <v>239</v>
      </c>
    </row>
    <row r="190" spans="1:65" s="2" customFormat="1" ht="19.5">
      <c r="A190" s="30"/>
      <c r="B190" s="31"/>
      <c r="C190" s="30"/>
      <c r="D190" s="151" t="s">
        <v>127</v>
      </c>
      <c r="E190" s="30"/>
      <c r="F190" s="152" t="s">
        <v>240</v>
      </c>
      <c r="G190" s="30"/>
      <c r="H190" s="30"/>
      <c r="I190" s="153"/>
      <c r="J190" s="30"/>
      <c r="K190" s="30"/>
      <c r="L190" s="31"/>
      <c r="M190" s="154"/>
      <c r="N190" s="155"/>
      <c r="O190" s="56"/>
      <c r="P190" s="56"/>
      <c r="Q190" s="56"/>
      <c r="R190" s="56"/>
      <c r="S190" s="56"/>
      <c r="T190" s="56"/>
      <c r="U190" s="57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5" t="s">
        <v>127</v>
      </c>
      <c r="AU190" s="15" t="s">
        <v>80</v>
      </c>
    </row>
    <row r="191" spans="1:65" s="2" customFormat="1" ht="11.25">
      <c r="A191" s="30"/>
      <c r="B191" s="31"/>
      <c r="C191" s="30"/>
      <c r="D191" s="156" t="s">
        <v>133</v>
      </c>
      <c r="E191" s="30"/>
      <c r="F191" s="157" t="s">
        <v>241</v>
      </c>
      <c r="G191" s="30"/>
      <c r="H191" s="30"/>
      <c r="I191" s="153"/>
      <c r="J191" s="30"/>
      <c r="K191" s="30"/>
      <c r="L191" s="31"/>
      <c r="M191" s="154"/>
      <c r="N191" s="155"/>
      <c r="O191" s="56"/>
      <c r="P191" s="56"/>
      <c r="Q191" s="56"/>
      <c r="R191" s="56"/>
      <c r="S191" s="56"/>
      <c r="T191" s="56"/>
      <c r="U191" s="57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T191" s="15" t="s">
        <v>133</v>
      </c>
      <c r="AU191" s="15" t="s">
        <v>80</v>
      </c>
    </row>
    <row r="192" spans="1:65" s="12" customFormat="1" ht="22.9" customHeight="1">
      <c r="B192" s="123"/>
      <c r="D192" s="124" t="s">
        <v>72</v>
      </c>
      <c r="E192" s="134" t="s">
        <v>148</v>
      </c>
      <c r="F192" s="134" t="s">
        <v>242</v>
      </c>
      <c r="I192" s="126"/>
      <c r="J192" s="135">
        <f>BK192</f>
        <v>0</v>
      </c>
      <c r="L192" s="123"/>
      <c r="M192" s="128"/>
      <c r="N192" s="129"/>
      <c r="O192" s="129"/>
      <c r="P192" s="130">
        <f>SUM(P193:P208)</f>
        <v>0</v>
      </c>
      <c r="Q192" s="129"/>
      <c r="R192" s="130">
        <f>SUM(R193:R208)</f>
        <v>0.13412450000000001</v>
      </c>
      <c r="S192" s="129"/>
      <c r="T192" s="130">
        <f>SUM(T193:T208)</f>
        <v>0</v>
      </c>
      <c r="U192" s="131"/>
      <c r="AR192" s="124" t="s">
        <v>78</v>
      </c>
      <c r="AT192" s="132" t="s">
        <v>72</v>
      </c>
      <c r="AU192" s="132" t="s">
        <v>78</v>
      </c>
      <c r="AY192" s="124" t="s">
        <v>119</v>
      </c>
      <c r="BK192" s="133">
        <f>SUM(BK193:BK208)</f>
        <v>0</v>
      </c>
    </row>
    <row r="193" spans="1:65" s="2" customFormat="1" ht="24.2" customHeight="1">
      <c r="A193" s="30"/>
      <c r="B193" s="136"/>
      <c r="C193" s="137" t="s">
        <v>243</v>
      </c>
      <c r="D193" s="137" t="s">
        <v>121</v>
      </c>
      <c r="E193" s="138" t="s">
        <v>244</v>
      </c>
      <c r="F193" s="139" t="s">
        <v>245</v>
      </c>
      <c r="G193" s="140" t="s">
        <v>124</v>
      </c>
      <c r="H193" s="141">
        <v>735.5</v>
      </c>
      <c r="I193" s="142"/>
      <c r="J193" s="143">
        <f>ROUND(I193*H193,2)</f>
        <v>0</v>
      </c>
      <c r="K193" s="144"/>
      <c r="L193" s="31"/>
      <c r="M193" s="145" t="s">
        <v>1</v>
      </c>
      <c r="N193" s="146" t="s">
        <v>38</v>
      </c>
      <c r="O193" s="56"/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7">
        <f>S193*H193</f>
        <v>0</v>
      </c>
      <c r="U193" s="148" t="s">
        <v>1</v>
      </c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49" t="s">
        <v>125</v>
      </c>
      <c r="AT193" s="149" t="s">
        <v>121</v>
      </c>
      <c r="AU193" s="149" t="s">
        <v>80</v>
      </c>
      <c r="AY193" s="15" t="s">
        <v>119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5" t="s">
        <v>78</v>
      </c>
      <c r="BK193" s="150">
        <f>ROUND(I193*H193,2)</f>
        <v>0</v>
      </c>
      <c r="BL193" s="15" t="s">
        <v>125</v>
      </c>
      <c r="BM193" s="149" t="s">
        <v>246</v>
      </c>
    </row>
    <row r="194" spans="1:65" s="2" customFormat="1" ht="29.25">
      <c r="A194" s="30"/>
      <c r="B194" s="31"/>
      <c r="C194" s="30"/>
      <c r="D194" s="151" t="s">
        <v>127</v>
      </c>
      <c r="E194" s="30"/>
      <c r="F194" s="152" t="s">
        <v>247</v>
      </c>
      <c r="G194" s="30"/>
      <c r="H194" s="30"/>
      <c r="I194" s="153"/>
      <c r="J194" s="30"/>
      <c r="K194" s="30"/>
      <c r="L194" s="31"/>
      <c r="M194" s="154"/>
      <c r="N194" s="155"/>
      <c r="O194" s="56"/>
      <c r="P194" s="56"/>
      <c r="Q194" s="56"/>
      <c r="R194" s="56"/>
      <c r="S194" s="56"/>
      <c r="T194" s="56"/>
      <c r="U194" s="57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5" t="s">
        <v>127</v>
      </c>
      <c r="AU194" s="15" t="s">
        <v>80</v>
      </c>
    </row>
    <row r="195" spans="1:65" s="2" customFormat="1" ht="11.25">
      <c r="A195" s="30"/>
      <c r="B195" s="31"/>
      <c r="C195" s="30"/>
      <c r="D195" s="156" t="s">
        <v>133</v>
      </c>
      <c r="E195" s="30"/>
      <c r="F195" s="157" t="s">
        <v>248</v>
      </c>
      <c r="G195" s="30"/>
      <c r="H195" s="30"/>
      <c r="I195" s="153"/>
      <c r="J195" s="30"/>
      <c r="K195" s="30"/>
      <c r="L195" s="31"/>
      <c r="M195" s="154"/>
      <c r="N195" s="155"/>
      <c r="O195" s="56"/>
      <c r="P195" s="56"/>
      <c r="Q195" s="56"/>
      <c r="R195" s="56"/>
      <c r="S195" s="56"/>
      <c r="T195" s="56"/>
      <c r="U195" s="57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T195" s="15" t="s">
        <v>133</v>
      </c>
      <c r="AU195" s="15" t="s">
        <v>80</v>
      </c>
    </row>
    <row r="196" spans="1:65" s="2" customFormat="1" ht="33" customHeight="1">
      <c r="A196" s="30"/>
      <c r="B196" s="136"/>
      <c r="C196" s="137" t="s">
        <v>249</v>
      </c>
      <c r="D196" s="137" t="s">
        <v>121</v>
      </c>
      <c r="E196" s="138" t="s">
        <v>250</v>
      </c>
      <c r="F196" s="139" t="s">
        <v>251</v>
      </c>
      <c r="G196" s="140" t="s">
        <v>124</v>
      </c>
      <c r="H196" s="141">
        <v>735.5</v>
      </c>
      <c r="I196" s="142"/>
      <c r="J196" s="143">
        <f>ROUND(I196*H196,2)</f>
        <v>0</v>
      </c>
      <c r="K196" s="144"/>
      <c r="L196" s="31"/>
      <c r="M196" s="145" t="s">
        <v>1</v>
      </c>
      <c r="N196" s="146" t="s">
        <v>38</v>
      </c>
      <c r="O196" s="56"/>
      <c r="P196" s="147">
        <f>O196*H196</f>
        <v>0</v>
      </c>
      <c r="Q196" s="147">
        <v>0</v>
      </c>
      <c r="R196" s="147">
        <f>Q196*H196</f>
        <v>0</v>
      </c>
      <c r="S196" s="147">
        <v>0</v>
      </c>
      <c r="T196" s="147">
        <f>S196*H196</f>
        <v>0</v>
      </c>
      <c r="U196" s="148" t="s">
        <v>1</v>
      </c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49" t="s">
        <v>125</v>
      </c>
      <c r="AT196" s="149" t="s">
        <v>121</v>
      </c>
      <c r="AU196" s="149" t="s">
        <v>80</v>
      </c>
      <c r="AY196" s="15" t="s">
        <v>119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5" t="s">
        <v>78</v>
      </c>
      <c r="BK196" s="150">
        <f>ROUND(I196*H196,2)</f>
        <v>0</v>
      </c>
      <c r="BL196" s="15" t="s">
        <v>125</v>
      </c>
      <c r="BM196" s="149" t="s">
        <v>252</v>
      </c>
    </row>
    <row r="197" spans="1:65" s="2" customFormat="1" ht="29.25">
      <c r="A197" s="30"/>
      <c r="B197" s="31"/>
      <c r="C197" s="30"/>
      <c r="D197" s="151" t="s">
        <v>127</v>
      </c>
      <c r="E197" s="30"/>
      <c r="F197" s="152" t="s">
        <v>253</v>
      </c>
      <c r="G197" s="30"/>
      <c r="H197" s="30"/>
      <c r="I197" s="153"/>
      <c r="J197" s="30"/>
      <c r="K197" s="30"/>
      <c r="L197" s="31"/>
      <c r="M197" s="154"/>
      <c r="N197" s="155"/>
      <c r="O197" s="56"/>
      <c r="P197" s="56"/>
      <c r="Q197" s="56"/>
      <c r="R197" s="56"/>
      <c r="S197" s="56"/>
      <c r="T197" s="56"/>
      <c r="U197" s="57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T197" s="15" t="s">
        <v>127</v>
      </c>
      <c r="AU197" s="15" t="s">
        <v>80</v>
      </c>
    </row>
    <row r="198" spans="1:65" s="2" customFormat="1" ht="11.25">
      <c r="A198" s="30"/>
      <c r="B198" s="31"/>
      <c r="C198" s="30"/>
      <c r="D198" s="156" t="s">
        <v>133</v>
      </c>
      <c r="E198" s="30"/>
      <c r="F198" s="157" t="s">
        <v>254</v>
      </c>
      <c r="G198" s="30"/>
      <c r="H198" s="30"/>
      <c r="I198" s="153"/>
      <c r="J198" s="30"/>
      <c r="K198" s="30"/>
      <c r="L198" s="31"/>
      <c r="M198" s="154"/>
      <c r="N198" s="155"/>
      <c r="O198" s="56"/>
      <c r="P198" s="56"/>
      <c r="Q198" s="56"/>
      <c r="R198" s="56"/>
      <c r="S198" s="56"/>
      <c r="T198" s="56"/>
      <c r="U198" s="57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T198" s="15" t="s">
        <v>133</v>
      </c>
      <c r="AU198" s="15" t="s">
        <v>80</v>
      </c>
    </row>
    <row r="199" spans="1:65" s="2" customFormat="1" ht="24.2" customHeight="1">
      <c r="A199" s="30"/>
      <c r="B199" s="136"/>
      <c r="C199" s="137" t="s">
        <v>255</v>
      </c>
      <c r="D199" s="137" t="s">
        <v>121</v>
      </c>
      <c r="E199" s="138" t="s">
        <v>256</v>
      </c>
      <c r="F199" s="139" t="s">
        <v>257</v>
      </c>
      <c r="G199" s="140" t="s">
        <v>124</v>
      </c>
      <c r="H199" s="141">
        <v>1471</v>
      </c>
      <c r="I199" s="142"/>
      <c r="J199" s="143">
        <f>ROUND(I199*H199,2)</f>
        <v>0</v>
      </c>
      <c r="K199" s="144"/>
      <c r="L199" s="31"/>
      <c r="M199" s="145" t="s">
        <v>1</v>
      </c>
      <c r="N199" s="146" t="s">
        <v>38</v>
      </c>
      <c r="O199" s="56"/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7">
        <f>S199*H199</f>
        <v>0</v>
      </c>
      <c r="U199" s="148" t="s">
        <v>1</v>
      </c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49" t="s">
        <v>125</v>
      </c>
      <c r="AT199" s="149" t="s">
        <v>121</v>
      </c>
      <c r="AU199" s="149" t="s">
        <v>80</v>
      </c>
      <c r="AY199" s="15" t="s">
        <v>119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5" t="s">
        <v>78</v>
      </c>
      <c r="BK199" s="150">
        <f>ROUND(I199*H199,2)</f>
        <v>0</v>
      </c>
      <c r="BL199" s="15" t="s">
        <v>125</v>
      </c>
      <c r="BM199" s="149" t="s">
        <v>258</v>
      </c>
    </row>
    <row r="200" spans="1:65" s="2" customFormat="1" ht="39">
      <c r="A200" s="30"/>
      <c r="B200" s="31"/>
      <c r="C200" s="30"/>
      <c r="D200" s="151" t="s">
        <v>127</v>
      </c>
      <c r="E200" s="30"/>
      <c r="F200" s="152" t="s">
        <v>259</v>
      </c>
      <c r="G200" s="30"/>
      <c r="H200" s="30"/>
      <c r="I200" s="153"/>
      <c r="J200" s="30"/>
      <c r="K200" s="30"/>
      <c r="L200" s="31"/>
      <c r="M200" s="154"/>
      <c r="N200" s="155"/>
      <c r="O200" s="56"/>
      <c r="P200" s="56"/>
      <c r="Q200" s="56"/>
      <c r="R200" s="56"/>
      <c r="S200" s="56"/>
      <c r="T200" s="56"/>
      <c r="U200" s="57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T200" s="15" t="s">
        <v>127</v>
      </c>
      <c r="AU200" s="15" t="s">
        <v>80</v>
      </c>
    </row>
    <row r="201" spans="1:65" s="2" customFormat="1" ht="11.25">
      <c r="A201" s="30"/>
      <c r="B201" s="31"/>
      <c r="C201" s="30"/>
      <c r="D201" s="156" t="s">
        <v>133</v>
      </c>
      <c r="E201" s="30"/>
      <c r="F201" s="157" t="s">
        <v>260</v>
      </c>
      <c r="G201" s="30"/>
      <c r="H201" s="30"/>
      <c r="I201" s="153"/>
      <c r="J201" s="30"/>
      <c r="K201" s="30"/>
      <c r="L201" s="31"/>
      <c r="M201" s="154"/>
      <c r="N201" s="155"/>
      <c r="O201" s="56"/>
      <c r="P201" s="56"/>
      <c r="Q201" s="56"/>
      <c r="R201" s="56"/>
      <c r="S201" s="56"/>
      <c r="T201" s="56"/>
      <c r="U201" s="57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T201" s="15" t="s">
        <v>133</v>
      </c>
      <c r="AU201" s="15" t="s">
        <v>80</v>
      </c>
    </row>
    <row r="202" spans="1:65" s="2" customFormat="1" ht="16.5" customHeight="1">
      <c r="A202" s="30"/>
      <c r="B202" s="136"/>
      <c r="C202" s="158" t="s">
        <v>261</v>
      </c>
      <c r="D202" s="158" t="s">
        <v>171</v>
      </c>
      <c r="E202" s="159" t="s">
        <v>262</v>
      </c>
      <c r="F202" s="160" t="s">
        <v>263</v>
      </c>
      <c r="G202" s="161" t="s">
        <v>264</v>
      </c>
      <c r="H202" s="162">
        <v>133</v>
      </c>
      <c r="I202" s="163"/>
      <c r="J202" s="164">
        <f>ROUND(I202*H202,2)</f>
        <v>0</v>
      </c>
      <c r="K202" s="165"/>
      <c r="L202" s="166"/>
      <c r="M202" s="167" t="s">
        <v>1</v>
      </c>
      <c r="N202" s="168" t="s">
        <v>38</v>
      </c>
      <c r="O202" s="56"/>
      <c r="P202" s="147">
        <f>O202*H202</f>
        <v>0</v>
      </c>
      <c r="Q202" s="147">
        <v>1E-3</v>
      </c>
      <c r="R202" s="147">
        <f>Q202*H202</f>
        <v>0.13300000000000001</v>
      </c>
      <c r="S202" s="147">
        <v>0</v>
      </c>
      <c r="T202" s="147">
        <f>S202*H202</f>
        <v>0</v>
      </c>
      <c r="U202" s="148" t="s">
        <v>1</v>
      </c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49" t="s">
        <v>14</v>
      </c>
      <c r="AT202" s="149" t="s">
        <v>171</v>
      </c>
      <c r="AU202" s="149" t="s">
        <v>80</v>
      </c>
      <c r="AY202" s="15" t="s">
        <v>119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5" t="s">
        <v>78</v>
      </c>
      <c r="BK202" s="150">
        <f>ROUND(I202*H202,2)</f>
        <v>0</v>
      </c>
      <c r="BL202" s="15" t="s">
        <v>125</v>
      </c>
      <c r="BM202" s="149" t="s">
        <v>265</v>
      </c>
    </row>
    <row r="203" spans="1:65" s="2" customFormat="1" ht="19.5">
      <c r="A203" s="30"/>
      <c r="B203" s="31"/>
      <c r="C203" s="30"/>
      <c r="D203" s="151" t="s">
        <v>127</v>
      </c>
      <c r="E203" s="30"/>
      <c r="F203" s="152" t="s">
        <v>266</v>
      </c>
      <c r="G203" s="30"/>
      <c r="H203" s="30"/>
      <c r="I203" s="153"/>
      <c r="J203" s="30"/>
      <c r="K203" s="30"/>
      <c r="L203" s="31"/>
      <c r="M203" s="154"/>
      <c r="N203" s="155"/>
      <c r="O203" s="56"/>
      <c r="P203" s="56"/>
      <c r="Q203" s="56"/>
      <c r="R203" s="56"/>
      <c r="S203" s="56"/>
      <c r="T203" s="56"/>
      <c r="U203" s="57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T203" s="15" t="s">
        <v>127</v>
      </c>
      <c r="AU203" s="15" t="s">
        <v>80</v>
      </c>
    </row>
    <row r="204" spans="1:65" s="2" customFormat="1" ht="24.2" customHeight="1">
      <c r="A204" s="30"/>
      <c r="B204" s="136"/>
      <c r="C204" s="158" t="s">
        <v>267</v>
      </c>
      <c r="D204" s="158" t="s">
        <v>171</v>
      </c>
      <c r="E204" s="159" t="s">
        <v>268</v>
      </c>
      <c r="F204" s="160" t="s">
        <v>269</v>
      </c>
      <c r="G204" s="161" t="s">
        <v>270</v>
      </c>
      <c r="H204" s="162">
        <v>4.3250000000000002</v>
      </c>
      <c r="I204" s="163"/>
      <c r="J204" s="164">
        <f>ROUND(I204*H204,2)</f>
        <v>0</v>
      </c>
      <c r="K204" s="165"/>
      <c r="L204" s="166"/>
      <c r="M204" s="167" t="s">
        <v>1</v>
      </c>
      <c r="N204" s="168" t="s">
        <v>38</v>
      </c>
      <c r="O204" s="56"/>
      <c r="P204" s="147">
        <f>O204*H204</f>
        <v>0</v>
      </c>
      <c r="Q204" s="147">
        <v>2.5999999999999998E-4</v>
      </c>
      <c r="R204" s="147">
        <f>Q204*H204</f>
        <v>1.1244999999999998E-3</v>
      </c>
      <c r="S204" s="147">
        <v>0</v>
      </c>
      <c r="T204" s="147">
        <f>S204*H204</f>
        <v>0</v>
      </c>
      <c r="U204" s="148" t="s">
        <v>1</v>
      </c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49" t="s">
        <v>14</v>
      </c>
      <c r="AT204" s="149" t="s">
        <v>171</v>
      </c>
      <c r="AU204" s="149" t="s">
        <v>80</v>
      </c>
      <c r="AY204" s="15" t="s">
        <v>119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5" t="s">
        <v>78</v>
      </c>
      <c r="BK204" s="150">
        <f>ROUND(I204*H204,2)</f>
        <v>0</v>
      </c>
      <c r="BL204" s="15" t="s">
        <v>125</v>
      </c>
      <c r="BM204" s="149" t="s">
        <v>271</v>
      </c>
    </row>
    <row r="205" spans="1:65" s="2" customFormat="1" ht="11.25">
      <c r="A205" s="30"/>
      <c r="B205" s="31"/>
      <c r="C205" s="30"/>
      <c r="D205" s="151" t="s">
        <v>127</v>
      </c>
      <c r="E205" s="30"/>
      <c r="F205" s="152" t="s">
        <v>269</v>
      </c>
      <c r="G205" s="30"/>
      <c r="H205" s="30"/>
      <c r="I205" s="153"/>
      <c r="J205" s="30"/>
      <c r="K205" s="30"/>
      <c r="L205" s="31"/>
      <c r="M205" s="154"/>
      <c r="N205" s="155"/>
      <c r="O205" s="56"/>
      <c r="P205" s="56"/>
      <c r="Q205" s="56"/>
      <c r="R205" s="56"/>
      <c r="S205" s="56"/>
      <c r="T205" s="56"/>
      <c r="U205" s="57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T205" s="15" t="s">
        <v>127</v>
      </c>
      <c r="AU205" s="15" t="s">
        <v>80</v>
      </c>
    </row>
    <row r="206" spans="1:65" s="2" customFormat="1" ht="33" customHeight="1">
      <c r="A206" s="30"/>
      <c r="B206" s="136"/>
      <c r="C206" s="137" t="s">
        <v>272</v>
      </c>
      <c r="D206" s="137" t="s">
        <v>121</v>
      </c>
      <c r="E206" s="138" t="s">
        <v>273</v>
      </c>
      <c r="F206" s="139" t="s">
        <v>274</v>
      </c>
      <c r="G206" s="140" t="s">
        <v>124</v>
      </c>
      <c r="H206" s="141">
        <v>735.5</v>
      </c>
      <c r="I206" s="142"/>
      <c r="J206" s="143">
        <f>ROUND(I206*H206,2)</f>
        <v>0</v>
      </c>
      <c r="K206" s="144"/>
      <c r="L206" s="31"/>
      <c r="M206" s="145" t="s">
        <v>1</v>
      </c>
      <c r="N206" s="146" t="s">
        <v>38</v>
      </c>
      <c r="O206" s="56"/>
      <c r="P206" s="147">
        <f>O206*H206</f>
        <v>0</v>
      </c>
      <c r="Q206" s="147">
        <v>0</v>
      </c>
      <c r="R206" s="147">
        <f>Q206*H206</f>
        <v>0</v>
      </c>
      <c r="S206" s="147">
        <v>0</v>
      </c>
      <c r="T206" s="147">
        <f>S206*H206</f>
        <v>0</v>
      </c>
      <c r="U206" s="148" t="s">
        <v>1</v>
      </c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49" t="s">
        <v>125</v>
      </c>
      <c r="AT206" s="149" t="s">
        <v>121</v>
      </c>
      <c r="AU206" s="149" t="s">
        <v>80</v>
      </c>
      <c r="AY206" s="15" t="s">
        <v>119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5" t="s">
        <v>78</v>
      </c>
      <c r="BK206" s="150">
        <f>ROUND(I206*H206,2)</f>
        <v>0</v>
      </c>
      <c r="BL206" s="15" t="s">
        <v>125</v>
      </c>
      <c r="BM206" s="149" t="s">
        <v>275</v>
      </c>
    </row>
    <row r="207" spans="1:65" s="2" customFormat="1" ht="39">
      <c r="A207" s="30"/>
      <c r="B207" s="31"/>
      <c r="C207" s="30"/>
      <c r="D207" s="151" t="s">
        <v>127</v>
      </c>
      <c r="E207" s="30"/>
      <c r="F207" s="152" t="s">
        <v>276</v>
      </c>
      <c r="G207" s="30"/>
      <c r="H207" s="30"/>
      <c r="I207" s="153"/>
      <c r="J207" s="30"/>
      <c r="K207" s="30"/>
      <c r="L207" s="31"/>
      <c r="M207" s="154"/>
      <c r="N207" s="155"/>
      <c r="O207" s="56"/>
      <c r="P207" s="56"/>
      <c r="Q207" s="56"/>
      <c r="R207" s="56"/>
      <c r="S207" s="56"/>
      <c r="T207" s="56"/>
      <c r="U207" s="57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T207" s="15" t="s">
        <v>127</v>
      </c>
      <c r="AU207" s="15" t="s">
        <v>80</v>
      </c>
    </row>
    <row r="208" spans="1:65" s="2" customFormat="1" ht="11.25">
      <c r="A208" s="30"/>
      <c r="B208" s="31"/>
      <c r="C208" s="30"/>
      <c r="D208" s="156" t="s">
        <v>133</v>
      </c>
      <c r="E208" s="30"/>
      <c r="F208" s="157" t="s">
        <v>277</v>
      </c>
      <c r="G208" s="30"/>
      <c r="H208" s="30"/>
      <c r="I208" s="153"/>
      <c r="J208" s="30"/>
      <c r="K208" s="30"/>
      <c r="L208" s="31"/>
      <c r="M208" s="154"/>
      <c r="N208" s="155"/>
      <c r="O208" s="56"/>
      <c r="P208" s="56"/>
      <c r="Q208" s="56"/>
      <c r="R208" s="56"/>
      <c r="S208" s="56"/>
      <c r="T208" s="56"/>
      <c r="U208" s="57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T208" s="15" t="s">
        <v>133</v>
      </c>
      <c r="AU208" s="15" t="s">
        <v>80</v>
      </c>
    </row>
    <row r="209" spans="1:65" s="12" customFormat="1" ht="22.9" customHeight="1">
      <c r="B209" s="123"/>
      <c r="D209" s="124" t="s">
        <v>72</v>
      </c>
      <c r="E209" s="134" t="s">
        <v>14</v>
      </c>
      <c r="F209" s="134" t="s">
        <v>278</v>
      </c>
      <c r="I209" s="126"/>
      <c r="J209" s="135">
        <f>BK209</f>
        <v>0</v>
      </c>
      <c r="L209" s="123"/>
      <c r="M209" s="128"/>
      <c r="N209" s="129"/>
      <c r="O209" s="129"/>
      <c r="P209" s="130">
        <f>SUM(P210:P215)</f>
        <v>0</v>
      </c>
      <c r="Q209" s="129"/>
      <c r="R209" s="130">
        <f>SUM(R210:R215)</f>
        <v>0.13830000000000001</v>
      </c>
      <c r="S209" s="129"/>
      <c r="T209" s="130">
        <f>SUM(T210:T215)</f>
        <v>0</v>
      </c>
      <c r="U209" s="131"/>
      <c r="AR209" s="124" t="s">
        <v>78</v>
      </c>
      <c r="AT209" s="132" t="s">
        <v>72</v>
      </c>
      <c r="AU209" s="132" t="s">
        <v>78</v>
      </c>
      <c r="AY209" s="124" t="s">
        <v>119</v>
      </c>
      <c r="BK209" s="133">
        <f>SUM(BK210:BK215)</f>
        <v>0</v>
      </c>
    </row>
    <row r="210" spans="1:65" s="2" customFormat="1" ht="24.2" customHeight="1">
      <c r="A210" s="30"/>
      <c r="B210" s="136"/>
      <c r="C210" s="137" t="s">
        <v>279</v>
      </c>
      <c r="D210" s="137" t="s">
        <v>121</v>
      </c>
      <c r="E210" s="138" t="s">
        <v>280</v>
      </c>
      <c r="F210" s="139" t="s">
        <v>281</v>
      </c>
      <c r="G210" s="140" t="s">
        <v>138</v>
      </c>
      <c r="H210" s="141">
        <v>30</v>
      </c>
      <c r="I210" s="142"/>
      <c r="J210" s="143">
        <f>ROUND(I210*H210,2)</f>
        <v>0</v>
      </c>
      <c r="K210" s="144"/>
      <c r="L210" s="31"/>
      <c r="M210" s="145" t="s">
        <v>1</v>
      </c>
      <c r="N210" s="146" t="s">
        <v>38</v>
      </c>
      <c r="O210" s="56"/>
      <c r="P210" s="147">
        <f>O210*H210</f>
        <v>0</v>
      </c>
      <c r="Q210" s="147">
        <v>1.0000000000000001E-5</v>
      </c>
      <c r="R210" s="147">
        <f>Q210*H210</f>
        <v>3.0000000000000003E-4</v>
      </c>
      <c r="S210" s="147">
        <v>0</v>
      </c>
      <c r="T210" s="147">
        <f>S210*H210</f>
        <v>0</v>
      </c>
      <c r="U210" s="148" t="s">
        <v>1</v>
      </c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49" t="s">
        <v>125</v>
      </c>
      <c r="AT210" s="149" t="s">
        <v>121</v>
      </c>
      <c r="AU210" s="149" t="s">
        <v>80</v>
      </c>
      <c r="AY210" s="15" t="s">
        <v>119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5" t="s">
        <v>78</v>
      </c>
      <c r="BK210" s="150">
        <f>ROUND(I210*H210,2)</f>
        <v>0</v>
      </c>
      <c r="BL210" s="15" t="s">
        <v>125</v>
      </c>
      <c r="BM210" s="149" t="s">
        <v>282</v>
      </c>
    </row>
    <row r="211" spans="1:65" s="2" customFormat="1" ht="19.5">
      <c r="A211" s="30"/>
      <c r="B211" s="31"/>
      <c r="C211" s="30"/>
      <c r="D211" s="151" t="s">
        <v>127</v>
      </c>
      <c r="E211" s="30"/>
      <c r="F211" s="152" t="s">
        <v>283</v>
      </c>
      <c r="G211" s="30"/>
      <c r="H211" s="30"/>
      <c r="I211" s="153"/>
      <c r="J211" s="30"/>
      <c r="K211" s="30"/>
      <c r="L211" s="31"/>
      <c r="M211" s="154"/>
      <c r="N211" s="155"/>
      <c r="O211" s="56"/>
      <c r="P211" s="56"/>
      <c r="Q211" s="56"/>
      <c r="R211" s="56"/>
      <c r="S211" s="56"/>
      <c r="T211" s="56"/>
      <c r="U211" s="57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T211" s="15" t="s">
        <v>127</v>
      </c>
      <c r="AU211" s="15" t="s">
        <v>80</v>
      </c>
    </row>
    <row r="212" spans="1:65" s="2" customFormat="1" ht="11.25">
      <c r="A212" s="30"/>
      <c r="B212" s="31"/>
      <c r="C212" s="30"/>
      <c r="D212" s="156" t="s">
        <v>133</v>
      </c>
      <c r="E212" s="30"/>
      <c r="F212" s="157" t="s">
        <v>284</v>
      </c>
      <c r="G212" s="30"/>
      <c r="H212" s="30"/>
      <c r="I212" s="153"/>
      <c r="J212" s="30"/>
      <c r="K212" s="30"/>
      <c r="L212" s="31"/>
      <c r="M212" s="154"/>
      <c r="N212" s="155"/>
      <c r="O212" s="56"/>
      <c r="P212" s="56"/>
      <c r="Q212" s="56"/>
      <c r="R212" s="56"/>
      <c r="S212" s="56"/>
      <c r="T212" s="56"/>
      <c r="U212" s="57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T212" s="15" t="s">
        <v>133</v>
      </c>
      <c r="AU212" s="15" t="s">
        <v>80</v>
      </c>
    </row>
    <row r="213" spans="1:65" s="2" customFormat="1" ht="66.75" customHeight="1">
      <c r="A213" s="30"/>
      <c r="B213" s="136"/>
      <c r="C213" s="158" t="s">
        <v>285</v>
      </c>
      <c r="D213" s="158" t="s">
        <v>171</v>
      </c>
      <c r="E213" s="159" t="s">
        <v>286</v>
      </c>
      <c r="F213" s="160" t="s">
        <v>287</v>
      </c>
      <c r="G213" s="161" t="s">
        <v>138</v>
      </c>
      <c r="H213" s="162">
        <v>30</v>
      </c>
      <c r="I213" s="163"/>
      <c r="J213" s="164">
        <f>ROUND(I213*H213,2)</f>
        <v>0</v>
      </c>
      <c r="K213" s="165"/>
      <c r="L213" s="166"/>
      <c r="M213" s="167" t="s">
        <v>1</v>
      </c>
      <c r="N213" s="168" t="s">
        <v>38</v>
      </c>
      <c r="O213" s="56"/>
      <c r="P213" s="147">
        <f>O213*H213</f>
        <v>0</v>
      </c>
      <c r="Q213" s="147">
        <v>4.5999999999999999E-3</v>
      </c>
      <c r="R213" s="147">
        <f>Q213*H213</f>
        <v>0.13800000000000001</v>
      </c>
      <c r="S213" s="147">
        <v>0</v>
      </c>
      <c r="T213" s="147">
        <f>S213*H213</f>
        <v>0</v>
      </c>
      <c r="U213" s="148" t="s">
        <v>1</v>
      </c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49" t="s">
        <v>14</v>
      </c>
      <c r="AT213" s="149" t="s">
        <v>171</v>
      </c>
      <c r="AU213" s="149" t="s">
        <v>80</v>
      </c>
      <c r="AY213" s="15" t="s">
        <v>119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5" t="s">
        <v>78</v>
      </c>
      <c r="BK213" s="150">
        <f>ROUND(I213*H213,2)</f>
        <v>0</v>
      </c>
      <c r="BL213" s="15" t="s">
        <v>125</v>
      </c>
      <c r="BM213" s="149" t="s">
        <v>288</v>
      </c>
    </row>
    <row r="214" spans="1:65" s="2" customFormat="1" ht="48.75">
      <c r="A214" s="30"/>
      <c r="B214" s="31"/>
      <c r="C214" s="30"/>
      <c r="D214" s="151" t="s">
        <v>127</v>
      </c>
      <c r="E214" s="30"/>
      <c r="F214" s="152" t="s">
        <v>289</v>
      </c>
      <c r="G214" s="30"/>
      <c r="H214" s="30"/>
      <c r="I214" s="153"/>
      <c r="J214" s="30"/>
      <c r="K214" s="30"/>
      <c r="L214" s="31"/>
      <c r="M214" s="154"/>
      <c r="N214" s="155"/>
      <c r="O214" s="56"/>
      <c r="P214" s="56"/>
      <c r="Q214" s="56"/>
      <c r="R214" s="56"/>
      <c r="S214" s="56"/>
      <c r="T214" s="56"/>
      <c r="U214" s="57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T214" s="15" t="s">
        <v>127</v>
      </c>
      <c r="AU214" s="15" t="s">
        <v>80</v>
      </c>
    </row>
    <row r="215" spans="1:65" s="2" customFormat="1" ht="87.75">
      <c r="A215" s="30"/>
      <c r="B215" s="31"/>
      <c r="C215" s="30"/>
      <c r="D215" s="151" t="s">
        <v>290</v>
      </c>
      <c r="E215" s="30"/>
      <c r="F215" s="177" t="s">
        <v>291</v>
      </c>
      <c r="G215" s="30"/>
      <c r="H215" s="30"/>
      <c r="I215" s="153"/>
      <c r="J215" s="30"/>
      <c r="K215" s="30"/>
      <c r="L215" s="31"/>
      <c r="M215" s="154"/>
      <c r="N215" s="155"/>
      <c r="O215" s="56"/>
      <c r="P215" s="56"/>
      <c r="Q215" s="56"/>
      <c r="R215" s="56"/>
      <c r="S215" s="56"/>
      <c r="T215" s="56"/>
      <c r="U215" s="57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T215" s="15" t="s">
        <v>290</v>
      </c>
      <c r="AU215" s="15" t="s">
        <v>80</v>
      </c>
    </row>
    <row r="216" spans="1:65" s="12" customFormat="1" ht="22.9" customHeight="1">
      <c r="B216" s="123"/>
      <c r="D216" s="124" t="s">
        <v>72</v>
      </c>
      <c r="E216" s="134" t="s">
        <v>170</v>
      </c>
      <c r="F216" s="134" t="s">
        <v>292</v>
      </c>
      <c r="I216" s="126"/>
      <c r="J216" s="135">
        <f>BK216</f>
        <v>0</v>
      </c>
      <c r="L216" s="123"/>
      <c r="M216" s="128"/>
      <c r="N216" s="129"/>
      <c r="O216" s="129"/>
      <c r="P216" s="130">
        <f>SUM(P217:P257)</f>
        <v>0</v>
      </c>
      <c r="Q216" s="129"/>
      <c r="R216" s="130">
        <f>SUM(R217:R257)</f>
        <v>121.01227499999999</v>
      </c>
      <c r="S216" s="129"/>
      <c r="T216" s="130">
        <f>SUM(T217:T257)</f>
        <v>0</v>
      </c>
      <c r="U216" s="131"/>
      <c r="AR216" s="124" t="s">
        <v>78</v>
      </c>
      <c r="AT216" s="132" t="s">
        <v>72</v>
      </c>
      <c r="AU216" s="132" t="s">
        <v>78</v>
      </c>
      <c r="AY216" s="124" t="s">
        <v>119</v>
      </c>
      <c r="BK216" s="133">
        <f>SUM(BK217:BK257)</f>
        <v>0</v>
      </c>
    </row>
    <row r="217" spans="1:65" s="2" customFormat="1" ht="24.2" customHeight="1">
      <c r="A217" s="30"/>
      <c r="B217" s="136"/>
      <c r="C217" s="137" t="s">
        <v>293</v>
      </c>
      <c r="D217" s="137" t="s">
        <v>121</v>
      </c>
      <c r="E217" s="138" t="s">
        <v>294</v>
      </c>
      <c r="F217" s="139" t="s">
        <v>295</v>
      </c>
      <c r="G217" s="140" t="s">
        <v>138</v>
      </c>
      <c r="H217" s="141">
        <v>280</v>
      </c>
      <c r="I217" s="142"/>
      <c r="J217" s="143">
        <f>ROUND(I217*H217,2)</f>
        <v>0</v>
      </c>
      <c r="K217" s="144"/>
      <c r="L217" s="31"/>
      <c r="M217" s="145" t="s">
        <v>1</v>
      </c>
      <c r="N217" s="146" t="s">
        <v>38</v>
      </c>
      <c r="O217" s="56"/>
      <c r="P217" s="147">
        <f>O217*H217</f>
        <v>0</v>
      </c>
      <c r="Q217" s="147">
        <v>0.2195</v>
      </c>
      <c r="R217" s="147">
        <f>Q217*H217</f>
        <v>61.46</v>
      </c>
      <c r="S217" s="147">
        <v>0</v>
      </c>
      <c r="T217" s="147">
        <f>S217*H217</f>
        <v>0</v>
      </c>
      <c r="U217" s="148" t="s">
        <v>1</v>
      </c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49" t="s">
        <v>125</v>
      </c>
      <c r="AT217" s="149" t="s">
        <v>121</v>
      </c>
      <c r="AU217" s="149" t="s">
        <v>80</v>
      </c>
      <c r="AY217" s="15" t="s">
        <v>119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5" t="s">
        <v>78</v>
      </c>
      <c r="BK217" s="150">
        <f>ROUND(I217*H217,2)</f>
        <v>0</v>
      </c>
      <c r="BL217" s="15" t="s">
        <v>125</v>
      </c>
      <c r="BM217" s="149" t="s">
        <v>296</v>
      </c>
    </row>
    <row r="218" spans="1:65" s="2" customFormat="1" ht="29.25">
      <c r="A218" s="30"/>
      <c r="B218" s="31"/>
      <c r="C218" s="30"/>
      <c r="D218" s="151" t="s">
        <v>127</v>
      </c>
      <c r="E218" s="30"/>
      <c r="F218" s="152" t="s">
        <v>297</v>
      </c>
      <c r="G218" s="30"/>
      <c r="H218" s="30"/>
      <c r="I218" s="153"/>
      <c r="J218" s="30"/>
      <c r="K218" s="30"/>
      <c r="L218" s="31"/>
      <c r="M218" s="154"/>
      <c r="N218" s="155"/>
      <c r="O218" s="56"/>
      <c r="P218" s="56"/>
      <c r="Q218" s="56"/>
      <c r="R218" s="56"/>
      <c r="S218" s="56"/>
      <c r="T218" s="56"/>
      <c r="U218" s="57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T218" s="15" t="s">
        <v>127</v>
      </c>
      <c r="AU218" s="15" t="s">
        <v>80</v>
      </c>
    </row>
    <row r="219" spans="1:65" s="2" customFormat="1" ht="11.25">
      <c r="A219" s="30"/>
      <c r="B219" s="31"/>
      <c r="C219" s="30"/>
      <c r="D219" s="156" t="s">
        <v>133</v>
      </c>
      <c r="E219" s="30"/>
      <c r="F219" s="157" t="s">
        <v>298</v>
      </c>
      <c r="G219" s="30"/>
      <c r="H219" s="30"/>
      <c r="I219" s="153"/>
      <c r="J219" s="30"/>
      <c r="K219" s="30"/>
      <c r="L219" s="31"/>
      <c r="M219" s="154"/>
      <c r="N219" s="155"/>
      <c r="O219" s="56"/>
      <c r="P219" s="56"/>
      <c r="Q219" s="56"/>
      <c r="R219" s="56"/>
      <c r="S219" s="56"/>
      <c r="T219" s="56"/>
      <c r="U219" s="57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T219" s="15" t="s">
        <v>133</v>
      </c>
      <c r="AU219" s="15" t="s">
        <v>80</v>
      </c>
    </row>
    <row r="220" spans="1:65" s="2" customFormat="1" ht="16.5" customHeight="1">
      <c r="A220" s="30"/>
      <c r="B220" s="136"/>
      <c r="C220" s="158" t="s">
        <v>299</v>
      </c>
      <c r="D220" s="158" t="s">
        <v>171</v>
      </c>
      <c r="E220" s="159" t="s">
        <v>300</v>
      </c>
      <c r="F220" s="160" t="s">
        <v>301</v>
      </c>
      <c r="G220" s="161" t="s">
        <v>138</v>
      </c>
      <c r="H220" s="162">
        <v>285.60000000000002</v>
      </c>
      <c r="I220" s="163"/>
      <c r="J220" s="164">
        <f>ROUND(I220*H220,2)</f>
        <v>0</v>
      </c>
      <c r="K220" s="165"/>
      <c r="L220" s="166"/>
      <c r="M220" s="167" t="s">
        <v>1</v>
      </c>
      <c r="N220" s="168" t="s">
        <v>38</v>
      </c>
      <c r="O220" s="56"/>
      <c r="P220" s="147">
        <f>O220*H220</f>
        <v>0</v>
      </c>
      <c r="Q220" s="147">
        <v>0.08</v>
      </c>
      <c r="R220" s="147">
        <f>Q220*H220</f>
        <v>22.848000000000003</v>
      </c>
      <c r="S220" s="147">
        <v>0</v>
      </c>
      <c r="T220" s="147">
        <f>S220*H220</f>
        <v>0</v>
      </c>
      <c r="U220" s="148" t="s">
        <v>1</v>
      </c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49" t="s">
        <v>14</v>
      </c>
      <c r="AT220" s="149" t="s">
        <v>171</v>
      </c>
      <c r="AU220" s="149" t="s">
        <v>80</v>
      </c>
      <c r="AY220" s="15" t="s">
        <v>119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5" t="s">
        <v>78</v>
      </c>
      <c r="BK220" s="150">
        <f>ROUND(I220*H220,2)</f>
        <v>0</v>
      </c>
      <c r="BL220" s="15" t="s">
        <v>125</v>
      </c>
      <c r="BM220" s="149" t="s">
        <v>302</v>
      </c>
    </row>
    <row r="221" spans="1:65" s="2" customFormat="1" ht="11.25">
      <c r="A221" s="30"/>
      <c r="B221" s="31"/>
      <c r="C221" s="30"/>
      <c r="D221" s="151" t="s">
        <v>127</v>
      </c>
      <c r="E221" s="30"/>
      <c r="F221" s="152" t="s">
        <v>301</v>
      </c>
      <c r="G221" s="30"/>
      <c r="H221" s="30"/>
      <c r="I221" s="153"/>
      <c r="J221" s="30"/>
      <c r="K221" s="30"/>
      <c r="L221" s="31"/>
      <c r="M221" s="154"/>
      <c r="N221" s="155"/>
      <c r="O221" s="56"/>
      <c r="P221" s="56"/>
      <c r="Q221" s="56"/>
      <c r="R221" s="56"/>
      <c r="S221" s="56"/>
      <c r="T221" s="56"/>
      <c r="U221" s="57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T221" s="15" t="s">
        <v>127</v>
      </c>
      <c r="AU221" s="15" t="s">
        <v>80</v>
      </c>
    </row>
    <row r="222" spans="1:65" s="13" customFormat="1" ht="11.25">
      <c r="B222" s="169"/>
      <c r="D222" s="151" t="s">
        <v>176</v>
      </c>
      <c r="F222" s="170" t="s">
        <v>303</v>
      </c>
      <c r="H222" s="171">
        <v>285.60000000000002</v>
      </c>
      <c r="I222" s="172"/>
      <c r="L222" s="169"/>
      <c r="M222" s="173"/>
      <c r="N222" s="174"/>
      <c r="O222" s="174"/>
      <c r="P222" s="174"/>
      <c r="Q222" s="174"/>
      <c r="R222" s="174"/>
      <c r="S222" s="174"/>
      <c r="T222" s="174"/>
      <c r="U222" s="175"/>
      <c r="AT222" s="176" t="s">
        <v>176</v>
      </c>
      <c r="AU222" s="176" t="s">
        <v>80</v>
      </c>
      <c r="AV222" s="13" t="s">
        <v>80</v>
      </c>
      <c r="AW222" s="13" t="s">
        <v>3</v>
      </c>
      <c r="AX222" s="13" t="s">
        <v>78</v>
      </c>
      <c r="AY222" s="176" t="s">
        <v>119</v>
      </c>
    </row>
    <row r="223" spans="1:65" s="2" customFormat="1" ht="24.2" customHeight="1">
      <c r="A223" s="30"/>
      <c r="B223" s="136"/>
      <c r="C223" s="137" t="s">
        <v>304</v>
      </c>
      <c r="D223" s="137" t="s">
        <v>121</v>
      </c>
      <c r="E223" s="138" t="s">
        <v>305</v>
      </c>
      <c r="F223" s="139" t="s">
        <v>306</v>
      </c>
      <c r="G223" s="140" t="s">
        <v>138</v>
      </c>
      <c r="H223" s="141">
        <v>18</v>
      </c>
      <c r="I223" s="142"/>
      <c r="J223" s="143">
        <f>ROUND(I223*H223,2)</f>
        <v>0</v>
      </c>
      <c r="K223" s="144"/>
      <c r="L223" s="31"/>
      <c r="M223" s="145" t="s">
        <v>1</v>
      </c>
      <c r="N223" s="146" t="s">
        <v>38</v>
      </c>
      <c r="O223" s="56"/>
      <c r="P223" s="147">
        <f>O223*H223</f>
        <v>0</v>
      </c>
      <c r="Q223" s="147">
        <v>8.5760000000000003E-2</v>
      </c>
      <c r="R223" s="147">
        <f>Q223*H223</f>
        <v>1.5436800000000002</v>
      </c>
      <c r="S223" s="147">
        <v>0</v>
      </c>
      <c r="T223" s="147">
        <f>S223*H223</f>
        <v>0</v>
      </c>
      <c r="U223" s="148" t="s">
        <v>1</v>
      </c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49" t="s">
        <v>125</v>
      </c>
      <c r="AT223" s="149" t="s">
        <v>121</v>
      </c>
      <c r="AU223" s="149" t="s">
        <v>80</v>
      </c>
      <c r="AY223" s="15" t="s">
        <v>119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5" t="s">
        <v>78</v>
      </c>
      <c r="BK223" s="150">
        <f>ROUND(I223*H223,2)</f>
        <v>0</v>
      </c>
      <c r="BL223" s="15" t="s">
        <v>125</v>
      </c>
      <c r="BM223" s="149" t="s">
        <v>307</v>
      </c>
    </row>
    <row r="224" spans="1:65" s="2" customFormat="1" ht="39">
      <c r="A224" s="30"/>
      <c r="B224" s="31"/>
      <c r="C224" s="30"/>
      <c r="D224" s="151" t="s">
        <v>127</v>
      </c>
      <c r="E224" s="30"/>
      <c r="F224" s="152" t="s">
        <v>308</v>
      </c>
      <c r="G224" s="30"/>
      <c r="H224" s="30"/>
      <c r="I224" s="153"/>
      <c r="J224" s="30"/>
      <c r="K224" s="30"/>
      <c r="L224" s="31"/>
      <c r="M224" s="154"/>
      <c r="N224" s="155"/>
      <c r="O224" s="56"/>
      <c r="P224" s="56"/>
      <c r="Q224" s="56"/>
      <c r="R224" s="56"/>
      <c r="S224" s="56"/>
      <c r="T224" s="56"/>
      <c r="U224" s="57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T224" s="15" t="s">
        <v>127</v>
      </c>
      <c r="AU224" s="15" t="s">
        <v>80</v>
      </c>
    </row>
    <row r="225" spans="1:65" s="2" customFormat="1" ht="11.25">
      <c r="A225" s="30"/>
      <c r="B225" s="31"/>
      <c r="C225" s="30"/>
      <c r="D225" s="156" t="s">
        <v>133</v>
      </c>
      <c r="E225" s="30"/>
      <c r="F225" s="157" t="s">
        <v>309</v>
      </c>
      <c r="G225" s="30"/>
      <c r="H225" s="30"/>
      <c r="I225" s="153"/>
      <c r="J225" s="30"/>
      <c r="K225" s="30"/>
      <c r="L225" s="31"/>
      <c r="M225" s="154"/>
      <c r="N225" s="155"/>
      <c r="O225" s="56"/>
      <c r="P225" s="56"/>
      <c r="Q225" s="56"/>
      <c r="R225" s="56"/>
      <c r="S225" s="56"/>
      <c r="T225" s="56"/>
      <c r="U225" s="57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T225" s="15" t="s">
        <v>133</v>
      </c>
      <c r="AU225" s="15" t="s">
        <v>80</v>
      </c>
    </row>
    <row r="226" spans="1:65" s="2" customFormat="1" ht="16.5" customHeight="1">
      <c r="A226" s="30"/>
      <c r="B226" s="136"/>
      <c r="C226" s="158" t="s">
        <v>310</v>
      </c>
      <c r="D226" s="158" t="s">
        <v>171</v>
      </c>
      <c r="E226" s="159" t="s">
        <v>311</v>
      </c>
      <c r="F226" s="160" t="s">
        <v>312</v>
      </c>
      <c r="G226" s="161" t="s">
        <v>138</v>
      </c>
      <c r="H226" s="162">
        <v>18.36</v>
      </c>
      <c r="I226" s="163"/>
      <c r="J226" s="164">
        <f>ROUND(I226*H226,2)</f>
        <v>0</v>
      </c>
      <c r="K226" s="165"/>
      <c r="L226" s="166"/>
      <c r="M226" s="167" t="s">
        <v>1</v>
      </c>
      <c r="N226" s="168" t="s">
        <v>38</v>
      </c>
      <c r="O226" s="56"/>
      <c r="P226" s="147">
        <f>O226*H226</f>
        <v>0</v>
      </c>
      <c r="Q226" s="147">
        <v>4.5999999999999999E-2</v>
      </c>
      <c r="R226" s="147">
        <f>Q226*H226</f>
        <v>0.84455999999999998</v>
      </c>
      <c r="S226" s="147">
        <v>0</v>
      </c>
      <c r="T226" s="147">
        <f>S226*H226</f>
        <v>0</v>
      </c>
      <c r="U226" s="148" t="s">
        <v>1</v>
      </c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49" t="s">
        <v>14</v>
      </c>
      <c r="AT226" s="149" t="s">
        <v>171</v>
      </c>
      <c r="AU226" s="149" t="s">
        <v>80</v>
      </c>
      <c r="AY226" s="15" t="s">
        <v>119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5" t="s">
        <v>78</v>
      </c>
      <c r="BK226" s="150">
        <f>ROUND(I226*H226,2)</f>
        <v>0</v>
      </c>
      <c r="BL226" s="15" t="s">
        <v>125</v>
      </c>
      <c r="BM226" s="149" t="s">
        <v>313</v>
      </c>
    </row>
    <row r="227" spans="1:65" s="2" customFormat="1" ht="19.5">
      <c r="A227" s="30"/>
      <c r="B227" s="31"/>
      <c r="C227" s="30"/>
      <c r="D227" s="151" t="s">
        <v>127</v>
      </c>
      <c r="E227" s="30"/>
      <c r="F227" s="152" t="s">
        <v>314</v>
      </c>
      <c r="G227" s="30"/>
      <c r="H227" s="30"/>
      <c r="I227" s="153"/>
      <c r="J227" s="30"/>
      <c r="K227" s="30"/>
      <c r="L227" s="31"/>
      <c r="M227" s="154"/>
      <c r="N227" s="155"/>
      <c r="O227" s="56"/>
      <c r="P227" s="56"/>
      <c r="Q227" s="56"/>
      <c r="R227" s="56"/>
      <c r="S227" s="56"/>
      <c r="T227" s="56"/>
      <c r="U227" s="57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T227" s="15" t="s">
        <v>127</v>
      </c>
      <c r="AU227" s="15" t="s">
        <v>80</v>
      </c>
    </row>
    <row r="228" spans="1:65" s="13" customFormat="1" ht="11.25">
      <c r="B228" s="169"/>
      <c r="D228" s="151" t="s">
        <v>176</v>
      </c>
      <c r="F228" s="170" t="s">
        <v>315</v>
      </c>
      <c r="H228" s="171">
        <v>18.36</v>
      </c>
      <c r="I228" s="172"/>
      <c r="L228" s="169"/>
      <c r="M228" s="173"/>
      <c r="N228" s="174"/>
      <c r="O228" s="174"/>
      <c r="P228" s="174"/>
      <c r="Q228" s="174"/>
      <c r="R228" s="174"/>
      <c r="S228" s="174"/>
      <c r="T228" s="174"/>
      <c r="U228" s="175"/>
      <c r="AT228" s="176" t="s">
        <v>176</v>
      </c>
      <c r="AU228" s="176" t="s">
        <v>80</v>
      </c>
      <c r="AV228" s="13" t="s">
        <v>80</v>
      </c>
      <c r="AW228" s="13" t="s">
        <v>3</v>
      </c>
      <c r="AX228" s="13" t="s">
        <v>78</v>
      </c>
      <c r="AY228" s="176" t="s">
        <v>119</v>
      </c>
    </row>
    <row r="229" spans="1:65" s="2" customFormat="1" ht="33" customHeight="1">
      <c r="A229" s="30"/>
      <c r="B229" s="136"/>
      <c r="C229" s="137" t="s">
        <v>316</v>
      </c>
      <c r="D229" s="137" t="s">
        <v>121</v>
      </c>
      <c r="E229" s="138" t="s">
        <v>317</v>
      </c>
      <c r="F229" s="139" t="s">
        <v>318</v>
      </c>
      <c r="G229" s="140" t="s">
        <v>138</v>
      </c>
      <c r="H229" s="141">
        <v>35</v>
      </c>
      <c r="I229" s="142"/>
      <c r="J229" s="143">
        <f>ROUND(I229*H229,2)</f>
        <v>0</v>
      </c>
      <c r="K229" s="144"/>
      <c r="L229" s="31"/>
      <c r="M229" s="145" t="s">
        <v>1</v>
      </c>
      <c r="N229" s="146" t="s">
        <v>38</v>
      </c>
      <c r="O229" s="56"/>
      <c r="P229" s="147">
        <f>O229*H229</f>
        <v>0</v>
      </c>
      <c r="Q229" s="147">
        <v>0.34691</v>
      </c>
      <c r="R229" s="147">
        <f>Q229*H229</f>
        <v>12.14185</v>
      </c>
      <c r="S229" s="147">
        <v>0</v>
      </c>
      <c r="T229" s="147">
        <f>S229*H229</f>
        <v>0</v>
      </c>
      <c r="U229" s="148" t="s">
        <v>1</v>
      </c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49" t="s">
        <v>125</v>
      </c>
      <c r="AT229" s="149" t="s">
        <v>121</v>
      </c>
      <c r="AU229" s="149" t="s">
        <v>80</v>
      </c>
      <c r="AY229" s="15" t="s">
        <v>119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5" t="s">
        <v>78</v>
      </c>
      <c r="BK229" s="150">
        <f>ROUND(I229*H229,2)</f>
        <v>0</v>
      </c>
      <c r="BL229" s="15" t="s">
        <v>125</v>
      </c>
      <c r="BM229" s="149" t="s">
        <v>319</v>
      </c>
    </row>
    <row r="230" spans="1:65" s="2" customFormat="1" ht="29.25">
      <c r="A230" s="30"/>
      <c r="B230" s="31"/>
      <c r="C230" s="30"/>
      <c r="D230" s="151" t="s">
        <v>127</v>
      </c>
      <c r="E230" s="30"/>
      <c r="F230" s="152" t="s">
        <v>320</v>
      </c>
      <c r="G230" s="30"/>
      <c r="H230" s="30"/>
      <c r="I230" s="153"/>
      <c r="J230" s="30"/>
      <c r="K230" s="30"/>
      <c r="L230" s="31"/>
      <c r="M230" s="154"/>
      <c r="N230" s="155"/>
      <c r="O230" s="56"/>
      <c r="P230" s="56"/>
      <c r="Q230" s="56"/>
      <c r="R230" s="56"/>
      <c r="S230" s="56"/>
      <c r="T230" s="56"/>
      <c r="U230" s="57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5" t="s">
        <v>127</v>
      </c>
      <c r="AU230" s="15" t="s">
        <v>80</v>
      </c>
    </row>
    <row r="231" spans="1:65" s="2" customFormat="1" ht="11.25">
      <c r="A231" s="30"/>
      <c r="B231" s="31"/>
      <c r="C231" s="30"/>
      <c r="D231" s="156" t="s">
        <v>133</v>
      </c>
      <c r="E231" s="30"/>
      <c r="F231" s="157" t="s">
        <v>321</v>
      </c>
      <c r="G231" s="30"/>
      <c r="H231" s="30"/>
      <c r="I231" s="153"/>
      <c r="J231" s="30"/>
      <c r="K231" s="30"/>
      <c r="L231" s="31"/>
      <c r="M231" s="154"/>
      <c r="N231" s="155"/>
      <c r="O231" s="56"/>
      <c r="P231" s="56"/>
      <c r="Q231" s="56"/>
      <c r="R231" s="56"/>
      <c r="S231" s="56"/>
      <c r="T231" s="56"/>
      <c r="U231" s="57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T231" s="15" t="s">
        <v>133</v>
      </c>
      <c r="AU231" s="15" t="s">
        <v>80</v>
      </c>
    </row>
    <row r="232" spans="1:65" s="2" customFormat="1" ht="24.2" customHeight="1">
      <c r="A232" s="30"/>
      <c r="B232" s="136"/>
      <c r="C232" s="158" t="s">
        <v>322</v>
      </c>
      <c r="D232" s="158" t="s">
        <v>171</v>
      </c>
      <c r="E232" s="159" t="s">
        <v>323</v>
      </c>
      <c r="F232" s="160" t="s">
        <v>324</v>
      </c>
      <c r="G232" s="161" t="s">
        <v>138</v>
      </c>
      <c r="H232" s="162">
        <v>35.700000000000003</v>
      </c>
      <c r="I232" s="163"/>
      <c r="J232" s="164">
        <f>ROUND(I232*H232,2)</f>
        <v>0</v>
      </c>
      <c r="K232" s="165"/>
      <c r="L232" s="166"/>
      <c r="M232" s="167" t="s">
        <v>1</v>
      </c>
      <c r="N232" s="168" t="s">
        <v>38</v>
      </c>
      <c r="O232" s="56"/>
      <c r="P232" s="147">
        <f>O232*H232</f>
        <v>0</v>
      </c>
      <c r="Q232" s="147">
        <v>0.11465</v>
      </c>
      <c r="R232" s="147">
        <f>Q232*H232</f>
        <v>4.0930050000000007</v>
      </c>
      <c r="S232" s="147">
        <v>0</v>
      </c>
      <c r="T232" s="147">
        <f>S232*H232</f>
        <v>0</v>
      </c>
      <c r="U232" s="148" t="s">
        <v>1</v>
      </c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49" t="s">
        <v>14</v>
      </c>
      <c r="AT232" s="149" t="s">
        <v>171</v>
      </c>
      <c r="AU232" s="149" t="s">
        <v>80</v>
      </c>
      <c r="AY232" s="15" t="s">
        <v>119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5" t="s">
        <v>78</v>
      </c>
      <c r="BK232" s="150">
        <f>ROUND(I232*H232,2)</f>
        <v>0</v>
      </c>
      <c r="BL232" s="15" t="s">
        <v>125</v>
      </c>
      <c r="BM232" s="149" t="s">
        <v>325</v>
      </c>
    </row>
    <row r="233" spans="1:65" s="2" customFormat="1" ht="19.5">
      <c r="A233" s="30"/>
      <c r="B233" s="31"/>
      <c r="C233" s="30"/>
      <c r="D233" s="151" t="s">
        <v>127</v>
      </c>
      <c r="E233" s="30"/>
      <c r="F233" s="152" t="s">
        <v>324</v>
      </c>
      <c r="G233" s="30"/>
      <c r="H233" s="30"/>
      <c r="I233" s="153"/>
      <c r="J233" s="30"/>
      <c r="K233" s="30"/>
      <c r="L233" s="31"/>
      <c r="M233" s="154"/>
      <c r="N233" s="155"/>
      <c r="O233" s="56"/>
      <c r="P233" s="56"/>
      <c r="Q233" s="56"/>
      <c r="R233" s="56"/>
      <c r="S233" s="56"/>
      <c r="T233" s="56"/>
      <c r="U233" s="57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T233" s="15" t="s">
        <v>127</v>
      </c>
      <c r="AU233" s="15" t="s">
        <v>80</v>
      </c>
    </row>
    <row r="234" spans="1:65" s="13" customFormat="1" ht="11.25">
      <c r="B234" s="169"/>
      <c r="D234" s="151" t="s">
        <v>176</v>
      </c>
      <c r="F234" s="170" t="s">
        <v>326</v>
      </c>
      <c r="H234" s="171">
        <v>35.700000000000003</v>
      </c>
      <c r="I234" s="172"/>
      <c r="L234" s="169"/>
      <c r="M234" s="173"/>
      <c r="N234" s="174"/>
      <c r="O234" s="174"/>
      <c r="P234" s="174"/>
      <c r="Q234" s="174"/>
      <c r="R234" s="174"/>
      <c r="S234" s="174"/>
      <c r="T234" s="174"/>
      <c r="U234" s="175"/>
      <c r="AT234" s="176" t="s">
        <v>176</v>
      </c>
      <c r="AU234" s="176" t="s">
        <v>80</v>
      </c>
      <c r="AV234" s="13" t="s">
        <v>80</v>
      </c>
      <c r="AW234" s="13" t="s">
        <v>3</v>
      </c>
      <c r="AX234" s="13" t="s">
        <v>78</v>
      </c>
      <c r="AY234" s="176" t="s">
        <v>119</v>
      </c>
    </row>
    <row r="235" spans="1:65" s="2" customFormat="1" ht="24.2" customHeight="1">
      <c r="A235" s="30"/>
      <c r="B235" s="136"/>
      <c r="C235" s="137" t="s">
        <v>327</v>
      </c>
      <c r="D235" s="137" t="s">
        <v>121</v>
      </c>
      <c r="E235" s="138" t="s">
        <v>328</v>
      </c>
      <c r="F235" s="139" t="s">
        <v>329</v>
      </c>
      <c r="G235" s="140" t="s">
        <v>138</v>
      </c>
      <c r="H235" s="141">
        <v>50</v>
      </c>
      <c r="I235" s="142"/>
      <c r="J235" s="143">
        <f>ROUND(I235*H235,2)</f>
        <v>0</v>
      </c>
      <c r="K235" s="144"/>
      <c r="L235" s="31"/>
      <c r="M235" s="145" t="s">
        <v>1</v>
      </c>
      <c r="N235" s="146" t="s">
        <v>38</v>
      </c>
      <c r="O235" s="56"/>
      <c r="P235" s="147">
        <f>O235*H235</f>
        <v>0</v>
      </c>
      <c r="Q235" s="147">
        <v>9.0000000000000006E-5</v>
      </c>
      <c r="R235" s="147">
        <f>Q235*H235</f>
        <v>4.5000000000000005E-3</v>
      </c>
      <c r="S235" s="147">
        <v>0</v>
      </c>
      <c r="T235" s="147">
        <f>S235*H235</f>
        <v>0</v>
      </c>
      <c r="U235" s="148" t="s">
        <v>1</v>
      </c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49" t="s">
        <v>125</v>
      </c>
      <c r="AT235" s="149" t="s">
        <v>121</v>
      </c>
      <c r="AU235" s="149" t="s">
        <v>80</v>
      </c>
      <c r="AY235" s="15" t="s">
        <v>119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5" t="s">
        <v>78</v>
      </c>
      <c r="BK235" s="150">
        <f>ROUND(I235*H235,2)</f>
        <v>0</v>
      </c>
      <c r="BL235" s="15" t="s">
        <v>125</v>
      </c>
      <c r="BM235" s="149" t="s">
        <v>330</v>
      </c>
    </row>
    <row r="236" spans="1:65" s="2" customFormat="1" ht="29.25">
      <c r="A236" s="30"/>
      <c r="B236" s="31"/>
      <c r="C236" s="30"/>
      <c r="D236" s="151" t="s">
        <v>127</v>
      </c>
      <c r="E236" s="30"/>
      <c r="F236" s="152" t="s">
        <v>331</v>
      </c>
      <c r="G236" s="30"/>
      <c r="H236" s="30"/>
      <c r="I236" s="153"/>
      <c r="J236" s="30"/>
      <c r="K236" s="30"/>
      <c r="L236" s="31"/>
      <c r="M236" s="154"/>
      <c r="N236" s="155"/>
      <c r="O236" s="56"/>
      <c r="P236" s="56"/>
      <c r="Q236" s="56"/>
      <c r="R236" s="56"/>
      <c r="S236" s="56"/>
      <c r="T236" s="56"/>
      <c r="U236" s="57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T236" s="15" t="s">
        <v>127</v>
      </c>
      <c r="AU236" s="15" t="s">
        <v>80</v>
      </c>
    </row>
    <row r="237" spans="1:65" s="2" customFormat="1" ht="11.25">
      <c r="A237" s="30"/>
      <c r="B237" s="31"/>
      <c r="C237" s="30"/>
      <c r="D237" s="156" t="s">
        <v>133</v>
      </c>
      <c r="E237" s="30"/>
      <c r="F237" s="157" t="s">
        <v>332</v>
      </c>
      <c r="G237" s="30"/>
      <c r="H237" s="30"/>
      <c r="I237" s="153"/>
      <c r="J237" s="30"/>
      <c r="K237" s="30"/>
      <c r="L237" s="31"/>
      <c r="M237" s="154"/>
      <c r="N237" s="155"/>
      <c r="O237" s="56"/>
      <c r="P237" s="56"/>
      <c r="Q237" s="56"/>
      <c r="R237" s="56"/>
      <c r="S237" s="56"/>
      <c r="T237" s="56"/>
      <c r="U237" s="57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T237" s="15" t="s">
        <v>133</v>
      </c>
      <c r="AU237" s="15" t="s">
        <v>80</v>
      </c>
    </row>
    <row r="238" spans="1:65" s="2" customFormat="1" ht="16.5" customHeight="1">
      <c r="A238" s="30"/>
      <c r="B238" s="136"/>
      <c r="C238" s="137" t="s">
        <v>333</v>
      </c>
      <c r="D238" s="137" t="s">
        <v>121</v>
      </c>
      <c r="E238" s="138" t="s">
        <v>334</v>
      </c>
      <c r="F238" s="139" t="s">
        <v>335</v>
      </c>
      <c r="G238" s="140" t="s">
        <v>138</v>
      </c>
      <c r="H238" s="141">
        <v>50</v>
      </c>
      <c r="I238" s="142"/>
      <c r="J238" s="143">
        <f>ROUND(I238*H238,2)</f>
        <v>0</v>
      </c>
      <c r="K238" s="144"/>
      <c r="L238" s="31"/>
      <c r="M238" s="145" t="s">
        <v>1</v>
      </c>
      <c r="N238" s="146" t="s">
        <v>38</v>
      </c>
      <c r="O238" s="56"/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7">
        <f>S238*H238</f>
        <v>0</v>
      </c>
      <c r="U238" s="148" t="s">
        <v>1</v>
      </c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49" t="s">
        <v>125</v>
      </c>
      <c r="AT238" s="149" t="s">
        <v>121</v>
      </c>
      <c r="AU238" s="149" t="s">
        <v>80</v>
      </c>
      <c r="AY238" s="15" t="s">
        <v>119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5" t="s">
        <v>78</v>
      </c>
      <c r="BK238" s="150">
        <f>ROUND(I238*H238,2)</f>
        <v>0</v>
      </c>
      <c r="BL238" s="15" t="s">
        <v>125</v>
      </c>
      <c r="BM238" s="149" t="s">
        <v>336</v>
      </c>
    </row>
    <row r="239" spans="1:65" s="2" customFormat="1" ht="19.5">
      <c r="A239" s="30"/>
      <c r="B239" s="31"/>
      <c r="C239" s="30"/>
      <c r="D239" s="151" t="s">
        <v>127</v>
      </c>
      <c r="E239" s="30"/>
      <c r="F239" s="152" t="s">
        <v>337</v>
      </c>
      <c r="G239" s="30"/>
      <c r="H239" s="30"/>
      <c r="I239" s="153"/>
      <c r="J239" s="30"/>
      <c r="K239" s="30"/>
      <c r="L239" s="31"/>
      <c r="M239" s="154"/>
      <c r="N239" s="155"/>
      <c r="O239" s="56"/>
      <c r="P239" s="56"/>
      <c r="Q239" s="56"/>
      <c r="R239" s="56"/>
      <c r="S239" s="56"/>
      <c r="T239" s="56"/>
      <c r="U239" s="57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T239" s="15" t="s">
        <v>127</v>
      </c>
      <c r="AU239" s="15" t="s">
        <v>80</v>
      </c>
    </row>
    <row r="240" spans="1:65" s="2" customFormat="1" ht="11.25">
      <c r="A240" s="30"/>
      <c r="B240" s="31"/>
      <c r="C240" s="30"/>
      <c r="D240" s="156" t="s">
        <v>133</v>
      </c>
      <c r="E240" s="30"/>
      <c r="F240" s="157" t="s">
        <v>338</v>
      </c>
      <c r="G240" s="30"/>
      <c r="H240" s="30"/>
      <c r="I240" s="153"/>
      <c r="J240" s="30"/>
      <c r="K240" s="30"/>
      <c r="L240" s="31"/>
      <c r="M240" s="154"/>
      <c r="N240" s="155"/>
      <c r="O240" s="56"/>
      <c r="P240" s="56"/>
      <c r="Q240" s="56"/>
      <c r="R240" s="56"/>
      <c r="S240" s="56"/>
      <c r="T240" s="56"/>
      <c r="U240" s="57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T240" s="15" t="s">
        <v>133</v>
      </c>
      <c r="AU240" s="15" t="s">
        <v>80</v>
      </c>
    </row>
    <row r="241" spans="1:65" s="2" customFormat="1" ht="24.2" customHeight="1">
      <c r="A241" s="30"/>
      <c r="B241" s="136"/>
      <c r="C241" s="137" t="s">
        <v>339</v>
      </c>
      <c r="D241" s="137" t="s">
        <v>121</v>
      </c>
      <c r="E241" s="138" t="s">
        <v>340</v>
      </c>
      <c r="F241" s="139" t="s">
        <v>341</v>
      </c>
      <c r="G241" s="140" t="s">
        <v>138</v>
      </c>
      <c r="H241" s="141">
        <v>20</v>
      </c>
      <c r="I241" s="142"/>
      <c r="J241" s="143">
        <f>ROUND(I241*H241,2)</f>
        <v>0</v>
      </c>
      <c r="K241" s="144"/>
      <c r="L241" s="31"/>
      <c r="M241" s="145" t="s">
        <v>1</v>
      </c>
      <c r="N241" s="146" t="s">
        <v>38</v>
      </c>
      <c r="O241" s="56"/>
      <c r="P241" s="147">
        <f>O241*H241</f>
        <v>0</v>
      </c>
      <c r="Q241" s="147">
        <v>8.0000000000000007E-5</v>
      </c>
      <c r="R241" s="147">
        <f>Q241*H241</f>
        <v>1.6000000000000001E-3</v>
      </c>
      <c r="S241" s="147">
        <v>0</v>
      </c>
      <c r="T241" s="147">
        <f>S241*H241</f>
        <v>0</v>
      </c>
      <c r="U241" s="148" t="s">
        <v>1</v>
      </c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49" t="s">
        <v>125</v>
      </c>
      <c r="AT241" s="149" t="s">
        <v>121</v>
      </c>
      <c r="AU241" s="149" t="s">
        <v>80</v>
      </c>
      <c r="AY241" s="15" t="s">
        <v>119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5" t="s">
        <v>78</v>
      </c>
      <c r="BK241" s="150">
        <f>ROUND(I241*H241,2)</f>
        <v>0</v>
      </c>
      <c r="BL241" s="15" t="s">
        <v>125</v>
      </c>
      <c r="BM241" s="149" t="s">
        <v>342</v>
      </c>
    </row>
    <row r="242" spans="1:65" s="2" customFormat="1" ht="19.5">
      <c r="A242" s="30"/>
      <c r="B242" s="31"/>
      <c r="C242" s="30"/>
      <c r="D242" s="151" t="s">
        <v>127</v>
      </c>
      <c r="E242" s="30"/>
      <c r="F242" s="152" t="s">
        <v>343</v>
      </c>
      <c r="G242" s="30"/>
      <c r="H242" s="30"/>
      <c r="I242" s="153"/>
      <c r="J242" s="30"/>
      <c r="K242" s="30"/>
      <c r="L242" s="31"/>
      <c r="M242" s="154"/>
      <c r="N242" s="155"/>
      <c r="O242" s="56"/>
      <c r="P242" s="56"/>
      <c r="Q242" s="56"/>
      <c r="R242" s="56"/>
      <c r="S242" s="56"/>
      <c r="T242" s="56"/>
      <c r="U242" s="57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T242" s="15" t="s">
        <v>127</v>
      </c>
      <c r="AU242" s="15" t="s">
        <v>80</v>
      </c>
    </row>
    <row r="243" spans="1:65" s="2" customFormat="1" ht="11.25">
      <c r="A243" s="30"/>
      <c r="B243" s="31"/>
      <c r="C243" s="30"/>
      <c r="D243" s="156" t="s">
        <v>133</v>
      </c>
      <c r="E243" s="30"/>
      <c r="F243" s="157" t="s">
        <v>344</v>
      </c>
      <c r="G243" s="30"/>
      <c r="H243" s="30"/>
      <c r="I243" s="153"/>
      <c r="J243" s="30"/>
      <c r="K243" s="30"/>
      <c r="L243" s="31"/>
      <c r="M243" s="154"/>
      <c r="N243" s="155"/>
      <c r="O243" s="56"/>
      <c r="P243" s="56"/>
      <c r="Q243" s="56"/>
      <c r="R243" s="56"/>
      <c r="S243" s="56"/>
      <c r="T243" s="56"/>
      <c r="U243" s="57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T243" s="15" t="s">
        <v>133</v>
      </c>
      <c r="AU243" s="15" t="s">
        <v>80</v>
      </c>
    </row>
    <row r="244" spans="1:65" s="2" customFormat="1" ht="33" customHeight="1">
      <c r="A244" s="30"/>
      <c r="B244" s="136"/>
      <c r="C244" s="137" t="s">
        <v>345</v>
      </c>
      <c r="D244" s="137" t="s">
        <v>121</v>
      </c>
      <c r="E244" s="138" t="s">
        <v>346</v>
      </c>
      <c r="F244" s="139" t="s">
        <v>347</v>
      </c>
      <c r="G244" s="140" t="s">
        <v>138</v>
      </c>
      <c r="H244" s="141">
        <v>50</v>
      </c>
      <c r="I244" s="142"/>
      <c r="J244" s="143">
        <f>ROUND(I244*H244,2)</f>
        <v>0</v>
      </c>
      <c r="K244" s="144"/>
      <c r="L244" s="31"/>
      <c r="M244" s="145" t="s">
        <v>1</v>
      </c>
      <c r="N244" s="146" t="s">
        <v>38</v>
      </c>
      <c r="O244" s="56"/>
      <c r="P244" s="147">
        <f>O244*H244</f>
        <v>0</v>
      </c>
      <c r="Q244" s="147">
        <v>0.2157</v>
      </c>
      <c r="R244" s="147">
        <f>Q244*H244</f>
        <v>10.785</v>
      </c>
      <c r="S244" s="147">
        <v>0</v>
      </c>
      <c r="T244" s="147">
        <f>S244*H244</f>
        <v>0</v>
      </c>
      <c r="U244" s="148" t="s">
        <v>1</v>
      </c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49" t="s">
        <v>125</v>
      </c>
      <c r="AT244" s="149" t="s">
        <v>121</v>
      </c>
      <c r="AU244" s="149" t="s">
        <v>80</v>
      </c>
      <c r="AY244" s="15" t="s">
        <v>119</v>
      </c>
      <c r="BE244" s="150">
        <f>IF(N244="základní",J244,0)</f>
        <v>0</v>
      </c>
      <c r="BF244" s="150">
        <f>IF(N244="snížená",J244,0)</f>
        <v>0</v>
      </c>
      <c r="BG244" s="150">
        <f>IF(N244="zákl. přenesená",J244,0)</f>
        <v>0</v>
      </c>
      <c r="BH244" s="150">
        <f>IF(N244="sníž. přenesená",J244,0)</f>
        <v>0</v>
      </c>
      <c r="BI244" s="150">
        <f>IF(N244="nulová",J244,0)</f>
        <v>0</v>
      </c>
      <c r="BJ244" s="15" t="s">
        <v>78</v>
      </c>
      <c r="BK244" s="150">
        <f>ROUND(I244*H244,2)</f>
        <v>0</v>
      </c>
      <c r="BL244" s="15" t="s">
        <v>125</v>
      </c>
      <c r="BM244" s="149" t="s">
        <v>348</v>
      </c>
    </row>
    <row r="245" spans="1:65" s="2" customFormat="1" ht="19.5">
      <c r="A245" s="30"/>
      <c r="B245" s="31"/>
      <c r="C245" s="30"/>
      <c r="D245" s="151" t="s">
        <v>127</v>
      </c>
      <c r="E245" s="30"/>
      <c r="F245" s="152" t="s">
        <v>349</v>
      </c>
      <c r="G245" s="30"/>
      <c r="H245" s="30"/>
      <c r="I245" s="153"/>
      <c r="J245" s="30"/>
      <c r="K245" s="30"/>
      <c r="L245" s="31"/>
      <c r="M245" s="154"/>
      <c r="N245" s="155"/>
      <c r="O245" s="56"/>
      <c r="P245" s="56"/>
      <c r="Q245" s="56"/>
      <c r="R245" s="56"/>
      <c r="S245" s="56"/>
      <c r="T245" s="56"/>
      <c r="U245" s="57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T245" s="15" t="s">
        <v>127</v>
      </c>
      <c r="AU245" s="15" t="s">
        <v>80</v>
      </c>
    </row>
    <row r="246" spans="1:65" s="2" customFormat="1" ht="11.25">
      <c r="A246" s="30"/>
      <c r="B246" s="31"/>
      <c r="C246" s="30"/>
      <c r="D246" s="156" t="s">
        <v>133</v>
      </c>
      <c r="E246" s="30"/>
      <c r="F246" s="157" t="s">
        <v>350</v>
      </c>
      <c r="G246" s="30"/>
      <c r="H246" s="30"/>
      <c r="I246" s="153"/>
      <c r="J246" s="30"/>
      <c r="K246" s="30"/>
      <c r="L246" s="31"/>
      <c r="M246" s="154"/>
      <c r="N246" s="155"/>
      <c r="O246" s="56"/>
      <c r="P246" s="56"/>
      <c r="Q246" s="56"/>
      <c r="R246" s="56"/>
      <c r="S246" s="56"/>
      <c r="T246" s="56"/>
      <c r="U246" s="57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T246" s="15" t="s">
        <v>133</v>
      </c>
      <c r="AU246" s="15" t="s">
        <v>80</v>
      </c>
    </row>
    <row r="247" spans="1:65" s="2" customFormat="1" ht="24.2" customHeight="1">
      <c r="A247" s="30"/>
      <c r="B247" s="136"/>
      <c r="C247" s="158" t="s">
        <v>351</v>
      </c>
      <c r="D247" s="158" t="s">
        <v>171</v>
      </c>
      <c r="E247" s="159" t="s">
        <v>352</v>
      </c>
      <c r="F247" s="160" t="s">
        <v>353</v>
      </c>
      <c r="G247" s="161" t="s">
        <v>138</v>
      </c>
      <c r="H247" s="162">
        <v>50</v>
      </c>
      <c r="I247" s="163"/>
      <c r="J247" s="164">
        <f>ROUND(I247*H247,2)</f>
        <v>0</v>
      </c>
      <c r="K247" s="165"/>
      <c r="L247" s="166"/>
      <c r="M247" s="167" t="s">
        <v>1</v>
      </c>
      <c r="N247" s="168" t="s">
        <v>38</v>
      </c>
      <c r="O247" s="56"/>
      <c r="P247" s="147">
        <f>O247*H247</f>
        <v>0</v>
      </c>
      <c r="Q247" s="147">
        <v>0.106</v>
      </c>
      <c r="R247" s="147">
        <f>Q247*H247</f>
        <v>5.3</v>
      </c>
      <c r="S247" s="147">
        <v>0</v>
      </c>
      <c r="T247" s="147">
        <f>S247*H247</f>
        <v>0</v>
      </c>
      <c r="U247" s="148" t="s">
        <v>1</v>
      </c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49" t="s">
        <v>14</v>
      </c>
      <c r="AT247" s="149" t="s">
        <v>171</v>
      </c>
      <c r="AU247" s="149" t="s">
        <v>80</v>
      </c>
      <c r="AY247" s="15" t="s">
        <v>119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5" t="s">
        <v>78</v>
      </c>
      <c r="BK247" s="150">
        <f>ROUND(I247*H247,2)</f>
        <v>0</v>
      </c>
      <c r="BL247" s="15" t="s">
        <v>125</v>
      </c>
      <c r="BM247" s="149" t="s">
        <v>354</v>
      </c>
    </row>
    <row r="248" spans="1:65" s="2" customFormat="1" ht="19.5">
      <c r="A248" s="30"/>
      <c r="B248" s="31"/>
      <c r="C248" s="30"/>
      <c r="D248" s="151" t="s">
        <v>127</v>
      </c>
      <c r="E248" s="30"/>
      <c r="F248" s="152" t="s">
        <v>355</v>
      </c>
      <c r="G248" s="30"/>
      <c r="H248" s="30"/>
      <c r="I248" s="153"/>
      <c r="J248" s="30"/>
      <c r="K248" s="30"/>
      <c r="L248" s="31"/>
      <c r="M248" s="154"/>
      <c r="N248" s="155"/>
      <c r="O248" s="56"/>
      <c r="P248" s="56"/>
      <c r="Q248" s="56"/>
      <c r="R248" s="56"/>
      <c r="S248" s="56"/>
      <c r="T248" s="56"/>
      <c r="U248" s="57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T248" s="15" t="s">
        <v>127</v>
      </c>
      <c r="AU248" s="15" t="s">
        <v>80</v>
      </c>
    </row>
    <row r="249" spans="1:65" s="2" customFormat="1" ht="21.75" customHeight="1">
      <c r="A249" s="30"/>
      <c r="B249" s="136"/>
      <c r="C249" s="137" t="s">
        <v>356</v>
      </c>
      <c r="D249" s="137" t="s">
        <v>121</v>
      </c>
      <c r="E249" s="138" t="s">
        <v>357</v>
      </c>
      <c r="F249" s="139" t="s">
        <v>358</v>
      </c>
      <c r="G249" s="140" t="s">
        <v>270</v>
      </c>
      <c r="H249" s="141">
        <v>4</v>
      </c>
      <c r="I249" s="142"/>
      <c r="J249" s="143">
        <f>ROUND(I249*H249,2)</f>
        <v>0</v>
      </c>
      <c r="K249" s="144"/>
      <c r="L249" s="31"/>
      <c r="M249" s="145" t="s">
        <v>1</v>
      </c>
      <c r="N249" s="146" t="s">
        <v>38</v>
      </c>
      <c r="O249" s="56"/>
      <c r="P249" s="147">
        <f>O249*H249</f>
        <v>0</v>
      </c>
      <c r="Q249" s="147">
        <v>0.27205000000000001</v>
      </c>
      <c r="R249" s="147">
        <f>Q249*H249</f>
        <v>1.0882000000000001</v>
      </c>
      <c r="S249" s="147">
        <v>0</v>
      </c>
      <c r="T249" s="147">
        <f>S249*H249</f>
        <v>0</v>
      </c>
      <c r="U249" s="148" t="s">
        <v>1</v>
      </c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49" t="s">
        <v>125</v>
      </c>
      <c r="AT249" s="149" t="s">
        <v>121</v>
      </c>
      <c r="AU249" s="149" t="s">
        <v>80</v>
      </c>
      <c r="AY249" s="15" t="s">
        <v>119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5" t="s">
        <v>78</v>
      </c>
      <c r="BK249" s="150">
        <f>ROUND(I249*H249,2)</f>
        <v>0</v>
      </c>
      <c r="BL249" s="15" t="s">
        <v>125</v>
      </c>
      <c r="BM249" s="149" t="s">
        <v>359</v>
      </c>
    </row>
    <row r="250" spans="1:65" s="2" customFormat="1" ht="11.25">
      <c r="A250" s="30"/>
      <c r="B250" s="31"/>
      <c r="C250" s="30"/>
      <c r="D250" s="151" t="s">
        <v>127</v>
      </c>
      <c r="E250" s="30"/>
      <c r="F250" s="152" t="s">
        <v>360</v>
      </c>
      <c r="G250" s="30"/>
      <c r="H250" s="30"/>
      <c r="I250" s="153"/>
      <c r="J250" s="30"/>
      <c r="K250" s="30"/>
      <c r="L250" s="31"/>
      <c r="M250" s="154"/>
      <c r="N250" s="155"/>
      <c r="O250" s="56"/>
      <c r="P250" s="56"/>
      <c r="Q250" s="56"/>
      <c r="R250" s="56"/>
      <c r="S250" s="56"/>
      <c r="T250" s="56"/>
      <c r="U250" s="57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T250" s="15" t="s">
        <v>127</v>
      </c>
      <c r="AU250" s="15" t="s">
        <v>80</v>
      </c>
    </row>
    <row r="251" spans="1:65" s="2" customFormat="1" ht="24.2" customHeight="1">
      <c r="A251" s="30"/>
      <c r="B251" s="136"/>
      <c r="C251" s="158" t="s">
        <v>361</v>
      </c>
      <c r="D251" s="158" t="s">
        <v>171</v>
      </c>
      <c r="E251" s="159" t="s">
        <v>362</v>
      </c>
      <c r="F251" s="160" t="s">
        <v>363</v>
      </c>
      <c r="G251" s="161" t="s">
        <v>270</v>
      </c>
      <c r="H251" s="162">
        <v>4</v>
      </c>
      <c r="I251" s="163"/>
      <c r="J251" s="164">
        <f>ROUND(I251*H251,2)</f>
        <v>0</v>
      </c>
      <c r="K251" s="165"/>
      <c r="L251" s="166"/>
      <c r="M251" s="167" t="s">
        <v>1</v>
      </c>
      <c r="N251" s="168" t="s">
        <v>38</v>
      </c>
      <c r="O251" s="56"/>
      <c r="P251" s="147">
        <f>O251*H251</f>
        <v>0</v>
      </c>
      <c r="Q251" s="147">
        <v>5.6499999999999996E-3</v>
      </c>
      <c r="R251" s="147">
        <f>Q251*H251</f>
        <v>2.2599999999999999E-2</v>
      </c>
      <c r="S251" s="147">
        <v>0</v>
      </c>
      <c r="T251" s="147">
        <f>S251*H251</f>
        <v>0</v>
      </c>
      <c r="U251" s="148" t="s">
        <v>1</v>
      </c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49" t="s">
        <v>14</v>
      </c>
      <c r="AT251" s="149" t="s">
        <v>171</v>
      </c>
      <c r="AU251" s="149" t="s">
        <v>80</v>
      </c>
      <c r="AY251" s="15" t="s">
        <v>119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5" t="s">
        <v>78</v>
      </c>
      <c r="BK251" s="150">
        <f>ROUND(I251*H251,2)</f>
        <v>0</v>
      </c>
      <c r="BL251" s="15" t="s">
        <v>125</v>
      </c>
      <c r="BM251" s="149" t="s">
        <v>364</v>
      </c>
    </row>
    <row r="252" spans="1:65" s="2" customFormat="1" ht="19.5">
      <c r="A252" s="30"/>
      <c r="B252" s="31"/>
      <c r="C252" s="30"/>
      <c r="D252" s="151" t="s">
        <v>127</v>
      </c>
      <c r="E252" s="30"/>
      <c r="F252" s="152" t="s">
        <v>365</v>
      </c>
      <c r="G252" s="30"/>
      <c r="H252" s="30"/>
      <c r="I252" s="153"/>
      <c r="J252" s="30"/>
      <c r="K252" s="30"/>
      <c r="L252" s="31"/>
      <c r="M252" s="154"/>
      <c r="N252" s="155"/>
      <c r="O252" s="56"/>
      <c r="P252" s="56"/>
      <c r="Q252" s="56"/>
      <c r="R252" s="56"/>
      <c r="S252" s="56"/>
      <c r="T252" s="56"/>
      <c r="U252" s="57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T252" s="15" t="s">
        <v>127</v>
      </c>
      <c r="AU252" s="15" t="s">
        <v>80</v>
      </c>
    </row>
    <row r="253" spans="1:65" s="2" customFormat="1" ht="33" customHeight="1">
      <c r="A253" s="30"/>
      <c r="B253" s="136"/>
      <c r="C253" s="137" t="s">
        <v>366</v>
      </c>
      <c r="D253" s="137" t="s">
        <v>121</v>
      </c>
      <c r="E253" s="138" t="s">
        <v>367</v>
      </c>
      <c r="F253" s="139" t="s">
        <v>368</v>
      </c>
      <c r="G253" s="140" t="s">
        <v>270</v>
      </c>
      <c r="H253" s="141">
        <v>2</v>
      </c>
      <c r="I253" s="142"/>
      <c r="J253" s="143">
        <f>ROUND(I253*H253,2)</f>
        <v>0</v>
      </c>
      <c r="K253" s="144"/>
      <c r="L253" s="31"/>
      <c r="M253" s="145" t="s">
        <v>1</v>
      </c>
      <c r="N253" s="146" t="s">
        <v>38</v>
      </c>
      <c r="O253" s="56"/>
      <c r="P253" s="147">
        <f>O253*H253</f>
        <v>0</v>
      </c>
      <c r="Q253" s="147">
        <v>0.37164000000000003</v>
      </c>
      <c r="R253" s="147">
        <f>Q253*H253</f>
        <v>0.74328000000000005</v>
      </c>
      <c r="S253" s="147">
        <v>0</v>
      </c>
      <c r="T253" s="147">
        <f>S253*H253</f>
        <v>0</v>
      </c>
      <c r="U253" s="148" t="s">
        <v>1</v>
      </c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49" t="s">
        <v>125</v>
      </c>
      <c r="AT253" s="149" t="s">
        <v>121</v>
      </c>
      <c r="AU253" s="149" t="s">
        <v>80</v>
      </c>
      <c r="AY253" s="15" t="s">
        <v>119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5" t="s">
        <v>78</v>
      </c>
      <c r="BK253" s="150">
        <f>ROUND(I253*H253,2)</f>
        <v>0</v>
      </c>
      <c r="BL253" s="15" t="s">
        <v>125</v>
      </c>
      <c r="BM253" s="149" t="s">
        <v>369</v>
      </c>
    </row>
    <row r="254" spans="1:65" s="2" customFormat="1" ht="19.5">
      <c r="A254" s="30"/>
      <c r="B254" s="31"/>
      <c r="C254" s="30"/>
      <c r="D254" s="151" t="s">
        <v>127</v>
      </c>
      <c r="E254" s="30"/>
      <c r="F254" s="152" t="s">
        <v>370</v>
      </c>
      <c r="G254" s="30"/>
      <c r="H254" s="30"/>
      <c r="I254" s="153"/>
      <c r="J254" s="30"/>
      <c r="K254" s="30"/>
      <c r="L254" s="31"/>
      <c r="M254" s="154"/>
      <c r="N254" s="155"/>
      <c r="O254" s="56"/>
      <c r="P254" s="56"/>
      <c r="Q254" s="56"/>
      <c r="R254" s="56"/>
      <c r="S254" s="56"/>
      <c r="T254" s="56"/>
      <c r="U254" s="57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T254" s="15" t="s">
        <v>127</v>
      </c>
      <c r="AU254" s="15" t="s">
        <v>80</v>
      </c>
    </row>
    <row r="255" spans="1:65" s="2" customFormat="1" ht="11.25">
      <c r="A255" s="30"/>
      <c r="B255" s="31"/>
      <c r="C255" s="30"/>
      <c r="D255" s="156" t="s">
        <v>133</v>
      </c>
      <c r="E255" s="30"/>
      <c r="F255" s="157" t="s">
        <v>371</v>
      </c>
      <c r="G255" s="30"/>
      <c r="H255" s="30"/>
      <c r="I255" s="153"/>
      <c r="J255" s="30"/>
      <c r="K255" s="30"/>
      <c r="L255" s="31"/>
      <c r="M255" s="154"/>
      <c r="N255" s="155"/>
      <c r="O255" s="56"/>
      <c r="P255" s="56"/>
      <c r="Q255" s="56"/>
      <c r="R255" s="56"/>
      <c r="S255" s="56"/>
      <c r="T255" s="56"/>
      <c r="U255" s="57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T255" s="15" t="s">
        <v>133</v>
      </c>
      <c r="AU255" s="15" t="s">
        <v>80</v>
      </c>
    </row>
    <row r="256" spans="1:65" s="2" customFormat="1" ht="24.2" customHeight="1">
      <c r="A256" s="30"/>
      <c r="B256" s="136"/>
      <c r="C256" s="158" t="s">
        <v>372</v>
      </c>
      <c r="D256" s="158" t="s">
        <v>171</v>
      </c>
      <c r="E256" s="159" t="s">
        <v>373</v>
      </c>
      <c r="F256" s="160" t="s">
        <v>374</v>
      </c>
      <c r="G256" s="161" t="s">
        <v>270</v>
      </c>
      <c r="H256" s="162">
        <v>2</v>
      </c>
      <c r="I256" s="163"/>
      <c r="J256" s="164">
        <f>ROUND(I256*H256,2)</f>
        <v>0</v>
      </c>
      <c r="K256" s="165"/>
      <c r="L256" s="166"/>
      <c r="M256" s="167" t="s">
        <v>1</v>
      </c>
      <c r="N256" s="168" t="s">
        <v>38</v>
      </c>
      <c r="O256" s="56"/>
      <c r="P256" s="147">
        <f>O256*H256</f>
        <v>0</v>
      </c>
      <c r="Q256" s="147">
        <v>6.8000000000000005E-2</v>
      </c>
      <c r="R256" s="147">
        <f>Q256*H256</f>
        <v>0.13600000000000001</v>
      </c>
      <c r="S256" s="147">
        <v>0</v>
      </c>
      <c r="T256" s="147">
        <f>S256*H256</f>
        <v>0</v>
      </c>
      <c r="U256" s="148" t="s">
        <v>1</v>
      </c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49" t="s">
        <v>14</v>
      </c>
      <c r="AT256" s="149" t="s">
        <v>171</v>
      </c>
      <c r="AU256" s="149" t="s">
        <v>80</v>
      </c>
      <c r="AY256" s="15" t="s">
        <v>119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5" t="s">
        <v>78</v>
      </c>
      <c r="BK256" s="150">
        <f>ROUND(I256*H256,2)</f>
        <v>0</v>
      </c>
      <c r="BL256" s="15" t="s">
        <v>125</v>
      </c>
      <c r="BM256" s="149" t="s">
        <v>375</v>
      </c>
    </row>
    <row r="257" spans="1:65" s="2" customFormat="1" ht="29.25">
      <c r="A257" s="30"/>
      <c r="B257" s="31"/>
      <c r="C257" s="30"/>
      <c r="D257" s="151" t="s">
        <v>127</v>
      </c>
      <c r="E257" s="30"/>
      <c r="F257" s="152" t="s">
        <v>376</v>
      </c>
      <c r="G257" s="30"/>
      <c r="H257" s="30"/>
      <c r="I257" s="153"/>
      <c r="J257" s="30"/>
      <c r="K257" s="30"/>
      <c r="L257" s="31"/>
      <c r="M257" s="154"/>
      <c r="N257" s="155"/>
      <c r="O257" s="56"/>
      <c r="P257" s="56"/>
      <c r="Q257" s="56"/>
      <c r="R257" s="56"/>
      <c r="S257" s="56"/>
      <c r="T257" s="56"/>
      <c r="U257" s="57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T257" s="15" t="s">
        <v>127</v>
      </c>
      <c r="AU257" s="15" t="s">
        <v>80</v>
      </c>
    </row>
    <row r="258" spans="1:65" s="12" customFormat="1" ht="22.9" customHeight="1">
      <c r="B258" s="123"/>
      <c r="D258" s="124" t="s">
        <v>72</v>
      </c>
      <c r="E258" s="134" t="s">
        <v>377</v>
      </c>
      <c r="F258" s="134" t="s">
        <v>378</v>
      </c>
      <c r="I258" s="126"/>
      <c r="J258" s="135">
        <f>BK258</f>
        <v>0</v>
      </c>
      <c r="L258" s="123"/>
      <c r="M258" s="128"/>
      <c r="N258" s="129"/>
      <c r="O258" s="129"/>
      <c r="P258" s="130">
        <f>SUM(P259:P286)</f>
        <v>0</v>
      </c>
      <c r="Q258" s="129"/>
      <c r="R258" s="130">
        <f>SUM(R259:R286)</f>
        <v>0</v>
      </c>
      <c r="S258" s="129"/>
      <c r="T258" s="130">
        <f>SUM(T259:T286)</f>
        <v>0</v>
      </c>
      <c r="U258" s="131"/>
      <c r="AR258" s="124" t="s">
        <v>78</v>
      </c>
      <c r="AT258" s="132" t="s">
        <v>72</v>
      </c>
      <c r="AU258" s="132" t="s">
        <v>78</v>
      </c>
      <c r="AY258" s="124" t="s">
        <v>119</v>
      </c>
      <c r="BK258" s="133">
        <f>SUM(BK259:BK286)</f>
        <v>0</v>
      </c>
    </row>
    <row r="259" spans="1:65" s="2" customFormat="1" ht="21.75" customHeight="1">
      <c r="A259" s="30"/>
      <c r="B259" s="136"/>
      <c r="C259" s="137" t="s">
        <v>379</v>
      </c>
      <c r="D259" s="137" t="s">
        <v>121</v>
      </c>
      <c r="E259" s="138" t="s">
        <v>380</v>
      </c>
      <c r="F259" s="139" t="s">
        <v>381</v>
      </c>
      <c r="G259" s="140" t="s">
        <v>174</v>
      </c>
      <c r="H259" s="141">
        <v>169.16499999999999</v>
      </c>
      <c r="I259" s="142"/>
      <c r="J259" s="143">
        <f>ROUND(I259*H259,2)</f>
        <v>0</v>
      </c>
      <c r="K259" s="144"/>
      <c r="L259" s="31"/>
      <c r="M259" s="145" t="s">
        <v>1</v>
      </c>
      <c r="N259" s="146" t="s">
        <v>38</v>
      </c>
      <c r="O259" s="56"/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7">
        <f>S259*H259</f>
        <v>0</v>
      </c>
      <c r="U259" s="148" t="s">
        <v>1</v>
      </c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49" t="s">
        <v>125</v>
      </c>
      <c r="AT259" s="149" t="s">
        <v>121</v>
      </c>
      <c r="AU259" s="149" t="s">
        <v>80</v>
      </c>
      <c r="AY259" s="15" t="s">
        <v>119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5" t="s">
        <v>78</v>
      </c>
      <c r="BK259" s="150">
        <f>ROUND(I259*H259,2)</f>
        <v>0</v>
      </c>
      <c r="BL259" s="15" t="s">
        <v>125</v>
      </c>
      <c r="BM259" s="149" t="s">
        <v>382</v>
      </c>
    </row>
    <row r="260" spans="1:65" s="2" customFormat="1" ht="29.25">
      <c r="A260" s="30"/>
      <c r="B260" s="31"/>
      <c r="C260" s="30"/>
      <c r="D260" s="151" t="s">
        <v>127</v>
      </c>
      <c r="E260" s="30"/>
      <c r="F260" s="152" t="s">
        <v>383</v>
      </c>
      <c r="G260" s="30"/>
      <c r="H260" s="30"/>
      <c r="I260" s="153"/>
      <c r="J260" s="30"/>
      <c r="K260" s="30"/>
      <c r="L260" s="31"/>
      <c r="M260" s="154"/>
      <c r="N260" s="155"/>
      <c r="O260" s="56"/>
      <c r="P260" s="56"/>
      <c r="Q260" s="56"/>
      <c r="R260" s="56"/>
      <c r="S260" s="56"/>
      <c r="T260" s="56"/>
      <c r="U260" s="57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T260" s="15" t="s">
        <v>127</v>
      </c>
      <c r="AU260" s="15" t="s">
        <v>80</v>
      </c>
    </row>
    <row r="261" spans="1:65" s="2" customFormat="1" ht="11.25">
      <c r="A261" s="30"/>
      <c r="B261" s="31"/>
      <c r="C261" s="30"/>
      <c r="D261" s="156" t="s">
        <v>133</v>
      </c>
      <c r="E261" s="30"/>
      <c r="F261" s="157" t="s">
        <v>384</v>
      </c>
      <c r="G261" s="30"/>
      <c r="H261" s="30"/>
      <c r="I261" s="153"/>
      <c r="J261" s="30"/>
      <c r="K261" s="30"/>
      <c r="L261" s="31"/>
      <c r="M261" s="154"/>
      <c r="N261" s="155"/>
      <c r="O261" s="56"/>
      <c r="P261" s="56"/>
      <c r="Q261" s="56"/>
      <c r="R261" s="56"/>
      <c r="S261" s="56"/>
      <c r="T261" s="56"/>
      <c r="U261" s="57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T261" s="15" t="s">
        <v>133</v>
      </c>
      <c r="AU261" s="15" t="s">
        <v>80</v>
      </c>
    </row>
    <row r="262" spans="1:65" s="2" customFormat="1" ht="24.2" customHeight="1">
      <c r="A262" s="30"/>
      <c r="B262" s="136"/>
      <c r="C262" s="137" t="s">
        <v>385</v>
      </c>
      <c r="D262" s="137" t="s">
        <v>121</v>
      </c>
      <c r="E262" s="138" t="s">
        <v>386</v>
      </c>
      <c r="F262" s="139" t="s">
        <v>387</v>
      </c>
      <c r="G262" s="140" t="s">
        <v>174</v>
      </c>
      <c r="H262" s="141">
        <v>3214.1350000000002</v>
      </c>
      <c r="I262" s="142"/>
      <c r="J262" s="143">
        <f>ROUND(I262*H262,2)</f>
        <v>0</v>
      </c>
      <c r="K262" s="144"/>
      <c r="L262" s="31"/>
      <c r="M262" s="145" t="s">
        <v>1</v>
      </c>
      <c r="N262" s="146" t="s">
        <v>38</v>
      </c>
      <c r="O262" s="56"/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7">
        <f>S262*H262</f>
        <v>0</v>
      </c>
      <c r="U262" s="148" t="s">
        <v>1</v>
      </c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49" t="s">
        <v>125</v>
      </c>
      <c r="AT262" s="149" t="s">
        <v>121</v>
      </c>
      <c r="AU262" s="149" t="s">
        <v>80</v>
      </c>
      <c r="AY262" s="15" t="s">
        <v>119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5" t="s">
        <v>78</v>
      </c>
      <c r="BK262" s="150">
        <f>ROUND(I262*H262,2)</f>
        <v>0</v>
      </c>
      <c r="BL262" s="15" t="s">
        <v>125</v>
      </c>
      <c r="BM262" s="149" t="s">
        <v>388</v>
      </c>
    </row>
    <row r="263" spans="1:65" s="2" customFormat="1" ht="29.25">
      <c r="A263" s="30"/>
      <c r="B263" s="31"/>
      <c r="C263" s="30"/>
      <c r="D263" s="151" t="s">
        <v>127</v>
      </c>
      <c r="E263" s="30"/>
      <c r="F263" s="152" t="s">
        <v>389</v>
      </c>
      <c r="G263" s="30"/>
      <c r="H263" s="30"/>
      <c r="I263" s="153"/>
      <c r="J263" s="30"/>
      <c r="K263" s="30"/>
      <c r="L263" s="31"/>
      <c r="M263" s="154"/>
      <c r="N263" s="155"/>
      <c r="O263" s="56"/>
      <c r="P263" s="56"/>
      <c r="Q263" s="56"/>
      <c r="R263" s="56"/>
      <c r="S263" s="56"/>
      <c r="T263" s="56"/>
      <c r="U263" s="57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T263" s="15" t="s">
        <v>127</v>
      </c>
      <c r="AU263" s="15" t="s">
        <v>80</v>
      </c>
    </row>
    <row r="264" spans="1:65" s="2" customFormat="1" ht="11.25">
      <c r="A264" s="30"/>
      <c r="B264" s="31"/>
      <c r="C264" s="30"/>
      <c r="D264" s="156" t="s">
        <v>133</v>
      </c>
      <c r="E264" s="30"/>
      <c r="F264" s="157" t="s">
        <v>390</v>
      </c>
      <c r="G264" s="30"/>
      <c r="H264" s="30"/>
      <c r="I264" s="153"/>
      <c r="J264" s="30"/>
      <c r="K264" s="30"/>
      <c r="L264" s="31"/>
      <c r="M264" s="154"/>
      <c r="N264" s="155"/>
      <c r="O264" s="56"/>
      <c r="P264" s="56"/>
      <c r="Q264" s="56"/>
      <c r="R264" s="56"/>
      <c r="S264" s="56"/>
      <c r="T264" s="56"/>
      <c r="U264" s="57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T264" s="15" t="s">
        <v>133</v>
      </c>
      <c r="AU264" s="15" t="s">
        <v>80</v>
      </c>
    </row>
    <row r="265" spans="1:65" s="13" customFormat="1" ht="11.25">
      <c r="B265" s="169"/>
      <c r="D265" s="151" t="s">
        <v>176</v>
      </c>
      <c r="E265" s="176" t="s">
        <v>1</v>
      </c>
      <c r="F265" s="170" t="s">
        <v>391</v>
      </c>
      <c r="H265" s="171">
        <v>3214.1350000000002</v>
      </c>
      <c r="I265" s="172"/>
      <c r="L265" s="169"/>
      <c r="M265" s="173"/>
      <c r="N265" s="174"/>
      <c r="O265" s="174"/>
      <c r="P265" s="174"/>
      <c r="Q265" s="174"/>
      <c r="R265" s="174"/>
      <c r="S265" s="174"/>
      <c r="T265" s="174"/>
      <c r="U265" s="175"/>
      <c r="AT265" s="176" t="s">
        <v>176</v>
      </c>
      <c r="AU265" s="176" t="s">
        <v>80</v>
      </c>
      <c r="AV265" s="13" t="s">
        <v>80</v>
      </c>
      <c r="AW265" s="13" t="s">
        <v>30</v>
      </c>
      <c r="AX265" s="13" t="s">
        <v>78</v>
      </c>
      <c r="AY265" s="176" t="s">
        <v>119</v>
      </c>
    </row>
    <row r="266" spans="1:65" s="2" customFormat="1" ht="21.75" customHeight="1">
      <c r="A266" s="30"/>
      <c r="B266" s="136"/>
      <c r="C266" s="137" t="s">
        <v>392</v>
      </c>
      <c r="D266" s="137" t="s">
        <v>121</v>
      </c>
      <c r="E266" s="138" t="s">
        <v>393</v>
      </c>
      <c r="F266" s="139" t="s">
        <v>394</v>
      </c>
      <c r="G266" s="140" t="s">
        <v>174</v>
      </c>
      <c r="H266" s="141">
        <v>547.31500000000005</v>
      </c>
      <c r="I266" s="142"/>
      <c r="J266" s="143">
        <f>ROUND(I266*H266,2)</f>
        <v>0</v>
      </c>
      <c r="K266" s="144"/>
      <c r="L266" s="31"/>
      <c r="M266" s="145" t="s">
        <v>1</v>
      </c>
      <c r="N266" s="146" t="s">
        <v>38</v>
      </c>
      <c r="O266" s="56"/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7">
        <f>S266*H266</f>
        <v>0</v>
      </c>
      <c r="U266" s="148" t="s">
        <v>1</v>
      </c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49" t="s">
        <v>125</v>
      </c>
      <c r="AT266" s="149" t="s">
        <v>121</v>
      </c>
      <c r="AU266" s="149" t="s">
        <v>80</v>
      </c>
      <c r="AY266" s="15" t="s">
        <v>119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5" t="s">
        <v>78</v>
      </c>
      <c r="BK266" s="150">
        <f>ROUND(I266*H266,2)</f>
        <v>0</v>
      </c>
      <c r="BL266" s="15" t="s">
        <v>125</v>
      </c>
      <c r="BM266" s="149" t="s">
        <v>395</v>
      </c>
    </row>
    <row r="267" spans="1:65" s="2" customFormat="1" ht="48.75">
      <c r="A267" s="30"/>
      <c r="B267" s="31"/>
      <c r="C267" s="30"/>
      <c r="D267" s="151" t="s">
        <v>127</v>
      </c>
      <c r="E267" s="30"/>
      <c r="F267" s="152" t="s">
        <v>396</v>
      </c>
      <c r="G267" s="30"/>
      <c r="H267" s="30"/>
      <c r="I267" s="153"/>
      <c r="J267" s="30"/>
      <c r="K267" s="30"/>
      <c r="L267" s="31"/>
      <c r="M267" s="154"/>
      <c r="N267" s="155"/>
      <c r="O267" s="56"/>
      <c r="P267" s="56"/>
      <c r="Q267" s="56"/>
      <c r="R267" s="56"/>
      <c r="S267" s="56"/>
      <c r="T267" s="56"/>
      <c r="U267" s="57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T267" s="15" t="s">
        <v>127</v>
      </c>
      <c r="AU267" s="15" t="s">
        <v>80</v>
      </c>
    </row>
    <row r="268" spans="1:65" s="2" customFormat="1" ht="11.25">
      <c r="A268" s="30"/>
      <c r="B268" s="31"/>
      <c r="C268" s="30"/>
      <c r="D268" s="156" t="s">
        <v>133</v>
      </c>
      <c r="E268" s="30"/>
      <c r="F268" s="157" t="s">
        <v>397</v>
      </c>
      <c r="G268" s="30"/>
      <c r="H268" s="30"/>
      <c r="I268" s="153"/>
      <c r="J268" s="30"/>
      <c r="K268" s="30"/>
      <c r="L268" s="31"/>
      <c r="M268" s="154"/>
      <c r="N268" s="155"/>
      <c r="O268" s="56"/>
      <c r="P268" s="56"/>
      <c r="Q268" s="56"/>
      <c r="R268" s="56"/>
      <c r="S268" s="56"/>
      <c r="T268" s="56"/>
      <c r="U268" s="57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T268" s="15" t="s">
        <v>133</v>
      </c>
      <c r="AU268" s="15" t="s">
        <v>80</v>
      </c>
    </row>
    <row r="269" spans="1:65" s="13" customFormat="1" ht="11.25">
      <c r="B269" s="169"/>
      <c r="D269" s="151" t="s">
        <v>176</v>
      </c>
      <c r="E269" s="176" t="s">
        <v>1</v>
      </c>
      <c r="F269" s="170" t="s">
        <v>398</v>
      </c>
      <c r="H269" s="171">
        <v>547.31500000000005</v>
      </c>
      <c r="I269" s="172"/>
      <c r="L269" s="169"/>
      <c r="M269" s="173"/>
      <c r="N269" s="174"/>
      <c r="O269" s="174"/>
      <c r="P269" s="174"/>
      <c r="Q269" s="174"/>
      <c r="R269" s="174"/>
      <c r="S269" s="174"/>
      <c r="T269" s="174"/>
      <c r="U269" s="175"/>
      <c r="AT269" s="176" t="s">
        <v>176</v>
      </c>
      <c r="AU269" s="176" t="s">
        <v>80</v>
      </c>
      <c r="AV269" s="13" t="s">
        <v>80</v>
      </c>
      <c r="AW269" s="13" t="s">
        <v>30</v>
      </c>
      <c r="AX269" s="13" t="s">
        <v>78</v>
      </c>
      <c r="AY269" s="176" t="s">
        <v>119</v>
      </c>
    </row>
    <row r="270" spans="1:65" s="2" customFormat="1" ht="24.2" customHeight="1">
      <c r="A270" s="30"/>
      <c r="B270" s="136"/>
      <c r="C270" s="137" t="s">
        <v>399</v>
      </c>
      <c r="D270" s="137" t="s">
        <v>121</v>
      </c>
      <c r="E270" s="138" t="s">
        <v>400</v>
      </c>
      <c r="F270" s="139" t="s">
        <v>401</v>
      </c>
      <c r="G270" s="140" t="s">
        <v>174</v>
      </c>
      <c r="H270" s="141">
        <v>6203.31</v>
      </c>
      <c r="I270" s="142"/>
      <c r="J270" s="143">
        <f>ROUND(I270*H270,2)</f>
        <v>0</v>
      </c>
      <c r="K270" s="144"/>
      <c r="L270" s="31"/>
      <c r="M270" s="145" t="s">
        <v>1</v>
      </c>
      <c r="N270" s="146" t="s">
        <v>38</v>
      </c>
      <c r="O270" s="56"/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7">
        <f>S270*H270</f>
        <v>0</v>
      </c>
      <c r="U270" s="148" t="s">
        <v>1</v>
      </c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49" t="s">
        <v>125</v>
      </c>
      <c r="AT270" s="149" t="s">
        <v>121</v>
      </c>
      <c r="AU270" s="149" t="s">
        <v>80</v>
      </c>
      <c r="AY270" s="15" t="s">
        <v>119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5" t="s">
        <v>78</v>
      </c>
      <c r="BK270" s="150">
        <f>ROUND(I270*H270,2)</f>
        <v>0</v>
      </c>
      <c r="BL270" s="15" t="s">
        <v>125</v>
      </c>
      <c r="BM270" s="149" t="s">
        <v>402</v>
      </c>
    </row>
    <row r="271" spans="1:65" s="2" customFormat="1" ht="48.75">
      <c r="A271" s="30"/>
      <c r="B271" s="31"/>
      <c r="C271" s="30"/>
      <c r="D271" s="151" t="s">
        <v>127</v>
      </c>
      <c r="E271" s="30"/>
      <c r="F271" s="152" t="s">
        <v>403</v>
      </c>
      <c r="G271" s="30"/>
      <c r="H271" s="30"/>
      <c r="I271" s="153"/>
      <c r="J271" s="30"/>
      <c r="K271" s="30"/>
      <c r="L271" s="31"/>
      <c r="M271" s="154"/>
      <c r="N271" s="155"/>
      <c r="O271" s="56"/>
      <c r="P271" s="56"/>
      <c r="Q271" s="56"/>
      <c r="R271" s="56"/>
      <c r="S271" s="56"/>
      <c r="T271" s="56"/>
      <c r="U271" s="57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T271" s="15" t="s">
        <v>127</v>
      </c>
      <c r="AU271" s="15" t="s">
        <v>80</v>
      </c>
    </row>
    <row r="272" spans="1:65" s="2" customFormat="1" ht="11.25">
      <c r="A272" s="30"/>
      <c r="B272" s="31"/>
      <c r="C272" s="30"/>
      <c r="D272" s="156" t="s">
        <v>133</v>
      </c>
      <c r="E272" s="30"/>
      <c r="F272" s="157" t="s">
        <v>404</v>
      </c>
      <c r="G272" s="30"/>
      <c r="H272" s="30"/>
      <c r="I272" s="153"/>
      <c r="J272" s="30"/>
      <c r="K272" s="30"/>
      <c r="L272" s="31"/>
      <c r="M272" s="154"/>
      <c r="N272" s="155"/>
      <c r="O272" s="56"/>
      <c r="P272" s="56"/>
      <c r="Q272" s="56"/>
      <c r="R272" s="56"/>
      <c r="S272" s="56"/>
      <c r="T272" s="56"/>
      <c r="U272" s="57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T272" s="15" t="s">
        <v>133</v>
      </c>
      <c r="AU272" s="15" t="s">
        <v>80</v>
      </c>
    </row>
    <row r="273" spans="1:65" s="13" customFormat="1" ht="11.25">
      <c r="B273" s="169"/>
      <c r="D273" s="151" t="s">
        <v>176</v>
      </c>
      <c r="E273" s="176" t="s">
        <v>1</v>
      </c>
      <c r="F273" s="170" t="s">
        <v>405</v>
      </c>
      <c r="H273" s="171">
        <v>6203.31</v>
      </c>
      <c r="I273" s="172"/>
      <c r="L273" s="169"/>
      <c r="M273" s="173"/>
      <c r="N273" s="174"/>
      <c r="O273" s="174"/>
      <c r="P273" s="174"/>
      <c r="Q273" s="174"/>
      <c r="R273" s="174"/>
      <c r="S273" s="174"/>
      <c r="T273" s="174"/>
      <c r="U273" s="175"/>
      <c r="AT273" s="176" t="s">
        <v>176</v>
      </c>
      <c r="AU273" s="176" t="s">
        <v>80</v>
      </c>
      <c r="AV273" s="13" t="s">
        <v>80</v>
      </c>
      <c r="AW273" s="13" t="s">
        <v>30</v>
      </c>
      <c r="AX273" s="13" t="s">
        <v>78</v>
      </c>
      <c r="AY273" s="176" t="s">
        <v>119</v>
      </c>
    </row>
    <row r="274" spans="1:65" s="2" customFormat="1" ht="24.2" customHeight="1">
      <c r="A274" s="30"/>
      <c r="B274" s="136"/>
      <c r="C274" s="137" t="s">
        <v>406</v>
      </c>
      <c r="D274" s="137" t="s">
        <v>121</v>
      </c>
      <c r="E274" s="138" t="s">
        <v>407</v>
      </c>
      <c r="F274" s="139" t="s">
        <v>408</v>
      </c>
      <c r="G274" s="140" t="s">
        <v>174</v>
      </c>
      <c r="H274" s="141">
        <v>547.31500000000005</v>
      </c>
      <c r="I274" s="142"/>
      <c r="J274" s="143">
        <f>ROUND(I274*H274,2)</f>
        <v>0</v>
      </c>
      <c r="K274" s="144"/>
      <c r="L274" s="31"/>
      <c r="M274" s="145" t="s">
        <v>1</v>
      </c>
      <c r="N274" s="146" t="s">
        <v>38</v>
      </c>
      <c r="O274" s="56"/>
      <c r="P274" s="147">
        <f>O274*H274</f>
        <v>0</v>
      </c>
      <c r="Q274" s="147">
        <v>0</v>
      </c>
      <c r="R274" s="147">
        <f>Q274*H274</f>
        <v>0</v>
      </c>
      <c r="S274" s="147">
        <v>0</v>
      </c>
      <c r="T274" s="147">
        <f>S274*H274</f>
        <v>0</v>
      </c>
      <c r="U274" s="148" t="s">
        <v>1</v>
      </c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49" t="s">
        <v>125</v>
      </c>
      <c r="AT274" s="149" t="s">
        <v>121</v>
      </c>
      <c r="AU274" s="149" t="s">
        <v>80</v>
      </c>
      <c r="AY274" s="15" t="s">
        <v>119</v>
      </c>
      <c r="BE274" s="150">
        <f>IF(N274="základní",J274,0)</f>
        <v>0</v>
      </c>
      <c r="BF274" s="150">
        <f>IF(N274="snížená",J274,0)</f>
        <v>0</v>
      </c>
      <c r="BG274" s="150">
        <f>IF(N274="zákl. přenesená",J274,0)</f>
        <v>0</v>
      </c>
      <c r="BH274" s="150">
        <f>IF(N274="sníž. přenesená",J274,0)</f>
        <v>0</v>
      </c>
      <c r="BI274" s="150">
        <f>IF(N274="nulová",J274,0)</f>
        <v>0</v>
      </c>
      <c r="BJ274" s="15" t="s">
        <v>78</v>
      </c>
      <c r="BK274" s="150">
        <f>ROUND(I274*H274,2)</f>
        <v>0</v>
      </c>
      <c r="BL274" s="15" t="s">
        <v>125</v>
      </c>
      <c r="BM274" s="149" t="s">
        <v>409</v>
      </c>
    </row>
    <row r="275" spans="1:65" s="2" customFormat="1" ht="19.5">
      <c r="A275" s="30"/>
      <c r="B275" s="31"/>
      <c r="C275" s="30"/>
      <c r="D275" s="151" t="s">
        <v>127</v>
      </c>
      <c r="E275" s="30"/>
      <c r="F275" s="152" t="s">
        <v>410</v>
      </c>
      <c r="G275" s="30"/>
      <c r="H275" s="30"/>
      <c r="I275" s="153"/>
      <c r="J275" s="30"/>
      <c r="K275" s="30"/>
      <c r="L275" s="31"/>
      <c r="M275" s="154"/>
      <c r="N275" s="155"/>
      <c r="O275" s="56"/>
      <c r="P275" s="56"/>
      <c r="Q275" s="56"/>
      <c r="R275" s="56"/>
      <c r="S275" s="56"/>
      <c r="T275" s="56"/>
      <c r="U275" s="57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T275" s="15" t="s">
        <v>127</v>
      </c>
      <c r="AU275" s="15" t="s">
        <v>80</v>
      </c>
    </row>
    <row r="276" spans="1:65" s="2" customFormat="1" ht="11.25">
      <c r="A276" s="30"/>
      <c r="B276" s="31"/>
      <c r="C276" s="30"/>
      <c r="D276" s="156" t="s">
        <v>133</v>
      </c>
      <c r="E276" s="30"/>
      <c r="F276" s="157" t="s">
        <v>411</v>
      </c>
      <c r="G276" s="30"/>
      <c r="H276" s="30"/>
      <c r="I276" s="153"/>
      <c r="J276" s="30"/>
      <c r="K276" s="30"/>
      <c r="L276" s="31"/>
      <c r="M276" s="154"/>
      <c r="N276" s="155"/>
      <c r="O276" s="56"/>
      <c r="P276" s="56"/>
      <c r="Q276" s="56"/>
      <c r="R276" s="56"/>
      <c r="S276" s="56"/>
      <c r="T276" s="56"/>
      <c r="U276" s="57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T276" s="15" t="s">
        <v>133</v>
      </c>
      <c r="AU276" s="15" t="s">
        <v>80</v>
      </c>
    </row>
    <row r="277" spans="1:65" s="13" customFormat="1" ht="11.25">
      <c r="B277" s="169"/>
      <c r="D277" s="151" t="s">
        <v>176</v>
      </c>
      <c r="E277" s="176" t="s">
        <v>1</v>
      </c>
      <c r="F277" s="170" t="s">
        <v>412</v>
      </c>
      <c r="H277" s="171">
        <v>547.31500000000005</v>
      </c>
      <c r="I277" s="172"/>
      <c r="L277" s="169"/>
      <c r="M277" s="173"/>
      <c r="N277" s="174"/>
      <c r="O277" s="174"/>
      <c r="P277" s="174"/>
      <c r="Q277" s="174"/>
      <c r="R277" s="174"/>
      <c r="S277" s="174"/>
      <c r="T277" s="174"/>
      <c r="U277" s="175"/>
      <c r="AT277" s="176" t="s">
        <v>176</v>
      </c>
      <c r="AU277" s="176" t="s">
        <v>80</v>
      </c>
      <c r="AV277" s="13" t="s">
        <v>80</v>
      </c>
      <c r="AW277" s="13" t="s">
        <v>30</v>
      </c>
      <c r="AX277" s="13" t="s">
        <v>78</v>
      </c>
      <c r="AY277" s="176" t="s">
        <v>119</v>
      </c>
    </row>
    <row r="278" spans="1:65" s="2" customFormat="1" ht="37.9" customHeight="1">
      <c r="A278" s="30"/>
      <c r="B278" s="136"/>
      <c r="C278" s="137" t="s">
        <v>413</v>
      </c>
      <c r="D278" s="137" t="s">
        <v>121</v>
      </c>
      <c r="E278" s="138" t="s">
        <v>414</v>
      </c>
      <c r="F278" s="139" t="s">
        <v>415</v>
      </c>
      <c r="G278" s="140" t="s">
        <v>174</v>
      </c>
      <c r="H278" s="141">
        <v>54.53</v>
      </c>
      <c r="I278" s="142"/>
      <c r="J278" s="143">
        <f>ROUND(I278*H278,2)</f>
        <v>0</v>
      </c>
      <c r="K278" s="144"/>
      <c r="L278" s="31"/>
      <c r="M278" s="145" t="s">
        <v>1</v>
      </c>
      <c r="N278" s="146" t="s">
        <v>38</v>
      </c>
      <c r="O278" s="56"/>
      <c r="P278" s="147">
        <f>O278*H278</f>
        <v>0</v>
      </c>
      <c r="Q278" s="147">
        <v>0</v>
      </c>
      <c r="R278" s="147">
        <f>Q278*H278</f>
        <v>0</v>
      </c>
      <c r="S278" s="147">
        <v>0</v>
      </c>
      <c r="T278" s="147">
        <f>S278*H278</f>
        <v>0</v>
      </c>
      <c r="U278" s="148" t="s">
        <v>1</v>
      </c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49" t="s">
        <v>125</v>
      </c>
      <c r="AT278" s="149" t="s">
        <v>121</v>
      </c>
      <c r="AU278" s="149" t="s">
        <v>80</v>
      </c>
      <c r="AY278" s="15" t="s">
        <v>119</v>
      </c>
      <c r="BE278" s="150">
        <f>IF(N278="základní",J278,0)</f>
        <v>0</v>
      </c>
      <c r="BF278" s="150">
        <f>IF(N278="snížená",J278,0)</f>
        <v>0</v>
      </c>
      <c r="BG278" s="150">
        <f>IF(N278="zákl. přenesená",J278,0)</f>
        <v>0</v>
      </c>
      <c r="BH278" s="150">
        <f>IF(N278="sníž. přenesená",J278,0)</f>
        <v>0</v>
      </c>
      <c r="BI278" s="150">
        <f>IF(N278="nulová",J278,0)</f>
        <v>0</v>
      </c>
      <c r="BJ278" s="15" t="s">
        <v>78</v>
      </c>
      <c r="BK278" s="150">
        <f>ROUND(I278*H278,2)</f>
        <v>0</v>
      </c>
      <c r="BL278" s="15" t="s">
        <v>125</v>
      </c>
      <c r="BM278" s="149" t="s">
        <v>416</v>
      </c>
    </row>
    <row r="279" spans="1:65" s="2" customFormat="1" ht="39">
      <c r="A279" s="30"/>
      <c r="B279" s="31"/>
      <c r="C279" s="30"/>
      <c r="D279" s="151" t="s">
        <v>127</v>
      </c>
      <c r="E279" s="30"/>
      <c r="F279" s="152" t="s">
        <v>417</v>
      </c>
      <c r="G279" s="30"/>
      <c r="H279" s="30"/>
      <c r="I279" s="153"/>
      <c r="J279" s="30"/>
      <c r="K279" s="30"/>
      <c r="L279" s="31"/>
      <c r="M279" s="154"/>
      <c r="N279" s="155"/>
      <c r="O279" s="56"/>
      <c r="P279" s="56"/>
      <c r="Q279" s="56"/>
      <c r="R279" s="56"/>
      <c r="S279" s="56"/>
      <c r="T279" s="56"/>
      <c r="U279" s="57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T279" s="15" t="s">
        <v>127</v>
      </c>
      <c r="AU279" s="15" t="s">
        <v>80</v>
      </c>
    </row>
    <row r="280" spans="1:65" s="2" customFormat="1" ht="11.25">
      <c r="A280" s="30"/>
      <c r="B280" s="31"/>
      <c r="C280" s="30"/>
      <c r="D280" s="156" t="s">
        <v>133</v>
      </c>
      <c r="E280" s="30"/>
      <c r="F280" s="157" t="s">
        <v>418</v>
      </c>
      <c r="G280" s="30"/>
      <c r="H280" s="30"/>
      <c r="I280" s="153"/>
      <c r="J280" s="30"/>
      <c r="K280" s="30"/>
      <c r="L280" s="31"/>
      <c r="M280" s="154"/>
      <c r="N280" s="155"/>
      <c r="O280" s="56"/>
      <c r="P280" s="56"/>
      <c r="Q280" s="56"/>
      <c r="R280" s="56"/>
      <c r="S280" s="56"/>
      <c r="T280" s="56"/>
      <c r="U280" s="57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T280" s="15" t="s">
        <v>133</v>
      </c>
      <c r="AU280" s="15" t="s">
        <v>80</v>
      </c>
    </row>
    <row r="281" spans="1:65" s="2" customFormat="1" ht="44.25" customHeight="1">
      <c r="A281" s="30"/>
      <c r="B281" s="136"/>
      <c r="C281" s="137" t="s">
        <v>419</v>
      </c>
      <c r="D281" s="137" t="s">
        <v>121</v>
      </c>
      <c r="E281" s="138" t="s">
        <v>420</v>
      </c>
      <c r="F281" s="139" t="s">
        <v>421</v>
      </c>
      <c r="G281" s="140" t="s">
        <v>174</v>
      </c>
      <c r="H281" s="141">
        <v>323.62</v>
      </c>
      <c r="I281" s="142"/>
      <c r="J281" s="143">
        <f>ROUND(I281*H281,2)</f>
        <v>0</v>
      </c>
      <c r="K281" s="144"/>
      <c r="L281" s="31"/>
      <c r="M281" s="145" t="s">
        <v>1</v>
      </c>
      <c r="N281" s="146" t="s">
        <v>38</v>
      </c>
      <c r="O281" s="56"/>
      <c r="P281" s="147">
        <f>O281*H281</f>
        <v>0</v>
      </c>
      <c r="Q281" s="147">
        <v>0</v>
      </c>
      <c r="R281" s="147">
        <f>Q281*H281</f>
        <v>0</v>
      </c>
      <c r="S281" s="147">
        <v>0</v>
      </c>
      <c r="T281" s="147">
        <f>S281*H281</f>
        <v>0</v>
      </c>
      <c r="U281" s="148" t="s">
        <v>1</v>
      </c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49" t="s">
        <v>125</v>
      </c>
      <c r="AT281" s="149" t="s">
        <v>121</v>
      </c>
      <c r="AU281" s="149" t="s">
        <v>80</v>
      </c>
      <c r="AY281" s="15" t="s">
        <v>119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5" t="s">
        <v>78</v>
      </c>
      <c r="BK281" s="150">
        <f>ROUND(I281*H281,2)</f>
        <v>0</v>
      </c>
      <c r="BL281" s="15" t="s">
        <v>125</v>
      </c>
      <c r="BM281" s="149" t="s">
        <v>422</v>
      </c>
    </row>
    <row r="282" spans="1:65" s="2" customFormat="1" ht="29.25">
      <c r="A282" s="30"/>
      <c r="B282" s="31"/>
      <c r="C282" s="30"/>
      <c r="D282" s="151" t="s">
        <v>127</v>
      </c>
      <c r="E282" s="30"/>
      <c r="F282" s="152" t="s">
        <v>423</v>
      </c>
      <c r="G282" s="30"/>
      <c r="H282" s="30"/>
      <c r="I282" s="153"/>
      <c r="J282" s="30"/>
      <c r="K282" s="30"/>
      <c r="L282" s="31"/>
      <c r="M282" s="154"/>
      <c r="N282" s="155"/>
      <c r="O282" s="56"/>
      <c r="P282" s="56"/>
      <c r="Q282" s="56"/>
      <c r="R282" s="56"/>
      <c r="S282" s="56"/>
      <c r="T282" s="56"/>
      <c r="U282" s="57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T282" s="15" t="s">
        <v>127</v>
      </c>
      <c r="AU282" s="15" t="s">
        <v>80</v>
      </c>
    </row>
    <row r="283" spans="1:65" s="2" customFormat="1" ht="11.25">
      <c r="A283" s="30"/>
      <c r="B283" s="31"/>
      <c r="C283" s="30"/>
      <c r="D283" s="156" t="s">
        <v>133</v>
      </c>
      <c r="E283" s="30"/>
      <c r="F283" s="157" t="s">
        <v>424</v>
      </c>
      <c r="G283" s="30"/>
      <c r="H283" s="30"/>
      <c r="I283" s="153"/>
      <c r="J283" s="30"/>
      <c r="K283" s="30"/>
      <c r="L283" s="31"/>
      <c r="M283" s="154"/>
      <c r="N283" s="155"/>
      <c r="O283" s="56"/>
      <c r="P283" s="56"/>
      <c r="Q283" s="56"/>
      <c r="R283" s="56"/>
      <c r="S283" s="56"/>
      <c r="T283" s="56"/>
      <c r="U283" s="57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T283" s="15" t="s">
        <v>133</v>
      </c>
      <c r="AU283" s="15" t="s">
        <v>80</v>
      </c>
    </row>
    <row r="284" spans="1:65" s="2" customFormat="1" ht="44.25" customHeight="1">
      <c r="A284" s="30"/>
      <c r="B284" s="136"/>
      <c r="C284" s="137" t="s">
        <v>425</v>
      </c>
      <c r="D284" s="137" t="s">
        <v>121</v>
      </c>
      <c r="E284" s="138" t="s">
        <v>426</v>
      </c>
      <c r="F284" s="139" t="s">
        <v>427</v>
      </c>
      <c r="G284" s="140" t="s">
        <v>174</v>
      </c>
      <c r="H284" s="141">
        <v>169.16499999999999</v>
      </c>
      <c r="I284" s="142"/>
      <c r="J284" s="143">
        <f>ROUND(I284*H284,2)</f>
        <v>0</v>
      </c>
      <c r="K284" s="144"/>
      <c r="L284" s="31"/>
      <c r="M284" s="145" t="s">
        <v>1</v>
      </c>
      <c r="N284" s="146" t="s">
        <v>38</v>
      </c>
      <c r="O284" s="56"/>
      <c r="P284" s="147">
        <f>O284*H284</f>
        <v>0</v>
      </c>
      <c r="Q284" s="147">
        <v>0</v>
      </c>
      <c r="R284" s="147">
        <f>Q284*H284</f>
        <v>0</v>
      </c>
      <c r="S284" s="147">
        <v>0</v>
      </c>
      <c r="T284" s="147">
        <f>S284*H284</f>
        <v>0</v>
      </c>
      <c r="U284" s="148" t="s">
        <v>1</v>
      </c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49" t="s">
        <v>125</v>
      </c>
      <c r="AT284" s="149" t="s">
        <v>121</v>
      </c>
      <c r="AU284" s="149" t="s">
        <v>80</v>
      </c>
      <c r="AY284" s="15" t="s">
        <v>119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5" t="s">
        <v>78</v>
      </c>
      <c r="BK284" s="150">
        <f>ROUND(I284*H284,2)</f>
        <v>0</v>
      </c>
      <c r="BL284" s="15" t="s">
        <v>125</v>
      </c>
      <c r="BM284" s="149" t="s">
        <v>428</v>
      </c>
    </row>
    <row r="285" spans="1:65" s="2" customFormat="1" ht="39">
      <c r="A285" s="30"/>
      <c r="B285" s="31"/>
      <c r="C285" s="30"/>
      <c r="D285" s="151" t="s">
        <v>127</v>
      </c>
      <c r="E285" s="30"/>
      <c r="F285" s="152" t="s">
        <v>429</v>
      </c>
      <c r="G285" s="30"/>
      <c r="H285" s="30"/>
      <c r="I285" s="153"/>
      <c r="J285" s="30"/>
      <c r="K285" s="30"/>
      <c r="L285" s="31"/>
      <c r="M285" s="154"/>
      <c r="N285" s="155"/>
      <c r="O285" s="56"/>
      <c r="P285" s="56"/>
      <c r="Q285" s="56"/>
      <c r="R285" s="56"/>
      <c r="S285" s="56"/>
      <c r="T285" s="56"/>
      <c r="U285" s="57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T285" s="15" t="s">
        <v>127</v>
      </c>
      <c r="AU285" s="15" t="s">
        <v>80</v>
      </c>
    </row>
    <row r="286" spans="1:65" s="2" customFormat="1" ht="11.25">
      <c r="A286" s="30"/>
      <c r="B286" s="31"/>
      <c r="C286" s="30"/>
      <c r="D286" s="156" t="s">
        <v>133</v>
      </c>
      <c r="E286" s="30"/>
      <c r="F286" s="157" t="s">
        <v>430</v>
      </c>
      <c r="G286" s="30"/>
      <c r="H286" s="30"/>
      <c r="I286" s="153"/>
      <c r="J286" s="30"/>
      <c r="K286" s="30"/>
      <c r="L286" s="31"/>
      <c r="M286" s="154"/>
      <c r="N286" s="155"/>
      <c r="O286" s="56"/>
      <c r="P286" s="56"/>
      <c r="Q286" s="56"/>
      <c r="R286" s="56"/>
      <c r="S286" s="56"/>
      <c r="T286" s="56"/>
      <c r="U286" s="57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T286" s="15" t="s">
        <v>133</v>
      </c>
      <c r="AU286" s="15" t="s">
        <v>80</v>
      </c>
    </row>
    <row r="287" spans="1:65" s="12" customFormat="1" ht="22.9" customHeight="1">
      <c r="B287" s="123"/>
      <c r="D287" s="124" t="s">
        <v>72</v>
      </c>
      <c r="E287" s="134" t="s">
        <v>431</v>
      </c>
      <c r="F287" s="134" t="s">
        <v>432</v>
      </c>
      <c r="I287" s="126"/>
      <c r="J287" s="135">
        <f>BK287</f>
        <v>0</v>
      </c>
      <c r="L287" s="123"/>
      <c r="M287" s="128"/>
      <c r="N287" s="129"/>
      <c r="O287" s="129"/>
      <c r="P287" s="130">
        <f>SUM(P288:P291)</f>
        <v>0</v>
      </c>
      <c r="Q287" s="129"/>
      <c r="R287" s="130">
        <f>SUM(R288:R291)</f>
        <v>0</v>
      </c>
      <c r="S287" s="129"/>
      <c r="T287" s="130">
        <f>SUM(T288:T291)</f>
        <v>0</v>
      </c>
      <c r="U287" s="131"/>
      <c r="AR287" s="124" t="s">
        <v>78</v>
      </c>
      <c r="AT287" s="132" t="s">
        <v>72</v>
      </c>
      <c r="AU287" s="132" t="s">
        <v>78</v>
      </c>
      <c r="AY287" s="124" t="s">
        <v>119</v>
      </c>
      <c r="BK287" s="133">
        <f>SUM(BK288:BK291)</f>
        <v>0</v>
      </c>
    </row>
    <row r="288" spans="1:65" s="2" customFormat="1" ht="33" customHeight="1">
      <c r="A288" s="30"/>
      <c r="B288" s="136"/>
      <c r="C288" s="137" t="s">
        <v>433</v>
      </c>
      <c r="D288" s="137" t="s">
        <v>121</v>
      </c>
      <c r="E288" s="138" t="s">
        <v>434</v>
      </c>
      <c r="F288" s="139" t="s">
        <v>435</v>
      </c>
      <c r="G288" s="140" t="s">
        <v>174</v>
      </c>
      <c r="H288" s="141">
        <v>547.31500000000005</v>
      </c>
      <c r="I288" s="142"/>
      <c r="J288" s="143">
        <f>ROUND(I288*H288,2)</f>
        <v>0</v>
      </c>
      <c r="K288" s="144"/>
      <c r="L288" s="31"/>
      <c r="M288" s="145" t="s">
        <v>1</v>
      </c>
      <c r="N288" s="146" t="s">
        <v>38</v>
      </c>
      <c r="O288" s="56"/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7">
        <f>S288*H288</f>
        <v>0</v>
      </c>
      <c r="U288" s="148" t="s">
        <v>1</v>
      </c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49" t="s">
        <v>125</v>
      </c>
      <c r="AT288" s="149" t="s">
        <v>121</v>
      </c>
      <c r="AU288" s="149" t="s">
        <v>80</v>
      </c>
      <c r="AY288" s="15" t="s">
        <v>119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5" t="s">
        <v>78</v>
      </c>
      <c r="BK288" s="150">
        <f>ROUND(I288*H288,2)</f>
        <v>0</v>
      </c>
      <c r="BL288" s="15" t="s">
        <v>125</v>
      </c>
      <c r="BM288" s="149" t="s">
        <v>436</v>
      </c>
    </row>
    <row r="289" spans="1:65" s="2" customFormat="1" ht="29.25">
      <c r="A289" s="30"/>
      <c r="B289" s="31"/>
      <c r="C289" s="30"/>
      <c r="D289" s="151" t="s">
        <v>127</v>
      </c>
      <c r="E289" s="30"/>
      <c r="F289" s="152" t="s">
        <v>437</v>
      </c>
      <c r="G289" s="30"/>
      <c r="H289" s="30"/>
      <c r="I289" s="153"/>
      <c r="J289" s="30"/>
      <c r="K289" s="30"/>
      <c r="L289" s="31"/>
      <c r="M289" s="154"/>
      <c r="N289" s="155"/>
      <c r="O289" s="56"/>
      <c r="P289" s="56"/>
      <c r="Q289" s="56"/>
      <c r="R289" s="56"/>
      <c r="S289" s="56"/>
      <c r="T289" s="56"/>
      <c r="U289" s="57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T289" s="15" t="s">
        <v>127</v>
      </c>
      <c r="AU289" s="15" t="s">
        <v>80</v>
      </c>
    </row>
    <row r="290" spans="1:65" s="2" customFormat="1" ht="11.25">
      <c r="A290" s="30"/>
      <c r="B290" s="31"/>
      <c r="C290" s="30"/>
      <c r="D290" s="156" t="s">
        <v>133</v>
      </c>
      <c r="E290" s="30"/>
      <c r="F290" s="157" t="s">
        <v>438</v>
      </c>
      <c r="G290" s="30"/>
      <c r="H290" s="30"/>
      <c r="I290" s="153"/>
      <c r="J290" s="30"/>
      <c r="K290" s="30"/>
      <c r="L290" s="31"/>
      <c r="M290" s="154"/>
      <c r="N290" s="155"/>
      <c r="O290" s="56"/>
      <c r="P290" s="56"/>
      <c r="Q290" s="56"/>
      <c r="R290" s="56"/>
      <c r="S290" s="56"/>
      <c r="T290" s="56"/>
      <c r="U290" s="57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T290" s="15" t="s">
        <v>133</v>
      </c>
      <c r="AU290" s="15" t="s">
        <v>80</v>
      </c>
    </row>
    <row r="291" spans="1:65" s="13" customFormat="1" ht="11.25">
      <c r="B291" s="169"/>
      <c r="D291" s="151" t="s">
        <v>176</v>
      </c>
      <c r="E291" s="176" t="s">
        <v>1</v>
      </c>
      <c r="F291" s="170" t="s">
        <v>398</v>
      </c>
      <c r="H291" s="171">
        <v>547.31500000000005</v>
      </c>
      <c r="I291" s="172"/>
      <c r="L291" s="169"/>
      <c r="M291" s="173"/>
      <c r="N291" s="174"/>
      <c r="O291" s="174"/>
      <c r="P291" s="174"/>
      <c r="Q291" s="174"/>
      <c r="R291" s="174"/>
      <c r="S291" s="174"/>
      <c r="T291" s="174"/>
      <c r="U291" s="175"/>
      <c r="AT291" s="176" t="s">
        <v>176</v>
      </c>
      <c r="AU291" s="176" t="s">
        <v>80</v>
      </c>
      <c r="AV291" s="13" t="s">
        <v>80</v>
      </c>
      <c r="AW291" s="13" t="s">
        <v>30</v>
      </c>
      <c r="AX291" s="13" t="s">
        <v>78</v>
      </c>
      <c r="AY291" s="176" t="s">
        <v>119</v>
      </c>
    </row>
    <row r="292" spans="1:65" s="12" customFormat="1" ht="25.9" customHeight="1">
      <c r="B292" s="123"/>
      <c r="D292" s="124" t="s">
        <v>72</v>
      </c>
      <c r="E292" s="125" t="s">
        <v>439</v>
      </c>
      <c r="F292" s="125" t="s">
        <v>440</v>
      </c>
      <c r="I292" s="126"/>
      <c r="J292" s="127">
        <f>BK292</f>
        <v>0</v>
      </c>
      <c r="L292" s="123"/>
      <c r="M292" s="128"/>
      <c r="N292" s="129"/>
      <c r="O292" s="129"/>
      <c r="P292" s="130">
        <v>0</v>
      </c>
      <c r="Q292" s="129"/>
      <c r="R292" s="130">
        <v>0</v>
      </c>
      <c r="S292" s="129"/>
      <c r="T292" s="130">
        <v>0</v>
      </c>
      <c r="U292" s="131"/>
      <c r="AR292" s="124" t="s">
        <v>80</v>
      </c>
      <c r="AT292" s="132" t="s">
        <v>72</v>
      </c>
      <c r="AU292" s="132" t="s">
        <v>73</v>
      </c>
      <c r="AY292" s="124" t="s">
        <v>119</v>
      </c>
      <c r="BK292" s="133">
        <v>0</v>
      </c>
    </row>
    <row r="293" spans="1:65" s="12" customFormat="1" ht="25.9" customHeight="1">
      <c r="B293" s="123"/>
      <c r="D293" s="124" t="s">
        <v>72</v>
      </c>
      <c r="E293" s="125" t="s">
        <v>171</v>
      </c>
      <c r="F293" s="125" t="s">
        <v>441</v>
      </c>
      <c r="I293" s="126"/>
      <c r="J293" s="127">
        <f>BK293</f>
        <v>0</v>
      </c>
      <c r="L293" s="123"/>
      <c r="M293" s="128"/>
      <c r="N293" s="129"/>
      <c r="O293" s="129"/>
      <c r="P293" s="130">
        <f>P294</f>
        <v>0</v>
      </c>
      <c r="Q293" s="129"/>
      <c r="R293" s="130">
        <f>R294</f>
        <v>1.5960000000000002E-2</v>
      </c>
      <c r="S293" s="129"/>
      <c r="T293" s="130">
        <f>T294</f>
        <v>0</v>
      </c>
      <c r="U293" s="131"/>
      <c r="AR293" s="124" t="s">
        <v>135</v>
      </c>
      <c r="AT293" s="132" t="s">
        <v>72</v>
      </c>
      <c r="AU293" s="132" t="s">
        <v>73</v>
      </c>
      <c r="AY293" s="124" t="s">
        <v>119</v>
      </c>
      <c r="BK293" s="133">
        <f>BK294</f>
        <v>0</v>
      </c>
    </row>
    <row r="294" spans="1:65" s="12" customFormat="1" ht="22.9" customHeight="1">
      <c r="B294" s="123"/>
      <c r="D294" s="124" t="s">
        <v>72</v>
      </c>
      <c r="E294" s="134" t="s">
        <v>442</v>
      </c>
      <c r="F294" s="134" t="s">
        <v>443</v>
      </c>
      <c r="I294" s="126"/>
      <c r="J294" s="135">
        <f>BK294</f>
        <v>0</v>
      </c>
      <c r="L294" s="123"/>
      <c r="M294" s="128"/>
      <c r="N294" s="129"/>
      <c r="O294" s="129"/>
      <c r="P294" s="130">
        <f>SUM(P295:P297)</f>
        <v>0</v>
      </c>
      <c r="Q294" s="129"/>
      <c r="R294" s="130">
        <f>SUM(R295:R297)</f>
        <v>1.5960000000000002E-2</v>
      </c>
      <c r="S294" s="129"/>
      <c r="T294" s="130">
        <f>SUM(T295:T297)</f>
        <v>0</v>
      </c>
      <c r="U294" s="131"/>
      <c r="AR294" s="124" t="s">
        <v>135</v>
      </c>
      <c r="AT294" s="132" t="s">
        <v>72</v>
      </c>
      <c r="AU294" s="132" t="s">
        <v>78</v>
      </c>
      <c r="AY294" s="124" t="s">
        <v>119</v>
      </c>
      <c r="BK294" s="133">
        <f>SUM(BK295:BK297)</f>
        <v>0</v>
      </c>
    </row>
    <row r="295" spans="1:65" s="2" customFormat="1" ht="21.75" customHeight="1">
      <c r="A295" s="30"/>
      <c r="B295" s="136"/>
      <c r="C295" s="137" t="s">
        <v>444</v>
      </c>
      <c r="D295" s="137" t="s">
        <v>121</v>
      </c>
      <c r="E295" s="138" t="s">
        <v>445</v>
      </c>
      <c r="F295" s="139" t="s">
        <v>446</v>
      </c>
      <c r="G295" s="140" t="s">
        <v>138</v>
      </c>
      <c r="H295" s="141">
        <v>133</v>
      </c>
      <c r="I295" s="142"/>
      <c r="J295" s="143">
        <f>ROUND(I295*H295,2)</f>
        <v>0</v>
      </c>
      <c r="K295" s="144"/>
      <c r="L295" s="31"/>
      <c r="M295" s="145" t="s">
        <v>1</v>
      </c>
      <c r="N295" s="146" t="s">
        <v>38</v>
      </c>
      <c r="O295" s="56"/>
      <c r="P295" s="147">
        <f>O295*H295</f>
        <v>0</v>
      </c>
      <c r="Q295" s="147">
        <v>1.2E-4</v>
      </c>
      <c r="R295" s="147">
        <f>Q295*H295</f>
        <v>1.5960000000000002E-2</v>
      </c>
      <c r="S295" s="147">
        <v>0</v>
      </c>
      <c r="T295" s="147">
        <f>S295*H295</f>
        <v>0</v>
      </c>
      <c r="U295" s="148" t="s">
        <v>1</v>
      </c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49" t="s">
        <v>447</v>
      </c>
      <c r="AT295" s="149" t="s">
        <v>121</v>
      </c>
      <c r="AU295" s="149" t="s">
        <v>80</v>
      </c>
      <c r="AY295" s="15" t="s">
        <v>119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5" t="s">
        <v>78</v>
      </c>
      <c r="BK295" s="150">
        <f>ROUND(I295*H295,2)</f>
        <v>0</v>
      </c>
      <c r="BL295" s="15" t="s">
        <v>447</v>
      </c>
      <c r="BM295" s="149" t="s">
        <v>448</v>
      </c>
    </row>
    <row r="296" spans="1:65" s="2" customFormat="1" ht="19.5">
      <c r="A296" s="30"/>
      <c r="B296" s="31"/>
      <c r="C296" s="30"/>
      <c r="D296" s="151" t="s">
        <v>127</v>
      </c>
      <c r="E296" s="30"/>
      <c r="F296" s="152" t="s">
        <v>449</v>
      </c>
      <c r="G296" s="30"/>
      <c r="H296" s="30"/>
      <c r="I296" s="153"/>
      <c r="J296" s="30"/>
      <c r="K296" s="30"/>
      <c r="L296" s="31"/>
      <c r="M296" s="154"/>
      <c r="N296" s="155"/>
      <c r="O296" s="56"/>
      <c r="P296" s="56"/>
      <c r="Q296" s="56"/>
      <c r="R296" s="56"/>
      <c r="S296" s="56"/>
      <c r="T296" s="56"/>
      <c r="U296" s="57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T296" s="15" t="s">
        <v>127</v>
      </c>
      <c r="AU296" s="15" t="s">
        <v>80</v>
      </c>
    </row>
    <row r="297" spans="1:65" s="2" customFormat="1" ht="11.25">
      <c r="A297" s="30"/>
      <c r="B297" s="31"/>
      <c r="C297" s="30"/>
      <c r="D297" s="156" t="s">
        <v>133</v>
      </c>
      <c r="E297" s="30"/>
      <c r="F297" s="157" t="s">
        <v>450</v>
      </c>
      <c r="G297" s="30"/>
      <c r="H297" s="30"/>
      <c r="I297" s="153"/>
      <c r="J297" s="30"/>
      <c r="K297" s="30"/>
      <c r="L297" s="31"/>
      <c r="M297" s="154"/>
      <c r="N297" s="155"/>
      <c r="O297" s="56"/>
      <c r="P297" s="56"/>
      <c r="Q297" s="56"/>
      <c r="R297" s="56"/>
      <c r="S297" s="56"/>
      <c r="T297" s="56"/>
      <c r="U297" s="57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T297" s="15" t="s">
        <v>133</v>
      </c>
      <c r="AU297" s="15" t="s">
        <v>80</v>
      </c>
    </row>
    <row r="298" spans="1:65" s="12" customFormat="1" ht="25.9" customHeight="1">
      <c r="B298" s="123"/>
      <c r="D298" s="124" t="s">
        <v>72</v>
      </c>
      <c r="E298" s="125" t="s">
        <v>451</v>
      </c>
      <c r="F298" s="125" t="s">
        <v>452</v>
      </c>
      <c r="I298" s="126"/>
      <c r="J298" s="127">
        <f>BK298</f>
        <v>0</v>
      </c>
      <c r="L298" s="123"/>
      <c r="M298" s="128"/>
      <c r="N298" s="129"/>
      <c r="O298" s="129"/>
      <c r="P298" s="130">
        <f>P299+P302+P306</f>
        <v>0</v>
      </c>
      <c r="Q298" s="129"/>
      <c r="R298" s="130">
        <f>R299+R302+R306</f>
        <v>0</v>
      </c>
      <c r="S298" s="129"/>
      <c r="T298" s="130">
        <f>T299+T302+T306</f>
        <v>0</v>
      </c>
      <c r="U298" s="131"/>
      <c r="AR298" s="124" t="s">
        <v>148</v>
      </c>
      <c r="AT298" s="132" t="s">
        <v>72</v>
      </c>
      <c r="AU298" s="132" t="s">
        <v>73</v>
      </c>
      <c r="AY298" s="124" t="s">
        <v>119</v>
      </c>
      <c r="BK298" s="133">
        <f>BK299+BK302+BK306</f>
        <v>0</v>
      </c>
    </row>
    <row r="299" spans="1:65" s="12" customFormat="1" ht="22.9" customHeight="1">
      <c r="B299" s="123"/>
      <c r="D299" s="124" t="s">
        <v>72</v>
      </c>
      <c r="E299" s="134" t="s">
        <v>453</v>
      </c>
      <c r="F299" s="134" t="s">
        <v>454</v>
      </c>
      <c r="I299" s="126"/>
      <c r="J299" s="135">
        <f>BK299</f>
        <v>0</v>
      </c>
      <c r="L299" s="123"/>
      <c r="M299" s="128"/>
      <c r="N299" s="129"/>
      <c r="O299" s="129"/>
      <c r="P299" s="130">
        <f>SUM(P300:P301)</f>
        <v>0</v>
      </c>
      <c r="Q299" s="129"/>
      <c r="R299" s="130">
        <f>SUM(R300:R301)</f>
        <v>0</v>
      </c>
      <c r="S299" s="129"/>
      <c r="T299" s="130">
        <f>SUM(T300:T301)</f>
        <v>0</v>
      </c>
      <c r="U299" s="131"/>
      <c r="AR299" s="124" t="s">
        <v>148</v>
      </c>
      <c r="AT299" s="132" t="s">
        <v>72</v>
      </c>
      <c r="AU299" s="132" t="s">
        <v>78</v>
      </c>
      <c r="AY299" s="124" t="s">
        <v>119</v>
      </c>
      <c r="BK299" s="133">
        <f>SUM(BK300:BK301)</f>
        <v>0</v>
      </c>
    </row>
    <row r="300" spans="1:65" s="2" customFormat="1" ht="24.2" customHeight="1">
      <c r="A300" s="30"/>
      <c r="B300" s="136"/>
      <c r="C300" s="137" t="s">
        <v>455</v>
      </c>
      <c r="D300" s="137" t="s">
        <v>121</v>
      </c>
      <c r="E300" s="138" t="s">
        <v>456</v>
      </c>
      <c r="F300" s="139" t="s">
        <v>457</v>
      </c>
      <c r="G300" s="140" t="s">
        <v>458</v>
      </c>
      <c r="H300" s="141">
        <v>1</v>
      </c>
      <c r="I300" s="142"/>
      <c r="J300" s="143">
        <f>ROUND(I300*H300,2)</f>
        <v>0</v>
      </c>
      <c r="K300" s="144"/>
      <c r="L300" s="31"/>
      <c r="M300" s="145" t="s">
        <v>1</v>
      </c>
      <c r="N300" s="146" t="s">
        <v>38</v>
      </c>
      <c r="O300" s="56"/>
      <c r="P300" s="147">
        <f>O300*H300</f>
        <v>0</v>
      </c>
      <c r="Q300" s="147">
        <v>0</v>
      </c>
      <c r="R300" s="147">
        <f>Q300*H300</f>
        <v>0</v>
      </c>
      <c r="S300" s="147">
        <v>0</v>
      </c>
      <c r="T300" s="147">
        <f>S300*H300</f>
        <v>0</v>
      </c>
      <c r="U300" s="148" t="s">
        <v>1</v>
      </c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49" t="s">
        <v>459</v>
      </c>
      <c r="AT300" s="149" t="s">
        <v>121</v>
      </c>
      <c r="AU300" s="149" t="s">
        <v>80</v>
      </c>
      <c r="AY300" s="15" t="s">
        <v>119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5" t="s">
        <v>78</v>
      </c>
      <c r="BK300" s="150">
        <f>ROUND(I300*H300,2)</f>
        <v>0</v>
      </c>
      <c r="BL300" s="15" t="s">
        <v>459</v>
      </c>
      <c r="BM300" s="149" t="s">
        <v>460</v>
      </c>
    </row>
    <row r="301" spans="1:65" s="2" customFormat="1" ht="19.5">
      <c r="A301" s="30"/>
      <c r="B301" s="31"/>
      <c r="C301" s="30"/>
      <c r="D301" s="151" t="s">
        <v>127</v>
      </c>
      <c r="E301" s="30"/>
      <c r="F301" s="152" t="s">
        <v>457</v>
      </c>
      <c r="G301" s="30"/>
      <c r="H301" s="30"/>
      <c r="I301" s="153"/>
      <c r="J301" s="30"/>
      <c r="K301" s="30"/>
      <c r="L301" s="31"/>
      <c r="M301" s="154"/>
      <c r="N301" s="155"/>
      <c r="O301" s="56"/>
      <c r="P301" s="56"/>
      <c r="Q301" s="56"/>
      <c r="R301" s="56"/>
      <c r="S301" s="56"/>
      <c r="T301" s="56"/>
      <c r="U301" s="57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T301" s="15" t="s">
        <v>127</v>
      </c>
      <c r="AU301" s="15" t="s">
        <v>80</v>
      </c>
    </row>
    <row r="302" spans="1:65" s="12" customFormat="1" ht="22.9" customHeight="1">
      <c r="B302" s="123"/>
      <c r="D302" s="124" t="s">
        <v>72</v>
      </c>
      <c r="E302" s="134" t="s">
        <v>461</v>
      </c>
      <c r="F302" s="134" t="s">
        <v>462</v>
      </c>
      <c r="I302" s="126"/>
      <c r="J302" s="135">
        <f>BK302</f>
        <v>0</v>
      </c>
      <c r="L302" s="123"/>
      <c r="M302" s="128"/>
      <c r="N302" s="129"/>
      <c r="O302" s="129"/>
      <c r="P302" s="130">
        <f>SUM(P303:P305)</f>
        <v>0</v>
      </c>
      <c r="Q302" s="129"/>
      <c r="R302" s="130">
        <f>SUM(R303:R305)</f>
        <v>0</v>
      </c>
      <c r="S302" s="129"/>
      <c r="T302" s="130">
        <f>SUM(T303:T305)</f>
        <v>0</v>
      </c>
      <c r="U302" s="131"/>
      <c r="AR302" s="124" t="s">
        <v>148</v>
      </c>
      <c r="AT302" s="132" t="s">
        <v>72</v>
      </c>
      <c r="AU302" s="132" t="s">
        <v>78</v>
      </c>
      <c r="AY302" s="124" t="s">
        <v>119</v>
      </c>
      <c r="BK302" s="133">
        <f>SUM(BK303:BK305)</f>
        <v>0</v>
      </c>
    </row>
    <row r="303" spans="1:65" s="2" customFormat="1" ht="16.5" customHeight="1">
      <c r="A303" s="30"/>
      <c r="B303" s="136"/>
      <c r="C303" s="137" t="s">
        <v>463</v>
      </c>
      <c r="D303" s="137" t="s">
        <v>121</v>
      </c>
      <c r="E303" s="138" t="s">
        <v>464</v>
      </c>
      <c r="F303" s="139" t="s">
        <v>462</v>
      </c>
      <c r="G303" s="140" t="s">
        <v>458</v>
      </c>
      <c r="H303" s="141">
        <v>1</v>
      </c>
      <c r="I303" s="142"/>
      <c r="J303" s="143">
        <f>ROUND(I303*H303,2)</f>
        <v>0</v>
      </c>
      <c r="K303" s="144"/>
      <c r="L303" s="31"/>
      <c r="M303" s="145" t="s">
        <v>1</v>
      </c>
      <c r="N303" s="146" t="s">
        <v>38</v>
      </c>
      <c r="O303" s="56"/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7">
        <f>S303*H303</f>
        <v>0</v>
      </c>
      <c r="U303" s="148" t="s">
        <v>1</v>
      </c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49" t="s">
        <v>459</v>
      </c>
      <c r="AT303" s="149" t="s">
        <v>121</v>
      </c>
      <c r="AU303" s="149" t="s">
        <v>80</v>
      </c>
      <c r="AY303" s="15" t="s">
        <v>119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5" t="s">
        <v>78</v>
      </c>
      <c r="BK303" s="150">
        <f>ROUND(I303*H303,2)</f>
        <v>0</v>
      </c>
      <c r="BL303" s="15" t="s">
        <v>459</v>
      </c>
      <c r="BM303" s="149" t="s">
        <v>465</v>
      </c>
    </row>
    <row r="304" spans="1:65" s="2" customFormat="1" ht="11.25">
      <c r="A304" s="30"/>
      <c r="B304" s="31"/>
      <c r="C304" s="30"/>
      <c r="D304" s="151" t="s">
        <v>127</v>
      </c>
      <c r="E304" s="30"/>
      <c r="F304" s="152" t="s">
        <v>462</v>
      </c>
      <c r="G304" s="30"/>
      <c r="H304" s="30"/>
      <c r="I304" s="153"/>
      <c r="J304" s="30"/>
      <c r="K304" s="30"/>
      <c r="L304" s="31"/>
      <c r="M304" s="154"/>
      <c r="N304" s="155"/>
      <c r="O304" s="56"/>
      <c r="P304" s="56"/>
      <c r="Q304" s="56"/>
      <c r="R304" s="56"/>
      <c r="S304" s="56"/>
      <c r="T304" s="56"/>
      <c r="U304" s="57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T304" s="15" t="s">
        <v>127</v>
      </c>
      <c r="AU304" s="15" t="s">
        <v>80</v>
      </c>
    </row>
    <row r="305" spans="1:65" s="2" customFormat="1" ht="11.25">
      <c r="A305" s="30"/>
      <c r="B305" s="31"/>
      <c r="C305" s="30"/>
      <c r="D305" s="156" t="s">
        <v>133</v>
      </c>
      <c r="E305" s="30"/>
      <c r="F305" s="157" t="s">
        <v>466</v>
      </c>
      <c r="G305" s="30"/>
      <c r="H305" s="30"/>
      <c r="I305" s="153"/>
      <c r="J305" s="30"/>
      <c r="K305" s="30"/>
      <c r="L305" s="31"/>
      <c r="M305" s="154"/>
      <c r="N305" s="155"/>
      <c r="O305" s="56"/>
      <c r="P305" s="56"/>
      <c r="Q305" s="56"/>
      <c r="R305" s="56"/>
      <c r="S305" s="56"/>
      <c r="T305" s="56"/>
      <c r="U305" s="57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T305" s="15" t="s">
        <v>133</v>
      </c>
      <c r="AU305" s="15" t="s">
        <v>80</v>
      </c>
    </row>
    <row r="306" spans="1:65" s="12" customFormat="1" ht="22.9" customHeight="1">
      <c r="B306" s="123"/>
      <c r="D306" s="124" t="s">
        <v>72</v>
      </c>
      <c r="E306" s="134" t="s">
        <v>467</v>
      </c>
      <c r="F306" s="134" t="s">
        <v>468</v>
      </c>
      <c r="I306" s="126"/>
      <c r="J306" s="135">
        <f>BK306</f>
        <v>0</v>
      </c>
      <c r="L306" s="123"/>
      <c r="M306" s="128"/>
      <c r="N306" s="129"/>
      <c r="O306" s="129"/>
      <c r="P306" s="130">
        <f>SUM(P307:P312)</f>
        <v>0</v>
      </c>
      <c r="Q306" s="129"/>
      <c r="R306" s="130">
        <f>SUM(R307:R312)</f>
        <v>0</v>
      </c>
      <c r="S306" s="129"/>
      <c r="T306" s="130">
        <f>SUM(T307:T312)</f>
        <v>0</v>
      </c>
      <c r="U306" s="131"/>
      <c r="AR306" s="124" t="s">
        <v>148</v>
      </c>
      <c r="AT306" s="132" t="s">
        <v>72</v>
      </c>
      <c r="AU306" s="132" t="s">
        <v>78</v>
      </c>
      <c r="AY306" s="124" t="s">
        <v>119</v>
      </c>
      <c r="BK306" s="133">
        <f>SUM(BK307:BK312)</f>
        <v>0</v>
      </c>
    </row>
    <row r="307" spans="1:65" s="2" customFormat="1" ht="16.5" customHeight="1">
      <c r="A307" s="30"/>
      <c r="B307" s="136"/>
      <c r="C307" s="137" t="s">
        <v>469</v>
      </c>
      <c r="D307" s="137" t="s">
        <v>121</v>
      </c>
      <c r="E307" s="138" t="s">
        <v>470</v>
      </c>
      <c r="F307" s="139" t="s">
        <v>471</v>
      </c>
      <c r="G307" s="140" t="s">
        <v>472</v>
      </c>
      <c r="H307" s="141">
        <v>1</v>
      </c>
      <c r="I307" s="142"/>
      <c r="J307" s="143">
        <f>ROUND(I307*H307,2)</f>
        <v>0</v>
      </c>
      <c r="K307" s="144"/>
      <c r="L307" s="31"/>
      <c r="M307" s="145" t="s">
        <v>1</v>
      </c>
      <c r="N307" s="146" t="s">
        <v>38</v>
      </c>
      <c r="O307" s="56"/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7">
        <f>S307*H307</f>
        <v>0</v>
      </c>
      <c r="U307" s="148" t="s">
        <v>1</v>
      </c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49" t="s">
        <v>459</v>
      </c>
      <c r="AT307" s="149" t="s">
        <v>121</v>
      </c>
      <c r="AU307" s="149" t="s">
        <v>80</v>
      </c>
      <c r="AY307" s="15" t="s">
        <v>119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5" t="s">
        <v>78</v>
      </c>
      <c r="BK307" s="150">
        <f>ROUND(I307*H307,2)</f>
        <v>0</v>
      </c>
      <c r="BL307" s="15" t="s">
        <v>459</v>
      </c>
      <c r="BM307" s="149" t="s">
        <v>473</v>
      </c>
    </row>
    <row r="308" spans="1:65" s="2" customFormat="1" ht="58.5">
      <c r="A308" s="30"/>
      <c r="B308" s="31"/>
      <c r="C308" s="30"/>
      <c r="D308" s="151" t="s">
        <v>127</v>
      </c>
      <c r="E308" s="30"/>
      <c r="F308" s="152" t="s">
        <v>474</v>
      </c>
      <c r="G308" s="30"/>
      <c r="H308" s="30"/>
      <c r="I308" s="153"/>
      <c r="J308" s="30"/>
      <c r="K308" s="30"/>
      <c r="L308" s="31"/>
      <c r="M308" s="154"/>
      <c r="N308" s="155"/>
      <c r="O308" s="56"/>
      <c r="P308" s="56"/>
      <c r="Q308" s="56"/>
      <c r="R308" s="56"/>
      <c r="S308" s="56"/>
      <c r="T308" s="56"/>
      <c r="U308" s="57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T308" s="15" t="s">
        <v>127</v>
      </c>
      <c r="AU308" s="15" t="s">
        <v>80</v>
      </c>
    </row>
    <row r="309" spans="1:65" s="2" customFormat="1" ht="11.25">
      <c r="A309" s="30"/>
      <c r="B309" s="31"/>
      <c r="C309" s="30"/>
      <c r="D309" s="156" t="s">
        <v>133</v>
      </c>
      <c r="E309" s="30"/>
      <c r="F309" s="157" t="s">
        <v>475</v>
      </c>
      <c r="G309" s="30"/>
      <c r="H309" s="30"/>
      <c r="I309" s="153"/>
      <c r="J309" s="30"/>
      <c r="K309" s="30"/>
      <c r="L309" s="31"/>
      <c r="M309" s="154"/>
      <c r="N309" s="155"/>
      <c r="O309" s="56"/>
      <c r="P309" s="56"/>
      <c r="Q309" s="56"/>
      <c r="R309" s="56"/>
      <c r="S309" s="56"/>
      <c r="T309" s="56"/>
      <c r="U309" s="57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T309" s="15" t="s">
        <v>133</v>
      </c>
      <c r="AU309" s="15" t="s">
        <v>80</v>
      </c>
    </row>
    <row r="310" spans="1:65" s="2" customFormat="1" ht="16.5" customHeight="1">
      <c r="A310" s="30"/>
      <c r="B310" s="136"/>
      <c r="C310" s="137" t="s">
        <v>476</v>
      </c>
      <c r="D310" s="137" t="s">
        <v>121</v>
      </c>
      <c r="E310" s="138" t="s">
        <v>477</v>
      </c>
      <c r="F310" s="139" t="s">
        <v>478</v>
      </c>
      <c r="G310" s="140" t="s">
        <v>228</v>
      </c>
      <c r="H310" s="141">
        <v>6</v>
      </c>
      <c r="I310" s="142"/>
      <c r="J310" s="143">
        <f>ROUND(I310*H310,2)</f>
        <v>0</v>
      </c>
      <c r="K310" s="144"/>
      <c r="L310" s="31"/>
      <c r="M310" s="145" t="s">
        <v>1</v>
      </c>
      <c r="N310" s="146" t="s">
        <v>38</v>
      </c>
      <c r="O310" s="56"/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7">
        <f>S310*H310</f>
        <v>0</v>
      </c>
      <c r="U310" s="148" t="s">
        <v>1</v>
      </c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49" t="s">
        <v>459</v>
      </c>
      <c r="AT310" s="149" t="s">
        <v>121</v>
      </c>
      <c r="AU310" s="149" t="s">
        <v>80</v>
      </c>
      <c r="AY310" s="15" t="s">
        <v>119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5" t="s">
        <v>78</v>
      </c>
      <c r="BK310" s="150">
        <f>ROUND(I310*H310,2)</f>
        <v>0</v>
      </c>
      <c r="BL310" s="15" t="s">
        <v>459</v>
      </c>
      <c r="BM310" s="149" t="s">
        <v>479</v>
      </c>
    </row>
    <row r="311" spans="1:65" s="2" customFormat="1" ht="11.25">
      <c r="A311" s="30"/>
      <c r="B311" s="31"/>
      <c r="C311" s="30"/>
      <c r="D311" s="151" t="s">
        <v>127</v>
      </c>
      <c r="E311" s="30"/>
      <c r="F311" s="152" t="s">
        <v>478</v>
      </c>
      <c r="G311" s="30"/>
      <c r="H311" s="30"/>
      <c r="I311" s="153"/>
      <c r="J311" s="30"/>
      <c r="K311" s="30"/>
      <c r="L311" s="31"/>
      <c r="M311" s="154"/>
      <c r="N311" s="155"/>
      <c r="O311" s="56"/>
      <c r="P311" s="56"/>
      <c r="Q311" s="56"/>
      <c r="R311" s="56"/>
      <c r="S311" s="56"/>
      <c r="T311" s="56"/>
      <c r="U311" s="57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T311" s="15" t="s">
        <v>127</v>
      </c>
      <c r="AU311" s="15" t="s">
        <v>80</v>
      </c>
    </row>
    <row r="312" spans="1:65" s="2" customFormat="1" ht="11.25">
      <c r="A312" s="30"/>
      <c r="B312" s="31"/>
      <c r="C312" s="30"/>
      <c r="D312" s="156" t="s">
        <v>133</v>
      </c>
      <c r="E312" s="30"/>
      <c r="F312" s="157" t="s">
        <v>480</v>
      </c>
      <c r="G312" s="30"/>
      <c r="H312" s="30"/>
      <c r="I312" s="153"/>
      <c r="J312" s="30"/>
      <c r="K312" s="30"/>
      <c r="L312" s="31"/>
      <c r="M312" s="178"/>
      <c r="N312" s="179"/>
      <c r="O312" s="180"/>
      <c r="P312" s="180"/>
      <c r="Q312" s="180"/>
      <c r="R312" s="180"/>
      <c r="S312" s="180"/>
      <c r="T312" s="180"/>
      <c r="U312" s="181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T312" s="15" t="s">
        <v>133</v>
      </c>
      <c r="AU312" s="15" t="s">
        <v>80</v>
      </c>
    </row>
    <row r="313" spans="1:65" s="2" customFormat="1" ht="6.95" customHeight="1">
      <c r="A313" s="30"/>
      <c r="B313" s="45"/>
      <c r="C313" s="46"/>
      <c r="D313" s="46"/>
      <c r="E313" s="46"/>
      <c r="F313" s="46"/>
      <c r="G313" s="46"/>
      <c r="H313" s="46"/>
      <c r="I313" s="46"/>
      <c r="J313" s="46"/>
      <c r="K313" s="46"/>
      <c r="L313" s="31"/>
      <c r="M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</row>
  </sheetData>
  <autoFilter ref="C127:K312"/>
  <mergeCells count="6">
    <mergeCell ref="L2:V2"/>
    <mergeCell ref="E7:H7"/>
    <mergeCell ref="E16:H16"/>
    <mergeCell ref="E25:H25"/>
    <mergeCell ref="E85:H85"/>
    <mergeCell ref="E120:H120"/>
  </mergeCells>
  <hyperlinks>
    <hyperlink ref="F135" r:id="rId1"/>
    <hyperlink ref="F138" r:id="rId2"/>
    <hyperlink ref="F141" r:id="rId3"/>
    <hyperlink ref="F146" r:id="rId4"/>
    <hyperlink ref="F149" r:id="rId5"/>
    <hyperlink ref="F152" r:id="rId6"/>
    <hyperlink ref="F158" r:id="rId7"/>
    <hyperlink ref="F161" r:id="rId8"/>
    <hyperlink ref="F167" r:id="rId9"/>
    <hyperlink ref="F174" r:id="rId10"/>
    <hyperlink ref="F180" r:id="rId11"/>
    <hyperlink ref="F191" r:id="rId12"/>
    <hyperlink ref="F195" r:id="rId13"/>
    <hyperlink ref="F198" r:id="rId14"/>
    <hyperlink ref="F201" r:id="rId15"/>
    <hyperlink ref="F208" r:id="rId16"/>
    <hyperlink ref="F212" r:id="rId17"/>
    <hyperlink ref="F219" r:id="rId18"/>
    <hyperlink ref="F225" r:id="rId19"/>
    <hyperlink ref="F231" r:id="rId20"/>
    <hyperlink ref="F237" r:id="rId21"/>
    <hyperlink ref="F240" r:id="rId22"/>
    <hyperlink ref="F243" r:id="rId23"/>
    <hyperlink ref="F246" r:id="rId24"/>
    <hyperlink ref="F255" r:id="rId25"/>
    <hyperlink ref="F261" r:id="rId26"/>
    <hyperlink ref="F264" r:id="rId27"/>
    <hyperlink ref="F268" r:id="rId28"/>
    <hyperlink ref="F272" r:id="rId29"/>
    <hyperlink ref="F276" r:id="rId30"/>
    <hyperlink ref="F280" r:id="rId31"/>
    <hyperlink ref="F283" r:id="rId32"/>
    <hyperlink ref="F286" r:id="rId33"/>
    <hyperlink ref="F290" r:id="rId34"/>
    <hyperlink ref="F297" r:id="rId35"/>
    <hyperlink ref="F305" r:id="rId36"/>
    <hyperlink ref="F309" r:id="rId37"/>
    <hyperlink ref="F312" r:id="rId3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8 - asfalty</vt:lpstr>
      <vt:lpstr>'8 - asfalty'!Názvy_tisku</vt:lpstr>
      <vt:lpstr>'Rekapitulace stavby'!Názvy_tisku</vt:lpstr>
      <vt:lpstr>'8 - asfalty'!Oblast_tisku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Roman</dc:creator>
  <cp:lastModifiedBy>Hruška Roman</cp:lastModifiedBy>
  <dcterms:created xsi:type="dcterms:W3CDTF">2025-04-29T06:02:12Z</dcterms:created>
  <dcterms:modified xsi:type="dcterms:W3CDTF">2025-04-29T06:09:29Z</dcterms:modified>
</cp:coreProperties>
</file>