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0B4861CB-0B8D-984F-9409-2718EF79C462}" xr6:coauthVersionLast="47" xr6:coauthVersionMax="47" xr10:uidLastSave="{00000000-0000-0000-0000-000000000000}"/>
  <bookViews>
    <workbookView xWindow="1960" yWindow="2200" windowWidth="27500" windowHeight="1196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I55" i="4"/>
  <c r="I54" i="4"/>
  <c r="I56" i="4"/>
  <c r="BJ48" i="4" l="1"/>
  <c r="BF48" i="4"/>
  <c r="BD48" i="4"/>
  <c r="AP48" i="4"/>
  <c r="BI48" i="4" s="1"/>
  <c r="AC48" i="4" s="1"/>
  <c r="AO48" i="4"/>
  <c r="AW48" i="4" s="1"/>
  <c r="AK48" i="4"/>
  <c r="AT47" i="4" s="1"/>
  <c r="AJ48" i="4"/>
  <c r="AS47" i="4" s="1"/>
  <c r="AH48" i="4"/>
  <c r="AG48" i="4"/>
  <c r="AF48" i="4"/>
  <c r="AE48" i="4"/>
  <c r="AD48" i="4"/>
  <c r="Z48" i="4"/>
  <c r="I48" i="4"/>
  <c r="AL48" i="4" s="1"/>
  <c r="AU47" i="4" s="1"/>
  <c r="BJ46" i="4"/>
  <c r="BF46" i="4"/>
  <c r="BD46" i="4"/>
  <c r="AP46" i="4"/>
  <c r="BI46" i="4" s="1"/>
  <c r="AO46" i="4"/>
  <c r="BH46" i="4" s="1"/>
  <c r="AK46" i="4"/>
  <c r="AJ46" i="4"/>
  <c r="AH46" i="4"/>
  <c r="AG46" i="4"/>
  <c r="AF46" i="4"/>
  <c r="AE46" i="4"/>
  <c r="AD46" i="4"/>
  <c r="AC46" i="4"/>
  <c r="AB46" i="4"/>
  <c r="Z46" i="4"/>
  <c r="I46" i="4"/>
  <c r="BJ45" i="4"/>
  <c r="BF45" i="4"/>
  <c r="BD45" i="4"/>
  <c r="AW45" i="4"/>
  <c r="AP45" i="4"/>
  <c r="BI45" i="4" s="1"/>
  <c r="AC45" i="4" s="1"/>
  <c r="AO45" i="4"/>
  <c r="BH45" i="4" s="1"/>
  <c r="AB45" i="4" s="1"/>
  <c r="AK45" i="4"/>
  <c r="AJ45" i="4"/>
  <c r="AH45" i="4"/>
  <c r="AG45" i="4"/>
  <c r="AF45" i="4"/>
  <c r="AE45" i="4"/>
  <c r="AD45" i="4"/>
  <c r="Z45" i="4"/>
  <c r="I45" i="4"/>
  <c r="AL45" i="4" s="1"/>
  <c r="BJ44" i="4"/>
  <c r="BF44" i="4"/>
  <c r="BD44" i="4"/>
  <c r="AP44" i="4"/>
  <c r="AX44" i="4" s="1"/>
  <c r="AO44" i="4"/>
  <c r="BH44" i="4" s="1"/>
  <c r="AB44" i="4" s="1"/>
  <c r="AK44" i="4"/>
  <c r="AJ44" i="4"/>
  <c r="AH44" i="4"/>
  <c r="AG44" i="4"/>
  <c r="AF44" i="4"/>
  <c r="AE44" i="4"/>
  <c r="AD44" i="4"/>
  <c r="Z44" i="4"/>
  <c r="I44" i="4"/>
  <c r="AL44" i="4" s="1"/>
  <c r="BJ41" i="4"/>
  <c r="BF41" i="4"/>
  <c r="BD41" i="4"/>
  <c r="AP41" i="4"/>
  <c r="BI41" i="4" s="1"/>
  <c r="AC41" i="4" s="1"/>
  <c r="AO41" i="4"/>
  <c r="AW41" i="4" s="1"/>
  <c r="AK41" i="4"/>
  <c r="AT37" i="4" s="1"/>
  <c r="AJ41" i="4"/>
  <c r="AH41" i="4"/>
  <c r="AG41" i="4"/>
  <c r="AF41" i="4"/>
  <c r="AE41" i="4"/>
  <c r="AD41" i="4"/>
  <c r="Z41" i="4"/>
  <c r="I41" i="4"/>
  <c r="AL41" i="4" s="1"/>
  <c r="BJ40" i="4"/>
  <c r="BF40" i="4"/>
  <c r="BD40" i="4"/>
  <c r="AW40" i="4"/>
  <c r="AP40" i="4"/>
  <c r="BI40" i="4" s="1"/>
  <c r="AC40" i="4" s="1"/>
  <c r="AO40" i="4"/>
  <c r="BH40" i="4" s="1"/>
  <c r="AB40" i="4" s="1"/>
  <c r="AK40" i="4"/>
  <c r="AJ40" i="4"/>
  <c r="AH40" i="4"/>
  <c r="AG40" i="4"/>
  <c r="AF40" i="4"/>
  <c r="AE40" i="4"/>
  <c r="AD40" i="4"/>
  <c r="Z40" i="4"/>
  <c r="I40" i="4"/>
  <c r="BJ38" i="4"/>
  <c r="BF38" i="4"/>
  <c r="BD38" i="4"/>
  <c r="AP38" i="4"/>
  <c r="BI38" i="4" s="1"/>
  <c r="AC38" i="4" s="1"/>
  <c r="AO38" i="4"/>
  <c r="BH38" i="4" s="1"/>
  <c r="AB38" i="4" s="1"/>
  <c r="AL38" i="4"/>
  <c r="AK38" i="4"/>
  <c r="AJ38" i="4"/>
  <c r="AH38" i="4"/>
  <c r="AG38" i="4"/>
  <c r="AF38" i="4"/>
  <c r="AE38" i="4"/>
  <c r="AD38" i="4"/>
  <c r="Z38" i="4"/>
  <c r="I38" i="4"/>
  <c r="BJ34" i="4"/>
  <c r="BF34" i="4"/>
  <c r="BD34" i="4"/>
  <c r="AP34" i="4"/>
  <c r="AX34" i="4" s="1"/>
  <c r="AO34" i="4"/>
  <c r="BH34" i="4" s="1"/>
  <c r="AB34" i="4" s="1"/>
  <c r="AK34" i="4"/>
  <c r="AT33" i="4" s="1"/>
  <c r="AJ34" i="4"/>
  <c r="AS33" i="4" s="1"/>
  <c r="AH34" i="4"/>
  <c r="AG34" i="4"/>
  <c r="AF34" i="4"/>
  <c r="AE34" i="4"/>
  <c r="AD34" i="4"/>
  <c r="Z34" i="4"/>
  <c r="I34" i="4"/>
  <c r="AL34" i="4" s="1"/>
  <c r="AU33" i="4" s="1"/>
  <c r="BJ31" i="4"/>
  <c r="BF31" i="4"/>
  <c r="BD31" i="4"/>
  <c r="AP31" i="4"/>
  <c r="BI31" i="4" s="1"/>
  <c r="AC31" i="4" s="1"/>
  <c r="AO31" i="4"/>
  <c r="AW31" i="4" s="1"/>
  <c r="AK31" i="4"/>
  <c r="AJ31" i="4"/>
  <c r="AH31" i="4"/>
  <c r="AG31" i="4"/>
  <c r="AF31" i="4"/>
  <c r="AE31" i="4"/>
  <c r="AD31" i="4"/>
  <c r="Z31" i="4"/>
  <c r="I31" i="4"/>
  <c r="AL31" i="4" s="1"/>
  <c r="AU30" i="4" s="1"/>
  <c r="AT30" i="4"/>
  <c r="AS30" i="4"/>
  <c r="BJ28" i="4"/>
  <c r="BF28" i="4"/>
  <c r="BD28" i="4"/>
  <c r="AX28" i="4"/>
  <c r="AP28" i="4"/>
  <c r="BI28" i="4" s="1"/>
  <c r="AC28" i="4" s="1"/>
  <c r="AO28" i="4"/>
  <c r="BH28" i="4" s="1"/>
  <c r="AB28" i="4" s="1"/>
  <c r="AK28" i="4"/>
  <c r="AJ28" i="4"/>
  <c r="AH28" i="4"/>
  <c r="AG28" i="4"/>
  <c r="AF28" i="4"/>
  <c r="AE28" i="4"/>
  <c r="AD28" i="4"/>
  <c r="Z28" i="4"/>
  <c r="I28" i="4"/>
  <c r="BJ25" i="4"/>
  <c r="BF25" i="4"/>
  <c r="BD25" i="4"/>
  <c r="AP25" i="4"/>
  <c r="BI25" i="4" s="1"/>
  <c r="AC25" i="4" s="1"/>
  <c r="AO25" i="4"/>
  <c r="BH25" i="4" s="1"/>
  <c r="AB25" i="4" s="1"/>
  <c r="AK25" i="4"/>
  <c r="AJ25" i="4"/>
  <c r="AH25" i="4"/>
  <c r="AG25" i="4"/>
  <c r="AF25" i="4"/>
  <c r="AE25" i="4"/>
  <c r="AD25" i="4"/>
  <c r="Z25" i="4"/>
  <c r="I25" i="4"/>
  <c r="AL25" i="4" s="1"/>
  <c r="BJ19" i="4"/>
  <c r="BF19" i="4"/>
  <c r="BD19" i="4"/>
  <c r="AP19" i="4"/>
  <c r="AX19" i="4" s="1"/>
  <c r="AO19" i="4"/>
  <c r="BH19" i="4" s="1"/>
  <c r="AB19" i="4" s="1"/>
  <c r="AK19" i="4"/>
  <c r="AJ19" i="4"/>
  <c r="AH19" i="4"/>
  <c r="AG19" i="4"/>
  <c r="AF19" i="4"/>
  <c r="AE19" i="4"/>
  <c r="AD19" i="4"/>
  <c r="Z19" i="4"/>
  <c r="I19" i="4"/>
  <c r="AL19" i="4" s="1"/>
  <c r="BJ17" i="4"/>
  <c r="BF17" i="4"/>
  <c r="BD17" i="4"/>
  <c r="AP17" i="4"/>
  <c r="BI17" i="4" s="1"/>
  <c r="AC17" i="4" s="1"/>
  <c r="AO17" i="4"/>
  <c r="AW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W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AX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AW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18" i="2" s="1"/>
  <c r="I24" i="3"/>
  <c r="I23" i="3"/>
  <c r="I22" i="3"/>
  <c r="I21" i="3"/>
  <c r="I14" i="2" s="1"/>
  <c r="I17" i="3"/>
  <c r="F16" i="2" s="1"/>
  <c r="I16" i="3"/>
  <c r="F15" i="2" s="1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7" i="2"/>
  <c r="I16" i="2"/>
  <c r="I10" i="2"/>
  <c r="C10" i="2"/>
  <c r="F8" i="2"/>
  <c r="F6" i="2"/>
  <c r="C6" i="2"/>
  <c r="F4" i="2"/>
  <c r="C4" i="2"/>
  <c r="F2" i="2"/>
  <c r="C2" i="2"/>
  <c r="G14" i="1"/>
  <c r="I14" i="1" s="1"/>
  <c r="G12" i="1"/>
  <c r="I12" i="1" s="1"/>
  <c r="G8" i="1"/>
  <c r="G6" i="1"/>
  <c r="C6" i="1"/>
  <c r="G4" i="1"/>
  <c r="C4" i="1"/>
  <c r="G2" i="1"/>
  <c r="C2" i="1"/>
  <c r="AX13" i="4" l="1"/>
  <c r="AX17" i="4"/>
  <c r="AX31" i="4"/>
  <c r="AS18" i="4"/>
  <c r="AS43" i="4"/>
  <c r="C18" i="2"/>
  <c r="AW16" i="4"/>
  <c r="AT43" i="4"/>
  <c r="C21" i="2"/>
  <c r="AT18" i="4"/>
  <c r="AW38" i="4"/>
  <c r="AX16" i="4"/>
  <c r="AX41" i="4"/>
  <c r="AL28" i="4"/>
  <c r="AX40" i="4"/>
  <c r="BC40" i="4" s="1"/>
  <c r="AW46" i="4"/>
  <c r="C27" i="2"/>
  <c r="AX46" i="4"/>
  <c r="AT12" i="4"/>
  <c r="G16" i="1"/>
  <c r="I16" i="1" s="1"/>
  <c r="AX48" i="4"/>
  <c r="AV48" i="4" s="1"/>
  <c r="I27" i="3"/>
  <c r="F29" i="3" s="1"/>
  <c r="C20" i="2"/>
  <c r="AU18" i="4"/>
  <c r="F14" i="2"/>
  <c r="F22" i="2" s="1"/>
  <c r="AW25" i="4"/>
  <c r="AW28" i="4"/>
  <c r="AV28" i="4" s="1"/>
  <c r="G15" i="1"/>
  <c r="I15" i="1" s="1"/>
  <c r="AS37" i="4"/>
  <c r="AL40" i="4"/>
  <c r="AU37" i="4" s="1"/>
  <c r="C16" i="2"/>
  <c r="C17" i="2"/>
  <c r="C19" i="2"/>
  <c r="AL46" i="4"/>
  <c r="AU43" i="4" s="1"/>
  <c r="AV17" i="4"/>
  <c r="BC17" i="4"/>
  <c r="AU12" i="4"/>
  <c r="BC31" i="4"/>
  <c r="AV31" i="4"/>
  <c r="AV13" i="4"/>
  <c r="BC13" i="4"/>
  <c r="BC48" i="4"/>
  <c r="AV41" i="4"/>
  <c r="BC41" i="4"/>
  <c r="BH17" i="4"/>
  <c r="AB17" i="4" s="1"/>
  <c r="BH13" i="4"/>
  <c r="AB13" i="4" s="1"/>
  <c r="BI14" i="4"/>
  <c r="AC14" i="4" s="1"/>
  <c r="C15" i="2" s="1"/>
  <c r="BI19" i="4"/>
  <c r="AC19" i="4" s="1"/>
  <c r="G13" i="1"/>
  <c r="I13" i="1" s="1"/>
  <c r="BH31" i="4"/>
  <c r="AB31" i="4" s="1"/>
  <c r="G17" i="1"/>
  <c r="I17" i="1" s="1"/>
  <c r="BH48" i="4"/>
  <c r="AB48" i="4" s="1"/>
  <c r="I15" i="2"/>
  <c r="I22" i="2" s="1"/>
  <c r="AS12" i="4"/>
  <c r="C28" i="2"/>
  <c r="F28" i="2" s="1"/>
  <c r="AW14" i="4"/>
  <c r="AX15" i="4"/>
  <c r="AV15" i="4" s="1"/>
  <c r="BC16" i="4"/>
  <c r="AW19" i="4"/>
  <c r="AX25" i="4"/>
  <c r="BC28" i="4"/>
  <c r="AW34" i="4"/>
  <c r="AX38" i="4"/>
  <c r="AV38" i="4" s="1"/>
  <c r="AW44" i="4"/>
  <c r="AX45" i="4"/>
  <c r="AV45" i="4" s="1"/>
  <c r="BI34" i="4"/>
  <c r="AC34" i="4" s="1"/>
  <c r="BH41" i="4"/>
  <c r="AB41" i="4" s="1"/>
  <c r="BI44" i="4"/>
  <c r="AC44" i="4" s="1"/>
  <c r="AV16" i="4" l="1"/>
  <c r="AV46" i="4"/>
  <c r="AV25" i="4"/>
  <c r="AV40" i="4"/>
  <c r="BC46" i="4"/>
  <c r="BC25" i="4"/>
  <c r="AV44" i="4"/>
  <c r="BC44" i="4"/>
  <c r="G11" i="1"/>
  <c r="AV14" i="4"/>
  <c r="BC14" i="4"/>
  <c r="BC15" i="4"/>
  <c r="BC38" i="4"/>
  <c r="BC45" i="4"/>
  <c r="C29" i="2"/>
  <c r="F29" i="2" s="1"/>
  <c r="BC19" i="4"/>
  <c r="AV19" i="4"/>
  <c r="AV34" i="4"/>
  <c r="BC34" i="4"/>
  <c r="C14" i="2"/>
  <c r="C22" i="2" s="1"/>
  <c r="I11" i="1" l="1"/>
  <c r="G19" i="1"/>
  <c r="I28" i="2"/>
  <c r="I29" i="2" s="1"/>
</calcChain>
</file>

<file path=xl/sharedStrings.xml><?xml version="1.0" encoding="utf-8"?>
<sst xmlns="http://schemas.openxmlformats.org/spreadsheetml/2006/main" count="574" uniqueCount="215">
  <si>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</si>
  <si>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</si>
  <si>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</si>
  <si>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</si>
  <si>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</si>
  <si>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</si>
  <si>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</si>
  <si>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26.08.2024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</si>
  <si>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</si>
  <si>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</si>
  <si>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</si>
  <si>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</si>
  <si>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</si>
  <si>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</si>
  <si>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</si>
  <si>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</si>
  <si>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</si>
  <si>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</si>
  <si>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</si>
  <si>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</si>
  <si>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</si>
  <si>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</si>
  <si>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</si>
  <si>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</si>
  <si>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18</t>
  </si>
  <si>
    <t>Povrchové úpravy terénu</t>
  </si>
  <si>
    <t>56</t>
  </si>
  <si>
    <t>Podkladní vrstvy komunikací, letišť a ploch</t>
  </si>
  <si>
    <t>59</t>
  </si>
  <si>
    <t>Kryty pozemních komunikací, letišť a ploch dlážděných (předlažby)</t>
  </si>
  <si>
    <t>89</t>
  </si>
  <si>
    <t>Ostatní konstrukce a práce na trubním vedení</t>
  </si>
  <si>
    <t>9</t>
  </si>
  <si>
    <t>Ostatní konstrukce a práce, bourání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</si>
  <si>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</si>
  <si>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</si>
  <si>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</si>
  <si>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</si>
  <si>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</si>
  <si>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</si>
  <si>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</si>
  <si>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</si>
  <si>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</si>
  <si>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</si>
  <si>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</si>
  <si>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</si>
  <si>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</si>
  <si>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</si>
  <si>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</si>
  <si>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</si>
  <si>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</si>
  <si>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</si>
  <si>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</si>
  <si>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</si>
  <si>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</si>
  <si>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</si>
  <si>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</si>
  <si>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</si>
  <si>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</si>
  <si>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</si>
  <si>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</si>
  <si>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</si>
  <si>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</si>
  <si>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</si>
  <si>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</si>
  <si>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</si>
  <si>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</si>
  <si>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</si>
  <si>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</si>
  <si>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</si>
  <si>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</si>
  <si>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</si>
  <si>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</si>
  <si>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</si>
  <si>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</si>
  <si>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</si>
  <si>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</si>
  <si>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</si>
  <si>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</si>
  <si>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</si>
  <si>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</si>
  <si>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</si>
  <si>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</si>
  <si>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</si>
  <si>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</si>
  <si>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</si>
  <si>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</si>
  <si>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</si>
  <si>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</si>
  <si>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</si>
  <si>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</si>
  <si>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</si>
  <si>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</si>
  <si>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</si>
  <si>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</si>
  <si>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24124 Bruntál, ZŠ Cihelní, oprava dvora u kuchyně</t>
  </si>
  <si>
    <t> </t>
  </si>
  <si>
    <t>Č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</si>
  <si>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</si>
  <si>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</si>
  <si>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</si>
  <si>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</si>
  <si>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</si>
  <si>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</si>
  <si>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</si>
  <si>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</si>
  <si>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</si>
  <si>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</si>
  <si>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</si>
  <si>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</si>
  <si>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</si>
  <si>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</si>
  <si>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</si>
  <si>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</si>
  <si>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</si>
  <si>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</si>
  <si>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</si>
  <si>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</si>
  <si>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</si>
  <si>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</si>
  <si>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</si>
  <si>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</si>
  <si>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</si>
  <si>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</si>
  <si>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</si>
  <si>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</si>
  <si>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</si>
  <si>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</si>
  <si>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</si>
  <si>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</si>
  <si>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</si>
  <si>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</si>
  <si>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</si>
  <si>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</si>
  <si>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</si>
  <si>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</si>
  <si>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</si>
  <si>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</si>
  <si>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</si>
  <si>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</si>
  <si>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113108412R00</t>
  </si>
  <si>
    <t>Odstranění asfaltové vrstvy pl.nad 50 m2, tl.12 cm</t>
  </si>
  <si>
    <t>m2</t>
  </si>
  <si>
    <t>11_</t>
  </si>
  <si>
    <t>1_</t>
  </si>
  <si>
    <t>16,0*22,0</t>
  </si>
  <si>
    <t>odpočet</t>
  </si>
  <si>
    <t>-3,1*2,0</t>
  </si>
  <si>
    <t>-6,2*5,4</t>
  </si>
  <si>
    <t>-6,2*2,65</t>
  </si>
  <si>
    <t>7</t>
  </si>
  <si>
    <t>113109315R00</t>
  </si>
  <si>
    <t>Odstranění podkladu pl.50 m2, bet.prostý tl.15 cm</t>
  </si>
  <si>
    <t>za trafostanicí</t>
  </si>
  <si>
    <t>2,65*6,2</t>
  </si>
  <si>
    <t>8</t>
  </si>
  <si>
    <t>113202111R00</t>
  </si>
  <si>
    <t>Vytrhání  silniční přídlažby</t>
  </si>
  <si>
    <t>m</t>
  </si>
  <si>
    <t>16,0+13,95+6,2+5,40</t>
  </si>
  <si>
    <t>181101102R00</t>
  </si>
  <si>
    <t>Úprava pláně v zářezech v hor. 1-4, se zhutněním</t>
  </si>
  <si>
    <t>18_</t>
  </si>
  <si>
    <t>22,0*16,0-5,4*6,2</t>
  </si>
  <si>
    <t>10</t>
  </si>
  <si>
    <t>564791111R00</t>
  </si>
  <si>
    <t>Podklad pro zpevněné plochy z kam.drceného 0-63 mm</t>
  </si>
  <si>
    <t>m3</t>
  </si>
  <si>
    <t>56_</t>
  </si>
  <si>
    <t>5_</t>
  </si>
  <si>
    <t>doplnění propadých a dalších podkladů</t>
  </si>
  <si>
    <t>8,0</t>
  </si>
  <si>
    <t>596215040R00</t>
  </si>
  <si>
    <t>Kladení zámkové dlažby tl. 8 cm do drtě tl. 4 cm</t>
  </si>
  <si>
    <t>59_</t>
  </si>
  <si>
    <t>22,0*16,0-6,2*5,4</t>
  </si>
  <si>
    <t>12</t>
  </si>
  <si>
    <t>596291113R00</t>
  </si>
  <si>
    <t>Řezání zámkové dlažby tl. 80 mm</t>
  </si>
  <si>
    <t>13</t>
  </si>
  <si>
    <t>592451170</t>
  </si>
  <si>
    <t>Dlažba HOLLAND I 200 x 100 x 80 mm přírodní</t>
  </si>
  <si>
    <t>318,52*1,02</t>
  </si>
  <si>
    <t>14</t>
  </si>
  <si>
    <t>899231111R00</t>
  </si>
  <si>
    <t>Výšková úprava vstupu do 20 cm, zvýšení mříže</t>
  </si>
  <si>
    <t>kus</t>
  </si>
  <si>
    <t>89_</t>
  </si>
  <si>
    <t>8_</t>
  </si>
  <si>
    <t>15</t>
  </si>
  <si>
    <t>899331111R00</t>
  </si>
  <si>
    <t>Výšková úprava vstupu do 20 cm, zvýšení poklopu</t>
  </si>
  <si>
    <t>16</t>
  </si>
  <si>
    <t>998223011R00</t>
  </si>
  <si>
    <t>Přesun hmot, pozemní komunikace, kryt dlážděný</t>
  </si>
  <si>
    <t>t</t>
  </si>
  <si>
    <t>17</t>
  </si>
  <si>
    <t>9        R01</t>
  </si>
  <si>
    <t>hodina</t>
  </si>
  <si>
    <t>h</t>
  </si>
  <si>
    <t>9_</t>
  </si>
  <si>
    <t>Varianta:</t>
  </si>
  <si>
    <t>třída 4</t>
  </si>
  <si>
    <t>Ztížení pokládky a bourání v prostoru schodiště</t>
  </si>
  <si>
    <t>popř. denontáž a zpětná montáž schodiště</t>
  </si>
  <si>
    <t>S</t>
  </si>
  <si>
    <t>Přesuny sutí</t>
  </si>
  <si>
    <t>979999982R00</t>
  </si>
  <si>
    <t>979999995R00</t>
  </si>
  <si>
    <r>
      <t>Poplatek za recyklaci betonu kusovost nad 1600 cm2 (skup.170101)</t>
    </r>
    <r>
      <rPr>
        <i/>
        <sz val="10"/>
        <color rgb="FF000000"/>
        <rFont val="Arial"/>
        <family val="2"/>
        <charset val="238"/>
      </rPr>
      <t xml:space="preserve"> včetně dopravy</t>
    </r>
  </si>
  <si>
    <r>
      <t xml:space="preserve">Poplatek za recyklaci asfaltu, kusovost do 1600 cm2, (skup.170302) </t>
    </r>
    <r>
      <rPr>
        <i/>
        <sz val="10"/>
        <color rgb="FF000000"/>
        <rFont val="Arial"/>
        <family val="2"/>
        <charset val="238"/>
      </rPr>
      <t>včetně dopravy</t>
    </r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</si>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</sst>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charset val="1"/>
    </font>
    <font>
      <sz val="18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i/>
      <sz val="10"/>
      <color rgb="FF000000"/>
      <name val="Arial"/>
      <family val="2"/>
    </font>
    <font>
      <sz val="11"/>
      <name val="Calibri"/>
      <family val="2"/>
    </font>
    <font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69"/>
    <xf numFmtId="0" fontId="11" fillId="0" borderId="69"/>
  </cellStyleXfs>
  <cellXfs count="209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4" fontId="8" fillId="0" borderId="20" xfId="0" applyNumberFormat="1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left" vertical="center"/>
    </xf>
    <xf numFmtId="4" fontId="8" fillId="0" borderId="27" xfId="0" applyNumberFormat="1" applyFont="1" applyBorder="1" applyAlignment="1">
      <alignment horizontal="right" vertical="center"/>
    </xf>
    <xf numFmtId="0" fontId="8" fillId="0" borderId="27" xfId="0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30" xfId="0" applyNumberFormat="1" applyFont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0" fontId="9" fillId="0" borderId="11" xfId="0" applyFont="1" applyBorder="1" applyAlignment="1">
      <alignment horizontal="left" vertical="center"/>
    </xf>
    <xf numFmtId="0" fontId="3" fillId="0" borderId="47" xfId="0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left" vertical="center"/>
    </xf>
    <xf numFmtId="4" fontId="2" fillId="0" borderId="51" xfId="0" applyNumberFormat="1" applyFont="1" applyBorder="1" applyAlignment="1">
      <alignment horizontal="right" vertical="center"/>
    </xf>
    <xf numFmtId="0" fontId="2" fillId="0" borderId="51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55" xfId="0" applyFont="1" applyBorder="1" applyAlignment="1">
      <alignment horizontal="right" vertical="center"/>
    </xf>
    <xf numFmtId="4" fontId="3" fillId="0" borderId="55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0" fillId="0" borderId="63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4" xfId="0" applyFont="1" applyBorder="1" applyAlignment="1">
      <alignment horizontal="left" vertical="center"/>
    </xf>
    <xf numFmtId="0" fontId="2" fillId="0" borderId="65" xfId="0" applyFont="1" applyBorder="1" applyAlignment="1">
      <alignment horizontal="left" vertical="center"/>
    </xf>
    <xf numFmtId="0" fontId="0" fillId="0" borderId="6" xfId="0" applyBorder="1"/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0" fillId="0" borderId="12" xfId="0" applyBorder="1"/>
    <xf numFmtId="0" fontId="0" fillId="0" borderId="9" xfId="0" applyBorder="1"/>
    <xf numFmtId="0" fontId="10" fillId="0" borderId="9" xfId="0" applyFont="1" applyBorder="1" applyAlignment="1">
      <alignment horizontal="left" vertical="center"/>
    </xf>
    <xf numFmtId="4" fontId="10" fillId="0" borderId="9" xfId="0" applyNumberFormat="1" applyFont="1" applyBorder="1" applyAlignment="1">
      <alignment horizontal="right" vertical="center"/>
    </xf>
    <xf numFmtId="0" fontId="0" fillId="0" borderId="13" xfId="0" applyBorder="1"/>
    <xf numFmtId="0" fontId="9" fillId="0" borderId="0" xfId="0" applyFont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4" fontId="2" fillId="0" borderId="69" xfId="0" applyNumberFormat="1" applyFont="1" applyBorder="1" applyAlignment="1">
      <alignment horizontal="right" vertical="center"/>
    </xf>
    <xf numFmtId="0" fontId="2" fillId="0" borderId="69" xfId="0" applyFont="1" applyBorder="1" applyAlignment="1">
      <alignment horizontal="right" vertical="center"/>
    </xf>
    <xf numFmtId="0" fontId="0" fillId="0" borderId="69" xfId="0" applyBorder="1"/>
    <xf numFmtId="4" fontId="10" fillId="0" borderId="69" xfId="0" applyNumberFormat="1" applyFont="1" applyBorder="1" applyAlignment="1">
      <alignment horizontal="right" vertical="center"/>
    </xf>
    <xf numFmtId="0" fontId="2" fillId="2" borderId="69" xfId="1" applyFont="1" applyFill="1" applyAlignment="1">
      <alignment horizontal="left" vertical="center"/>
    </xf>
    <xf numFmtId="0" fontId="0" fillId="0" borderId="70" xfId="0" applyBorder="1"/>
    <xf numFmtId="4" fontId="10" fillId="0" borderId="70" xfId="0" applyNumberFormat="1" applyFont="1" applyBorder="1" applyAlignment="1">
      <alignment horizontal="right" vertical="center"/>
    </xf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2" fillId="2" borderId="74" xfId="0" applyFont="1" applyFill="1" applyBorder="1" applyAlignment="1">
      <alignment horizontal="left" vertical="center"/>
    </xf>
    <xf numFmtId="0" fontId="14" fillId="0" borderId="75" xfId="0" applyFont="1" applyBorder="1"/>
    <xf numFmtId="0" fontId="14" fillId="0" borderId="76" xfId="0" applyFont="1" applyBorder="1"/>
    <xf numFmtId="0" fontId="3" fillId="0" borderId="77" xfId="0" applyFont="1" applyBorder="1" applyAlignment="1">
      <alignment horizontal="left" vertical="center"/>
    </xf>
    <xf numFmtId="0" fontId="3" fillId="0" borderId="78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0" fontId="0" fillId="0" borderId="80" xfId="0" applyBorder="1"/>
    <xf numFmtId="0" fontId="3" fillId="0" borderId="81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Protection="1">
      <protection locked="0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69" xfId="1" applyFont="1" applyFill="1" applyAlignment="1">
      <alignment horizontal="left" vertical="center"/>
    </xf>
    <xf numFmtId="0" fontId="2" fillId="0" borderId="69" xfId="2" applyFont="1" applyAlignment="1">
      <alignment horizontal="left" vertical="center"/>
    </xf>
    <xf numFmtId="0" fontId="2" fillId="0" borderId="70" xfId="2" applyFont="1" applyBorder="1" applyAlignment="1">
      <alignment horizontal="left" vertical="center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1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 applyProtection="1">
      <alignment horizontal="center" vertical="center"/>
      <protection locked="0"/>
    </xf>
    <xf numFmtId="0" fontId="3" fillId="0" borderId="65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4" fontId="3" fillId="2" borderId="11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2" fillId="2" borderId="69" xfId="1" applyFont="1" applyFill="1" applyAlignment="1" applyProtection="1">
      <alignment horizontal="left" vertical="center"/>
      <protection locked="0"/>
    </xf>
    <xf numFmtId="4" fontId="3" fillId="2" borderId="69" xfId="1" applyNumberFormat="1" applyFont="1" applyFill="1" applyAlignment="1" applyProtection="1">
      <alignment horizontal="right" vertical="center"/>
      <protection locked="0"/>
    </xf>
    <xf numFmtId="4" fontId="2" fillId="0" borderId="70" xfId="0" applyNumberFormat="1" applyFont="1" applyBorder="1" applyAlignment="1" applyProtection="1">
      <alignment horizontal="right" vertical="center"/>
      <protection locked="0"/>
    </xf>
    <xf numFmtId="4" fontId="3" fillId="0" borderId="69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69" xfId="0" applyBorder="1" applyProtection="1">
      <protection locked="0"/>
    </xf>
    <xf numFmtId="0" fontId="0" fillId="0" borderId="70" xfId="0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3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6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  <xf numFmtId="0" fontId="7" fillId="2" borderId="24" xfId="0" applyFont="1" applyFill="1" applyBorder="1" applyAlignment="1">
      <alignment horizontal="left" vertical="center"/>
    </xf>
    <xf numFmtId="0" fontId="7" fillId="2" borderId="32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4" fontId="7" fillId="0" borderId="56" xfId="0" applyNumberFormat="1" applyFont="1" applyBorder="1" applyAlignment="1">
      <alignment horizontal="right" vertical="center"/>
    </xf>
    <xf numFmtId="0" fontId="7" fillId="0" borderId="53" xfId="0" applyFont="1" applyBorder="1" applyAlignment="1">
      <alignment horizontal="right" vertical="center"/>
    </xf>
    <xf numFmtId="0" fontId="7" fillId="0" borderId="54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2" borderId="69" xfId="1" applyFont="1" applyFill="1" applyAlignment="1">
      <alignment horizontal="left" vertical="center" wrapText="1"/>
    </xf>
    <xf numFmtId="0" fontId="3" fillId="2" borderId="69" xfId="1" applyFont="1" applyFill="1" applyAlignment="1">
      <alignment horizontal="left" vertical="center"/>
    </xf>
    <xf numFmtId="0" fontId="13" fillId="0" borderId="69" xfId="2" applyFont="1" applyAlignment="1">
      <alignment horizontal="left" vertical="center" wrapText="1"/>
    </xf>
    <xf numFmtId="0" fontId="2" fillId="0" borderId="69" xfId="2" applyFont="1" applyAlignment="1">
      <alignment horizontal="left" vertical="center"/>
    </xf>
    <xf numFmtId="0" fontId="13" fillId="0" borderId="70" xfId="2" applyFont="1" applyBorder="1" applyAlignment="1">
      <alignment horizontal="left" vertical="center" wrapText="1"/>
    </xf>
    <xf numFmtId="0" fontId="2" fillId="0" borderId="70" xfId="2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32" xfId="0" applyFont="1" applyBorder="1" applyAlignment="1">
      <alignment horizontal="center" vertical="center"/>
    </xf>
    <xf numFmtId="0" fontId="3" fillId="0" borderId="59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3">
    <cellStyle name="Normální" xfId="0" builtinId="0"/>
    <cellStyle name="Normální 2" xfId="1" xr:uid="{00000000-0005-0000-0000-00002F000000}"/>
    <cellStyle name="Normální 3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workbookViewId="0">
      <pane ySplit="11" topLeftCell="A12" activePane="bottomLeft" state="frozen"/>
      <selection pane="bottomLeft" activeCell="G4" sqref="G4:G5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119" t="s">
        <v>0</v>
      </c>
      <c r="B1" s="119"/>
      <c r="C1" s="119"/>
      <c r="D1" s="119"/>
      <c r="E1" s="119"/>
      <c r="F1" s="119"/>
      <c r="G1" s="119"/>
    </row>
    <row r="2" spans="1:9" x14ac:dyDescent="0.2">
      <c r="A2" s="120" t="s">
        <v>1</v>
      </c>
      <c r="B2" s="118"/>
      <c r="C2" s="125" t="str">
        <f>'Stavební rozpočet'!D2</f>
        <v>24124 Bruntál, ZŠ Cihelní, oprava dvora u kuchyně</v>
      </c>
      <c r="D2" s="118" t="s">
        <v>2</v>
      </c>
      <c r="E2" s="118" t="s">
        <v>3</v>
      </c>
      <c r="F2" s="124" t="s">
        <v>4</v>
      </c>
      <c r="G2" s="112" t="str">
        <f>'Stavební rozpočet'!J2</f>
        <v>Město Bruntál</v>
      </c>
    </row>
    <row r="3" spans="1:9" ht="15" customHeight="1" x14ac:dyDescent="0.2">
      <c r="A3" s="121"/>
      <c r="B3" s="111"/>
      <c r="C3" s="126"/>
      <c r="D3" s="111"/>
      <c r="E3" s="111"/>
      <c r="F3" s="111"/>
      <c r="G3" s="113"/>
    </row>
    <row r="4" spans="1:9" x14ac:dyDescent="0.2">
      <c r="A4" s="122" t="s">
        <v>5</v>
      </c>
      <c r="B4" s="111"/>
      <c r="C4" s="116" t="str">
        <f>'Stavební rozpočet'!D4</f>
        <v xml:space="preserve"> </v>
      </c>
      <c r="D4" s="111" t="s">
        <v>6</v>
      </c>
      <c r="E4" s="111"/>
      <c r="F4" s="116" t="s">
        <v>8</v>
      </c>
      <c r="G4" s="114" t="str">
        <f>'Stavební rozpočet'!J4</f>
        <v> </v>
      </c>
    </row>
    <row r="5" spans="1:9" ht="15" customHeight="1" x14ac:dyDescent="0.2">
      <c r="A5" s="121"/>
      <c r="B5" s="111"/>
      <c r="C5" s="111"/>
      <c r="D5" s="111"/>
      <c r="E5" s="111"/>
      <c r="F5" s="111"/>
      <c r="G5" s="113"/>
    </row>
    <row r="6" spans="1:9" x14ac:dyDescent="0.2">
      <c r="A6" s="122" t="s">
        <v>9</v>
      </c>
      <c r="B6" s="111"/>
      <c r="C6" s="116" t="str">
        <f>'Stavební rozpočet'!D6</f>
        <v xml:space="preserve"> </v>
      </c>
      <c r="D6" s="111" t="s">
        <v>10</v>
      </c>
      <c r="E6" s="111" t="s">
        <v>3</v>
      </c>
      <c r="F6" s="116" t="s">
        <v>11</v>
      </c>
      <c r="G6" s="114" t="str">
        <f>'Stavební rozpočet'!J6</f>
        <v> </v>
      </c>
    </row>
    <row r="7" spans="1:9" ht="15" customHeight="1" x14ac:dyDescent="0.2">
      <c r="A7" s="121"/>
      <c r="B7" s="111"/>
      <c r="C7" s="111"/>
      <c r="D7" s="111"/>
      <c r="E7" s="111"/>
      <c r="F7" s="111"/>
      <c r="G7" s="113"/>
    </row>
    <row r="8" spans="1:9" x14ac:dyDescent="0.2">
      <c r="A8" s="122" t="s">
        <v>12</v>
      </c>
      <c r="B8" s="111"/>
      <c r="C8" s="116" t="s">
        <v>214</v>
      </c>
      <c r="D8" s="111" t="s">
        <v>13</v>
      </c>
      <c r="E8" s="111" t="s">
        <v>7</v>
      </c>
      <c r="F8" s="111" t="s">
        <v>13</v>
      </c>
      <c r="G8" s="114" t="str">
        <f>'Stavební rozpočet'!H8</f>
        <v>26.08.2024</v>
      </c>
    </row>
    <row r="9" spans="1:9" ht="16" thickBot="1" x14ac:dyDescent="0.25">
      <c r="A9" s="123"/>
      <c r="B9" s="117"/>
      <c r="C9" s="117"/>
      <c r="D9" s="117"/>
      <c r="E9" s="117"/>
      <c r="F9" s="117"/>
      <c r="G9" s="115"/>
    </row>
    <row r="10" spans="1:9" ht="16" thickBot="1" x14ac:dyDescent="0.25">
      <c r="A10" s="70" t="s">
        <v>14</v>
      </c>
      <c r="B10" s="71" t="s">
        <v>15</v>
      </c>
      <c r="C10" s="72" t="s">
        <v>16</v>
      </c>
      <c r="D10" s="73"/>
      <c r="E10" s="73"/>
      <c r="F10" s="73"/>
      <c r="G10" s="74" t="s">
        <v>17</v>
      </c>
    </row>
    <row r="11" spans="1:9" x14ac:dyDescent="0.2">
      <c r="A11" s="4" t="s">
        <v>18</v>
      </c>
      <c r="B11" s="5" t="s">
        <v>19</v>
      </c>
      <c r="C11" s="111" t="s">
        <v>20</v>
      </c>
      <c r="D11" s="111"/>
      <c r="E11" s="111"/>
      <c r="F11" s="111"/>
      <c r="G11" s="6">
        <f>'Stavební rozpočet'!I12</f>
        <v>0</v>
      </c>
      <c r="H11" s="7" t="s">
        <v>21</v>
      </c>
      <c r="I11" s="8">
        <f t="shared" ref="I11:I17" si="0">IF(H11="F",0,G11)</f>
        <v>0</v>
      </c>
    </row>
    <row r="12" spans="1:9" x14ac:dyDescent="0.2">
      <c r="A12" s="1" t="s">
        <v>18</v>
      </c>
      <c r="B12" s="2" t="s">
        <v>22</v>
      </c>
      <c r="C12" s="111" t="s">
        <v>23</v>
      </c>
      <c r="D12" s="111"/>
      <c r="E12" s="111"/>
      <c r="F12" s="111"/>
      <c r="G12" s="8">
        <f>'Stavební rozpočet'!I18</f>
        <v>0</v>
      </c>
      <c r="H12" s="7" t="s">
        <v>21</v>
      </c>
      <c r="I12" s="8">
        <f t="shared" si="0"/>
        <v>0</v>
      </c>
    </row>
    <row r="13" spans="1:9" x14ac:dyDescent="0.2">
      <c r="A13" s="1" t="s">
        <v>18</v>
      </c>
      <c r="B13" s="2" t="s">
        <v>24</v>
      </c>
      <c r="C13" s="111" t="s">
        <v>25</v>
      </c>
      <c r="D13" s="111"/>
      <c r="E13" s="111"/>
      <c r="F13" s="111"/>
      <c r="G13" s="8">
        <f>'Stavební rozpočet'!I30</f>
        <v>0</v>
      </c>
      <c r="H13" s="7" t="s">
        <v>21</v>
      </c>
      <c r="I13" s="8">
        <f t="shared" si="0"/>
        <v>0</v>
      </c>
    </row>
    <row r="14" spans="1:9" x14ac:dyDescent="0.2">
      <c r="A14" s="1" t="s">
        <v>18</v>
      </c>
      <c r="B14" s="2" t="s">
        <v>26</v>
      </c>
      <c r="C14" s="111" t="s">
        <v>27</v>
      </c>
      <c r="D14" s="111"/>
      <c r="E14" s="111"/>
      <c r="F14" s="111"/>
      <c r="G14" s="8">
        <f>'Stavební rozpočet'!I33</f>
        <v>0</v>
      </c>
      <c r="H14" s="7" t="s">
        <v>21</v>
      </c>
      <c r="I14" s="8">
        <f t="shared" si="0"/>
        <v>0</v>
      </c>
    </row>
    <row r="15" spans="1:9" x14ac:dyDescent="0.2">
      <c r="A15" s="1" t="s">
        <v>18</v>
      </c>
      <c r="B15" s="2" t="s">
        <v>28</v>
      </c>
      <c r="C15" s="111" t="s">
        <v>29</v>
      </c>
      <c r="D15" s="111"/>
      <c r="E15" s="111"/>
      <c r="F15" s="111"/>
      <c r="G15" s="8">
        <f>'Stavební rozpočet'!I37</f>
        <v>0</v>
      </c>
      <c r="H15" s="7" t="s">
        <v>21</v>
      </c>
      <c r="I15" s="8">
        <f t="shared" si="0"/>
        <v>0</v>
      </c>
    </row>
    <row r="16" spans="1:9" x14ac:dyDescent="0.2">
      <c r="A16" s="1" t="s">
        <v>18</v>
      </c>
      <c r="B16" s="2" t="s">
        <v>30</v>
      </c>
      <c r="C16" s="111" t="s">
        <v>31</v>
      </c>
      <c r="D16" s="111"/>
      <c r="E16" s="111"/>
      <c r="F16" s="111"/>
      <c r="G16" s="8">
        <f>'Stavební rozpočet'!I43</f>
        <v>0</v>
      </c>
      <c r="H16" s="7" t="s">
        <v>21</v>
      </c>
      <c r="I16" s="8">
        <f t="shared" si="0"/>
        <v>0</v>
      </c>
    </row>
    <row r="17" spans="1:9" x14ac:dyDescent="0.2">
      <c r="A17" s="1" t="s">
        <v>18</v>
      </c>
      <c r="B17" s="2" t="s">
        <v>32</v>
      </c>
      <c r="C17" s="111" t="s">
        <v>33</v>
      </c>
      <c r="D17" s="111"/>
      <c r="E17" s="111"/>
      <c r="F17" s="111"/>
      <c r="G17" s="8">
        <f>'Stavební rozpočet'!I47</f>
        <v>0</v>
      </c>
      <c r="H17" s="7" t="s">
        <v>21</v>
      </c>
      <c r="I17" s="8">
        <f t="shared" si="0"/>
        <v>0</v>
      </c>
    </row>
    <row r="18" spans="1:9" x14ac:dyDescent="0.2">
      <c r="A18" s="56"/>
      <c r="B18" s="56" t="s">
        <v>205</v>
      </c>
      <c r="C18" s="56" t="s">
        <v>206</v>
      </c>
      <c r="D18" s="56"/>
      <c r="E18" s="56"/>
      <c r="F18" s="56"/>
      <c r="G18" s="8">
        <f>'Stavební rozpočet'!I53</f>
        <v>0</v>
      </c>
      <c r="H18" s="58"/>
      <c r="I18" s="57"/>
    </row>
    <row r="19" spans="1:9" x14ac:dyDescent="0.2">
      <c r="F19" s="3" t="s">
        <v>34</v>
      </c>
      <c r="G19" s="9">
        <f>SUM(G11:G18)</f>
        <v>0</v>
      </c>
    </row>
  </sheetData>
  <mergeCells count="32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7:F17"/>
    <mergeCell ref="C12:F12"/>
    <mergeCell ref="C13:F13"/>
    <mergeCell ref="C14:F14"/>
    <mergeCell ref="C15:F15"/>
    <mergeCell ref="C16:F16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163" t="s">
        <v>35</v>
      </c>
      <c r="B1" s="119"/>
      <c r="C1" s="119"/>
      <c r="D1" s="119"/>
      <c r="E1" s="119"/>
      <c r="F1" s="119"/>
      <c r="G1" s="119"/>
      <c r="H1" s="119"/>
      <c r="I1" s="119"/>
    </row>
    <row r="2" spans="1:9" x14ac:dyDescent="0.2">
      <c r="A2" s="120" t="s">
        <v>1</v>
      </c>
      <c r="B2" s="118"/>
      <c r="C2" s="125" t="str">
        <f>'Stavební rozpočet'!D2</f>
        <v>24124 Bruntál, ZŠ Cihelní, oprava dvora u kuchyně</v>
      </c>
      <c r="D2" s="167"/>
      <c r="E2" s="124" t="s">
        <v>4</v>
      </c>
      <c r="F2" s="124" t="str">
        <f>'Stavební rozpočet'!J2</f>
        <v>Město Bruntál</v>
      </c>
      <c r="G2" s="118"/>
      <c r="H2" s="124" t="s">
        <v>36</v>
      </c>
      <c r="I2" s="164" t="s">
        <v>213</v>
      </c>
    </row>
    <row r="3" spans="1:9" ht="15" customHeight="1" x14ac:dyDescent="0.2">
      <c r="A3" s="121"/>
      <c r="B3" s="111"/>
      <c r="C3" s="126"/>
      <c r="D3" s="126"/>
      <c r="E3" s="111"/>
      <c r="F3" s="111"/>
      <c r="G3" s="111"/>
      <c r="H3" s="111"/>
      <c r="I3" s="165"/>
    </row>
    <row r="4" spans="1:9" x14ac:dyDescent="0.2">
      <c r="A4" s="122" t="s">
        <v>5</v>
      </c>
      <c r="B4" s="111"/>
      <c r="C4" s="116" t="str">
        <f>'Stavební rozpočet'!D4</f>
        <v xml:space="preserve"> </v>
      </c>
      <c r="D4" s="111"/>
      <c r="E4" s="116" t="s">
        <v>8</v>
      </c>
      <c r="F4" s="116" t="str">
        <f>'Stavební rozpočet'!J4</f>
        <v> </v>
      </c>
      <c r="G4" s="111"/>
      <c r="H4" s="116" t="s">
        <v>36</v>
      </c>
      <c r="I4" s="113" t="s">
        <v>18</v>
      </c>
    </row>
    <row r="5" spans="1:9" ht="15" customHeight="1" x14ac:dyDescent="0.2">
      <c r="A5" s="121"/>
      <c r="B5" s="111"/>
      <c r="C5" s="111"/>
      <c r="D5" s="111"/>
      <c r="E5" s="111"/>
      <c r="F5" s="111"/>
      <c r="G5" s="111"/>
      <c r="H5" s="111"/>
      <c r="I5" s="113"/>
    </row>
    <row r="6" spans="1:9" x14ac:dyDescent="0.2">
      <c r="A6" s="122" t="s">
        <v>9</v>
      </c>
      <c r="B6" s="111"/>
      <c r="C6" s="116" t="str">
        <f>'Stavební rozpočet'!D6</f>
        <v xml:space="preserve"> </v>
      </c>
      <c r="D6" s="111"/>
      <c r="E6" s="116" t="s">
        <v>11</v>
      </c>
      <c r="F6" s="116" t="str">
        <f>'Stavební rozpočet'!J6</f>
        <v> </v>
      </c>
      <c r="G6" s="111"/>
      <c r="H6" s="116" t="s">
        <v>36</v>
      </c>
      <c r="I6" s="113" t="s">
        <v>18</v>
      </c>
    </row>
    <row r="7" spans="1:9" ht="15" customHeight="1" x14ac:dyDescent="0.2">
      <c r="A7" s="121"/>
      <c r="B7" s="111"/>
      <c r="C7" s="111"/>
      <c r="D7" s="111"/>
      <c r="E7" s="111"/>
      <c r="F7" s="111"/>
      <c r="G7" s="111"/>
      <c r="H7" s="111"/>
      <c r="I7" s="113"/>
    </row>
    <row r="8" spans="1:9" x14ac:dyDescent="0.2">
      <c r="A8" s="122" t="s">
        <v>6</v>
      </c>
      <c r="B8" s="111"/>
      <c r="C8" s="116"/>
      <c r="D8" s="111"/>
      <c r="E8" s="116" t="s">
        <v>10</v>
      </c>
      <c r="F8" s="116" t="str">
        <f>'Stavební rozpočet'!H6</f>
        <v xml:space="preserve"> </v>
      </c>
      <c r="G8" s="111"/>
      <c r="H8" s="111" t="s">
        <v>37</v>
      </c>
      <c r="I8" s="166">
        <v>17</v>
      </c>
    </row>
    <row r="9" spans="1:9" x14ac:dyDescent="0.2">
      <c r="A9" s="121"/>
      <c r="B9" s="111"/>
      <c r="C9" s="111"/>
      <c r="D9" s="111"/>
      <c r="E9" s="111"/>
      <c r="F9" s="111"/>
      <c r="G9" s="111"/>
      <c r="H9" s="111"/>
      <c r="I9" s="113"/>
    </row>
    <row r="10" spans="1:9" x14ac:dyDescent="0.2">
      <c r="A10" s="122" t="s">
        <v>38</v>
      </c>
      <c r="B10" s="111"/>
      <c r="C10" s="116" t="str">
        <f>'Stavební rozpočet'!D8</f>
        <v xml:space="preserve"> </v>
      </c>
      <c r="D10" s="111"/>
      <c r="E10" s="116" t="s">
        <v>12</v>
      </c>
      <c r="F10" s="116" t="s">
        <v>214</v>
      </c>
      <c r="G10" s="111"/>
      <c r="H10" s="111" t="s">
        <v>39</v>
      </c>
      <c r="I10" s="114" t="str">
        <f>'Stavební rozpočet'!H8</f>
        <v>26.08.2024</v>
      </c>
    </row>
    <row r="11" spans="1:9" x14ac:dyDescent="0.2">
      <c r="A11" s="162"/>
      <c r="B11" s="161"/>
      <c r="C11" s="161"/>
      <c r="D11" s="161"/>
      <c r="E11" s="161"/>
      <c r="F11" s="161"/>
      <c r="G11" s="161"/>
      <c r="H11" s="161"/>
      <c r="I11" s="157"/>
    </row>
    <row r="12" spans="1:9" ht="23" x14ac:dyDescent="0.2">
      <c r="A12" s="158" t="s">
        <v>40</v>
      </c>
      <c r="B12" s="158"/>
      <c r="C12" s="158"/>
      <c r="D12" s="158"/>
      <c r="E12" s="158"/>
      <c r="F12" s="158"/>
      <c r="G12" s="158"/>
      <c r="H12" s="158"/>
      <c r="I12" s="158"/>
    </row>
    <row r="13" spans="1:9" ht="26.25" customHeight="1" x14ac:dyDescent="0.2">
      <c r="A13" s="10" t="s">
        <v>41</v>
      </c>
      <c r="B13" s="159" t="s">
        <v>42</v>
      </c>
      <c r="C13" s="160"/>
      <c r="D13" s="11" t="s">
        <v>43</v>
      </c>
      <c r="E13" s="159" t="s">
        <v>44</v>
      </c>
      <c r="F13" s="160"/>
      <c r="G13" s="11" t="s">
        <v>45</v>
      </c>
      <c r="H13" s="159" t="s">
        <v>46</v>
      </c>
      <c r="I13" s="160"/>
    </row>
    <row r="14" spans="1:9" ht="16" x14ac:dyDescent="0.2">
      <c r="A14" s="12" t="s">
        <v>47</v>
      </c>
      <c r="B14" s="13" t="s">
        <v>48</v>
      </c>
      <c r="C14" s="14">
        <f>SUM('Stavební rozpočet'!AB12:AB52)</f>
        <v>0</v>
      </c>
      <c r="D14" s="147" t="s">
        <v>49</v>
      </c>
      <c r="E14" s="148"/>
      <c r="F14" s="14">
        <f>VORN!I15</f>
        <v>0</v>
      </c>
      <c r="G14" s="147" t="s">
        <v>50</v>
      </c>
      <c r="H14" s="148"/>
      <c r="I14" s="15">
        <f>VORN!I21</f>
        <v>0</v>
      </c>
    </row>
    <row r="15" spans="1:9" ht="16" x14ac:dyDescent="0.2">
      <c r="A15" s="16" t="s">
        <v>18</v>
      </c>
      <c r="B15" s="13" t="s">
        <v>51</v>
      </c>
      <c r="C15" s="14">
        <f>SUM('Stavební rozpočet'!AC12:AC52)</f>
        <v>0</v>
      </c>
      <c r="D15" s="147" t="s">
        <v>52</v>
      </c>
      <c r="E15" s="148"/>
      <c r="F15" s="14">
        <f>VORN!I16</f>
        <v>0</v>
      </c>
      <c r="G15" s="147" t="s">
        <v>53</v>
      </c>
      <c r="H15" s="148"/>
      <c r="I15" s="15">
        <f>VORN!I22</f>
        <v>0</v>
      </c>
    </row>
    <row r="16" spans="1:9" ht="16" x14ac:dyDescent="0.2">
      <c r="A16" s="12" t="s">
        <v>54</v>
      </c>
      <c r="B16" s="13" t="s">
        <v>48</v>
      </c>
      <c r="C16" s="14">
        <f>SUM('Stavební rozpočet'!AD12:AD52)</f>
        <v>0</v>
      </c>
      <c r="D16" s="147" t="s">
        <v>55</v>
      </c>
      <c r="E16" s="148"/>
      <c r="F16" s="14">
        <f>VORN!I17</f>
        <v>0</v>
      </c>
      <c r="G16" s="147" t="s">
        <v>56</v>
      </c>
      <c r="H16" s="148"/>
      <c r="I16" s="15">
        <f>VORN!I23</f>
        <v>0</v>
      </c>
    </row>
    <row r="17" spans="1:9" ht="16" x14ac:dyDescent="0.2">
      <c r="A17" s="16" t="s">
        <v>18</v>
      </c>
      <c r="B17" s="13" t="s">
        <v>51</v>
      </c>
      <c r="C17" s="14">
        <f>SUM('Stavební rozpočet'!AE12:AE52)</f>
        <v>0</v>
      </c>
      <c r="D17" s="147" t="s">
        <v>18</v>
      </c>
      <c r="E17" s="148"/>
      <c r="F17" s="15" t="s">
        <v>18</v>
      </c>
      <c r="G17" s="147" t="s">
        <v>57</v>
      </c>
      <c r="H17" s="148"/>
      <c r="I17" s="15">
        <f>VORN!I24</f>
        <v>0</v>
      </c>
    </row>
    <row r="18" spans="1:9" ht="16" x14ac:dyDescent="0.2">
      <c r="A18" s="12" t="s">
        <v>58</v>
      </c>
      <c r="B18" s="13" t="s">
        <v>48</v>
      </c>
      <c r="C18" s="14">
        <f>SUM('Stavební rozpočet'!AF12:AF52)</f>
        <v>0</v>
      </c>
      <c r="D18" s="147" t="s">
        <v>18</v>
      </c>
      <c r="E18" s="148"/>
      <c r="F18" s="15" t="s">
        <v>18</v>
      </c>
      <c r="G18" s="147" t="s">
        <v>59</v>
      </c>
      <c r="H18" s="148"/>
      <c r="I18" s="15">
        <f>VORN!I25</f>
        <v>0</v>
      </c>
    </row>
    <row r="19" spans="1:9" ht="16" x14ac:dyDescent="0.2">
      <c r="A19" s="16" t="s">
        <v>18</v>
      </c>
      <c r="B19" s="13" t="s">
        <v>51</v>
      </c>
      <c r="C19" s="14">
        <f>SUM('Stavební rozpočet'!AG12:AG52)</f>
        <v>0</v>
      </c>
      <c r="D19" s="147" t="s">
        <v>18</v>
      </c>
      <c r="E19" s="148"/>
      <c r="F19" s="15" t="s">
        <v>18</v>
      </c>
      <c r="G19" s="147" t="s">
        <v>60</v>
      </c>
      <c r="H19" s="148"/>
      <c r="I19" s="15">
        <f>VORN!I26</f>
        <v>0</v>
      </c>
    </row>
    <row r="20" spans="1:9" ht="16" x14ac:dyDescent="0.2">
      <c r="A20" s="139" t="s">
        <v>61</v>
      </c>
      <c r="B20" s="140"/>
      <c r="C20" s="14">
        <f>SUM('Stavební rozpočet'!AH12:AH52)</f>
        <v>0</v>
      </c>
      <c r="D20" s="147" t="s">
        <v>18</v>
      </c>
      <c r="E20" s="148"/>
      <c r="F20" s="15" t="s">
        <v>18</v>
      </c>
      <c r="G20" s="147" t="s">
        <v>18</v>
      </c>
      <c r="H20" s="148"/>
      <c r="I20" s="15" t="s">
        <v>18</v>
      </c>
    </row>
    <row r="21" spans="1:9" ht="16" x14ac:dyDescent="0.2">
      <c r="A21" s="154" t="s">
        <v>62</v>
      </c>
      <c r="B21" s="155"/>
      <c r="C21" s="17">
        <f>SUM('Stavební rozpočet'!Z12:Z52)</f>
        <v>0</v>
      </c>
      <c r="D21" s="149" t="s">
        <v>18</v>
      </c>
      <c r="E21" s="150"/>
      <c r="F21" s="18" t="s">
        <v>18</v>
      </c>
      <c r="G21" s="149" t="s">
        <v>18</v>
      </c>
      <c r="H21" s="150"/>
      <c r="I21" s="18" t="s">
        <v>18</v>
      </c>
    </row>
    <row r="22" spans="1:9" ht="16.5" customHeight="1" x14ac:dyDescent="0.2">
      <c r="A22" s="156" t="s">
        <v>63</v>
      </c>
      <c r="B22" s="152"/>
      <c r="C22" s="19">
        <f>SUM(C14:C21)</f>
        <v>0</v>
      </c>
      <c r="D22" s="151" t="s">
        <v>64</v>
      </c>
      <c r="E22" s="152"/>
      <c r="F22" s="19">
        <f>SUM(F14:F21)</f>
        <v>0</v>
      </c>
      <c r="G22" s="151" t="s">
        <v>65</v>
      </c>
      <c r="H22" s="152"/>
      <c r="I22" s="19">
        <f>SUM(I14:I21)</f>
        <v>0</v>
      </c>
    </row>
    <row r="23" spans="1:9" ht="16" x14ac:dyDescent="0.2">
      <c r="D23" s="139" t="s">
        <v>66</v>
      </c>
      <c r="E23" s="140"/>
      <c r="F23" s="20">
        <v>0</v>
      </c>
      <c r="G23" s="153" t="s">
        <v>67</v>
      </c>
      <c r="H23" s="140"/>
      <c r="I23" s="14">
        <v>0</v>
      </c>
    </row>
    <row r="24" spans="1:9" ht="16" x14ac:dyDescent="0.2">
      <c r="G24" s="139" t="s">
        <v>68</v>
      </c>
      <c r="H24" s="140"/>
      <c r="I24" s="17">
        <f>vorn_sum</f>
        <v>0</v>
      </c>
    </row>
    <row r="25" spans="1:9" ht="16" x14ac:dyDescent="0.2">
      <c r="G25" s="139" t="s">
        <v>69</v>
      </c>
      <c r="H25" s="140"/>
      <c r="I25" s="19">
        <v>0</v>
      </c>
    </row>
    <row r="27" spans="1:9" ht="16" x14ac:dyDescent="0.2">
      <c r="A27" s="141" t="s">
        <v>70</v>
      </c>
      <c r="B27" s="142"/>
      <c r="C27" s="21">
        <f>SUM('Stavební rozpočet'!AJ12:AJ52)</f>
        <v>0</v>
      </c>
    </row>
    <row r="28" spans="1:9" ht="16" x14ac:dyDescent="0.2">
      <c r="A28" s="143" t="s">
        <v>71</v>
      </c>
      <c r="B28" s="144"/>
      <c r="C28" s="22">
        <f>SUM('Stavební rozpočet'!AK12:AK52)</f>
        <v>0</v>
      </c>
      <c r="D28" s="145" t="s">
        <v>72</v>
      </c>
      <c r="E28" s="142"/>
      <c r="F28" s="21">
        <f>ROUND(C28*(12/100),2)</f>
        <v>0</v>
      </c>
      <c r="G28" s="145" t="s">
        <v>73</v>
      </c>
      <c r="H28" s="142"/>
      <c r="I28" s="21">
        <f>SUM(C27:C29)</f>
        <v>0</v>
      </c>
    </row>
    <row r="29" spans="1:9" ht="16" x14ac:dyDescent="0.2">
      <c r="A29" s="143" t="s">
        <v>74</v>
      </c>
      <c r="B29" s="144"/>
      <c r="C29" s="22">
        <f>SUM('Stavební rozpočet'!AL12:AL52)+(F22+I22+F23+I23+I24+I25)</f>
        <v>0</v>
      </c>
      <c r="D29" s="146" t="s">
        <v>75</v>
      </c>
      <c r="E29" s="144"/>
      <c r="F29" s="22">
        <f>ROUND(C29*(21/100),2)</f>
        <v>0</v>
      </c>
      <c r="G29" s="146" t="s">
        <v>76</v>
      </c>
      <c r="H29" s="144"/>
      <c r="I29" s="22">
        <f>SUM(F28:F29)+I28</f>
        <v>0</v>
      </c>
    </row>
    <row r="31" spans="1:9" ht="16" x14ac:dyDescent="0.2">
      <c r="A31" s="136" t="s">
        <v>77</v>
      </c>
      <c r="B31" s="128"/>
      <c r="C31" s="129"/>
      <c r="D31" s="127" t="s">
        <v>78</v>
      </c>
      <c r="E31" s="128"/>
      <c r="F31" s="129"/>
      <c r="G31" s="127" t="s">
        <v>79</v>
      </c>
      <c r="H31" s="128"/>
      <c r="I31" s="129"/>
    </row>
    <row r="32" spans="1:9" ht="16" x14ac:dyDescent="0.2">
      <c r="A32" s="137" t="s">
        <v>18</v>
      </c>
      <c r="B32" s="131"/>
      <c r="C32" s="132"/>
      <c r="D32" s="130" t="s">
        <v>18</v>
      </c>
      <c r="E32" s="131"/>
      <c r="F32" s="132"/>
      <c r="G32" s="130" t="s">
        <v>18</v>
      </c>
      <c r="H32" s="131"/>
      <c r="I32" s="132"/>
    </row>
    <row r="33" spans="1:9" ht="16" x14ac:dyDescent="0.2">
      <c r="A33" s="137" t="s">
        <v>18</v>
      </c>
      <c r="B33" s="131"/>
      <c r="C33" s="132"/>
      <c r="D33" s="130" t="s">
        <v>18</v>
      </c>
      <c r="E33" s="131"/>
      <c r="F33" s="132"/>
      <c r="G33" s="130" t="s">
        <v>18</v>
      </c>
      <c r="H33" s="131"/>
      <c r="I33" s="132"/>
    </row>
    <row r="34" spans="1:9" ht="16" x14ac:dyDescent="0.2">
      <c r="A34" s="137" t="s">
        <v>18</v>
      </c>
      <c r="B34" s="131"/>
      <c r="C34" s="132"/>
      <c r="D34" s="130" t="s">
        <v>18</v>
      </c>
      <c r="E34" s="131"/>
      <c r="F34" s="132"/>
      <c r="G34" s="130" t="s">
        <v>18</v>
      </c>
      <c r="H34" s="131"/>
      <c r="I34" s="132"/>
    </row>
    <row r="35" spans="1:9" ht="16" x14ac:dyDescent="0.2">
      <c r="A35" s="138" t="s">
        <v>80</v>
      </c>
      <c r="B35" s="134"/>
      <c r="C35" s="135"/>
      <c r="D35" s="133" t="s">
        <v>80</v>
      </c>
      <c r="E35" s="134"/>
      <c r="F35" s="135"/>
      <c r="G35" s="133" t="s">
        <v>80</v>
      </c>
      <c r="H35" s="134"/>
      <c r="I35" s="135"/>
    </row>
    <row r="36" spans="1:9" x14ac:dyDescent="0.2">
      <c r="A36" s="23" t="s">
        <v>81</v>
      </c>
    </row>
    <row r="37" spans="1:9" ht="12.75" customHeight="1" x14ac:dyDescent="0.2">
      <c r="A37" s="116" t="s">
        <v>18</v>
      </c>
      <c r="B37" s="111"/>
      <c r="C37" s="111"/>
      <c r="D37" s="111"/>
      <c r="E37" s="111"/>
      <c r="F37" s="111"/>
      <c r="G37" s="111"/>
      <c r="H37" s="111"/>
      <c r="I37" s="111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63" t="s">
        <v>82</v>
      </c>
      <c r="B1" s="119"/>
      <c r="C1" s="119"/>
      <c r="D1" s="119"/>
      <c r="E1" s="119"/>
      <c r="F1" s="119"/>
      <c r="G1" s="119"/>
      <c r="H1" s="119"/>
      <c r="I1" s="119"/>
    </row>
    <row r="2" spans="1:9" x14ac:dyDescent="0.2">
      <c r="A2" s="120" t="s">
        <v>1</v>
      </c>
      <c r="B2" s="118"/>
      <c r="C2" s="125" t="str">
        <f>'Stavební rozpočet'!D2</f>
        <v>24124 Bruntál, ZŠ Cihelní, oprava dvora u kuchyně</v>
      </c>
      <c r="D2" s="167"/>
      <c r="E2" s="124" t="s">
        <v>4</v>
      </c>
      <c r="F2" s="124" t="str">
        <f>'Stavební rozpočet'!J2</f>
        <v>Město Bruntál</v>
      </c>
      <c r="G2" s="118"/>
      <c r="H2" s="124" t="s">
        <v>36</v>
      </c>
      <c r="I2" s="186" t="s">
        <v>18</v>
      </c>
    </row>
    <row r="3" spans="1:9" ht="15" customHeight="1" x14ac:dyDescent="0.2">
      <c r="A3" s="121"/>
      <c r="B3" s="111"/>
      <c r="C3" s="126"/>
      <c r="D3" s="126"/>
      <c r="E3" s="111"/>
      <c r="F3" s="111"/>
      <c r="G3" s="111"/>
      <c r="H3" s="111"/>
      <c r="I3" s="113"/>
    </row>
    <row r="4" spans="1:9" x14ac:dyDescent="0.2">
      <c r="A4" s="122" t="s">
        <v>5</v>
      </c>
      <c r="B4" s="111"/>
      <c r="C4" s="116" t="str">
        <f>'Stavební rozpočet'!D4</f>
        <v xml:space="preserve"> </v>
      </c>
      <c r="D4" s="111"/>
      <c r="E4" s="116" t="s">
        <v>8</v>
      </c>
      <c r="F4" s="116" t="str">
        <f>'Stavební rozpočet'!J4</f>
        <v> </v>
      </c>
      <c r="G4" s="111"/>
      <c r="H4" s="116" t="s">
        <v>36</v>
      </c>
      <c r="I4" s="113" t="s">
        <v>18</v>
      </c>
    </row>
    <row r="5" spans="1:9" ht="15" customHeight="1" x14ac:dyDescent="0.2">
      <c r="A5" s="121"/>
      <c r="B5" s="111"/>
      <c r="C5" s="111"/>
      <c r="D5" s="111"/>
      <c r="E5" s="111"/>
      <c r="F5" s="111"/>
      <c r="G5" s="111"/>
      <c r="H5" s="111"/>
      <c r="I5" s="113"/>
    </row>
    <row r="6" spans="1:9" x14ac:dyDescent="0.2">
      <c r="A6" s="122" t="s">
        <v>9</v>
      </c>
      <c r="B6" s="111"/>
      <c r="C6" s="116" t="str">
        <f>'Stavební rozpočet'!D6</f>
        <v xml:space="preserve"> </v>
      </c>
      <c r="D6" s="111"/>
      <c r="E6" s="116" t="s">
        <v>11</v>
      </c>
      <c r="F6" s="116" t="str">
        <f>'Stavební rozpočet'!J6</f>
        <v> </v>
      </c>
      <c r="G6" s="111"/>
      <c r="H6" s="116" t="s">
        <v>36</v>
      </c>
      <c r="I6" s="113" t="s">
        <v>18</v>
      </c>
    </row>
    <row r="7" spans="1:9" ht="15" customHeight="1" x14ac:dyDescent="0.2">
      <c r="A7" s="121"/>
      <c r="B7" s="111"/>
      <c r="C7" s="111"/>
      <c r="D7" s="111"/>
      <c r="E7" s="111"/>
      <c r="F7" s="111"/>
      <c r="G7" s="111"/>
      <c r="H7" s="111"/>
      <c r="I7" s="113"/>
    </row>
    <row r="8" spans="1:9" x14ac:dyDescent="0.2">
      <c r="A8" s="122" t="s">
        <v>6</v>
      </c>
      <c r="B8" s="111"/>
      <c r="C8" s="116">
        <f>'Stavební rozpočet'!H4</f>
        <v>0</v>
      </c>
      <c r="D8" s="111"/>
      <c r="E8" s="116" t="s">
        <v>10</v>
      </c>
      <c r="F8" s="116" t="str">
        <f>'Stavební rozpočet'!H6</f>
        <v xml:space="preserve"> </v>
      </c>
      <c r="G8" s="111"/>
      <c r="H8" s="111" t="s">
        <v>37</v>
      </c>
      <c r="I8" s="166">
        <v>17</v>
      </c>
    </row>
    <row r="9" spans="1:9" x14ac:dyDescent="0.2">
      <c r="A9" s="121"/>
      <c r="B9" s="111"/>
      <c r="C9" s="111"/>
      <c r="D9" s="111"/>
      <c r="E9" s="111"/>
      <c r="F9" s="111"/>
      <c r="G9" s="111"/>
      <c r="H9" s="111"/>
      <c r="I9" s="113"/>
    </row>
    <row r="10" spans="1:9" x14ac:dyDescent="0.2">
      <c r="A10" s="122" t="s">
        <v>38</v>
      </c>
      <c r="B10" s="111"/>
      <c r="C10" s="116" t="str">
        <f>'Stavební rozpočet'!D8</f>
        <v xml:space="preserve"> </v>
      </c>
      <c r="D10" s="111"/>
      <c r="E10" s="116" t="s">
        <v>12</v>
      </c>
      <c r="F10" s="116" t="str">
        <f>'Stavební rozpočet'!J8</f>
        <v>M. Petrů</v>
      </c>
      <c r="G10" s="111"/>
      <c r="H10" s="111" t="s">
        <v>39</v>
      </c>
      <c r="I10" s="114" t="str">
        <f>'Stavební rozpočet'!H8</f>
        <v>26.08.2024</v>
      </c>
    </row>
    <row r="11" spans="1:9" x14ac:dyDescent="0.2">
      <c r="A11" s="162"/>
      <c r="B11" s="161"/>
      <c r="C11" s="161"/>
      <c r="D11" s="161"/>
      <c r="E11" s="161"/>
      <c r="F11" s="161"/>
      <c r="G11" s="161"/>
      <c r="H11" s="161"/>
      <c r="I11" s="157"/>
    </row>
    <row r="13" spans="1:9" ht="16" x14ac:dyDescent="0.2">
      <c r="A13" s="177" t="s">
        <v>83</v>
      </c>
      <c r="B13" s="177"/>
      <c r="C13" s="177"/>
      <c r="D13" s="177"/>
      <c r="E13" s="177"/>
    </row>
    <row r="14" spans="1:9" x14ac:dyDescent="0.2">
      <c r="A14" s="178" t="s">
        <v>84</v>
      </c>
      <c r="B14" s="179"/>
      <c r="C14" s="179"/>
      <c r="D14" s="179"/>
      <c r="E14" s="180"/>
      <c r="F14" s="24" t="s">
        <v>85</v>
      </c>
      <c r="G14" s="24" t="s">
        <v>86</v>
      </c>
      <c r="H14" s="24" t="s">
        <v>87</v>
      </c>
      <c r="I14" s="24" t="s">
        <v>85</v>
      </c>
    </row>
    <row r="15" spans="1:9" x14ac:dyDescent="0.2">
      <c r="A15" s="183" t="s">
        <v>49</v>
      </c>
      <c r="B15" s="184"/>
      <c r="C15" s="184"/>
      <c r="D15" s="184"/>
      <c r="E15" s="185"/>
      <c r="F15" s="25">
        <v>0</v>
      </c>
      <c r="G15" s="26" t="s">
        <v>18</v>
      </c>
      <c r="H15" s="26" t="s">
        <v>18</v>
      </c>
      <c r="I15" s="25">
        <f>F15</f>
        <v>0</v>
      </c>
    </row>
    <row r="16" spans="1:9" x14ac:dyDescent="0.2">
      <c r="A16" s="183" t="s">
        <v>52</v>
      </c>
      <c r="B16" s="184"/>
      <c r="C16" s="184"/>
      <c r="D16" s="184"/>
      <c r="E16" s="185"/>
      <c r="F16" s="25">
        <v>0</v>
      </c>
      <c r="G16" s="26" t="s">
        <v>18</v>
      </c>
      <c r="H16" s="26" t="s">
        <v>18</v>
      </c>
      <c r="I16" s="25">
        <f>F16</f>
        <v>0</v>
      </c>
    </row>
    <row r="17" spans="1:9" x14ac:dyDescent="0.2">
      <c r="A17" s="123" t="s">
        <v>55</v>
      </c>
      <c r="B17" s="181"/>
      <c r="C17" s="181"/>
      <c r="D17" s="181"/>
      <c r="E17" s="182"/>
      <c r="F17" s="27">
        <v>0</v>
      </c>
      <c r="G17" s="28" t="s">
        <v>18</v>
      </c>
      <c r="H17" s="28" t="s">
        <v>18</v>
      </c>
      <c r="I17" s="27">
        <f>F17</f>
        <v>0</v>
      </c>
    </row>
    <row r="18" spans="1:9" x14ac:dyDescent="0.2">
      <c r="A18" s="168" t="s">
        <v>88</v>
      </c>
      <c r="B18" s="169"/>
      <c r="C18" s="169"/>
      <c r="D18" s="169"/>
      <c r="E18" s="170"/>
      <c r="F18" s="29" t="s">
        <v>18</v>
      </c>
      <c r="G18" s="30" t="s">
        <v>18</v>
      </c>
      <c r="H18" s="30" t="s">
        <v>18</v>
      </c>
      <c r="I18" s="31">
        <f>SUM(I15:I17)</f>
        <v>0</v>
      </c>
    </row>
    <row r="20" spans="1:9" x14ac:dyDescent="0.2">
      <c r="A20" s="178" t="s">
        <v>46</v>
      </c>
      <c r="B20" s="179"/>
      <c r="C20" s="179"/>
      <c r="D20" s="179"/>
      <c r="E20" s="180"/>
      <c r="F20" s="24" t="s">
        <v>85</v>
      </c>
      <c r="G20" s="24" t="s">
        <v>86</v>
      </c>
      <c r="H20" s="24" t="s">
        <v>87</v>
      </c>
      <c r="I20" s="24" t="s">
        <v>85</v>
      </c>
    </row>
    <row r="21" spans="1:9" x14ac:dyDescent="0.2">
      <c r="A21" s="183" t="s">
        <v>50</v>
      </c>
      <c r="B21" s="184"/>
      <c r="C21" s="184"/>
      <c r="D21" s="184"/>
      <c r="E21" s="185"/>
      <c r="F21" s="25">
        <v>0</v>
      </c>
      <c r="G21" s="26" t="s">
        <v>18</v>
      </c>
      <c r="H21" s="26" t="s">
        <v>18</v>
      </c>
      <c r="I21" s="25">
        <f t="shared" ref="I21:I26" si="0">F21</f>
        <v>0</v>
      </c>
    </row>
    <row r="22" spans="1:9" x14ac:dyDescent="0.2">
      <c r="A22" s="183" t="s">
        <v>53</v>
      </c>
      <c r="B22" s="184"/>
      <c r="C22" s="184"/>
      <c r="D22" s="184"/>
      <c r="E22" s="185"/>
      <c r="F22" s="25">
        <v>0</v>
      </c>
      <c r="G22" s="26" t="s">
        <v>18</v>
      </c>
      <c r="H22" s="26" t="s">
        <v>18</v>
      </c>
      <c r="I22" s="25">
        <f t="shared" si="0"/>
        <v>0</v>
      </c>
    </row>
    <row r="23" spans="1:9" x14ac:dyDescent="0.2">
      <c r="A23" s="183" t="s">
        <v>56</v>
      </c>
      <c r="B23" s="184"/>
      <c r="C23" s="184"/>
      <c r="D23" s="184"/>
      <c r="E23" s="185"/>
      <c r="F23" s="25">
        <v>0</v>
      </c>
      <c r="G23" s="26" t="s">
        <v>18</v>
      </c>
      <c r="H23" s="26" t="s">
        <v>18</v>
      </c>
      <c r="I23" s="25">
        <f t="shared" si="0"/>
        <v>0</v>
      </c>
    </row>
    <row r="24" spans="1:9" x14ac:dyDescent="0.2">
      <c r="A24" s="183" t="s">
        <v>57</v>
      </c>
      <c r="B24" s="184"/>
      <c r="C24" s="184"/>
      <c r="D24" s="184"/>
      <c r="E24" s="185"/>
      <c r="F24" s="25">
        <v>0</v>
      </c>
      <c r="G24" s="26" t="s">
        <v>18</v>
      </c>
      <c r="H24" s="26" t="s">
        <v>18</v>
      </c>
      <c r="I24" s="25">
        <f t="shared" si="0"/>
        <v>0</v>
      </c>
    </row>
    <row r="25" spans="1:9" x14ac:dyDescent="0.2">
      <c r="A25" s="183" t="s">
        <v>59</v>
      </c>
      <c r="B25" s="184"/>
      <c r="C25" s="184"/>
      <c r="D25" s="184"/>
      <c r="E25" s="185"/>
      <c r="F25" s="25">
        <v>0</v>
      </c>
      <c r="G25" s="26" t="s">
        <v>18</v>
      </c>
      <c r="H25" s="26" t="s">
        <v>18</v>
      </c>
      <c r="I25" s="25">
        <f t="shared" si="0"/>
        <v>0</v>
      </c>
    </row>
    <row r="26" spans="1:9" x14ac:dyDescent="0.2">
      <c r="A26" s="123" t="s">
        <v>60</v>
      </c>
      <c r="B26" s="181"/>
      <c r="C26" s="181"/>
      <c r="D26" s="181"/>
      <c r="E26" s="182"/>
      <c r="F26" s="27">
        <v>0</v>
      </c>
      <c r="G26" s="28" t="s">
        <v>18</v>
      </c>
      <c r="H26" s="28" t="s">
        <v>18</v>
      </c>
      <c r="I26" s="27">
        <f t="shared" si="0"/>
        <v>0</v>
      </c>
    </row>
    <row r="27" spans="1:9" x14ac:dyDescent="0.2">
      <c r="A27" s="168" t="s">
        <v>89</v>
      </c>
      <c r="B27" s="169"/>
      <c r="C27" s="169"/>
      <c r="D27" s="169"/>
      <c r="E27" s="170"/>
      <c r="F27" s="29" t="s">
        <v>18</v>
      </c>
      <c r="G27" s="30" t="s">
        <v>18</v>
      </c>
      <c r="H27" s="30" t="s">
        <v>18</v>
      </c>
      <c r="I27" s="31">
        <f>SUM(I21:I26)</f>
        <v>0</v>
      </c>
    </row>
    <row r="29" spans="1:9" ht="16" x14ac:dyDescent="0.2">
      <c r="A29" s="171" t="s">
        <v>90</v>
      </c>
      <c r="B29" s="172"/>
      <c r="C29" s="172"/>
      <c r="D29" s="172"/>
      <c r="E29" s="173"/>
      <c r="F29" s="174">
        <f>I18+I27</f>
        <v>0</v>
      </c>
      <c r="G29" s="175"/>
      <c r="H29" s="175"/>
      <c r="I29" s="176"/>
    </row>
    <row r="33" spans="1:9" ht="16" x14ac:dyDescent="0.2">
      <c r="A33" s="177" t="s">
        <v>91</v>
      </c>
      <c r="B33" s="177"/>
      <c r="C33" s="177"/>
      <c r="D33" s="177"/>
      <c r="E33" s="177"/>
    </row>
    <row r="34" spans="1:9" x14ac:dyDescent="0.2">
      <c r="A34" s="178" t="s">
        <v>92</v>
      </c>
      <c r="B34" s="179"/>
      <c r="C34" s="179"/>
      <c r="D34" s="179"/>
      <c r="E34" s="180"/>
      <c r="F34" s="24" t="s">
        <v>85</v>
      </c>
      <c r="G34" s="24" t="s">
        <v>86</v>
      </c>
      <c r="H34" s="24" t="s">
        <v>87</v>
      </c>
      <c r="I34" s="24" t="s">
        <v>85</v>
      </c>
    </row>
    <row r="35" spans="1:9" x14ac:dyDescent="0.2">
      <c r="A35" s="123" t="s">
        <v>18</v>
      </c>
      <c r="B35" s="181"/>
      <c r="C35" s="181"/>
      <c r="D35" s="181"/>
      <c r="E35" s="182"/>
      <c r="F35" s="27">
        <v>0</v>
      </c>
      <c r="G35" s="28" t="s">
        <v>18</v>
      </c>
      <c r="H35" s="28" t="s">
        <v>18</v>
      </c>
      <c r="I35" s="27">
        <f>F35</f>
        <v>0</v>
      </c>
    </row>
    <row r="36" spans="1:9" x14ac:dyDescent="0.2">
      <c r="A36" s="168" t="s">
        <v>93</v>
      </c>
      <c r="B36" s="169"/>
      <c r="C36" s="169"/>
      <c r="D36" s="169"/>
      <c r="E36" s="170"/>
      <c r="F36" s="29" t="s">
        <v>18</v>
      </c>
      <c r="G36" s="30" t="s">
        <v>18</v>
      </c>
      <c r="H36" s="30" t="s">
        <v>18</v>
      </c>
      <c r="I36" s="3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58"/>
  <sheetViews>
    <sheetView tabSelected="1" workbookViewId="0">
      <pane ySplit="11" topLeftCell="A12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40.1640625" customWidth="1"/>
    <col min="5" max="5" width="6.5" customWidth="1"/>
    <col min="6" max="6" width="4.33203125" customWidth="1"/>
    <col min="7" max="7" width="12.83203125" customWidth="1"/>
    <col min="8" max="8" width="12" style="79" customWidth="1"/>
    <col min="9" max="9" width="15.6640625" style="79" customWidth="1"/>
    <col min="10" max="10" width="12.1640625" style="79"/>
    <col min="25" max="75" width="12.1640625" hidden="1"/>
    <col min="76" max="76" width="46.6640625" hidden="1" customWidth="1"/>
    <col min="77" max="78" width="12.1640625" hidden="1"/>
  </cols>
  <sheetData>
    <row r="1" spans="1:76" ht="54.75" customHeight="1" x14ac:dyDescent="0.2">
      <c r="A1" s="204" t="s">
        <v>94</v>
      </c>
      <c r="B1" s="204"/>
      <c r="C1" s="204"/>
      <c r="D1" s="204"/>
      <c r="E1" s="204"/>
      <c r="F1" s="204"/>
      <c r="G1" s="204"/>
      <c r="H1" s="102"/>
      <c r="I1" s="102"/>
      <c r="J1" s="102"/>
      <c r="K1" s="80"/>
      <c r="AS1" s="32">
        <f>SUM(AJ1:AJ2)</f>
        <v>0</v>
      </c>
      <c r="AT1" s="32">
        <f>SUM(AK1:AK2)</f>
        <v>0</v>
      </c>
      <c r="AU1" s="32">
        <f>SUM(AL1:AL2)</f>
        <v>0</v>
      </c>
    </row>
    <row r="2" spans="1:76" x14ac:dyDescent="0.2">
      <c r="A2" s="120" t="s">
        <v>1</v>
      </c>
      <c r="B2" s="118"/>
      <c r="C2" s="118"/>
      <c r="D2" s="125" t="s">
        <v>95</v>
      </c>
      <c r="E2" s="167"/>
      <c r="F2" s="118" t="s">
        <v>2</v>
      </c>
      <c r="G2" s="118"/>
      <c r="H2" s="199" t="s">
        <v>3</v>
      </c>
      <c r="I2" s="202" t="s">
        <v>4</v>
      </c>
      <c r="J2" s="106" t="s">
        <v>211</v>
      </c>
      <c r="K2" s="108"/>
    </row>
    <row r="3" spans="1:76" x14ac:dyDescent="0.2">
      <c r="A3" s="121"/>
      <c r="B3" s="111"/>
      <c r="C3" s="111"/>
      <c r="D3" s="126"/>
      <c r="E3" s="126"/>
      <c r="F3" s="111"/>
      <c r="G3" s="111"/>
      <c r="H3" s="200"/>
      <c r="I3" s="200"/>
      <c r="J3" s="105" t="s">
        <v>212</v>
      </c>
      <c r="K3" s="109"/>
    </row>
    <row r="4" spans="1:76" x14ac:dyDescent="0.2">
      <c r="A4" s="122" t="s">
        <v>5</v>
      </c>
      <c r="B4" s="111"/>
      <c r="C4" s="111"/>
      <c r="D4" s="116" t="s">
        <v>3</v>
      </c>
      <c r="E4" s="111"/>
      <c r="F4" s="111" t="s">
        <v>6</v>
      </c>
      <c r="G4" s="111"/>
      <c r="H4" s="200"/>
      <c r="I4" s="203" t="s">
        <v>8</v>
      </c>
      <c r="J4" s="105" t="s">
        <v>96</v>
      </c>
      <c r="K4" s="109"/>
    </row>
    <row r="5" spans="1:76" x14ac:dyDescent="0.2">
      <c r="A5" s="121"/>
      <c r="B5" s="111"/>
      <c r="C5" s="111"/>
      <c r="D5" s="111"/>
      <c r="E5" s="111"/>
      <c r="F5" s="111"/>
      <c r="G5" s="111"/>
      <c r="H5" s="200"/>
      <c r="I5" s="200"/>
      <c r="J5" s="105"/>
      <c r="K5" s="109"/>
    </row>
    <row r="6" spans="1:76" x14ac:dyDescent="0.2">
      <c r="A6" s="122" t="s">
        <v>9</v>
      </c>
      <c r="B6" s="111"/>
      <c r="C6" s="111"/>
      <c r="D6" s="116" t="s">
        <v>3</v>
      </c>
      <c r="E6" s="111"/>
      <c r="F6" s="111" t="s">
        <v>10</v>
      </c>
      <c r="G6" s="111"/>
      <c r="H6" s="200" t="s">
        <v>3</v>
      </c>
      <c r="I6" s="203" t="s">
        <v>11</v>
      </c>
      <c r="J6" s="105" t="s">
        <v>96</v>
      </c>
      <c r="K6" s="109"/>
    </row>
    <row r="7" spans="1:76" x14ac:dyDescent="0.2">
      <c r="A7" s="121"/>
      <c r="B7" s="111"/>
      <c r="C7" s="111"/>
      <c r="D7" s="111"/>
      <c r="E7" s="111"/>
      <c r="F7" s="111"/>
      <c r="G7" s="111"/>
      <c r="H7" s="200"/>
      <c r="I7" s="200"/>
      <c r="J7" s="105"/>
      <c r="K7" s="109"/>
    </row>
    <row r="8" spans="1:76" x14ac:dyDescent="0.2">
      <c r="A8" s="122" t="s">
        <v>38</v>
      </c>
      <c r="B8" s="111"/>
      <c r="C8" s="111"/>
      <c r="D8" s="116" t="s">
        <v>3</v>
      </c>
      <c r="E8" s="111"/>
      <c r="F8" s="111" t="s">
        <v>13</v>
      </c>
      <c r="G8" s="111"/>
      <c r="H8" s="200" t="s">
        <v>7</v>
      </c>
      <c r="I8" s="203" t="s">
        <v>12</v>
      </c>
      <c r="J8" s="105" t="s">
        <v>214</v>
      </c>
      <c r="K8" s="109"/>
    </row>
    <row r="9" spans="1:76" x14ac:dyDescent="0.2">
      <c r="A9" s="208"/>
      <c r="B9" s="207"/>
      <c r="C9" s="207"/>
      <c r="D9" s="207"/>
      <c r="E9" s="207"/>
      <c r="F9" s="207"/>
      <c r="G9" s="207"/>
      <c r="H9" s="201"/>
      <c r="I9" s="201"/>
      <c r="J9" s="107"/>
      <c r="K9" s="110"/>
    </row>
    <row r="10" spans="1:76" x14ac:dyDescent="0.2">
      <c r="A10" s="33" t="s">
        <v>97</v>
      </c>
      <c r="B10" s="34" t="s">
        <v>14</v>
      </c>
      <c r="C10" s="34" t="s">
        <v>15</v>
      </c>
      <c r="D10" s="205" t="s">
        <v>98</v>
      </c>
      <c r="E10" s="206"/>
      <c r="F10" s="34" t="s">
        <v>99</v>
      </c>
      <c r="G10" s="35" t="s">
        <v>100</v>
      </c>
      <c r="H10" s="88" t="s">
        <v>101</v>
      </c>
      <c r="I10" s="89" t="s">
        <v>102</v>
      </c>
      <c r="K10" s="36"/>
      <c r="BK10" s="37" t="s">
        <v>103</v>
      </c>
      <c r="BL10" s="38" t="s">
        <v>104</v>
      </c>
      <c r="BW10" s="38" t="s">
        <v>105</v>
      </c>
    </row>
    <row r="11" spans="1:76" x14ac:dyDescent="0.2">
      <c r="A11" s="39" t="s">
        <v>3</v>
      </c>
      <c r="B11" s="40" t="s">
        <v>3</v>
      </c>
      <c r="C11" s="40" t="s">
        <v>3</v>
      </c>
      <c r="D11" s="195" t="s">
        <v>106</v>
      </c>
      <c r="E11" s="196"/>
      <c r="F11" s="40" t="s">
        <v>3</v>
      </c>
      <c r="G11" s="40" t="s">
        <v>3</v>
      </c>
      <c r="H11" s="90" t="s">
        <v>107</v>
      </c>
      <c r="I11" s="91" t="s">
        <v>108</v>
      </c>
      <c r="K11" s="41"/>
      <c r="Z11" s="37" t="s">
        <v>109</v>
      </c>
      <c r="AA11" s="37" t="s">
        <v>110</v>
      </c>
      <c r="AB11" s="37" t="s">
        <v>111</v>
      </c>
      <c r="AC11" s="37" t="s">
        <v>112</v>
      </c>
      <c r="AD11" s="37" t="s">
        <v>113</v>
      </c>
      <c r="AE11" s="37" t="s">
        <v>114</v>
      </c>
      <c r="AF11" s="37" t="s">
        <v>115</v>
      </c>
      <c r="AG11" s="37" t="s">
        <v>116</v>
      </c>
      <c r="AH11" s="37" t="s">
        <v>117</v>
      </c>
      <c r="BH11" s="37" t="s">
        <v>118</v>
      </c>
      <c r="BI11" s="37" t="s">
        <v>119</v>
      </c>
      <c r="BJ11" s="37" t="s">
        <v>120</v>
      </c>
    </row>
    <row r="12" spans="1:76" x14ac:dyDescent="0.2">
      <c r="A12" s="42" t="s">
        <v>18</v>
      </c>
      <c r="B12" s="82" t="s">
        <v>18</v>
      </c>
      <c r="C12" s="82" t="s">
        <v>19</v>
      </c>
      <c r="D12" s="197" t="s">
        <v>20</v>
      </c>
      <c r="E12" s="198"/>
      <c r="F12" s="43" t="s">
        <v>3</v>
      </c>
      <c r="G12" s="43" t="s">
        <v>3</v>
      </c>
      <c r="H12" s="92" t="s">
        <v>3</v>
      </c>
      <c r="I12" s="93">
        <v>0</v>
      </c>
      <c r="K12" s="41"/>
      <c r="AI12" s="37" t="s">
        <v>18</v>
      </c>
      <c r="AS12" s="32">
        <f>SUM(AJ13:AJ17)</f>
        <v>0</v>
      </c>
      <c r="AT12" s="32">
        <f>SUM(AK13:AK17)</f>
        <v>0</v>
      </c>
      <c r="AU12" s="32">
        <f>SUM(AL13:AL17)</f>
        <v>0</v>
      </c>
    </row>
    <row r="13" spans="1:76" x14ac:dyDescent="0.2">
      <c r="A13" s="1" t="s">
        <v>121</v>
      </c>
      <c r="B13" s="2" t="s">
        <v>18</v>
      </c>
      <c r="C13" s="2" t="s">
        <v>122</v>
      </c>
      <c r="D13" s="116" t="s">
        <v>123</v>
      </c>
      <c r="E13" s="111"/>
      <c r="F13" s="2" t="s">
        <v>124</v>
      </c>
      <c r="G13" s="8">
        <v>1</v>
      </c>
      <c r="H13" s="94">
        <v>0</v>
      </c>
      <c r="I13" s="94">
        <f>G13*H13</f>
        <v>0</v>
      </c>
      <c r="K13" s="41"/>
      <c r="Z13" s="8">
        <f>IF(AQ13="5",BJ13,0)</f>
        <v>0</v>
      </c>
      <c r="AB13" s="8">
        <f>IF(AQ13="1",BH13,0)</f>
        <v>0</v>
      </c>
      <c r="AC13" s="8">
        <f>IF(AQ13="1",BI13,0)</f>
        <v>0</v>
      </c>
      <c r="AD13" s="8">
        <f>IF(AQ13="7",BH13,0)</f>
        <v>0</v>
      </c>
      <c r="AE13" s="8">
        <f>IF(AQ13="7",BI13,0)</f>
        <v>0</v>
      </c>
      <c r="AF13" s="8">
        <f>IF(AQ13="2",BH13,0)</f>
        <v>0</v>
      </c>
      <c r="AG13" s="8">
        <f>IF(AQ13="2",BI13,0)</f>
        <v>0</v>
      </c>
      <c r="AH13" s="8">
        <f>IF(AQ13="0",BJ13,0)</f>
        <v>0</v>
      </c>
      <c r="AI13" s="37" t="s">
        <v>18</v>
      </c>
      <c r="AJ13" s="8">
        <f>IF(AN13=0,I13,0)</f>
        <v>0</v>
      </c>
      <c r="AK13" s="8">
        <f>IF(AN13=12,I13,0)</f>
        <v>0</v>
      </c>
      <c r="AL13" s="8">
        <f>IF(AN13=21,I13,0)</f>
        <v>0</v>
      </c>
      <c r="AN13" s="8">
        <v>21</v>
      </c>
      <c r="AO13" s="8">
        <f>H13*0</f>
        <v>0</v>
      </c>
      <c r="AP13" s="8">
        <f>H13*(1-0)</f>
        <v>0</v>
      </c>
      <c r="AQ13" s="7" t="s">
        <v>121</v>
      </c>
      <c r="AV13" s="8">
        <f>AW13+AX13</f>
        <v>0</v>
      </c>
      <c r="AW13" s="8">
        <f>G13*AO13</f>
        <v>0</v>
      </c>
      <c r="AX13" s="8">
        <f>G13*AP13</f>
        <v>0</v>
      </c>
      <c r="AY13" s="7" t="s">
        <v>125</v>
      </c>
      <c r="AZ13" s="7" t="s">
        <v>126</v>
      </c>
      <c r="BA13" s="37" t="s">
        <v>127</v>
      </c>
      <c r="BC13" s="8">
        <f>AW13+AX13</f>
        <v>0</v>
      </c>
      <c r="BD13" s="8">
        <f>H13/(100-BE13)*100</f>
        <v>0</v>
      </c>
      <c r="BE13" s="8">
        <v>0</v>
      </c>
      <c r="BF13" s="8">
        <f>13</f>
        <v>13</v>
      </c>
      <c r="BH13" s="8">
        <f>G13*AO13</f>
        <v>0</v>
      </c>
      <c r="BI13" s="8">
        <f>G13*AP13</f>
        <v>0</v>
      </c>
      <c r="BJ13" s="8">
        <f>G13*H13</f>
        <v>0</v>
      </c>
      <c r="BK13" s="8"/>
      <c r="BL13" s="8">
        <v>0</v>
      </c>
      <c r="BW13" s="8">
        <v>21</v>
      </c>
      <c r="BX13" s="81" t="s">
        <v>123</v>
      </c>
    </row>
    <row r="14" spans="1:76" x14ac:dyDescent="0.2">
      <c r="A14" s="1" t="s">
        <v>128</v>
      </c>
      <c r="B14" s="2" t="s">
        <v>18</v>
      </c>
      <c r="C14" s="2" t="s">
        <v>129</v>
      </c>
      <c r="D14" s="116" t="s">
        <v>130</v>
      </c>
      <c r="E14" s="111"/>
      <c r="F14" s="2" t="s">
        <v>124</v>
      </c>
      <c r="G14" s="8">
        <v>1</v>
      </c>
      <c r="H14" s="94">
        <v>0</v>
      </c>
      <c r="I14" s="94">
        <f>G14*H14</f>
        <v>0</v>
      </c>
      <c r="K14" s="41"/>
      <c r="Z14" s="8">
        <f>IF(AQ14="5",BJ14,0)</f>
        <v>0</v>
      </c>
      <c r="AB14" s="8">
        <f>IF(AQ14="1",BH14,0)</f>
        <v>0</v>
      </c>
      <c r="AC14" s="8">
        <f>IF(AQ14="1",BI14,0)</f>
        <v>0</v>
      </c>
      <c r="AD14" s="8">
        <f>IF(AQ14="7",BH14,0)</f>
        <v>0</v>
      </c>
      <c r="AE14" s="8">
        <f>IF(AQ14="7",BI14,0)</f>
        <v>0</v>
      </c>
      <c r="AF14" s="8">
        <f>IF(AQ14="2",BH14,0)</f>
        <v>0</v>
      </c>
      <c r="AG14" s="8">
        <f>IF(AQ14="2",BI14,0)</f>
        <v>0</v>
      </c>
      <c r="AH14" s="8">
        <f>IF(AQ14="0",BJ14,0)</f>
        <v>0</v>
      </c>
      <c r="AI14" s="37" t="s">
        <v>18</v>
      </c>
      <c r="AJ14" s="8">
        <f>IF(AN14=0,I14,0)</f>
        <v>0</v>
      </c>
      <c r="AK14" s="8">
        <f>IF(AN14=12,I14,0)</f>
        <v>0</v>
      </c>
      <c r="AL14" s="8">
        <f>IF(AN14=21,I14,0)</f>
        <v>0</v>
      </c>
      <c r="AN14" s="8">
        <v>21</v>
      </c>
      <c r="AO14" s="8">
        <f>H14*0</f>
        <v>0</v>
      </c>
      <c r="AP14" s="8">
        <f>H14*(1-0)</f>
        <v>0</v>
      </c>
      <c r="AQ14" s="7" t="s">
        <v>121</v>
      </c>
      <c r="AV14" s="8">
        <f>AW14+AX14</f>
        <v>0</v>
      </c>
      <c r="AW14" s="8">
        <f>G14*AO14</f>
        <v>0</v>
      </c>
      <c r="AX14" s="8">
        <f>G14*AP14</f>
        <v>0</v>
      </c>
      <c r="AY14" s="7" t="s">
        <v>125</v>
      </c>
      <c r="AZ14" s="7" t="s">
        <v>126</v>
      </c>
      <c r="BA14" s="37" t="s">
        <v>127</v>
      </c>
      <c r="BC14" s="8">
        <f>AW14+AX14</f>
        <v>0</v>
      </c>
      <c r="BD14" s="8">
        <f>H14/(100-BE14)*100</f>
        <v>0</v>
      </c>
      <c r="BE14" s="8">
        <v>0</v>
      </c>
      <c r="BF14" s="8">
        <f>14</f>
        <v>14</v>
      </c>
      <c r="BH14" s="8">
        <f>G14*AO14</f>
        <v>0</v>
      </c>
      <c r="BI14" s="8">
        <f>G14*AP14</f>
        <v>0</v>
      </c>
      <c r="BJ14" s="8">
        <f>G14*H14</f>
        <v>0</v>
      </c>
      <c r="BK14" s="8"/>
      <c r="BL14" s="8">
        <v>0</v>
      </c>
      <c r="BW14" s="8">
        <v>21</v>
      </c>
      <c r="BX14" s="81" t="s">
        <v>130</v>
      </c>
    </row>
    <row r="15" spans="1:76" x14ac:dyDescent="0.2">
      <c r="A15" s="1" t="s">
        <v>131</v>
      </c>
      <c r="B15" s="2" t="s">
        <v>18</v>
      </c>
      <c r="C15" s="2" t="s">
        <v>132</v>
      </c>
      <c r="D15" s="116" t="s">
        <v>133</v>
      </c>
      <c r="E15" s="111"/>
      <c r="F15" s="2" t="s">
        <v>124</v>
      </c>
      <c r="G15" s="8">
        <v>1</v>
      </c>
      <c r="H15" s="94">
        <v>0</v>
      </c>
      <c r="I15" s="94">
        <f>G15*H15</f>
        <v>0</v>
      </c>
      <c r="K15" s="41"/>
      <c r="Z15" s="8">
        <f>IF(AQ15="5",BJ15,0)</f>
        <v>0</v>
      </c>
      <c r="AB15" s="8">
        <f>IF(AQ15="1",BH15,0)</f>
        <v>0</v>
      </c>
      <c r="AC15" s="8">
        <f>IF(AQ15="1",BI15,0)</f>
        <v>0</v>
      </c>
      <c r="AD15" s="8">
        <f>IF(AQ15="7",BH15,0)</f>
        <v>0</v>
      </c>
      <c r="AE15" s="8">
        <f>IF(AQ15="7",BI15,0)</f>
        <v>0</v>
      </c>
      <c r="AF15" s="8">
        <f>IF(AQ15="2",BH15,0)</f>
        <v>0</v>
      </c>
      <c r="AG15" s="8">
        <f>IF(AQ15="2",BI15,0)</f>
        <v>0</v>
      </c>
      <c r="AH15" s="8">
        <f>IF(AQ15="0",BJ15,0)</f>
        <v>0</v>
      </c>
      <c r="AI15" s="37" t="s">
        <v>18</v>
      </c>
      <c r="AJ15" s="8">
        <f>IF(AN15=0,I15,0)</f>
        <v>0</v>
      </c>
      <c r="AK15" s="8">
        <f>IF(AN15=12,I15,0)</f>
        <v>0</v>
      </c>
      <c r="AL15" s="8">
        <f>IF(AN15=21,I15,0)</f>
        <v>0</v>
      </c>
      <c r="AN15" s="8">
        <v>21</v>
      </c>
      <c r="AO15" s="8">
        <f>H15*0</f>
        <v>0</v>
      </c>
      <c r="AP15" s="8">
        <f>H15*(1-0)</f>
        <v>0</v>
      </c>
      <c r="AQ15" s="7" t="s">
        <v>121</v>
      </c>
      <c r="AV15" s="8">
        <f>AW15+AX15</f>
        <v>0</v>
      </c>
      <c r="AW15" s="8">
        <f>G15*AO15</f>
        <v>0</v>
      </c>
      <c r="AX15" s="8">
        <f>G15*AP15</f>
        <v>0</v>
      </c>
      <c r="AY15" s="7" t="s">
        <v>125</v>
      </c>
      <c r="AZ15" s="7" t="s">
        <v>126</v>
      </c>
      <c r="BA15" s="37" t="s">
        <v>127</v>
      </c>
      <c r="BC15" s="8">
        <f>AW15+AX15</f>
        <v>0</v>
      </c>
      <c r="BD15" s="8">
        <f>H15/(100-BE15)*100</f>
        <v>0</v>
      </c>
      <c r="BE15" s="8">
        <v>0</v>
      </c>
      <c r="BF15" s="8">
        <f>15</f>
        <v>15</v>
      </c>
      <c r="BH15" s="8">
        <f>G15*AO15</f>
        <v>0</v>
      </c>
      <c r="BI15" s="8">
        <f>G15*AP15</f>
        <v>0</v>
      </c>
      <c r="BJ15" s="8">
        <f>G15*H15</f>
        <v>0</v>
      </c>
      <c r="BK15" s="8"/>
      <c r="BL15" s="8">
        <v>0</v>
      </c>
      <c r="BW15" s="8">
        <v>21</v>
      </c>
      <c r="BX15" s="81" t="s">
        <v>133</v>
      </c>
    </row>
    <row r="16" spans="1:76" x14ac:dyDescent="0.2">
      <c r="A16" s="1" t="s">
        <v>134</v>
      </c>
      <c r="B16" s="2" t="s">
        <v>18</v>
      </c>
      <c r="C16" s="2" t="s">
        <v>135</v>
      </c>
      <c r="D16" s="116" t="s">
        <v>136</v>
      </c>
      <c r="E16" s="111"/>
      <c r="F16" s="2" t="s">
        <v>124</v>
      </c>
      <c r="G16" s="8">
        <v>1</v>
      </c>
      <c r="H16" s="94">
        <v>0</v>
      </c>
      <c r="I16" s="94">
        <f>G16*H16</f>
        <v>0</v>
      </c>
      <c r="K16" s="41"/>
      <c r="Z16" s="8">
        <f>IF(AQ16="5",BJ16,0)</f>
        <v>0</v>
      </c>
      <c r="AB16" s="8">
        <f>IF(AQ16="1",BH16,0)</f>
        <v>0</v>
      </c>
      <c r="AC16" s="8">
        <f>IF(AQ16="1",BI16,0)</f>
        <v>0</v>
      </c>
      <c r="AD16" s="8">
        <f>IF(AQ16="7",BH16,0)</f>
        <v>0</v>
      </c>
      <c r="AE16" s="8">
        <f>IF(AQ16="7",BI16,0)</f>
        <v>0</v>
      </c>
      <c r="AF16" s="8">
        <f>IF(AQ16="2",BH16,0)</f>
        <v>0</v>
      </c>
      <c r="AG16" s="8">
        <f>IF(AQ16="2",BI16,0)</f>
        <v>0</v>
      </c>
      <c r="AH16" s="8">
        <f>IF(AQ16="0",BJ16,0)</f>
        <v>0</v>
      </c>
      <c r="AI16" s="37" t="s">
        <v>18</v>
      </c>
      <c r="AJ16" s="8">
        <f>IF(AN16=0,I16,0)</f>
        <v>0</v>
      </c>
      <c r="AK16" s="8">
        <f>IF(AN16=12,I16,0)</f>
        <v>0</v>
      </c>
      <c r="AL16" s="8">
        <f>IF(AN16=21,I16,0)</f>
        <v>0</v>
      </c>
      <c r="AN16" s="8">
        <v>21</v>
      </c>
      <c r="AO16" s="8">
        <f>H16*0</f>
        <v>0</v>
      </c>
      <c r="AP16" s="8">
        <f>H16*(1-0)</f>
        <v>0</v>
      </c>
      <c r="AQ16" s="7" t="s">
        <v>121</v>
      </c>
      <c r="AV16" s="8">
        <f>AW16+AX16</f>
        <v>0</v>
      </c>
      <c r="AW16" s="8">
        <f>G16*AO16</f>
        <v>0</v>
      </c>
      <c r="AX16" s="8">
        <f>G16*AP16</f>
        <v>0</v>
      </c>
      <c r="AY16" s="7" t="s">
        <v>125</v>
      </c>
      <c r="AZ16" s="7" t="s">
        <v>126</v>
      </c>
      <c r="BA16" s="37" t="s">
        <v>127</v>
      </c>
      <c r="BC16" s="8">
        <f>AW16+AX16</f>
        <v>0</v>
      </c>
      <c r="BD16" s="8">
        <f>H16/(100-BE16)*100</f>
        <v>0</v>
      </c>
      <c r="BE16" s="8">
        <v>0</v>
      </c>
      <c r="BF16" s="8">
        <f>16</f>
        <v>16</v>
      </c>
      <c r="BH16" s="8">
        <f>G16*AO16</f>
        <v>0</v>
      </c>
      <c r="BI16" s="8">
        <f>G16*AP16</f>
        <v>0</v>
      </c>
      <c r="BJ16" s="8">
        <f>G16*H16</f>
        <v>0</v>
      </c>
      <c r="BK16" s="8"/>
      <c r="BL16" s="8">
        <v>0</v>
      </c>
      <c r="BW16" s="8">
        <v>21</v>
      </c>
      <c r="BX16" s="81" t="s">
        <v>136</v>
      </c>
    </row>
    <row r="17" spans="1:76" x14ac:dyDescent="0.2">
      <c r="A17" s="1" t="s">
        <v>137</v>
      </c>
      <c r="B17" s="2" t="s">
        <v>18</v>
      </c>
      <c r="C17" s="2" t="s">
        <v>138</v>
      </c>
      <c r="D17" s="116" t="s">
        <v>50</v>
      </c>
      <c r="E17" s="111"/>
      <c r="F17" s="2" t="s">
        <v>124</v>
      </c>
      <c r="G17" s="8">
        <v>1</v>
      </c>
      <c r="H17" s="94">
        <v>0</v>
      </c>
      <c r="I17" s="94">
        <f>G17*H17</f>
        <v>0</v>
      </c>
      <c r="K17" s="41"/>
      <c r="Z17" s="8">
        <f>IF(AQ17="5",BJ17,0)</f>
        <v>0</v>
      </c>
      <c r="AB17" s="8">
        <f>IF(AQ17="1",BH17,0)</f>
        <v>0</v>
      </c>
      <c r="AC17" s="8">
        <f>IF(AQ17="1",BI17,0)</f>
        <v>0</v>
      </c>
      <c r="AD17" s="8">
        <f>IF(AQ17="7",BH17,0)</f>
        <v>0</v>
      </c>
      <c r="AE17" s="8">
        <f>IF(AQ17="7",BI17,0)</f>
        <v>0</v>
      </c>
      <c r="AF17" s="8">
        <f>IF(AQ17="2",BH17,0)</f>
        <v>0</v>
      </c>
      <c r="AG17" s="8">
        <f>IF(AQ17="2",BI17,0)</f>
        <v>0</v>
      </c>
      <c r="AH17" s="8">
        <f>IF(AQ17="0",BJ17,0)</f>
        <v>0</v>
      </c>
      <c r="AI17" s="37" t="s">
        <v>18</v>
      </c>
      <c r="AJ17" s="8">
        <f>IF(AN17=0,I17,0)</f>
        <v>0</v>
      </c>
      <c r="AK17" s="8">
        <f>IF(AN17=12,I17,0)</f>
        <v>0</v>
      </c>
      <c r="AL17" s="8">
        <f>IF(AN17=21,I17,0)</f>
        <v>0</v>
      </c>
      <c r="AN17" s="8">
        <v>21</v>
      </c>
      <c r="AO17" s="8">
        <f>H17*0</f>
        <v>0</v>
      </c>
      <c r="AP17" s="8">
        <f>H17*(1-0)</f>
        <v>0</v>
      </c>
      <c r="AQ17" s="7" t="s">
        <v>121</v>
      </c>
      <c r="AV17" s="8">
        <f>AW17+AX17</f>
        <v>0</v>
      </c>
      <c r="AW17" s="8">
        <f>G17*AO17</f>
        <v>0</v>
      </c>
      <c r="AX17" s="8">
        <f>G17*AP17</f>
        <v>0</v>
      </c>
      <c r="AY17" s="7" t="s">
        <v>125</v>
      </c>
      <c r="AZ17" s="7" t="s">
        <v>126</v>
      </c>
      <c r="BA17" s="37" t="s">
        <v>127</v>
      </c>
      <c r="BC17" s="8">
        <f>AW17+AX17</f>
        <v>0</v>
      </c>
      <c r="BD17" s="8">
        <f>H17/(100-BE17)*100</f>
        <v>0</v>
      </c>
      <c r="BE17" s="8">
        <v>0</v>
      </c>
      <c r="BF17" s="8">
        <f>17</f>
        <v>17</v>
      </c>
      <c r="BH17" s="8">
        <f>G17*AO17</f>
        <v>0</v>
      </c>
      <c r="BI17" s="8">
        <f>G17*AP17</f>
        <v>0</v>
      </c>
      <c r="BJ17" s="8">
        <f>G17*H17</f>
        <v>0</v>
      </c>
      <c r="BK17" s="8"/>
      <c r="BL17" s="8">
        <v>0</v>
      </c>
      <c r="BW17" s="8">
        <v>21</v>
      </c>
      <c r="BX17" s="81" t="s">
        <v>50</v>
      </c>
    </row>
    <row r="18" spans="1:76" x14ac:dyDescent="0.2">
      <c r="A18" s="44" t="s">
        <v>18</v>
      </c>
      <c r="B18" s="83" t="s">
        <v>18</v>
      </c>
      <c r="C18" s="83" t="s">
        <v>22</v>
      </c>
      <c r="D18" s="193" t="s">
        <v>23</v>
      </c>
      <c r="E18" s="194"/>
      <c r="F18" s="45" t="s">
        <v>3</v>
      </c>
      <c r="G18" s="45" t="s">
        <v>3</v>
      </c>
      <c r="H18" s="95" t="s">
        <v>3</v>
      </c>
      <c r="I18" s="87">
        <v>0</v>
      </c>
      <c r="K18" s="41"/>
      <c r="AI18" s="37" t="s">
        <v>18</v>
      </c>
      <c r="AS18" s="32">
        <f>SUM(AJ19:AJ28)</f>
        <v>0</v>
      </c>
      <c r="AT18" s="32">
        <f>SUM(AK19:AK28)</f>
        <v>0</v>
      </c>
      <c r="AU18" s="32">
        <f>SUM(AL19:AL28)</f>
        <v>0</v>
      </c>
    </row>
    <row r="19" spans="1:76" x14ac:dyDescent="0.2">
      <c r="A19" s="1" t="s">
        <v>139</v>
      </c>
      <c r="B19" s="2" t="s">
        <v>18</v>
      </c>
      <c r="C19" s="2" t="s">
        <v>140</v>
      </c>
      <c r="D19" s="116" t="s">
        <v>141</v>
      </c>
      <c r="E19" s="111"/>
      <c r="F19" s="2" t="s">
        <v>142</v>
      </c>
      <c r="G19" s="8">
        <v>295.89</v>
      </c>
      <c r="H19" s="94">
        <v>0</v>
      </c>
      <c r="I19" s="94">
        <f>G19*H19</f>
        <v>0</v>
      </c>
      <c r="K19" s="41"/>
      <c r="Z19" s="8">
        <f>IF(AQ19="5",BJ19,0)</f>
        <v>0</v>
      </c>
      <c r="AB19" s="8">
        <f>IF(AQ19="1",BH19,0)</f>
        <v>0</v>
      </c>
      <c r="AC19" s="8">
        <f>IF(AQ19="1",BI19,0)</f>
        <v>0</v>
      </c>
      <c r="AD19" s="8">
        <f>IF(AQ19="7",BH19,0)</f>
        <v>0</v>
      </c>
      <c r="AE19" s="8">
        <f>IF(AQ19="7",BI19,0)</f>
        <v>0</v>
      </c>
      <c r="AF19" s="8">
        <f>IF(AQ19="2",BH19,0)</f>
        <v>0</v>
      </c>
      <c r="AG19" s="8">
        <f>IF(AQ19="2",BI19,0)</f>
        <v>0</v>
      </c>
      <c r="AH19" s="8">
        <f>IF(AQ19="0",BJ19,0)</f>
        <v>0</v>
      </c>
      <c r="AI19" s="37" t="s">
        <v>18</v>
      </c>
      <c r="AJ19" s="8">
        <f>IF(AN19=0,I19,0)</f>
        <v>0</v>
      </c>
      <c r="AK19" s="8">
        <f>IF(AN19=12,I19,0)</f>
        <v>0</v>
      </c>
      <c r="AL19" s="8">
        <f>IF(AN19=21,I19,0)</f>
        <v>0</v>
      </c>
      <c r="AN19" s="8">
        <v>21</v>
      </c>
      <c r="AO19" s="8">
        <f>H19*0</f>
        <v>0</v>
      </c>
      <c r="AP19" s="8">
        <f>H19*(1-0)</f>
        <v>0</v>
      </c>
      <c r="AQ19" s="7" t="s">
        <v>121</v>
      </c>
      <c r="AV19" s="8">
        <f>AW19+AX19</f>
        <v>0</v>
      </c>
      <c r="AW19" s="8">
        <f>G19*AO19</f>
        <v>0</v>
      </c>
      <c r="AX19" s="8">
        <f>G19*AP19</f>
        <v>0</v>
      </c>
      <c r="AY19" s="7" t="s">
        <v>143</v>
      </c>
      <c r="AZ19" s="7" t="s">
        <v>144</v>
      </c>
      <c r="BA19" s="37" t="s">
        <v>127</v>
      </c>
      <c r="BC19" s="8">
        <f>AW19+AX19</f>
        <v>0</v>
      </c>
      <c r="BD19" s="8">
        <f>H19/(100-BE19)*100</f>
        <v>0</v>
      </c>
      <c r="BE19" s="8">
        <v>0</v>
      </c>
      <c r="BF19" s="8">
        <f>19</f>
        <v>19</v>
      </c>
      <c r="BH19" s="8">
        <f>G19*AO19</f>
        <v>0</v>
      </c>
      <c r="BI19" s="8">
        <f>G19*AP19</f>
        <v>0</v>
      </c>
      <c r="BJ19" s="8">
        <f>G19*H19</f>
        <v>0</v>
      </c>
      <c r="BK19" s="8"/>
      <c r="BL19" s="8">
        <v>11</v>
      </c>
      <c r="BW19" s="8">
        <v>21</v>
      </c>
      <c r="BX19" s="81" t="s">
        <v>141</v>
      </c>
    </row>
    <row r="20" spans="1:76" x14ac:dyDescent="0.2">
      <c r="A20" s="46"/>
      <c r="D20" s="47" t="s">
        <v>145</v>
      </c>
      <c r="E20" s="47" t="s">
        <v>18</v>
      </c>
      <c r="G20" s="48">
        <v>352</v>
      </c>
      <c r="K20" s="41"/>
    </row>
    <row r="21" spans="1:76" x14ac:dyDescent="0.2">
      <c r="A21" s="46"/>
      <c r="D21" s="47" t="s">
        <v>146</v>
      </c>
      <c r="E21" s="47" t="s">
        <v>18</v>
      </c>
      <c r="G21" s="48">
        <v>0</v>
      </c>
      <c r="K21" s="41"/>
    </row>
    <row r="22" spans="1:76" x14ac:dyDescent="0.2">
      <c r="A22" s="46"/>
      <c r="D22" s="47" t="s">
        <v>147</v>
      </c>
      <c r="E22" s="47" t="s">
        <v>18</v>
      </c>
      <c r="G22" s="48">
        <v>-6.2</v>
      </c>
      <c r="K22" s="41"/>
    </row>
    <row r="23" spans="1:76" x14ac:dyDescent="0.2">
      <c r="A23" s="46"/>
      <c r="D23" s="47" t="s">
        <v>148</v>
      </c>
      <c r="E23" s="47" t="s">
        <v>18</v>
      </c>
      <c r="G23" s="48">
        <v>-33.479999999999997</v>
      </c>
      <c r="K23" s="41"/>
    </row>
    <row r="24" spans="1:76" x14ac:dyDescent="0.2">
      <c r="A24" s="46"/>
      <c r="D24" s="47" t="s">
        <v>149</v>
      </c>
      <c r="E24" s="47" t="s">
        <v>18</v>
      </c>
      <c r="G24" s="48">
        <v>-16.43</v>
      </c>
      <c r="K24" s="41"/>
    </row>
    <row r="25" spans="1:76" x14ac:dyDescent="0.2">
      <c r="A25" s="1" t="s">
        <v>150</v>
      </c>
      <c r="B25" s="2" t="s">
        <v>18</v>
      </c>
      <c r="C25" s="2" t="s">
        <v>151</v>
      </c>
      <c r="D25" s="116" t="s">
        <v>152</v>
      </c>
      <c r="E25" s="111"/>
      <c r="F25" s="2" t="s">
        <v>142</v>
      </c>
      <c r="G25" s="8">
        <v>16.43</v>
      </c>
      <c r="H25" s="94">
        <v>0</v>
      </c>
      <c r="I25" s="94">
        <f>G25*H25</f>
        <v>0</v>
      </c>
      <c r="K25" s="41"/>
      <c r="Z25" s="8">
        <f>IF(AQ25="5",BJ25,0)</f>
        <v>0</v>
      </c>
      <c r="AB25" s="8">
        <f>IF(AQ25="1",BH25,0)</f>
        <v>0</v>
      </c>
      <c r="AC25" s="8">
        <f>IF(AQ25="1",BI25,0)</f>
        <v>0</v>
      </c>
      <c r="AD25" s="8">
        <f>IF(AQ25="7",BH25,0)</f>
        <v>0</v>
      </c>
      <c r="AE25" s="8">
        <f>IF(AQ25="7",BI25,0)</f>
        <v>0</v>
      </c>
      <c r="AF25" s="8">
        <f>IF(AQ25="2",BH25,0)</f>
        <v>0</v>
      </c>
      <c r="AG25" s="8">
        <f>IF(AQ25="2",BI25,0)</f>
        <v>0</v>
      </c>
      <c r="AH25" s="8">
        <f>IF(AQ25="0",BJ25,0)</f>
        <v>0</v>
      </c>
      <c r="AI25" s="37" t="s">
        <v>18</v>
      </c>
      <c r="AJ25" s="8">
        <f>IF(AN25=0,I25,0)</f>
        <v>0</v>
      </c>
      <c r="AK25" s="8">
        <f>IF(AN25=12,I25,0)</f>
        <v>0</v>
      </c>
      <c r="AL25" s="8">
        <f>IF(AN25=21,I25,0)</f>
        <v>0</v>
      </c>
      <c r="AN25" s="8">
        <v>21</v>
      </c>
      <c r="AO25" s="8">
        <f>H25*0</f>
        <v>0</v>
      </c>
      <c r="AP25" s="8">
        <f>H25*(1-0)</f>
        <v>0</v>
      </c>
      <c r="AQ25" s="7" t="s">
        <v>121</v>
      </c>
      <c r="AV25" s="8">
        <f>AW25+AX25</f>
        <v>0</v>
      </c>
      <c r="AW25" s="8">
        <f>G25*AO25</f>
        <v>0</v>
      </c>
      <c r="AX25" s="8">
        <f>G25*AP25</f>
        <v>0</v>
      </c>
      <c r="AY25" s="7" t="s">
        <v>143</v>
      </c>
      <c r="AZ25" s="7" t="s">
        <v>144</v>
      </c>
      <c r="BA25" s="37" t="s">
        <v>127</v>
      </c>
      <c r="BC25" s="8">
        <f>AW25+AX25</f>
        <v>0</v>
      </c>
      <c r="BD25" s="8">
        <f>H25/(100-BE25)*100</f>
        <v>0</v>
      </c>
      <c r="BE25" s="8">
        <v>0</v>
      </c>
      <c r="BF25" s="8">
        <f>25</f>
        <v>25</v>
      </c>
      <c r="BH25" s="8">
        <f>G25*AO25</f>
        <v>0</v>
      </c>
      <c r="BI25" s="8">
        <f>G25*AP25</f>
        <v>0</v>
      </c>
      <c r="BJ25" s="8">
        <f>G25*H25</f>
        <v>0</v>
      </c>
      <c r="BK25" s="8"/>
      <c r="BL25" s="8">
        <v>11</v>
      </c>
      <c r="BW25" s="8">
        <v>21</v>
      </c>
      <c r="BX25" s="81" t="s">
        <v>152</v>
      </c>
    </row>
    <row r="26" spans="1:76" x14ac:dyDescent="0.2">
      <c r="A26" s="46"/>
      <c r="D26" s="47" t="s">
        <v>153</v>
      </c>
      <c r="E26" s="47" t="s">
        <v>18</v>
      </c>
      <c r="G26" s="48">
        <v>0</v>
      </c>
      <c r="K26" s="41"/>
    </row>
    <row r="27" spans="1:76" x14ac:dyDescent="0.2">
      <c r="A27" s="46"/>
      <c r="D27" s="47" t="s">
        <v>154</v>
      </c>
      <c r="E27" s="47" t="s">
        <v>18</v>
      </c>
      <c r="G27" s="48">
        <v>16.43</v>
      </c>
      <c r="K27" s="41"/>
    </row>
    <row r="28" spans="1:76" x14ac:dyDescent="0.2">
      <c r="A28" s="1" t="s">
        <v>155</v>
      </c>
      <c r="B28" s="2" t="s">
        <v>18</v>
      </c>
      <c r="C28" s="2" t="s">
        <v>156</v>
      </c>
      <c r="D28" s="116" t="s">
        <v>157</v>
      </c>
      <c r="E28" s="111"/>
      <c r="F28" s="2" t="s">
        <v>158</v>
      </c>
      <c r="G28" s="8">
        <v>41.55</v>
      </c>
      <c r="H28" s="94">
        <v>0</v>
      </c>
      <c r="I28" s="94">
        <f>G28*H28</f>
        <v>0</v>
      </c>
      <c r="K28" s="41"/>
      <c r="Z28" s="8">
        <f>IF(AQ28="5",BJ28,0)</f>
        <v>0</v>
      </c>
      <c r="AB28" s="8">
        <f>IF(AQ28="1",BH28,0)</f>
        <v>0</v>
      </c>
      <c r="AC28" s="8">
        <f>IF(AQ28="1",BI28,0)</f>
        <v>0</v>
      </c>
      <c r="AD28" s="8">
        <f>IF(AQ28="7",BH28,0)</f>
        <v>0</v>
      </c>
      <c r="AE28" s="8">
        <f>IF(AQ28="7",BI28,0)</f>
        <v>0</v>
      </c>
      <c r="AF28" s="8">
        <f>IF(AQ28="2",BH28,0)</f>
        <v>0</v>
      </c>
      <c r="AG28" s="8">
        <f>IF(AQ28="2",BI28,0)</f>
        <v>0</v>
      </c>
      <c r="AH28" s="8">
        <f>IF(AQ28="0",BJ28,0)</f>
        <v>0</v>
      </c>
      <c r="AI28" s="37" t="s">
        <v>18</v>
      </c>
      <c r="AJ28" s="8">
        <f>IF(AN28=0,I28,0)</f>
        <v>0</v>
      </c>
      <c r="AK28" s="8">
        <f>IF(AN28=12,I28,0)</f>
        <v>0</v>
      </c>
      <c r="AL28" s="8">
        <f>IF(AN28=21,I28,0)</f>
        <v>0</v>
      </c>
      <c r="AN28" s="8">
        <v>21</v>
      </c>
      <c r="AO28" s="8">
        <f>H28*0</f>
        <v>0</v>
      </c>
      <c r="AP28" s="8">
        <f>H28*(1-0)</f>
        <v>0</v>
      </c>
      <c r="AQ28" s="7" t="s">
        <v>121</v>
      </c>
      <c r="AV28" s="8">
        <f>AW28+AX28</f>
        <v>0</v>
      </c>
      <c r="AW28" s="8">
        <f>G28*AO28</f>
        <v>0</v>
      </c>
      <c r="AX28" s="8">
        <f>G28*AP28</f>
        <v>0</v>
      </c>
      <c r="AY28" s="7" t="s">
        <v>143</v>
      </c>
      <c r="AZ28" s="7" t="s">
        <v>144</v>
      </c>
      <c r="BA28" s="37" t="s">
        <v>127</v>
      </c>
      <c r="BC28" s="8">
        <f>AW28+AX28</f>
        <v>0</v>
      </c>
      <c r="BD28" s="8">
        <f>H28/(100-BE28)*100</f>
        <v>0</v>
      </c>
      <c r="BE28" s="8">
        <v>0</v>
      </c>
      <c r="BF28" s="8">
        <f>28</f>
        <v>28</v>
      </c>
      <c r="BH28" s="8">
        <f>G28*AO28</f>
        <v>0</v>
      </c>
      <c r="BI28" s="8">
        <f>G28*AP28</f>
        <v>0</v>
      </c>
      <c r="BJ28" s="8">
        <f>G28*H28</f>
        <v>0</v>
      </c>
      <c r="BK28" s="8"/>
      <c r="BL28" s="8">
        <v>11</v>
      </c>
      <c r="BW28" s="8">
        <v>21</v>
      </c>
      <c r="BX28" s="81" t="s">
        <v>157</v>
      </c>
    </row>
    <row r="29" spans="1:76" x14ac:dyDescent="0.2">
      <c r="A29" s="46"/>
      <c r="D29" s="47" t="s">
        <v>159</v>
      </c>
      <c r="E29" s="47" t="s">
        <v>18</v>
      </c>
      <c r="G29" s="48">
        <v>41.55</v>
      </c>
      <c r="K29" s="41"/>
    </row>
    <row r="30" spans="1:76" x14ac:dyDescent="0.2">
      <c r="A30" s="44" t="s">
        <v>18</v>
      </c>
      <c r="B30" s="83" t="s">
        <v>18</v>
      </c>
      <c r="C30" s="83" t="s">
        <v>24</v>
      </c>
      <c r="D30" s="193" t="s">
        <v>25</v>
      </c>
      <c r="E30" s="194"/>
      <c r="F30" s="45" t="s">
        <v>3</v>
      </c>
      <c r="G30" s="45" t="s">
        <v>3</v>
      </c>
      <c r="H30" s="95" t="s">
        <v>3</v>
      </c>
      <c r="I30" s="87">
        <v>0</v>
      </c>
      <c r="K30" s="41"/>
      <c r="AI30" s="37" t="s">
        <v>18</v>
      </c>
      <c r="AS30" s="32">
        <f>SUM(AJ31:AJ31)</f>
        <v>0</v>
      </c>
      <c r="AT30" s="32">
        <f>SUM(AK31:AK31)</f>
        <v>0</v>
      </c>
      <c r="AU30" s="32">
        <f>SUM(AL31:AL31)</f>
        <v>0</v>
      </c>
    </row>
    <row r="31" spans="1:76" x14ac:dyDescent="0.2">
      <c r="A31" s="1" t="s">
        <v>32</v>
      </c>
      <c r="B31" s="2" t="s">
        <v>18</v>
      </c>
      <c r="C31" s="2" t="s">
        <v>160</v>
      </c>
      <c r="D31" s="116" t="s">
        <v>161</v>
      </c>
      <c r="E31" s="111"/>
      <c r="F31" s="2" t="s">
        <v>142</v>
      </c>
      <c r="G31" s="8">
        <v>318.52</v>
      </c>
      <c r="H31" s="94">
        <v>0</v>
      </c>
      <c r="I31" s="94">
        <f>G31*H31</f>
        <v>0</v>
      </c>
      <c r="K31" s="41"/>
      <c r="Z31" s="8">
        <f>IF(AQ31="5",BJ31,0)</f>
        <v>0</v>
      </c>
      <c r="AB31" s="8">
        <f>IF(AQ31="1",BH31,0)</f>
        <v>0</v>
      </c>
      <c r="AC31" s="8">
        <f>IF(AQ31="1",BI31,0)</f>
        <v>0</v>
      </c>
      <c r="AD31" s="8">
        <f>IF(AQ31="7",BH31,0)</f>
        <v>0</v>
      </c>
      <c r="AE31" s="8">
        <f>IF(AQ31="7",BI31,0)</f>
        <v>0</v>
      </c>
      <c r="AF31" s="8">
        <f>IF(AQ31="2",BH31,0)</f>
        <v>0</v>
      </c>
      <c r="AG31" s="8">
        <f>IF(AQ31="2",BI31,0)</f>
        <v>0</v>
      </c>
      <c r="AH31" s="8">
        <f>IF(AQ31="0",BJ31,0)</f>
        <v>0</v>
      </c>
      <c r="AI31" s="37" t="s">
        <v>18</v>
      </c>
      <c r="AJ31" s="8">
        <f>IF(AN31=0,I31,0)</f>
        <v>0</v>
      </c>
      <c r="AK31" s="8">
        <f>IF(AN31=12,I31,0)</f>
        <v>0</v>
      </c>
      <c r="AL31" s="8">
        <f>IF(AN31=21,I31,0)</f>
        <v>0</v>
      </c>
      <c r="AN31" s="8">
        <v>21</v>
      </c>
      <c r="AO31" s="8">
        <f>H31*0</f>
        <v>0</v>
      </c>
      <c r="AP31" s="8">
        <f>H31*(1-0)</f>
        <v>0</v>
      </c>
      <c r="AQ31" s="7" t="s">
        <v>121</v>
      </c>
      <c r="AV31" s="8">
        <f>AW31+AX31</f>
        <v>0</v>
      </c>
      <c r="AW31" s="8">
        <f>G31*AO31</f>
        <v>0</v>
      </c>
      <c r="AX31" s="8">
        <f>G31*AP31</f>
        <v>0</v>
      </c>
      <c r="AY31" s="7" t="s">
        <v>162</v>
      </c>
      <c r="AZ31" s="7" t="s">
        <v>144</v>
      </c>
      <c r="BA31" s="37" t="s">
        <v>127</v>
      </c>
      <c r="BC31" s="8">
        <f>AW31+AX31</f>
        <v>0</v>
      </c>
      <c r="BD31" s="8">
        <f>H31/(100-BE31)*100</f>
        <v>0</v>
      </c>
      <c r="BE31" s="8">
        <v>0</v>
      </c>
      <c r="BF31" s="8">
        <f>31</f>
        <v>31</v>
      </c>
      <c r="BH31" s="8">
        <f>G31*AO31</f>
        <v>0</v>
      </c>
      <c r="BI31" s="8">
        <f>G31*AP31</f>
        <v>0</v>
      </c>
      <c r="BJ31" s="8">
        <f>G31*H31</f>
        <v>0</v>
      </c>
      <c r="BK31" s="8"/>
      <c r="BL31" s="8">
        <v>18</v>
      </c>
      <c r="BW31" s="8">
        <v>21</v>
      </c>
      <c r="BX31" s="81" t="s">
        <v>161</v>
      </c>
    </row>
    <row r="32" spans="1:76" x14ac:dyDescent="0.2">
      <c r="A32" s="46"/>
      <c r="D32" s="47" t="s">
        <v>163</v>
      </c>
      <c r="E32" s="47" t="s">
        <v>18</v>
      </c>
      <c r="G32" s="48">
        <v>318.52</v>
      </c>
      <c r="K32" s="41"/>
    </row>
    <row r="33" spans="1:76" x14ac:dyDescent="0.2">
      <c r="A33" s="44" t="s">
        <v>18</v>
      </c>
      <c r="B33" s="83" t="s">
        <v>18</v>
      </c>
      <c r="C33" s="83" t="s">
        <v>26</v>
      </c>
      <c r="D33" s="193" t="s">
        <v>27</v>
      </c>
      <c r="E33" s="194"/>
      <c r="F33" s="45" t="s">
        <v>3</v>
      </c>
      <c r="G33" s="45" t="s">
        <v>3</v>
      </c>
      <c r="H33" s="95" t="s">
        <v>3</v>
      </c>
      <c r="I33" s="87">
        <v>0</v>
      </c>
      <c r="K33" s="41"/>
      <c r="AI33" s="37" t="s">
        <v>18</v>
      </c>
      <c r="AS33" s="32">
        <f>SUM(AJ34:AJ34)</f>
        <v>0</v>
      </c>
      <c r="AT33" s="32">
        <f>SUM(AK34:AK34)</f>
        <v>0</v>
      </c>
      <c r="AU33" s="32">
        <f>SUM(AL34:AL34)</f>
        <v>0</v>
      </c>
    </row>
    <row r="34" spans="1:76" x14ac:dyDescent="0.2">
      <c r="A34" s="1" t="s">
        <v>164</v>
      </c>
      <c r="B34" s="2" t="s">
        <v>18</v>
      </c>
      <c r="C34" s="2" t="s">
        <v>165</v>
      </c>
      <c r="D34" s="116" t="s">
        <v>166</v>
      </c>
      <c r="E34" s="111"/>
      <c r="F34" s="2" t="s">
        <v>167</v>
      </c>
      <c r="G34" s="8">
        <v>8</v>
      </c>
      <c r="H34" s="94">
        <v>0</v>
      </c>
      <c r="I34" s="94">
        <f>G34*H34</f>
        <v>0</v>
      </c>
      <c r="K34" s="41"/>
      <c r="Z34" s="8">
        <f>IF(AQ34="5",BJ34,0)</f>
        <v>0</v>
      </c>
      <c r="AB34" s="8">
        <f>IF(AQ34="1",BH34,0)</f>
        <v>0</v>
      </c>
      <c r="AC34" s="8">
        <f>IF(AQ34="1",BI34,0)</f>
        <v>0</v>
      </c>
      <c r="AD34" s="8">
        <f>IF(AQ34="7",BH34,0)</f>
        <v>0</v>
      </c>
      <c r="AE34" s="8">
        <f>IF(AQ34="7",BI34,0)</f>
        <v>0</v>
      </c>
      <c r="AF34" s="8">
        <f>IF(AQ34="2",BH34,0)</f>
        <v>0</v>
      </c>
      <c r="AG34" s="8">
        <f>IF(AQ34="2",BI34,0)</f>
        <v>0</v>
      </c>
      <c r="AH34" s="8">
        <f>IF(AQ34="0",BJ34,0)</f>
        <v>0</v>
      </c>
      <c r="AI34" s="37" t="s">
        <v>18</v>
      </c>
      <c r="AJ34" s="8">
        <f>IF(AN34=0,I34,0)</f>
        <v>0</v>
      </c>
      <c r="AK34" s="8">
        <f>IF(AN34=12,I34,0)</f>
        <v>0</v>
      </c>
      <c r="AL34" s="8">
        <f>IF(AN34=21,I34,0)</f>
        <v>0</v>
      </c>
      <c r="AN34" s="8">
        <v>21</v>
      </c>
      <c r="AO34" s="8">
        <f>H34*0.858713994</f>
        <v>0</v>
      </c>
      <c r="AP34" s="8">
        <f>H34*(1-0.858713994)</f>
        <v>0</v>
      </c>
      <c r="AQ34" s="7" t="s">
        <v>121</v>
      </c>
      <c r="AV34" s="8">
        <f>AW34+AX34</f>
        <v>0</v>
      </c>
      <c r="AW34" s="8">
        <f>G34*AO34</f>
        <v>0</v>
      </c>
      <c r="AX34" s="8">
        <f>G34*AP34</f>
        <v>0</v>
      </c>
      <c r="AY34" s="7" t="s">
        <v>168</v>
      </c>
      <c r="AZ34" s="7" t="s">
        <v>169</v>
      </c>
      <c r="BA34" s="37" t="s">
        <v>127</v>
      </c>
      <c r="BC34" s="8">
        <f>AW34+AX34</f>
        <v>0</v>
      </c>
      <c r="BD34" s="8">
        <f>H34/(100-BE34)*100</f>
        <v>0</v>
      </c>
      <c r="BE34" s="8">
        <v>0</v>
      </c>
      <c r="BF34" s="8">
        <f>34</f>
        <v>34</v>
      </c>
      <c r="BH34" s="8">
        <f>G34*AO34</f>
        <v>0</v>
      </c>
      <c r="BI34" s="8">
        <f>G34*AP34</f>
        <v>0</v>
      </c>
      <c r="BJ34" s="8">
        <f>G34*H34</f>
        <v>0</v>
      </c>
      <c r="BK34" s="8"/>
      <c r="BL34" s="8">
        <v>56</v>
      </c>
      <c r="BW34" s="8">
        <v>21</v>
      </c>
      <c r="BX34" s="81" t="s">
        <v>166</v>
      </c>
    </row>
    <row r="35" spans="1:76" x14ac:dyDescent="0.2">
      <c r="A35" s="46"/>
      <c r="D35" s="47" t="s">
        <v>170</v>
      </c>
      <c r="E35" s="47" t="s">
        <v>18</v>
      </c>
      <c r="G35" s="48">
        <v>0</v>
      </c>
      <c r="K35" s="41"/>
    </row>
    <row r="36" spans="1:76" x14ac:dyDescent="0.2">
      <c r="A36" s="46"/>
      <c r="D36" s="47" t="s">
        <v>171</v>
      </c>
      <c r="E36" s="47" t="s">
        <v>18</v>
      </c>
      <c r="G36" s="48">
        <v>8</v>
      </c>
      <c r="K36" s="41"/>
    </row>
    <row r="37" spans="1:76" x14ac:dyDescent="0.2">
      <c r="A37" s="44" t="s">
        <v>18</v>
      </c>
      <c r="B37" s="83" t="s">
        <v>18</v>
      </c>
      <c r="C37" s="83" t="s">
        <v>28</v>
      </c>
      <c r="D37" s="193" t="s">
        <v>29</v>
      </c>
      <c r="E37" s="194"/>
      <c r="F37" s="45" t="s">
        <v>3</v>
      </c>
      <c r="G37" s="45" t="s">
        <v>3</v>
      </c>
      <c r="H37" s="95" t="s">
        <v>3</v>
      </c>
      <c r="I37" s="87">
        <v>0</v>
      </c>
      <c r="K37" s="41"/>
      <c r="AI37" s="37" t="s">
        <v>18</v>
      </c>
      <c r="AS37" s="32">
        <f>SUM(AJ38:AJ41)</f>
        <v>0</v>
      </c>
      <c r="AT37" s="32">
        <f>SUM(AK38:AK41)</f>
        <v>0</v>
      </c>
      <c r="AU37" s="32">
        <f>SUM(AL38:AL41)</f>
        <v>0</v>
      </c>
    </row>
    <row r="38" spans="1:76" x14ac:dyDescent="0.2">
      <c r="A38" s="1" t="s">
        <v>22</v>
      </c>
      <c r="B38" s="2" t="s">
        <v>18</v>
      </c>
      <c r="C38" s="2" t="s">
        <v>172</v>
      </c>
      <c r="D38" s="116" t="s">
        <v>173</v>
      </c>
      <c r="E38" s="111"/>
      <c r="F38" s="2" t="s">
        <v>142</v>
      </c>
      <c r="G38" s="8">
        <v>318.52</v>
      </c>
      <c r="H38" s="94">
        <v>0</v>
      </c>
      <c r="I38" s="94">
        <f>G38*H38</f>
        <v>0</v>
      </c>
      <c r="K38" s="41"/>
      <c r="Z38" s="8">
        <f>IF(AQ38="5",BJ38,0)</f>
        <v>0</v>
      </c>
      <c r="AB38" s="8">
        <f>IF(AQ38="1",BH38,0)</f>
        <v>0</v>
      </c>
      <c r="AC38" s="8">
        <f>IF(AQ38="1",BI38,0)</f>
        <v>0</v>
      </c>
      <c r="AD38" s="8">
        <f>IF(AQ38="7",BH38,0)</f>
        <v>0</v>
      </c>
      <c r="AE38" s="8">
        <f>IF(AQ38="7",BI38,0)</f>
        <v>0</v>
      </c>
      <c r="AF38" s="8">
        <f>IF(AQ38="2",BH38,0)</f>
        <v>0</v>
      </c>
      <c r="AG38" s="8">
        <f>IF(AQ38="2",BI38,0)</f>
        <v>0</v>
      </c>
      <c r="AH38" s="8">
        <f>IF(AQ38="0",BJ38,0)</f>
        <v>0</v>
      </c>
      <c r="AI38" s="37" t="s">
        <v>18</v>
      </c>
      <c r="AJ38" s="8">
        <f>IF(AN38=0,I38,0)</f>
        <v>0</v>
      </c>
      <c r="AK38" s="8">
        <f>IF(AN38=12,I38,0)</f>
        <v>0</v>
      </c>
      <c r="AL38" s="8">
        <f>IF(AN38=21,I38,0)</f>
        <v>0</v>
      </c>
      <c r="AN38" s="8">
        <v>21</v>
      </c>
      <c r="AO38" s="8">
        <f>H38*0.162272727</f>
        <v>0</v>
      </c>
      <c r="AP38" s="8">
        <f>H38*(1-0.162272727)</f>
        <v>0</v>
      </c>
      <c r="AQ38" s="7" t="s">
        <v>121</v>
      </c>
      <c r="AV38" s="8">
        <f>AW38+AX38</f>
        <v>0</v>
      </c>
      <c r="AW38" s="8">
        <f>G38*AO38</f>
        <v>0</v>
      </c>
      <c r="AX38" s="8">
        <f>G38*AP38</f>
        <v>0</v>
      </c>
      <c r="AY38" s="7" t="s">
        <v>174</v>
      </c>
      <c r="AZ38" s="7" t="s">
        <v>169</v>
      </c>
      <c r="BA38" s="37" t="s">
        <v>127</v>
      </c>
      <c r="BC38" s="8">
        <f>AW38+AX38</f>
        <v>0</v>
      </c>
      <c r="BD38" s="8">
        <f>H38/(100-BE38)*100</f>
        <v>0</v>
      </c>
      <c r="BE38" s="8">
        <v>0</v>
      </c>
      <c r="BF38" s="8">
        <f>38</f>
        <v>38</v>
      </c>
      <c r="BH38" s="8">
        <f>G38*AO38</f>
        <v>0</v>
      </c>
      <c r="BI38" s="8">
        <f>G38*AP38</f>
        <v>0</v>
      </c>
      <c r="BJ38" s="8">
        <f>G38*H38</f>
        <v>0</v>
      </c>
      <c r="BK38" s="8"/>
      <c r="BL38" s="8">
        <v>59</v>
      </c>
      <c r="BW38" s="8">
        <v>21</v>
      </c>
      <c r="BX38" s="81" t="s">
        <v>173</v>
      </c>
    </row>
    <row r="39" spans="1:76" x14ac:dyDescent="0.2">
      <c r="A39" s="46"/>
      <c r="D39" s="47" t="s">
        <v>175</v>
      </c>
      <c r="E39" s="47" t="s">
        <v>18</v>
      </c>
      <c r="G39" s="48">
        <v>318.52</v>
      </c>
      <c r="K39" s="41"/>
    </row>
    <row r="40" spans="1:76" x14ac:dyDescent="0.2">
      <c r="A40" s="1" t="s">
        <v>176</v>
      </c>
      <c r="B40" s="2" t="s">
        <v>18</v>
      </c>
      <c r="C40" s="2" t="s">
        <v>177</v>
      </c>
      <c r="D40" s="116" t="s">
        <v>178</v>
      </c>
      <c r="E40" s="111"/>
      <c r="F40" s="2" t="s">
        <v>158</v>
      </c>
      <c r="G40" s="8">
        <v>55</v>
      </c>
      <c r="H40" s="94">
        <v>0</v>
      </c>
      <c r="I40" s="94">
        <f>G40*H40</f>
        <v>0</v>
      </c>
      <c r="K40" s="41"/>
      <c r="Z40" s="8">
        <f>IF(AQ40="5",BJ40,0)</f>
        <v>0</v>
      </c>
      <c r="AB40" s="8">
        <f>IF(AQ40="1",BH40,0)</f>
        <v>0</v>
      </c>
      <c r="AC40" s="8">
        <f>IF(AQ40="1",BI40,0)</f>
        <v>0</v>
      </c>
      <c r="AD40" s="8">
        <f>IF(AQ40="7",BH40,0)</f>
        <v>0</v>
      </c>
      <c r="AE40" s="8">
        <f>IF(AQ40="7",BI40,0)</f>
        <v>0</v>
      </c>
      <c r="AF40" s="8">
        <f>IF(AQ40="2",BH40,0)</f>
        <v>0</v>
      </c>
      <c r="AG40" s="8">
        <f>IF(AQ40="2",BI40,0)</f>
        <v>0</v>
      </c>
      <c r="AH40" s="8">
        <f>IF(AQ40="0",BJ40,0)</f>
        <v>0</v>
      </c>
      <c r="AI40" s="37" t="s">
        <v>18</v>
      </c>
      <c r="AJ40" s="8">
        <f>IF(AN40=0,I40,0)</f>
        <v>0</v>
      </c>
      <c r="AK40" s="8">
        <f>IF(AN40=12,I40,0)</f>
        <v>0</v>
      </c>
      <c r="AL40" s="8">
        <f>IF(AN40=21,I40,0)</f>
        <v>0</v>
      </c>
      <c r="AN40" s="8">
        <v>21</v>
      </c>
      <c r="AO40" s="8">
        <f>H40*0.055096322</f>
        <v>0</v>
      </c>
      <c r="AP40" s="8">
        <f>H40*(1-0.055096322)</f>
        <v>0</v>
      </c>
      <c r="AQ40" s="7" t="s">
        <v>121</v>
      </c>
      <c r="AV40" s="8">
        <f>AW40+AX40</f>
        <v>0</v>
      </c>
      <c r="AW40" s="8">
        <f>G40*AO40</f>
        <v>0</v>
      </c>
      <c r="AX40" s="8">
        <f>G40*AP40</f>
        <v>0</v>
      </c>
      <c r="AY40" s="7" t="s">
        <v>174</v>
      </c>
      <c r="AZ40" s="7" t="s">
        <v>169</v>
      </c>
      <c r="BA40" s="37" t="s">
        <v>127</v>
      </c>
      <c r="BC40" s="8">
        <f>AW40+AX40</f>
        <v>0</v>
      </c>
      <c r="BD40" s="8">
        <f>H40/(100-BE40)*100</f>
        <v>0</v>
      </c>
      <c r="BE40" s="8">
        <v>0</v>
      </c>
      <c r="BF40" s="8">
        <f>40</f>
        <v>40</v>
      </c>
      <c r="BH40" s="8">
        <f>G40*AO40</f>
        <v>0</v>
      </c>
      <c r="BI40" s="8">
        <f>G40*AP40</f>
        <v>0</v>
      </c>
      <c r="BJ40" s="8">
        <f>G40*H40</f>
        <v>0</v>
      </c>
      <c r="BK40" s="8"/>
      <c r="BL40" s="8">
        <v>59</v>
      </c>
      <c r="BW40" s="8">
        <v>21</v>
      </c>
      <c r="BX40" s="81" t="s">
        <v>178</v>
      </c>
    </row>
    <row r="41" spans="1:76" x14ac:dyDescent="0.2">
      <c r="A41" s="1" t="s">
        <v>179</v>
      </c>
      <c r="B41" s="2" t="s">
        <v>18</v>
      </c>
      <c r="C41" s="2" t="s">
        <v>180</v>
      </c>
      <c r="D41" s="116" t="s">
        <v>181</v>
      </c>
      <c r="E41" s="111"/>
      <c r="F41" s="2" t="s">
        <v>142</v>
      </c>
      <c r="G41" s="8">
        <v>324.89</v>
      </c>
      <c r="H41" s="94">
        <v>0</v>
      </c>
      <c r="I41" s="94">
        <f>G41*H41</f>
        <v>0</v>
      </c>
      <c r="K41" s="41"/>
      <c r="Z41" s="8">
        <f>IF(AQ41="5",BJ41,0)</f>
        <v>0</v>
      </c>
      <c r="AB41" s="8">
        <f>IF(AQ41="1",BH41,0)</f>
        <v>0</v>
      </c>
      <c r="AC41" s="8">
        <f>IF(AQ41="1",BI41,0)</f>
        <v>0</v>
      </c>
      <c r="AD41" s="8">
        <f>IF(AQ41="7",BH41,0)</f>
        <v>0</v>
      </c>
      <c r="AE41" s="8">
        <f>IF(AQ41="7",BI41,0)</f>
        <v>0</v>
      </c>
      <c r="AF41" s="8">
        <f>IF(AQ41="2",BH41,0)</f>
        <v>0</v>
      </c>
      <c r="AG41" s="8">
        <f>IF(AQ41="2",BI41,0)</f>
        <v>0</v>
      </c>
      <c r="AH41" s="8">
        <f>IF(AQ41="0",BJ41,0)</f>
        <v>0</v>
      </c>
      <c r="AI41" s="37" t="s">
        <v>18</v>
      </c>
      <c r="AJ41" s="8">
        <f>IF(AN41=0,I41,0)</f>
        <v>0</v>
      </c>
      <c r="AK41" s="8">
        <f>IF(AN41=12,I41,0)</f>
        <v>0</v>
      </c>
      <c r="AL41" s="8">
        <f>IF(AN41=21,I41,0)</f>
        <v>0</v>
      </c>
      <c r="AN41" s="8">
        <v>21</v>
      </c>
      <c r="AO41" s="8">
        <f>H41*1</f>
        <v>0</v>
      </c>
      <c r="AP41" s="8">
        <f>H41*(1-1)</f>
        <v>0</v>
      </c>
      <c r="AQ41" s="7" t="s">
        <v>121</v>
      </c>
      <c r="AV41" s="8">
        <f>AW41+AX41</f>
        <v>0</v>
      </c>
      <c r="AW41" s="8">
        <f>G41*AO41</f>
        <v>0</v>
      </c>
      <c r="AX41" s="8">
        <f>G41*AP41</f>
        <v>0</v>
      </c>
      <c r="AY41" s="7" t="s">
        <v>174</v>
      </c>
      <c r="AZ41" s="7" t="s">
        <v>169</v>
      </c>
      <c r="BA41" s="37" t="s">
        <v>127</v>
      </c>
      <c r="BC41" s="8">
        <f>AW41+AX41</f>
        <v>0</v>
      </c>
      <c r="BD41" s="8">
        <f>H41/(100-BE41)*100</f>
        <v>0</v>
      </c>
      <c r="BE41" s="8">
        <v>0</v>
      </c>
      <c r="BF41" s="8">
        <f>41</f>
        <v>41</v>
      </c>
      <c r="BH41" s="8">
        <f>G41*AO41</f>
        <v>0</v>
      </c>
      <c r="BI41" s="8">
        <f>G41*AP41</f>
        <v>0</v>
      </c>
      <c r="BJ41" s="8">
        <f>G41*H41</f>
        <v>0</v>
      </c>
      <c r="BK41" s="8"/>
      <c r="BL41" s="8">
        <v>59</v>
      </c>
      <c r="BW41" s="8">
        <v>21</v>
      </c>
      <c r="BX41" s="81" t="s">
        <v>181</v>
      </c>
    </row>
    <row r="42" spans="1:76" x14ac:dyDescent="0.2">
      <c r="A42" s="46"/>
      <c r="D42" s="47" t="s">
        <v>182</v>
      </c>
      <c r="E42" s="47" t="s">
        <v>18</v>
      </c>
      <c r="G42" s="48">
        <v>324.89</v>
      </c>
      <c r="K42" s="41"/>
    </row>
    <row r="43" spans="1:76" x14ac:dyDescent="0.2">
      <c r="A43" s="44" t="s">
        <v>18</v>
      </c>
      <c r="B43" s="83" t="s">
        <v>18</v>
      </c>
      <c r="C43" s="83" t="s">
        <v>30</v>
      </c>
      <c r="D43" s="193" t="s">
        <v>31</v>
      </c>
      <c r="E43" s="194"/>
      <c r="F43" s="45" t="s">
        <v>3</v>
      </c>
      <c r="G43" s="45" t="s">
        <v>3</v>
      </c>
      <c r="H43" s="95" t="s">
        <v>3</v>
      </c>
      <c r="I43" s="87">
        <v>0</v>
      </c>
      <c r="K43" s="41"/>
      <c r="AI43" s="37" t="s">
        <v>18</v>
      </c>
      <c r="AS43" s="32">
        <f>SUM(AJ44:AJ46)</f>
        <v>0</v>
      </c>
      <c r="AT43" s="32">
        <f>SUM(AK44:AK46)</f>
        <v>0</v>
      </c>
      <c r="AU43" s="32">
        <f>SUM(AL44:AL46)</f>
        <v>0</v>
      </c>
    </row>
    <row r="44" spans="1:76" x14ac:dyDescent="0.2">
      <c r="A44" s="1" t="s">
        <v>183</v>
      </c>
      <c r="B44" s="2" t="s">
        <v>18</v>
      </c>
      <c r="C44" s="2" t="s">
        <v>184</v>
      </c>
      <c r="D44" s="116" t="s">
        <v>185</v>
      </c>
      <c r="E44" s="111"/>
      <c r="F44" s="2" t="s">
        <v>186</v>
      </c>
      <c r="G44" s="8">
        <v>1</v>
      </c>
      <c r="H44" s="94">
        <v>0</v>
      </c>
      <c r="I44" s="94">
        <f>G44*H44</f>
        <v>0</v>
      </c>
      <c r="K44" s="41"/>
      <c r="Z44" s="8">
        <f>IF(AQ44="5",BJ44,0)</f>
        <v>0</v>
      </c>
      <c r="AB44" s="8">
        <f>IF(AQ44="1",BH44,0)</f>
        <v>0</v>
      </c>
      <c r="AC44" s="8">
        <f>IF(AQ44="1",BI44,0)</f>
        <v>0</v>
      </c>
      <c r="AD44" s="8">
        <f>IF(AQ44="7",BH44,0)</f>
        <v>0</v>
      </c>
      <c r="AE44" s="8">
        <f>IF(AQ44="7",BI44,0)</f>
        <v>0</v>
      </c>
      <c r="AF44" s="8">
        <f>IF(AQ44="2",BH44,0)</f>
        <v>0</v>
      </c>
      <c r="AG44" s="8">
        <f>IF(AQ44="2",BI44,0)</f>
        <v>0</v>
      </c>
      <c r="AH44" s="8">
        <f>IF(AQ44="0",BJ44,0)</f>
        <v>0</v>
      </c>
      <c r="AI44" s="37" t="s">
        <v>18</v>
      </c>
      <c r="AJ44" s="8">
        <f>IF(AN44=0,I44,0)</f>
        <v>0</v>
      </c>
      <c r="AK44" s="8">
        <f>IF(AN44=12,I44,0)</f>
        <v>0</v>
      </c>
      <c r="AL44" s="8">
        <f>IF(AN44=21,I44,0)</f>
        <v>0</v>
      </c>
      <c r="AN44" s="8">
        <v>21</v>
      </c>
      <c r="AO44" s="8">
        <f>H44*0.346198319</f>
        <v>0</v>
      </c>
      <c r="AP44" s="8">
        <f>H44*(1-0.346198319)</f>
        <v>0</v>
      </c>
      <c r="AQ44" s="7" t="s">
        <v>121</v>
      </c>
      <c r="AV44" s="8">
        <f>AW44+AX44</f>
        <v>0</v>
      </c>
      <c r="AW44" s="8">
        <f>G44*AO44</f>
        <v>0</v>
      </c>
      <c r="AX44" s="8">
        <f>G44*AP44</f>
        <v>0</v>
      </c>
      <c r="AY44" s="7" t="s">
        <v>187</v>
      </c>
      <c r="AZ44" s="7" t="s">
        <v>188</v>
      </c>
      <c r="BA44" s="37" t="s">
        <v>127</v>
      </c>
      <c r="BC44" s="8">
        <f>AW44+AX44</f>
        <v>0</v>
      </c>
      <c r="BD44" s="8">
        <f>H44/(100-BE44)*100</f>
        <v>0</v>
      </c>
      <c r="BE44" s="8">
        <v>0</v>
      </c>
      <c r="BF44" s="8">
        <f>44</f>
        <v>44</v>
      </c>
      <c r="BH44" s="8">
        <f>G44*AO44</f>
        <v>0</v>
      </c>
      <c r="BI44" s="8">
        <f>G44*AP44</f>
        <v>0</v>
      </c>
      <c r="BJ44" s="8">
        <f>G44*H44</f>
        <v>0</v>
      </c>
      <c r="BK44" s="8"/>
      <c r="BL44" s="8">
        <v>89</v>
      </c>
      <c r="BW44" s="8">
        <v>21</v>
      </c>
      <c r="BX44" s="81" t="s">
        <v>185</v>
      </c>
    </row>
    <row r="45" spans="1:76" x14ac:dyDescent="0.2">
      <c r="A45" s="1" t="s">
        <v>189</v>
      </c>
      <c r="B45" s="2" t="s">
        <v>18</v>
      </c>
      <c r="C45" s="2" t="s">
        <v>190</v>
      </c>
      <c r="D45" s="116" t="s">
        <v>191</v>
      </c>
      <c r="E45" s="111"/>
      <c r="F45" s="2" t="s">
        <v>186</v>
      </c>
      <c r="G45" s="8">
        <v>2</v>
      </c>
      <c r="H45" s="94">
        <v>0</v>
      </c>
      <c r="I45" s="94">
        <f>G45*H45</f>
        <v>0</v>
      </c>
      <c r="K45" s="41"/>
      <c r="Z45" s="8">
        <f>IF(AQ45="5",BJ45,0)</f>
        <v>0</v>
      </c>
      <c r="AB45" s="8">
        <f>IF(AQ45="1",BH45,0)</f>
        <v>0</v>
      </c>
      <c r="AC45" s="8">
        <f>IF(AQ45="1",BI45,0)</f>
        <v>0</v>
      </c>
      <c r="AD45" s="8">
        <f>IF(AQ45="7",BH45,0)</f>
        <v>0</v>
      </c>
      <c r="AE45" s="8">
        <f>IF(AQ45="7",BI45,0)</f>
        <v>0</v>
      </c>
      <c r="AF45" s="8">
        <f>IF(AQ45="2",BH45,0)</f>
        <v>0</v>
      </c>
      <c r="AG45" s="8">
        <f>IF(AQ45="2",BI45,0)</f>
        <v>0</v>
      </c>
      <c r="AH45" s="8">
        <f>IF(AQ45="0",BJ45,0)</f>
        <v>0</v>
      </c>
      <c r="AI45" s="37" t="s">
        <v>18</v>
      </c>
      <c r="AJ45" s="8">
        <f>IF(AN45=0,I45,0)</f>
        <v>0</v>
      </c>
      <c r="AK45" s="8">
        <f>IF(AN45=12,I45,0)</f>
        <v>0</v>
      </c>
      <c r="AL45" s="8">
        <f>IF(AN45=21,I45,0)</f>
        <v>0</v>
      </c>
      <c r="AN45" s="8">
        <v>21</v>
      </c>
      <c r="AO45" s="8">
        <f>H45*0.323783217</f>
        <v>0</v>
      </c>
      <c r="AP45" s="8">
        <f>H45*(1-0.323783217)</f>
        <v>0</v>
      </c>
      <c r="AQ45" s="7" t="s">
        <v>121</v>
      </c>
      <c r="AV45" s="8">
        <f>AW45+AX45</f>
        <v>0</v>
      </c>
      <c r="AW45" s="8">
        <f>G45*AO45</f>
        <v>0</v>
      </c>
      <c r="AX45" s="8">
        <f>G45*AP45</f>
        <v>0</v>
      </c>
      <c r="AY45" s="7" t="s">
        <v>187</v>
      </c>
      <c r="AZ45" s="7" t="s">
        <v>188</v>
      </c>
      <c r="BA45" s="37" t="s">
        <v>127</v>
      </c>
      <c r="BC45" s="8">
        <f>AW45+AX45</f>
        <v>0</v>
      </c>
      <c r="BD45" s="8">
        <f>H45/(100-BE45)*100</f>
        <v>0</v>
      </c>
      <c r="BE45" s="8">
        <v>0</v>
      </c>
      <c r="BF45" s="8">
        <f>45</f>
        <v>45</v>
      </c>
      <c r="BH45" s="8">
        <f>G45*AO45</f>
        <v>0</v>
      </c>
      <c r="BI45" s="8">
        <f>G45*AP45</f>
        <v>0</v>
      </c>
      <c r="BJ45" s="8">
        <f>G45*H45</f>
        <v>0</v>
      </c>
      <c r="BK45" s="8"/>
      <c r="BL45" s="8">
        <v>89</v>
      </c>
      <c r="BW45" s="8">
        <v>21</v>
      </c>
      <c r="BX45" s="81" t="s">
        <v>191</v>
      </c>
    </row>
    <row r="46" spans="1:76" x14ac:dyDescent="0.2">
      <c r="A46" s="1" t="s">
        <v>192</v>
      </c>
      <c r="B46" s="2" t="s">
        <v>18</v>
      </c>
      <c r="C46" s="2" t="s">
        <v>193</v>
      </c>
      <c r="D46" s="116" t="s">
        <v>194</v>
      </c>
      <c r="E46" s="111"/>
      <c r="F46" s="2" t="s">
        <v>195</v>
      </c>
      <c r="G46" s="8">
        <v>98.513000000000005</v>
      </c>
      <c r="H46" s="94">
        <v>0</v>
      </c>
      <c r="I46" s="94">
        <f>G46*H46</f>
        <v>0</v>
      </c>
      <c r="K46" s="41"/>
      <c r="Z46" s="8">
        <f>IF(AQ46="5",BJ46,0)</f>
        <v>0</v>
      </c>
      <c r="AB46" s="8">
        <f>IF(AQ46="1",BH46,0)</f>
        <v>0</v>
      </c>
      <c r="AC46" s="8">
        <f>IF(AQ46="1",BI46,0)</f>
        <v>0</v>
      </c>
      <c r="AD46" s="8">
        <f>IF(AQ46="7",BH46,0)</f>
        <v>0</v>
      </c>
      <c r="AE46" s="8">
        <f>IF(AQ46="7",BI46,0)</f>
        <v>0</v>
      </c>
      <c r="AF46" s="8">
        <f>IF(AQ46="2",BH46,0)</f>
        <v>0</v>
      </c>
      <c r="AG46" s="8">
        <f>IF(AQ46="2",BI46,0)</f>
        <v>0</v>
      </c>
      <c r="AH46" s="8">
        <f>IF(AQ46="0",BJ46,0)</f>
        <v>0</v>
      </c>
      <c r="AI46" s="37" t="s">
        <v>18</v>
      </c>
      <c r="AJ46" s="8">
        <f>IF(AN46=0,I46,0)</f>
        <v>0</v>
      </c>
      <c r="AK46" s="8">
        <f>IF(AN46=12,I46,0)</f>
        <v>0</v>
      </c>
      <c r="AL46" s="8">
        <f>IF(AN46=21,I46,0)</f>
        <v>0</v>
      </c>
      <c r="AN46" s="8">
        <v>21</v>
      </c>
      <c r="AO46" s="8">
        <f>H46*0</f>
        <v>0</v>
      </c>
      <c r="AP46" s="8">
        <f>H46*(1-0)</f>
        <v>0</v>
      </c>
      <c r="AQ46" s="7" t="s">
        <v>137</v>
      </c>
      <c r="AV46" s="8">
        <f>AW46+AX46</f>
        <v>0</v>
      </c>
      <c r="AW46" s="8">
        <f>G46*AO46</f>
        <v>0</v>
      </c>
      <c r="AX46" s="8">
        <f>G46*AP46</f>
        <v>0</v>
      </c>
      <c r="AY46" s="7" t="s">
        <v>187</v>
      </c>
      <c r="AZ46" s="7" t="s">
        <v>188</v>
      </c>
      <c r="BA46" s="37" t="s">
        <v>127</v>
      </c>
      <c r="BC46" s="8">
        <f>AW46+AX46</f>
        <v>0</v>
      </c>
      <c r="BD46" s="8">
        <f>H46/(100-BE46)*100</f>
        <v>0</v>
      </c>
      <c r="BE46" s="8">
        <v>0</v>
      </c>
      <c r="BF46" s="8">
        <f>46</f>
        <v>46</v>
      </c>
      <c r="BH46" s="8">
        <f>G46*AO46</f>
        <v>0</v>
      </c>
      <c r="BI46" s="8">
        <f>G46*AP46</f>
        <v>0</v>
      </c>
      <c r="BJ46" s="8">
        <f>G46*H46</f>
        <v>0</v>
      </c>
      <c r="BK46" s="8"/>
      <c r="BL46" s="8">
        <v>89</v>
      </c>
      <c r="BW46" s="8">
        <v>21</v>
      </c>
      <c r="BX46" s="81" t="s">
        <v>194</v>
      </c>
    </row>
    <row r="47" spans="1:76" x14ac:dyDescent="0.2">
      <c r="A47" s="44" t="s">
        <v>18</v>
      </c>
      <c r="B47" s="83" t="s">
        <v>18</v>
      </c>
      <c r="C47" s="83" t="s">
        <v>32</v>
      </c>
      <c r="D47" s="193" t="s">
        <v>33</v>
      </c>
      <c r="E47" s="194"/>
      <c r="F47" s="45" t="s">
        <v>3</v>
      </c>
      <c r="G47" s="45" t="s">
        <v>3</v>
      </c>
      <c r="H47" s="95" t="s">
        <v>3</v>
      </c>
      <c r="I47" s="87">
        <v>0</v>
      </c>
      <c r="K47" s="41"/>
      <c r="AI47" s="37" t="s">
        <v>18</v>
      </c>
      <c r="AS47" s="32">
        <f>SUM(AJ48:AJ48)</f>
        <v>0</v>
      </c>
      <c r="AT47" s="32">
        <f>SUM(AK48:AK48)</f>
        <v>0</v>
      </c>
      <c r="AU47" s="32">
        <f>SUM(AL48:AL48)</f>
        <v>0</v>
      </c>
    </row>
    <row r="48" spans="1:76" x14ac:dyDescent="0.2">
      <c r="A48" s="1" t="s">
        <v>196</v>
      </c>
      <c r="B48" s="2" t="s">
        <v>18</v>
      </c>
      <c r="C48" s="2" t="s">
        <v>197</v>
      </c>
      <c r="D48" s="116" t="s">
        <v>198</v>
      </c>
      <c r="E48" s="111"/>
      <c r="F48" s="2" t="s">
        <v>199</v>
      </c>
      <c r="G48" s="8">
        <v>8</v>
      </c>
      <c r="H48" s="94">
        <v>0</v>
      </c>
      <c r="I48" s="94">
        <f>G48*H48</f>
        <v>0</v>
      </c>
      <c r="K48" s="41"/>
      <c r="Z48" s="8">
        <f>IF(AQ48="5",BJ48,0)</f>
        <v>0</v>
      </c>
      <c r="AB48" s="8">
        <f>IF(AQ48="1",BH48,0)</f>
        <v>0</v>
      </c>
      <c r="AC48" s="8">
        <f>IF(AQ48="1",BI48,0)</f>
        <v>0</v>
      </c>
      <c r="AD48" s="8">
        <f>IF(AQ48="7",BH48,0)</f>
        <v>0</v>
      </c>
      <c r="AE48" s="8">
        <f>IF(AQ48="7",BI48,0)</f>
        <v>0</v>
      </c>
      <c r="AF48" s="8">
        <f>IF(AQ48="2",BH48,0)</f>
        <v>0</v>
      </c>
      <c r="AG48" s="8">
        <f>IF(AQ48="2",BI48,0)</f>
        <v>0</v>
      </c>
      <c r="AH48" s="8">
        <f>IF(AQ48="0",BJ48,0)</f>
        <v>0</v>
      </c>
      <c r="AI48" s="37" t="s">
        <v>18</v>
      </c>
      <c r="AJ48" s="8">
        <f>IF(AN48=0,I48,0)</f>
        <v>0</v>
      </c>
      <c r="AK48" s="8">
        <f>IF(AN48=12,I48,0)</f>
        <v>0</v>
      </c>
      <c r="AL48" s="8">
        <f>IF(AN48=21,I48,0)</f>
        <v>0</v>
      </c>
      <c r="AN48" s="8">
        <v>21</v>
      </c>
      <c r="AO48" s="8">
        <f>H48*0</f>
        <v>0</v>
      </c>
      <c r="AP48" s="8">
        <f>H48*(1-0)</f>
        <v>0</v>
      </c>
      <c r="AQ48" s="7" t="s">
        <v>121</v>
      </c>
      <c r="AV48" s="8">
        <f>AW48+AX48</f>
        <v>0</v>
      </c>
      <c r="AW48" s="8">
        <f>G48*AO48</f>
        <v>0</v>
      </c>
      <c r="AX48" s="8">
        <f>G48*AP48</f>
        <v>0</v>
      </c>
      <c r="AY48" s="7" t="s">
        <v>200</v>
      </c>
      <c r="AZ48" s="7" t="s">
        <v>200</v>
      </c>
      <c r="BA48" s="37" t="s">
        <v>127</v>
      </c>
      <c r="BC48" s="8">
        <f>AW48+AX48</f>
        <v>0</v>
      </c>
      <c r="BD48" s="8">
        <f>H48/(100-BE48)*100</f>
        <v>0</v>
      </c>
      <c r="BE48" s="8">
        <v>0</v>
      </c>
      <c r="BF48" s="8">
        <f>48</f>
        <v>48</v>
      </c>
      <c r="BH48" s="8">
        <f>G48*AO48</f>
        <v>0</v>
      </c>
      <c r="BI48" s="8">
        <f>G48*AP48</f>
        <v>0</v>
      </c>
      <c r="BJ48" s="8">
        <f>G48*H48</f>
        <v>0</v>
      </c>
      <c r="BK48" s="8"/>
      <c r="BL48" s="8">
        <v>9</v>
      </c>
      <c r="BW48" s="8">
        <v>21</v>
      </c>
      <c r="BX48" s="81" t="s">
        <v>198</v>
      </c>
    </row>
    <row r="49" spans="1:11" ht="13.5" customHeight="1" x14ac:dyDescent="0.2">
      <c r="A49" s="46"/>
      <c r="C49" s="49" t="s">
        <v>201</v>
      </c>
      <c r="D49" s="75" t="s">
        <v>202</v>
      </c>
      <c r="E49" s="76"/>
      <c r="F49" s="76"/>
      <c r="G49" s="76"/>
      <c r="H49" s="96"/>
      <c r="I49" s="96"/>
      <c r="J49" s="96"/>
      <c r="K49" s="77"/>
    </row>
    <row r="50" spans="1:11" x14ac:dyDescent="0.2">
      <c r="A50" s="46"/>
      <c r="D50" s="47" t="s">
        <v>203</v>
      </c>
      <c r="E50" s="47" t="s">
        <v>18</v>
      </c>
      <c r="G50" s="48">
        <v>0</v>
      </c>
      <c r="K50" s="41"/>
    </row>
    <row r="51" spans="1:11" x14ac:dyDescent="0.2">
      <c r="A51" s="46"/>
      <c r="D51" s="47" t="s">
        <v>204</v>
      </c>
      <c r="E51" s="47" t="s">
        <v>18</v>
      </c>
      <c r="G51" s="48">
        <v>0</v>
      </c>
      <c r="K51" s="41"/>
    </row>
    <row r="52" spans="1:11" x14ac:dyDescent="0.2">
      <c r="A52" s="50"/>
      <c r="B52" s="51"/>
      <c r="C52" s="51"/>
      <c r="D52" s="52" t="s">
        <v>155</v>
      </c>
      <c r="E52" s="52" t="s">
        <v>18</v>
      </c>
      <c r="F52" s="51"/>
      <c r="G52" s="53">
        <v>8</v>
      </c>
      <c r="H52" s="97"/>
      <c r="I52" s="97"/>
      <c r="J52" s="97"/>
      <c r="K52" s="54"/>
    </row>
    <row r="53" spans="1:11" x14ac:dyDescent="0.2">
      <c r="A53" s="67" t="s">
        <v>18</v>
      </c>
      <c r="B53" s="83" t="s">
        <v>18</v>
      </c>
      <c r="C53" s="84" t="s">
        <v>205</v>
      </c>
      <c r="D53" s="187" t="s">
        <v>206</v>
      </c>
      <c r="E53" s="188"/>
      <c r="F53" s="61" t="s">
        <v>3</v>
      </c>
      <c r="G53" s="61" t="s">
        <v>3</v>
      </c>
      <c r="H53" s="98" t="s">
        <v>3</v>
      </c>
      <c r="I53" s="99">
        <v>0</v>
      </c>
      <c r="J53" s="103"/>
      <c r="K53" s="64"/>
    </row>
    <row r="54" spans="1:11" ht="24" customHeight="1" x14ac:dyDescent="0.2">
      <c r="A54" s="68">
        <v>18</v>
      </c>
      <c r="B54" s="59"/>
      <c r="C54" s="85" t="s">
        <v>207</v>
      </c>
      <c r="D54" s="189" t="s">
        <v>209</v>
      </c>
      <c r="E54" s="190"/>
      <c r="F54" s="85" t="s">
        <v>195</v>
      </c>
      <c r="G54" s="60">
        <v>6.9</v>
      </c>
      <c r="H54" s="94">
        <v>0</v>
      </c>
      <c r="I54" s="94">
        <f>G54*H54</f>
        <v>0</v>
      </c>
      <c r="J54" s="103"/>
      <c r="K54" s="65"/>
    </row>
    <row r="55" spans="1:11" ht="24.75" customHeight="1" x14ac:dyDescent="0.2">
      <c r="A55" s="69">
        <v>19</v>
      </c>
      <c r="B55" s="62"/>
      <c r="C55" s="86" t="s">
        <v>208</v>
      </c>
      <c r="D55" s="191" t="s">
        <v>210</v>
      </c>
      <c r="E55" s="192"/>
      <c r="F55" s="86" t="s">
        <v>195</v>
      </c>
      <c r="G55" s="63">
        <v>78</v>
      </c>
      <c r="H55" s="100">
        <v>0</v>
      </c>
      <c r="I55" s="100">
        <f>G55*H55</f>
        <v>0</v>
      </c>
      <c r="J55" s="104"/>
      <c r="K55" s="66"/>
    </row>
    <row r="56" spans="1:11" x14ac:dyDescent="0.2">
      <c r="I56" s="101">
        <f>I12+I18+I30+I33+I37+I43+I47+I53</f>
        <v>0</v>
      </c>
    </row>
    <row r="57" spans="1:11" x14ac:dyDescent="0.2">
      <c r="A57" s="55" t="s">
        <v>81</v>
      </c>
    </row>
    <row r="58" spans="1:11" ht="12.75" customHeight="1" x14ac:dyDescent="0.2">
      <c r="A58" s="116" t="s">
        <v>18</v>
      </c>
      <c r="B58" s="116"/>
      <c r="C58" s="116"/>
      <c r="D58" s="116"/>
      <c r="E58" s="116"/>
      <c r="F58" s="116"/>
      <c r="G58" s="116"/>
      <c r="H58" s="105"/>
      <c r="I58" s="105"/>
      <c r="J58" s="105"/>
      <c r="K58" s="78"/>
    </row>
  </sheetData>
  <sheetProtection algorithmName="SHA-512" hashValue="aPQ+5myvYiw9jCHcmVhuigxqzwtUBK3jsj7Wl5vbopqlpfkVqZDqNODhdtaDqlE3CtX9KK6sVjwELsANxSfhvg==" saltValue="rSQEsyDTQmil2ZccrLS06A==" spinCount="100000" sheet="1" objects="1" scenarios="1"/>
  <mergeCells count="51">
    <mergeCell ref="A1:G1"/>
    <mergeCell ref="A2:C3"/>
    <mergeCell ref="A4:C5"/>
    <mergeCell ref="A6:C7"/>
    <mergeCell ref="D10:E10"/>
    <mergeCell ref="D8:E9"/>
    <mergeCell ref="D2:E3"/>
    <mergeCell ref="D4:E5"/>
    <mergeCell ref="A8:C9"/>
    <mergeCell ref="F2:G3"/>
    <mergeCell ref="F4:G5"/>
    <mergeCell ref="F6:G7"/>
    <mergeCell ref="F8:G9"/>
    <mergeCell ref="D6:E7"/>
    <mergeCell ref="H2:H3"/>
    <mergeCell ref="H4:H5"/>
    <mergeCell ref="H6:H7"/>
    <mergeCell ref="H8:H9"/>
    <mergeCell ref="I2:I3"/>
    <mergeCell ref="I4:I5"/>
    <mergeCell ref="I6:I7"/>
    <mergeCell ref="I8:I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5:E25"/>
    <mergeCell ref="D28:E28"/>
    <mergeCell ref="D30:E30"/>
    <mergeCell ref="D31:E31"/>
    <mergeCell ref="D33:E33"/>
    <mergeCell ref="D34:E34"/>
    <mergeCell ref="D53:E53"/>
    <mergeCell ref="D54:E54"/>
    <mergeCell ref="D55:E55"/>
    <mergeCell ref="A58:G58"/>
    <mergeCell ref="D37:E37"/>
    <mergeCell ref="D38:E38"/>
    <mergeCell ref="D40:E40"/>
    <mergeCell ref="D41:E41"/>
    <mergeCell ref="D43:E43"/>
    <mergeCell ref="D44:E44"/>
    <mergeCell ref="D45:E45"/>
    <mergeCell ref="D46:E46"/>
    <mergeCell ref="D47:E47"/>
    <mergeCell ref="D48:E48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2025-03-27T07:46:42Z</dcterms:modified>
</cp:coreProperties>
</file>