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AL Invest Břidličná\11542-002_003-000 Alfagen\DPS\Podklady pro výběr zhotovitele_29.4.2025\Dokumentace edit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Rozpočet!$A$1:$X$249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Z227" i="12" l="1"/>
  <c r="AZ150" i="12"/>
  <c r="AZ110" i="12"/>
  <c r="AZ108" i="12"/>
  <c r="AZ80" i="12"/>
  <c r="AZ77" i="12"/>
  <c r="AZ47" i="12"/>
  <c r="AZ44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K26" i="12" s="1"/>
  <c r="O27" i="12"/>
  <c r="Q27" i="12"/>
  <c r="V27" i="12"/>
  <c r="V26" i="12" s="1"/>
  <c r="G28" i="12"/>
  <c r="I28" i="12"/>
  <c r="K28" i="12"/>
  <c r="O28" i="12"/>
  <c r="Q28" i="12"/>
  <c r="V28" i="12"/>
  <c r="G30" i="12"/>
  <c r="M30" i="12" s="1"/>
  <c r="M29" i="12" s="1"/>
  <c r="I30" i="12"/>
  <c r="I29" i="12" s="1"/>
  <c r="K30" i="12"/>
  <c r="K29" i="12" s="1"/>
  <c r="O30" i="12"/>
  <c r="O29" i="12" s="1"/>
  <c r="Q30" i="12"/>
  <c r="Q29" i="12" s="1"/>
  <c r="V30" i="12"/>
  <c r="V29" i="12" s="1"/>
  <c r="G32" i="12"/>
  <c r="G31" i="12" s="1"/>
  <c r="I52" i="1" s="1"/>
  <c r="I32" i="12"/>
  <c r="I31" i="12" s="1"/>
  <c r="K32" i="12"/>
  <c r="K31" i="12" s="1"/>
  <c r="O32" i="12"/>
  <c r="O31" i="12" s="1"/>
  <c r="Q32" i="12"/>
  <c r="Q31" i="12" s="1"/>
  <c r="V32" i="12"/>
  <c r="V31" i="12" s="1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V34" i="12"/>
  <c r="V33" i="12" s="1"/>
  <c r="G36" i="12"/>
  <c r="G35" i="12" s="1"/>
  <c r="I54" i="1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2" i="12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3" i="12"/>
  <c r="M103" i="12" s="1"/>
  <c r="I103" i="12"/>
  <c r="K103" i="12"/>
  <c r="O103" i="12"/>
  <c r="Q103" i="12"/>
  <c r="V103" i="12"/>
  <c r="G105" i="12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9" i="12"/>
  <c r="M129" i="12" s="1"/>
  <c r="I129" i="12"/>
  <c r="K129" i="12"/>
  <c r="O129" i="12"/>
  <c r="Q129" i="12"/>
  <c r="V129" i="12"/>
  <c r="G130" i="12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V158" i="12" s="1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5" i="12"/>
  <c r="I165" i="12"/>
  <c r="K165" i="12"/>
  <c r="O165" i="12"/>
  <c r="Q165" i="12"/>
  <c r="V165" i="12"/>
  <c r="V162" i="12" s="1"/>
  <c r="G167" i="12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3" i="12"/>
  <c r="I173" i="12"/>
  <c r="K173" i="12"/>
  <c r="O173" i="12"/>
  <c r="O170" i="12" s="1"/>
  <c r="Q173" i="12"/>
  <c r="V173" i="12"/>
  <c r="G175" i="12"/>
  <c r="M175" i="12" s="1"/>
  <c r="I175" i="12"/>
  <c r="K175" i="12"/>
  <c r="K174" i="12" s="1"/>
  <c r="O175" i="12"/>
  <c r="Q175" i="12"/>
  <c r="V175" i="12"/>
  <c r="V174" i="12" s="1"/>
  <c r="G177" i="12"/>
  <c r="M177" i="12" s="1"/>
  <c r="I177" i="12"/>
  <c r="K177" i="12"/>
  <c r="O177" i="12"/>
  <c r="Q177" i="12"/>
  <c r="Q174" i="12" s="1"/>
  <c r="V177" i="12"/>
  <c r="G179" i="12"/>
  <c r="M179" i="12" s="1"/>
  <c r="I179" i="12"/>
  <c r="K179" i="12"/>
  <c r="O179" i="12"/>
  <c r="Q179" i="12"/>
  <c r="V179" i="12"/>
  <c r="G181" i="12"/>
  <c r="I181" i="12"/>
  <c r="K181" i="12"/>
  <c r="K178" i="12" s="1"/>
  <c r="O181" i="12"/>
  <c r="Q181" i="12"/>
  <c r="V181" i="12"/>
  <c r="G183" i="12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M187" i="12" s="1"/>
  <c r="I187" i="12"/>
  <c r="I186" i="12" s="1"/>
  <c r="K187" i="12"/>
  <c r="O187" i="12"/>
  <c r="Q187" i="12"/>
  <c r="V187" i="12"/>
  <c r="G189" i="12"/>
  <c r="I189" i="12"/>
  <c r="K189" i="12"/>
  <c r="O189" i="12"/>
  <c r="O186" i="12" s="1"/>
  <c r="Q189" i="12"/>
  <c r="V189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Q194" i="12" s="1"/>
  <c r="V195" i="12"/>
  <c r="G197" i="12"/>
  <c r="I197" i="12"/>
  <c r="K197" i="12"/>
  <c r="K194" i="12" s="1"/>
  <c r="O197" i="12"/>
  <c r="Q197" i="12"/>
  <c r="V197" i="12"/>
  <c r="V194" i="12" s="1"/>
  <c r="G199" i="12"/>
  <c r="G198" i="12" s="1"/>
  <c r="I72" i="1" s="1"/>
  <c r="I199" i="12"/>
  <c r="K199" i="12"/>
  <c r="O199" i="12"/>
  <c r="O198" i="12" s="1"/>
  <c r="Q199" i="12"/>
  <c r="V199" i="12"/>
  <c r="G201" i="12"/>
  <c r="M201" i="12" s="1"/>
  <c r="I201" i="12"/>
  <c r="I198" i="12" s="1"/>
  <c r="K201" i="12"/>
  <c r="O201" i="12"/>
  <c r="Q201" i="12"/>
  <c r="Q198" i="12" s="1"/>
  <c r="V201" i="12"/>
  <c r="G203" i="12"/>
  <c r="I203" i="12"/>
  <c r="K203" i="12"/>
  <c r="M203" i="12"/>
  <c r="O203" i="12"/>
  <c r="Q203" i="12"/>
  <c r="V203" i="12"/>
  <c r="G205" i="12"/>
  <c r="G202" i="12" s="1"/>
  <c r="I73" i="1" s="1"/>
  <c r="I205" i="12"/>
  <c r="K205" i="12"/>
  <c r="O205" i="12"/>
  <c r="Q205" i="12"/>
  <c r="V205" i="12"/>
  <c r="G207" i="12"/>
  <c r="M207" i="12" s="1"/>
  <c r="I207" i="12"/>
  <c r="K207" i="12"/>
  <c r="K206" i="12" s="1"/>
  <c r="O207" i="12"/>
  <c r="Q207" i="12"/>
  <c r="V207" i="12"/>
  <c r="V206" i="12" s="1"/>
  <c r="G209" i="12"/>
  <c r="M209" i="12" s="1"/>
  <c r="I209" i="12"/>
  <c r="K209" i="12"/>
  <c r="O209" i="12"/>
  <c r="Q209" i="12"/>
  <c r="Q206" i="12" s="1"/>
  <c r="V209" i="12"/>
  <c r="G211" i="12"/>
  <c r="M211" i="12" s="1"/>
  <c r="I211" i="12"/>
  <c r="K211" i="12"/>
  <c r="O211" i="12"/>
  <c r="Q211" i="12"/>
  <c r="V211" i="12"/>
  <c r="G212" i="12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Q218" i="12" s="1"/>
  <c r="V219" i="12"/>
  <c r="G220" i="12"/>
  <c r="I220" i="12"/>
  <c r="K220" i="12"/>
  <c r="K218" i="12" s="1"/>
  <c r="O220" i="12"/>
  <c r="Q220" i="12"/>
  <c r="V220" i="12"/>
  <c r="G222" i="12"/>
  <c r="I222" i="12"/>
  <c r="K222" i="12"/>
  <c r="O222" i="12"/>
  <c r="Q222" i="12"/>
  <c r="V222" i="12"/>
  <c r="G224" i="12"/>
  <c r="I224" i="12"/>
  <c r="I221" i="12" s="1"/>
  <c r="K224" i="12"/>
  <c r="M224" i="12"/>
  <c r="O224" i="12"/>
  <c r="Q224" i="12"/>
  <c r="Q221" i="12" s="1"/>
  <c r="V224" i="12"/>
  <c r="G226" i="12"/>
  <c r="M226" i="12" s="1"/>
  <c r="I226" i="12"/>
  <c r="K226" i="12"/>
  <c r="O226" i="12"/>
  <c r="Q226" i="12"/>
  <c r="V226" i="12"/>
  <c r="G229" i="12"/>
  <c r="G228" i="12" s="1"/>
  <c r="I79" i="1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34" i="12"/>
  <c r="G233" i="12" s="1"/>
  <c r="I80" i="1" s="1"/>
  <c r="I19" i="1" s="1"/>
  <c r="I234" i="12"/>
  <c r="I233" i="12" s="1"/>
  <c r="K234" i="12"/>
  <c r="K233" i="12" s="1"/>
  <c r="O234" i="12"/>
  <c r="O233" i="12" s="1"/>
  <c r="Q234" i="12"/>
  <c r="Q233" i="12" s="1"/>
  <c r="V234" i="12"/>
  <c r="V233" i="12" s="1"/>
  <c r="G236" i="12"/>
  <c r="M236" i="12" s="1"/>
  <c r="I236" i="12"/>
  <c r="K236" i="12"/>
  <c r="K235" i="12" s="1"/>
  <c r="O236" i="12"/>
  <c r="Q236" i="12"/>
  <c r="V236" i="12"/>
  <c r="V235" i="12" s="1"/>
  <c r="G237" i="12"/>
  <c r="M237" i="12" s="1"/>
  <c r="I237" i="12"/>
  <c r="K237" i="12"/>
  <c r="O237" i="12"/>
  <c r="O235" i="12" s="1"/>
  <c r="Q237" i="12"/>
  <c r="V237" i="12"/>
  <c r="AD239" i="12"/>
  <c r="F40" i="1" s="1"/>
  <c r="I17" i="1"/>
  <c r="H42" i="1"/>
  <c r="G26" i="12" l="1"/>
  <c r="I50" i="1" s="1"/>
  <c r="AE239" i="12"/>
  <c r="G41" i="1" s="1"/>
  <c r="I215" i="12"/>
  <c r="K210" i="12"/>
  <c r="O202" i="12"/>
  <c r="G182" i="12"/>
  <c r="I68" i="1" s="1"/>
  <c r="Q178" i="12"/>
  <c r="M46" i="12"/>
  <c r="M38" i="12" s="1"/>
  <c r="I235" i="12"/>
  <c r="O218" i="12"/>
  <c r="I182" i="12"/>
  <c r="V178" i="12"/>
  <c r="K158" i="12"/>
  <c r="I218" i="12"/>
  <c r="V190" i="12"/>
  <c r="G166" i="12"/>
  <c r="I64" i="1" s="1"/>
  <c r="Q162" i="12"/>
  <c r="I158" i="12"/>
  <c r="I91" i="12"/>
  <c r="I35" i="12"/>
  <c r="Q235" i="12"/>
  <c r="Q215" i="12"/>
  <c r="K215" i="12"/>
  <c r="V210" i="12"/>
  <c r="K190" i="12"/>
  <c r="G186" i="12"/>
  <c r="I69" i="1" s="1"/>
  <c r="O182" i="12"/>
  <c r="G71" i="12"/>
  <c r="I56" i="1" s="1"/>
  <c r="Q182" i="12"/>
  <c r="K162" i="12"/>
  <c r="G91" i="12"/>
  <c r="I58" i="1" s="1"/>
  <c r="V91" i="12"/>
  <c r="O82" i="12"/>
  <c r="G218" i="12"/>
  <c r="I77" i="1" s="1"/>
  <c r="Q190" i="12"/>
  <c r="G170" i="12"/>
  <c r="I65" i="1" s="1"/>
  <c r="O166" i="12"/>
  <c r="Q35" i="12"/>
  <c r="O228" i="12"/>
  <c r="Q228" i="12"/>
  <c r="M229" i="12"/>
  <c r="K221" i="12"/>
  <c r="V218" i="12"/>
  <c r="V215" i="12"/>
  <c r="G210" i="12"/>
  <c r="I75" i="1" s="1"/>
  <c r="M206" i="12"/>
  <c r="K202" i="12"/>
  <c r="Q202" i="12"/>
  <c r="I202" i="12"/>
  <c r="K198" i="12"/>
  <c r="G194" i="12"/>
  <c r="I71" i="1" s="1"/>
  <c r="M190" i="12"/>
  <c r="K186" i="12"/>
  <c r="Q186" i="12"/>
  <c r="K182" i="12"/>
  <c r="G178" i="12"/>
  <c r="I67" i="1" s="1"/>
  <c r="M174" i="12"/>
  <c r="K170" i="12"/>
  <c r="Q170" i="12"/>
  <c r="I170" i="12"/>
  <c r="K166" i="12"/>
  <c r="G162" i="12"/>
  <c r="I63" i="1" s="1"/>
  <c r="Q158" i="12"/>
  <c r="M158" i="12"/>
  <c r="O128" i="12"/>
  <c r="K111" i="12"/>
  <c r="G102" i="12"/>
  <c r="I59" i="1" s="1"/>
  <c r="O91" i="12"/>
  <c r="Q91" i="12"/>
  <c r="V82" i="12"/>
  <c r="I82" i="12"/>
  <c r="M72" i="12"/>
  <c r="M71" i="12" s="1"/>
  <c r="O35" i="12"/>
  <c r="O26" i="12"/>
  <c r="O8" i="12"/>
  <c r="I228" i="12"/>
  <c r="V221" i="12"/>
  <c r="M215" i="12"/>
  <c r="O210" i="12"/>
  <c r="I206" i="12"/>
  <c r="O206" i="12"/>
  <c r="V202" i="12"/>
  <c r="V198" i="12"/>
  <c r="O194" i="12"/>
  <c r="I190" i="12"/>
  <c r="O190" i="12"/>
  <c r="V186" i="12"/>
  <c r="V182" i="12"/>
  <c r="O178" i="12"/>
  <c r="I174" i="12"/>
  <c r="O174" i="12"/>
  <c r="V170" i="12"/>
  <c r="V166" i="12"/>
  <c r="I166" i="12"/>
  <c r="O162" i="12"/>
  <c r="O158" i="12"/>
  <c r="K128" i="12"/>
  <c r="Q128" i="12"/>
  <c r="I128" i="12"/>
  <c r="V111" i="12"/>
  <c r="O102" i="12"/>
  <c r="V102" i="12"/>
  <c r="K102" i="12"/>
  <c r="Q82" i="12"/>
  <c r="V71" i="12"/>
  <c r="K71" i="12"/>
  <c r="K38" i="12"/>
  <c r="Q38" i="12"/>
  <c r="I38" i="12"/>
  <c r="K35" i="12"/>
  <c r="Q26" i="12"/>
  <c r="I26" i="12"/>
  <c r="K8" i="12"/>
  <c r="F39" i="1"/>
  <c r="F41" i="1"/>
  <c r="V228" i="12"/>
  <c r="O215" i="12"/>
  <c r="Q210" i="12"/>
  <c r="I210" i="12"/>
  <c r="I194" i="12"/>
  <c r="I178" i="12"/>
  <c r="Q166" i="12"/>
  <c r="I162" i="12"/>
  <c r="V128" i="12"/>
  <c r="Q102" i="12"/>
  <c r="I102" i="12"/>
  <c r="K91" i="12"/>
  <c r="Q71" i="12"/>
  <c r="I71" i="12"/>
  <c r="V38" i="12"/>
  <c r="O38" i="12"/>
  <c r="G38" i="12"/>
  <c r="I55" i="1" s="1"/>
  <c r="V35" i="12"/>
  <c r="V8" i="12"/>
  <c r="I8" i="12"/>
  <c r="G128" i="12"/>
  <c r="I61" i="1" s="1"/>
  <c r="Q111" i="12"/>
  <c r="I111" i="12"/>
  <c r="O111" i="12"/>
  <c r="K82" i="12"/>
  <c r="O71" i="12"/>
  <c r="G8" i="12"/>
  <c r="Q8" i="12"/>
  <c r="M228" i="12"/>
  <c r="M235" i="12"/>
  <c r="G235" i="12"/>
  <c r="I81" i="1" s="1"/>
  <c r="I20" i="1" s="1"/>
  <c r="M234" i="12"/>
  <c r="M233" i="12" s="1"/>
  <c r="K228" i="12"/>
  <c r="G221" i="12"/>
  <c r="I78" i="1" s="1"/>
  <c r="M222" i="12"/>
  <c r="M221" i="12" s="1"/>
  <c r="O221" i="12"/>
  <c r="M82" i="12"/>
  <c r="M111" i="12"/>
  <c r="G215" i="12"/>
  <c r="I76" i="1" s="1"/>
  <c r="G206" i="12"/>
  <c r="I74" i="1" s="1"/>
  <c r="M205" i="12"/>
  <c r="M202" i="12" s="1"/>
  <c r="M199" i="12"/>
  <c r="M198" i="12" s="1"/>
  <c r="G190" i="12"/>
  <c r="I70" i="1" s="1"/>
  <c r="M189" i="12"/>
  <c r="M186" i="12" s="1"/>
  <c r="M183" i="12"/>
  <c r="M182" i="12" s="1"/>
  <c r="G174" i="12"/>
  <c r="I66" i="1" s="1"/>
  <c r="M173" i="12"/>
  <c r="M170" i="12" s="1"/>
  <c r="M167" i="12"/>
  <c r="M166" i="12" s="1"/>
  <c r="G158" i="12"/>
  <c r="I62" i="1" s="1"/>
  <c r="M130" i="12"/>
  <c r="M128" i="12" s="1"/>
  <c r="G111" i="12"/>
  <c r="I60" i="1" s="1"/>
  <c r="M36" i="12"/>
  <c r="M35" i="12" s="1"/>
  <c r="G33" i="12"/>
  <c r="I53" i="1" s="1"/>
  <c r="M32" i="12"/>
  <c r="M31" i="12" s="1"/>
  <c r="G29" i="12"/>
  <c r="I51" i="1" s="1"/>
  <c r="M28" i="12"/>
  <c r="M26" i="12" s="1"/>
  <c r="M12" i="12"/>
  <c r="M8" i="12" s="1"/>
  <c r="G82" i="12"/>
  <c r="I57" i="1" s="1"/>
  <c r="M220" i="12"/>
  <c r="M218" i="12" s="1"/>
  <c r="M212" i="12"/>
  <c r="M210" i="12" s="1"/>
  <c r="M197" i="12"/>
  <c r="M194" i="12" s="1"/>
  <c r="M181" i="12"/>
  <c r="M178" i="12" s="1"/>
  <c r="M165" i="12"/>
  <c r="M162" i="12" s="1"/>
  <c r="M105" i="12"/>
  <c r="M102" i="12" s="1"/>
  <c r="M96" i="12"/>
  <c r="M91" i="12" s="1"/>
  <c r="J28" i="1"/>
  <c r="J26" i="1"/>
  <c r="G38" i="1"/>
  <c r="F38" i="1"/>
  <c r="J23" i="1"/>
  <c r="J24" i="1"/>
  <c r="J25" i="1"/>
  <c r="J27" i="1"/>
  <c r="E24" i="1"/>
  <c r="E26" i="1"/>
  <c r="G39" i="1" l="1"/>
  <c r="G42" i="1" s="1"/>
  <c r="G25" i="1" s="1"/>
  <c r="I41" i="1"/>
  <c r="G40" i="1"/>
  <c r="I40" i="1" s="1"/>
  <c r="I18" i="1"/>
  <c r="I49" i="1"/>
  <c r="G239" i="12"/>
  <c r="F42" i="1"/>
  <c r="G23" i="1" s="1"/>
  <c r="I39" i="1" l="1"/>
  <c r="I42" i="1" s="1"/>
  <c r="J39" i="1" s="1"/>
  <c r="J42" i="1" s="1"/>
  <c r="A27" i="1"/>
  <c r="A28" i="1" s="1"/>
  <c r="G28" i="1" s="1"/>
  <c r="G27" i="1" s="1"/>
  <c r="G29" i="1" s="1"/>
  <c r="I16" i="1"/>
  <c r="I21" i="1" s="1"/>
  <c r="I82" i="1"/>
  <c r="J40" i="1" l="1"/>
  <c r="J41" i="1"/>
  <c r="J81" i="1"/>
  <c r="J63" i="1"/>
  <c r="J69" i="1"/>
  <c r="J68" i="1"/>
  <c r="J60" i="1"/>
  <c r="J49" i="1"/>
  <c r="J65" i="1"/>
  <c r="J70" i="1"/>
  <c r="J80" i="1"/>
  <c r="J78" i="1"/>
  <c r="J72" i="1"/>
  <c r="J71" i="1"/>
  <c r="J59" i="1"/>
  <c r="J52" i="1"/>
  <c r="J76" i="1"/>
  <c r="J54" i="1"/>
  <c r="J64" i="1"/>
  <c r="J58" i="1"/>
  <c r="J75" i="1"/>
  <c r="J62" i="1"/>
  <c r="J66" i="1"/>
  <c r="J55" i="1"/>
  <c r="J56" i="1"/>
  <c r="J77" i="1"/>
  <c r="J79" i="1"/>
  <c r="J50" i="1"/>
  <c r="J51" i="1"/>
  <c r="J57" i="1"/>
  <c r="J53" i="1"/>
  <c r="J73" i="1"/>
  <c r="J74" i="1"/>
  <c r="J67" i="1"/>
  <c r="J61" i="1"/>
  <c r="J8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Barbora Kohotová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<sst xmlns="http://schemas.openxmlformats.org/spreadsheetml/2006/main" count="1385" uniqueCount="443">
  <si>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</si>
  <si>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</si>
  <si>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</si>
  <si>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</si>
  <si>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</si>
  <si>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</si>
  <si>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</si>
  <si>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</si>
  <si>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</si>
  <si>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</si>
  <si>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</si>
  <si>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</si>
  <si>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</si>
  <si>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</si>
  <si>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</si>
  <si>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</si>
  <si>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</si>
  <si>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</si>
  <si>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</si>
  <si>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</si>
  <si>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</si>
  <si>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</si>
  <si>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</si>
  <si>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</si>
  <si>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</si>
  <si>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</si>
  <si>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</si>
  <si>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</si>
  <si>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</si>
  <si>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</si>
  <si>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</si>
  <si>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</si>
  <si>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</si>
  <si>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</si>
  <si>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</si>
  <si>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</si>
  <si>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</si>
  <si>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</si>
  <si>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</si>
  <si>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</si>
  <si>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</si>
  <si>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</t>
  </si>
  <si>
    <t>Rozpočet</t>
  </si>
  <si>
    <t>01</t>
  </si>
  <si>
    <t>Objekt:</t>
  </si>
  <si>
    <t>Rozpočet:</t>
  </si>
  <si>
    <t xml:space="preserve"> </t>
  </si>
  <si>
    <t>1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</si>
  <si>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</si>
  <si>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</si>
  <si>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</si>
  <si>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</si>
  <si>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</si>
  <si>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</si>
  <si>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</si>
  <si>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</si>
  <si>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</si>
  <si>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</si>
  <si>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</si>
  <si>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</si>
  <si>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</si>
  <si>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</si>
  <si>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96</t>
  </si>
  <si>
    <t>Bourání konstrukcí</t>
  </si>
  <si>
    <t>NOSNÝ A INSTALAČNÍ MATERIÁL (PŘÍPOJKA VN 22kV)</t>
  </si>
  <si>
    <t>02</t>
  </si>
  <si>
    <t>KABELY A VODIČE (PŘÍPOJKA VN22kV)</t>
  </si>
  <si>
    <t>03</t>
  </si>
  <si>
    <t>NOSNÝ A INSTALAČNÍ MATERIÁL (NAPOJENÍ TRANSFORMÁTORŮ T140, T141)</t>
  </si>
  <si>
    <t>04</t>
  </si>
  <si>
    <t>KABELY A VODIČE (NAPOJENÍ TRANSFORMÁTORŮ T140, T141)</t>
  </si>
  <si>
    <t>05</t>
  </si>
  <si>
    <t>NOSNÝ A INSTALAČNÍ MATERIÁL (NAPOJENÍ TRANSFORMÁTORŮ T143 ÷ T147)</t>
  </si>
  <si>
    <t>06</t>
  </si>
  <si>
    <t>KABELY A VODIČE (NAPOJENÍ TRANSFORMÁTORŮ T143 ÷ T147)</t>
  </si>
  <si>
    <t>07</t>
  </si>
  <si>
    <t>OSTATNÍ</t>
  </si>
  <si>
    <t>08</t>
  </si>
  <si>
    <t>ROZVÁDĚČ R8 (22kV)</t>
  </si>
  <si>
    <t>09</t>
  </si>
  <si>
    <t>ROZVÁDĚČ rT140 (400V)</t>
  </si>
  <si>
    <t>10</t>
  </si>
  <si>
    <t>ROZVÁDĚČ rT141 (400V)</t>
  </si>
  <si>
    <t>11</t>
  </si>
  <si>
    <t>ROZVÁDĚČ rT143 (400V)</t>
  </si>
  <si>
    <t>12</t>
  </si>
  <si>
    <t>ROZVÁDĚČ rT144 (400V)</t>
  </si>
  <si>
    <t>13</t>
  </si>
  <si>
    <t>ROZVÁDĚČ rT145 (400V)</t>
  </si>
  <si>
    <t>14</t>
  </si>
  <si>
    <t>ROZVÁDĚČ rT146 (400V)</t>
  </si>
  <si>
    <t>15</t>
  </si>
  <si>
    <t>ROZVÁDĚČ rT147 (400V)</t>
  </si>
  <si>
    <t>16</t>
  </si>
  <si>
    <t>ROZVÁDĚČE KOMPENZAČNÍ RC140, RC141, RC143÷RC146 (1050kVAr)</t>
  </si>
  <si>
    <t>17</t>
  </si>
  <si>
    <t>ROZVÁDĚČ KOMPENZAČNÍ RC147 (550kVAr)</t>
  </si>
  <si>
    <t>18</t>
  </si>
  <si>
    <t>TRANSFORMÁTORY T140, T141 (3150kVA)</t>
  </si>
  <si>
    <t>19</t>
  </si>
  <si>
    <t>TRANSFORMÁTORY T143÷T146 (3150kVA)</t>
  </si>
  <si>
    <t>20</t>
  </si>
  <si>
    <t>TRANSFORMÁTOR T147 (1600kVA)</t>
  </si>
  <si>
    <t>M46</t>
  </si>
  <si>
    <t>Zemní práce při montážích</t>
  </si>
  <si>
    <t>O</t>
  </si>
  <si>
    <t>KABELY A VODIČE (ZÁLOŽNÍ PROPOJ ROZVADĚČŮ rT146 a rT147)</t>
  </si>
  <si>
    <t>O-0</t>
  </si>
  <si>
    <t>Ostatní</t>
  </si>
  <si>
    <t>O-1</t>
  </si>
  <si>
    <t>ŘÍDÍCÍ SYSTÉMY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</si>
  <si>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</si>
  <si>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</si>
  <si>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</si>
  <si>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</si>
  <si>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</si>
  <si>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</si>
  <si>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</si>
  <si>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</si>
  <si>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</si>
  <si>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</si>
  <si>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</si>
  <si>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</si>
  <si>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</si>
  <si>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</si>
  <si>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</si>
  <si>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</si>
  <si>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</si>
  <si>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</si>
  <si>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</si>
  <si>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</si>
  <si>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</si>
  <si>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</si>
  <si>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</si>
  <si>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</si>
  <si>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</si>
  <si>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</si>
  <si>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</si>
  <si>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</si>
  <si>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</si>
  <si>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Stav položky</t>
  </si>
  <si>
    <t>Díl:</t>
  </si>
  <si>
    <t>DIL</t>
  </si>
  <si>
    <t>115101201</t>
  </si>
  <si>
    <t>Čerpání vody na výšku do 10 m, přítok do 500 l/min</t>
  </si>
  <si>
    <t>h</t>
  </si>
  <si>
    <t>RTS 25/ I</t>
  </si>
  <si>
    <t>Indiv</t>
  </si>
  <si>
    <t>Běžná</t>
  </si>
  <si>
    <t>POL1_1</t>
  </si>
  <si>
    <t>139601103R00T1</t>
  </si>
  <si>
    <t>Výkop kabelové rýhy ručně v hornině tř. 4, šíře 1200mm, hloubky 1200mm volný terén, pod komunikací a ve stávající hale trubkárny</t>
  </si>
  <si>
    <t>m3</t>
  </si>
  <si>
    <t>Vlastní</t>
  </si>
  <si>
    <t>139601103</t>
  </si>
  <si>
    <t>Ruční výkop jam, rýh a šachet v hornině tř. 4</t>
  </si>
  <si>
    <t>161101101</t>
  </si>
  <si>
    <t>Svislé přemístění výkopku z hor.1-4 do 2,5 m</t>
  </si>
  <si>
    <t>162301101</t>
  </si>
  <si>
    <t>Vodorovné přemístění výkopku z hor.1-4 do 500 m</t>
  </si>
  <si>
    <t>162701105</t>
  </si>
  <si>
    <t>Vodorovné přemístění výkopku z hor.1-4 do 10000 m</t>
  </si>
  <si>
    <t>151101101</t>
  </si>
  <si>
    <t>Pažení a rozepření stěn rýh - příložné - hl.do 2 m</t>
  </si>
  <si>
    <t>m2</t>
  </si>
  <si>
    <t>151101111</t>
  </si>
  <si>
    <t>Odstranění pažení stěn rýh - příložné - hl. do 2 m</t>
  </si>
  <si>
    <t>175101101RT2T2</t>
  </si>
  <si>
    <t>Obsypání betonových klabelových žlabů štěrkem 0-4mm do výše cca 10 až 15 cm nad víko</t>
  </si>
  <si>
    <t>181101102R00T1</t>
  </si>
  <si>
    <t>Provizorní úprava terénu v zemině tř. 4, do hloubky 10 cm, zasypání nerovností, upěchování</t>
  </si>
  <si>
    <t>167101102</t>
  </si>
  <si>
    <t>Nakládání výkopku z hor. 1 ÷ 4 v množství nad 100 m3</t>
  </si>
  <si>
    <t>199000002</t>
  </si>
  <si>
    <t>Poplatek za skládku horniny 1- 4, č. dle katal. odpadů 17 05 04</t>
  </si>
  <si>
    <t>115101301</t>
  </si>
  <si>
    <t>Pohotovost čerp.soupravy, výška 10 m, přítok 500 l</t>
  </si>
  <si>
    <t>den</t>
  </si>
  <si>
    <t>005111020RT1</t>
  </si>
  <si>
    <t>Vytýčení trasy kabelového vedení v zastavěném prostoru</t>
  </si>
  <si>
    <t>Soubor</t>
  </si>
  <si>
    <t>210950203R00T1</t>
  </si>
  <si>
    <t>Příplatek za zatahování kabelů do kabelových tras, váha kabelu do 5kg</t>
  </si>
  <si>
    <t>m</t>
  </si>
  <si>
    <t>174100050RADT1</t>
  </si>
  <si>
    <t>Zásyp jam, rýh a šachet štěrkopískem dovoz štěrkopísku</t>
  </si>
  <si>
    <t>113109330R00T2</t>
  </si>
  <si>
    <t>Odstranění podkladu pl.50 m2, bet.prostý přes tl.15 do tl.30 cm</t>
  </si>
  <si>
    <t>451315111R00T1T</t>
  </si>
  <si>
    <t>Lože z betonu do 10cm</t>
  </si>
  <si>
    <t>451315111R00T1</t>
  </si>
  <si>
    <t>Hrubý betonový podklad (cca 5cm) na zhutněném dně výkopu pro uložení betonových kabelových žlabů</t>
  </si>
  <si>
    <t>577000006RA0T1</t>
  </si>
  <si>
    <t>Obnova komunikace</t>
  </si>
  <si>
    <t>631315711R00T1</t>
  </si>
  <si>
    <t>Vyspravení betonové podlahy</t>
  </si>
  <si>
    <t>899623161R00T2</t>
  </si>
  <si>
    <t>Obetonování potrubí / chrániček</t>
  </si>
  <si>
    <t>970031160R00T1</t>
  </si>
  <si>
    <t>Probourání - 5x jádrové vrtání podlahy (přechod kanál - rozvodna) a stěny  (přechod rozvodna - střecha) v trase pod podružnou rozvodnou R3</t>
  </si>
  <si>
    <t>965200012</t>
  </si>
  <si>
    <t>Bourání mazanin betonových a asfaltových</t>
  </si>
  <si>
    <t>POL2_</t>
  </si>
  <si>
    <t>723525421T2M</t>
  </si>
  <si>
    <t>Montáž kabelové koncovky pro jednožilový vodič 1x185-300mm2 (sada pro 3 fáze)</t>
  </si>
  <si>
    <t>sada</t>
  </si>
  <si>
    <t>POP</t>
  </si>
  <si>
    <t>723525421T2</t>
  </si>
  <si>
    <t>Kabelové koncovky pro jednožilový vodič 1x185-300mm2 (sada pro 3 fáze)</t>
  </si>
  <si>
    <t>POL3_0</t>
  </si>
  <si>
    <t>723525421T3M</t>
  </si>
  <si>
    <t>Montáž kabelového žebříku, žárově zinkovaného, délka 3 m, š.400 mm, výška bočnice 60 mm rošt včetně příslušných spojek, spojovacího materiálu, stojin, výložníků nebo závěsů</t>
  </si>
  <si>
    <t>(trasa v kabelovém kanálu, v kabelovém prostoru rozvodny R3, v odbočkách ze stávajícího energomostu a v kabelovém prostoru v rozvodny TaO )</t>
  </si>
  <si>
    <t>723525421T3</t>
  </si>
  <si>
    <t>Kabelový žebřík, žárově zinkovaný, délka 3 m, š.400 mm, výška bočnice 60 mm rošt včetně příslušných spojek, spojovacího materiálu, stojin, výložníků nebo závěsů</t>
  </si>
  <si>
    <t>723525421T4M</t>
  </si>
  <si>
    <t>Montáž kabelového žebříku, žárově zinkovaného, délka 3 m, š.500 mm, výška bočnice 60 mm rošt včetně příslušných spojek, spojovacího materiálu, výložníků</t>
  </si>
  <si>
    <t>(trasa ve stávajícím energomostu)</t>
  </si>
  <si>
    <t>723525421T4</t>
  </si>
  <si>
    <t>Kabelový žebřík, žárově zinkovaný, délka 3 m, š.500 mm, výška bočnice 60 mm rošt včetně příslušných spojek, spojovacího materiálu, výložníků</t>
  </si>
  <si>
    <t>59227518RT1M</t>
  </si>
  <si>
    <t>kus</t>
  </si>
  <si>
    <t>59227518RT1</t>
  </si>
  <si>
    <t>59227518RT2M</t>
  </si>
  <si>
    <t>Montáž kabelové komory 1220mm x 1220mm, hloubka 2200mm</t>
  </si>
  <si>
    <t>59227518RT2</t>
  </si>
  <si>
    <t>Kabelová komora 1220mm x 1220mm, hloubka 2200mm</t>
  </si>
  <si>
    <t>59227518RT3M</t>
  </si>
  <si>
    <t>Montáž kabelové chráničky ocelová o průměru 200mm, tloušťky 8mm, pro kabely pod komunikací  bez výkopových prací (8x 10m)</t>
  </si>
  <si>
    <t>59227518RT3</t>
  </si>
  <si>
    <t>Kabelová chránička ocelová o průměru 200mm, tloušťky 8mm, pro kabely pod komunikací  bez výkopových prací (8x 10m)</t>
  </si>
  <si>
    <t>59227518RT4M</t>
  </si>
  <si>
    <t>Montáž kabelové spojky pro jednožilový vodič 1x185-300mm2 (pro 1 fázi)</t>
  </si>
  <si>
    <t>ks</t>
  </si>
  <si>
    <t>59227518RT4</t>
  </si>
  <si>
    <t>Kabelová spojka pro jednožilový vodič 1x185-300mm2 (pro 1 fázi)</t>
  </si>
  <si>
    <t>59227518RT5M</t>
  </si>
  <si>
    <t>Montáž kabelu silového s Al jádrem, např. 22-AXEKVCEY 1x300/25 mm2, včetně nákladů na prořez</t>
  </si>
  <si>
    <t>(KABELY A VODIČE (PŘÍPOJKA VN22kV)</t>
  </si>
  <si>
    <t>59227518RT5</t>
  </si>
  <si>
    <t>Kabel silový s Al jádrem, např. 22-AXEKVCEY 1x300/25 mm2, včetně nákladů na prořez</t>
  </si>
  <si>
    <t>59227518RT6M</t>
  </si>
  <si>
    <t>Montáž kabelu celoplastového, 1kV s PVC izolací a Cu jádrem plným, např. CYKY-J 19 x 2,5</t>
  </si>
  <si>
    <t>(dálkové vypnutí VN vypínačů v rozvodně 110/22kV z rozvodny TaO, z rozváděče R8+signalizace stavu VN vypínačů do podružné rozvodny R3)</t>
  </si>
  <si>
    <t>59227518RT6</t>
  </si>
  <si>
    <t>Kabel celoplastový, 1kV s PVC izolací a Cu jádrem plným, např. CYKY-J 19 x 2,5</t>
  </si>
  <si>
    <t>59227518RT7M</t>
  </si>
  <si>
    <t>Montáž kabelových koncovek pro jednožilový vodič 1x70-150mm2 (sada pro 3 fáze)</t>
  </si>
  <si>
    <t>(NOSNÝ A INSTALAČNÍ MATERIÁL (NAPOJENÍ TRANSFORMÁTORŮ T140, T141)</t>
  </si>
  <si>
    <t>59227518RT7</t>
  </si>
  <si>
    <t>Kabelové koncovky pro jednožilový vodič 1x70-150mm2 (sada pro 3 fáze)</t>
  </si>
  <si>
    <t>59227518RT8M</t>
  </si>
  <si>
    <t>Montáž kabelového žebříku, žárově zinkovaného, délka 3 m, š.300 mm, výška bočnice 60 mm   rošt včetně příslušných spojek, spojovacího materiálu, stojin, výložníků</t>
  </si>
  <si>
    <t>(trasa v kabelovém prostoru rozvodny R8 - TaO)</t>
  </si>
  <si>
    <t>59227518RT8</t>
  </si>
  <si>
    <t>Kabelový žebřík, žárově zinkovaný, délka 3 m, š.300 mm, výška bočnice 60 mm   rošt včetně příslušných spojek, spojovacího materiálu, stojin, výložníků</t>
  </si>
  <si>
    <t>59227518RT9M</t>
  </si>
  <si>
    <t>Montáž kabelu silového s Al jádrem, např. 22-AXEKVCEY 1x120/16 mm2, včetně nákladů na prořez</t>
  </si>
  <si>
    <t>(KABELY A VODIČE (NAPOJENÍ TRANSFORMÁTORŮ T140, T141)</t>
  </si>
  <si>
    <t>59227518RT9</t>
  </si>
  <si>
    <t>Kabel silový s Al jádrem, např. 22-AXEKVCEY 1x120/16 mm2, včetně nákladů na prořez</t>
  </si>
  <si>
    <t>59227518RT10M</t>
  </si>
  <si>
    <t>(dálkové vypnutí VN vypínačů pro trafa T140, T141 v rozvodně TaO, v rozváděči R8)</t>
  </si>
  <si>
    <t>59227518RT10</t>
  </si>
  <si>
    <t>59227518RT11M</t>
  </si>
  <si>
    <t>Montáž kabelové koncovky pro jednožilový vodič 1x70-150mm2 (sada pro 3 fáze)</t>
  </si>
  <si>
    <t>59227518RT11</t>
  </si>
  <si>
    <t>59227518RT12M</t>
  </si>
  <si>
    <t>Montáž kabelového žebříku, žárově zinkovaného, délka 3 m, š.500 mm, výška bočnice 60 mm rošt včetně příslušných spojek, spojovacího materiálu</t>
  </si>
  <si>
    <t>výložníků nebo závěsů (trasa v odbočkách ze stávajícího energomostu, ve stávajícím energomostu a v nové hale TaO)</t>
  </si>
  <si>
    <t>59227518RT12</t>
  </si>
  <si>
    <t>Kabelový žebřík, žárově zinkovaný, délka 3 m, š.500 mm, výška bočnice 60 mm rošt včetně příslušných spojek, spojovacího materiálu</t>
  </si>
  <si>
    <t>59227518RT14M</t>
  </si>
  <si>
    <t>(KABELY A VODIČE (NAPOJENÍ TRANSFORMÁTORŮ T143 ÷ T147)</t>
  </si>
  <si>
    <t>59227518RT14</t>
  </si>
  <si>
    <t>59227518RT15M</t>
  </si>
  <si>
    <t>Montáž kabelové spojky pro jednožilový vodič 1x70-150mm2 (pro 1 fázi)</t>
  </si>
  <si>
    <t>59227518RT15</t>
  </si>
  <si>
    <t>Kabelová spojka pro jednožilový vodič 1x70-150mm2 (pro 1 fázi)</t>
  </si>
  <si>
    <t>59227518RT16M</t>
  </si>
  <si>
    <t>(dálkové vypnutí VN vypínačů pro trafa T143÷T147 v rozvodně TaO, v rozváděči R8)</t>
  </si>
  <si>
    <t>59227518RT16</t>
  </si>
  <si>
    <t>59227518RT17M</t>
  </si>
  <si>
    <t>(signalizace stavu NN jističů v rozvodně TR 8.2 (TaO západ) do podružné rozvodny R3)</t>
  </si>
  <si>
    <t>59227518RT17</t>
  </si>
  <si>
    <t>59227518RT18M</t>
  </si>
  <si>
    <t>Montáž zdroje tyristorového 110VDC pro napájení ovládací části a ochran v rozváděči R8  (22kV) včetně baterií, např. výrobce Benning (2ks - vzájemná záloha)</t>
  </si>
  <si>
    <t>59227518RT18</t>
  </si>
  <si>
    <t>Zdroj tyristorový 110VDC pro napájení ovládací části a ochran v rozváděči R8  (22kV) včetně baterií, např. výrobce Benning (2ks - vzájemná záloha)</t>
  </si>
  <si>
    <t>59227518RT19M</t>
  </si>
  <si>
    <t>Montáž padáčkového relé pro signalizaci vypnutí vypínaců VN v rozváděči R8 (TaO)  -doplnění do rozváděče R1 v podružné rozvodně R3</t>
  </si>
  <si>
    <t>59227518RT19</t>
  </si>
  <si>
    <t>Padáčkové relé pro signalizaci vypnutí vypínaců VN v rozváděči R8 (TaO)  -doplnění do rozváděče R1 v podružné rozvodně R3</t>
  </si>
  <si>
    <t>59227518RT20M</t>
  </si>
  <si>
    <t>Montáž padáčkové relé pro signalizaci vypnutí hlavních jističů QF1 v rozváděčích NN - rT140÷rT147 -doplnění do rozváděče R1 v podružné rozvodně R3</t>
  </si>
  <si>
    <t>59227518RT20</t>
  </si>
  <si>
    <t>Padáčkové relé pro signalizaci vypnutí hlavních jističů QF1 v rozváděčích NN - rT140÷rT147 -doplnění do rozváděče R1 v podružné rozvodně R3</t>
  </si>
  <si>
    <t>59227518RT21M</t>
  </si>
  <si>
    <t>Montáž nástěnné oceloplechové skříňky umístěné v rozvodně R8 (22kV) se dvěma tlačítkovými ovládači (rozpínací kontakt bez aretace)</t>
  </si>
  <si>
    <t>pro dálkové vypnutí VN vypínačů. Všechna tlačítka budou mít krytku proti nechtěnému sepnutí.</t>
  </si>
  <si>
    <t>59227518RT21</t>
  </si>
  <si>
    <t>Nástěnná oceloplechová skříňka umístěná v rozvodně R8 (22kV) se dvěma tlačítkovými ovládači (rozpínací kontakt bez aretace)</t>
  </si>
  <si>
    <t>59227518RT22M</t>
  </si>
  <si>
    <t>Montáž nástěnné oceloplechové skříňky umístěné v rozvodně TR 8.1 (400V)  se dvěma tlačítkovými ovládači  (rozpínací kontakt bez aretace)</t>
  </si>
  <si>
    <t>59227518RT22</t>
  </si>
  <si>
    <t>Nástěnná oceloplechová skříňka umístěná v rozvodně TR 8.1 (400V) se dvěma tlačítkovými ovládači (rozpínací kontakt bez aretace)</t>
  </si>
  <si>
    <t>59227518RT23M</t>
  </si>
  <si>
    <t>Montáž nástěnné oceloplechové skříňky umístěné v rozvodně TR 8.2 (prostor transformátorů)  s pěti tlačítkový (rozpínací kontakt bez aretace)</t>
  </si>
  <si>
    <t>59227518RT23</t>
  </si>
  <si>
    <t>Nástěnná oceloplechová skříňka umístěná v rozvodně TR 8.2 (prostor transformátorů) s pěti tlačítkový (rozpínací kontakt bez aretace)</t>
  </si>
  <si>
    <t>59227518RT23T</t>
  </si>
  <si>
    <t>Montážní plošiny pro montáže VN kabelů</t>
  </si>
  <si>
    <t>kpl</t>
  </si>
  <si>
    <t>POL1_</t>
  </si>
  <si>
    <t>59227518RT24</t>
  </si>
  <si>
    <t>Vypínání rozváděčů VN, napěťové zkoušky VN kabelů atd.</t>
  </si>
  <si>
    <t>hod</t>
  </si>
  <si>
    <t>593256478T1</t>
  </si>
  <si>
    <t>Uzemnění a pospojování dodávané silnoproudé technologie VN a NN</t>
  </si>
  <si>
    <t>- Cu přípojnice, pásky FeZn 30x4, vodiče Cu 6÷120mm2, svorky, oka, podpěry, izolátory včetně veškerého pomocného a podružného materiálu</t>
  </si>
  <si>
    <t>59227518RT25M</t>
  </si>
  <si>
    <t>Montáž pomocné ocelové konstrukce všeobecně</t>
  </si>
  <si>
    <t>kg</t>
  </si>
  <si>
    <t>59227518RT25</t>
  </si>
  <si>
    <t>Pomocná ocelová konstrukce všeobecně</t>
  </si>
  <si>
    <t>59227518RT26M</t>
  </si>
  <si>
    <t>Montáž protipožární ucpávky přes zeď s požární odolností EI 30</t>
  </si>
  <si>
    <t>3457114707RM</t>
  </si>
  <si>
    <t>Montáž trubky kabelové HDPE, KOPOS chránička KOPOFLEX KF 09125</t>
  </si>
  <si>
    <t>3457114707</t>
  </si>
  <si>
    <t>Trubka kabelová HDPE, KOPOS chránička KOPOFLEX KF 09125</t>
  </si>
  <si>
    <t>SPCM</t>
  </si>
  <si>
    <t>59227518RT26</t>
  </si>
  <si>
    <t>Protipožární ucpávka přes zeď s požární odolností EI 30</t>
  </si>
  <si>
    <t>59227518RT27</t>
  </si>
  <si>
    <t>Drobný, pomocný a upevňovací materiál</t>
  </si>
  <si>
    <t>756253659T1M</t>
  </si>
  <si>
    <t>Montáž rozvaděče</t>
  </si>
  <si>
    <t>Specifikace dle Technicko obchodní specifikace č.1 (TOS č.1) - viz Technické řešení</t>
  </si>
  <si>
    <t>756253659T1</t>
  </si>
  <si>
    <t>756253660T2M</t>
  </si>
  <si>
    <t>Montáž rozvaděče rT140 (400V)-včetně propojovacího mostu mezi rozváděči rT140 a rT141</t>
  </si>
  <si>
    <t>Specifikace dle Technicko obchodní specifikace č.5 (TOS č.5) - viz Technické řešení</t>
  </si>
  <si>
    <t>756253660T2</t>
  </si>
  <si>
    <t>Specifikace dle Technicko obchodní specifikace č.5 (TOS č.5) - viz Technické řešení -včetně propojovacího mostu mezi rozváděči rT140 a rT141</t>
  </si>
  <si>
    <t>756253660T3M</t>
  </si>
  <si>
    <t>Montáž rozvaděče rT141 (400V)</t>
  </si>
  <si>
    <t>Specifikace dle Technicko obchodní specifikace č.6 (TOS č.6) - viz Technické řešení</t>
  </si>
  <si>
    <t>756253660T3</t>
  </si>
  <si>
    <t>756253660T4M</t>
  </si>
  <si>
    <t>Montáž rozvaděče rT143 (400V)-včetně propojovacího mostu mezi rozváděči rT143 a rT144   a napojení přípojnicovým systémem 5000A</t>
  </si>
  <si>
    <t>Specifikace dle Technicko obchodní specifikace č.7 (TOS č.7) - viz Technické řešení</t>
  </si>
  <si>
    <t>756253660T4</t>
  </si>
  <si>
    <t>756253660T5M</t>
  </si>
  <si>
    <t>Montáž rozvaděče rT144 (400V)-včetně propojovacího mostu mezi rozváděči rT144 a rT145 a napojení přípojnicovým systémem 5000A</t>
  </si>
  <si>
    <t>Specifikace dle Technicko obchodní specifikace č.8 (TOS č.8) - viz Technické řešení</t>
  </si>
  <si>
    <t>756253660T5</t>
  </si>
  <si>
    <t>756253660T6M</t>
  </si>
  <si>
    <t>Montáž rozvaděče rT145 (400V)-včetně propojovacího mostu mezi rozváděči rT145 a rT146 a napojení přípojnicovým systémem 5000A</t>
  </si>
  <si>
    <t>Specifikace dle Technicko obchodní specifikace č.9 (TOS č.9) - viz Technické řešení</t>
  </si>
  <si>
    <t>756253660T6</t>
  </si>
  <si>
    <t>756253660T7M</t>
  </si>
  <si>
    <t>Montáž rozvaděče rT146 (400V)-včetně napojení přípojnicovým systémem 5000A</t>
  </si>
  <si>
    <t>Specifikace dle Technicko obchodní specifikace č.10 (TOS č.10) - viz Technické řešení</t>
  </si>
  <si>
    <t>756253660T7</t>
  </si>
  <si>
    <t>756253660T8M</t>
  </si>
  <si>
    <t>Montáž rozvaděče rT147 (400V)-včetně napojení přípojnicovým systémem 2500A</t>
  </si>
  <si>
    <t>Specifikace dle Technicko obchodní specifikace č.11 (TOS č.11) - viz Technické řešení</t>
  </si>
  <si>
    <t>756253660T8</t>
  </si>
  <si>
    <t>756253660T9M</t>
  </si>
  <si>
    <t>Montáž rozvaděče kompenzačního RC140, RC141, RC143=RC146 (1050kVAr)</t>
  </si>
  <si>
    <t>Specifikace dle Technicko obchodní specifikace č.12 (TOS č.12) - viz Technické řešení</t>
  </si>
  <si>
    <t>756253660T9</t>
  </si>
  <si>
    <t>756253660T10</t>
  </si>
  <si>
    <t>Montáž rozvaděče kompenzačního RC147 (550kVAr)</t>
  </si>
  <si>
    <t>Specifikace dle Technicko obchodní specifikace č.13 (TOS č.13) - viz Technické řešení</t>
  </si>
  <si>
    <t>POL3_</t>
  </si>
  <si>
    <t>756253660T11M</t>
  </si>
  <si>
    <t>Montáž transformátoru T140, T141 (3150kVA)</t>
  </si>
  <si>
    <t>Specifikace dle Technicko obchodní specifikace č.2 (TOS č.2) - viz Technické řešení</t>
  </si>
  <si>
    <t>756253660T11</t>
  </si>
  <si>
    <t>756253660T12M</t>
  </si>
  <si>
    <t>Montáž transformátorů T143÷T146 (3150kVA)</t>
  </si>
  <si>
    <t>Specifikace dle Technicko obchodní specifikace č.3 (TOS č.3) - viz Technické řešení</t>
  </si>
  <si>
    <t>756253660T12</t>
  </si>
  <si>
    <t>756253660T13M</t>
  </si>
  <si>
    <t>Montáž transformátorů T147 (1600kVA)</t>
  </si>
  <si>
    <t>Specifikace dle Technicko obchodní specifikace č.4 (TOS č.4) - viz Technické řešení</t>
  </si>
  <si>
    <t>756253660T13</t>
  </si>
  <si>
    <t>460680021R00T1</t>
  </si>
  <si>
    <t>Průraz železobetonem přes základ haly a železobetonem kabelového kanálu v hale trubkárny</t>
  </si>
  <si>
    <t>POL1_9</t>
  </si>
  <si>
    <t>460490012RT1T</t>
  </si>
  <si>
    <t>Krytí kabelů výstražnou fólií šířky do 34 cm</t>
  </si>
  <si>
    <t>460030081</t>
  </si>
  <si>
    <t>Řezání spáry v asfaltu nebo betonu</t>
  </si>
  <si>
    <t>460561084R00T1</t>
  </si>
  <si>
    <t>Zához kabelové rýhy ručně v hornině tř. 4, do šíře 1200 mm a hloubky 1200 mm, se zhutněním</t>
  </si>
  <si>
    <t>34111673RM</t>
  </si>
  <si>
    <t>Montáž kabelů silových s Cu jádrem 1 kV 1-CYKY 3 x 240 + 120</t>
  </si>
  <si>
    <t>34111673</t>
  </si>
  <si>
    <t>Kabel silový s Cu jádrem 1 kV 1-CYKY 3 x 240 + 120</t>
  </si>
  <si>
    <t>352696366T2</t>
  </si>
  <si>
    <t>Náklady nespecifikované v rozpočtu - HZS (vícepráce při montážích, nespecifikované vícepráce, apod.)</t>
  </si>
  <si>
    <t>220890202R00T1</t>
  </si>
  <si>
    <t>Revize VN a NN</t>
  </si>
  <si>
    <t>342658956t2T</t>
  </si>
  <si>
    <t>Řídící systém rozvodny TR 8.1 (TaO západ)</t>
  </si>
  <si>
    <t>(bližší popis v technickém řešení odst. 2.14)</t>
  </si>
  <si>
    <t>342658956t4</t>
  </si>
  <si>
    <t>Řídící systém rozvodny TR 8.2 (TaO východ)</t>
  </si>
  <si>
    <t>342658956t6</t>
  </si>
  <si>
    <t>Komunikační propojení rozvoden TR 8.1, TR 8.2 a R110/22 kV</t>
  </si>
  <si>
    <t>(optický kabel single mode 09/125 OS2, 12 vláken včetně chráničky optického kabelu HDPE DN40 a optických svarů - bližší popis v technickém řešení odst. 2.14)</t>
  </si>
  <si>
    <t>979082213</t>
  </si>
  <si>
    <t>Vodorovná doprava suti po suchu do 1 km</t>
  </si>
  <si>
    <t>t</t>
  </si>
  <si>
    <t>979081121</t>
  </si>
  <si>
    <t>Příplatek k odvozu za každý další 1 km (10 km)</t>
  </si>
  <si>
    <t>979095312</t>
  </si>
  <si>
    <t>Naložení a složení suti</t>
  </si>
  <si>
    <t>979990107</t>
  </si>
  <si>
    <t>Poplatek za uložení suti - směs betonu, cihel, dřeva, skupina odpadu 170904</t>
  </si>
  <si>
    <t>005124010RT1</t>
  </si>
  <si>
    <t>005241010RT2</t>
  </si>
  <si>
    <t>Dokumentace - RDS</t>
  </si>
  <si>
    <t>005241010RT3</t>
  </si>
  <si>
    <t>Dokumentace - DSPS</t>
  </si>
  <si>
    <t>SUM</t>
  </si>
  <si>
    <t>POPUZIV</t>
  </si>
  <si>
    <t>END</t>
  </si>
  <si>
    <t>11542-003-002</t>
  </si>
  <si>
    <t>ALFAGEN - PŘÍPOJKA VN, TRANSFORMOVNY A ROZVODNY</t>
  </si>
  <si>
    <t>HUTNÍ PROJEKT Frýdek-Místek a.s.</t>
  </si>
  <si>
    <t>45193584</t>
  </si>
  <si>
    <t>28. října 1495</t>
  </si>
  <si>
    <t>CZ45193584</t>
  </si>
  <si>
    <t>73801</t>
  </si>
  <si>
    <t xml:space="preserve">Frýdek-Místek </t>
  </si>
  <si>
    <t>Při zpracování nabídky je nutné vycházet ze všech částí dokumentace (tj. technické zprávy, všech výkresů i specifikace materiálu). Pouhým oceněním výkazu výměr není možné vypracovat kvalitní nabídku.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vztahují.</t>
  </si>
  <si>
    <t>Poznámky Soupisu prací :</t>
  </si>
  <si>
    <t>Montáž betonového kabelového žlabu TK2 s víkem délka 1000mm, šířka 230mm a výška 190mm pro kabely v trase bývalého kolejiště, bez výkopových prací (4x70m)</t>
  </si>
  <si>
    <t>Betonový kabelový žlab TK2 s víkem délka 1000mm, šířka 230mm a výška 190mm pro kabely v trase bývalého kolejiště, bez výkopových prací (4x70m)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</si>
</sst>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3" borderId="29" xfId="0" applyFont="1" applyFill="1" applyBorder="1" applyAlignment="1" applyProtection="1">
      <alignment vertical="top" wrapText="1"/>
      <protection locked="0"/>
    </xf>
    <xf numFmtId="0" fontId="7" fillId="3" borderId="18" xfId="0" applyFont="1" applyFill="1" applyBorder="1" applyAlignment="1" applyProtection="1">
      <alignment vertical="top" wrapText="1"/>
      <protection locked="0"/>
    </xf>
    <xf numFmtId="0" fontId="7" fillId="3" borderId="18" xfId="0" applyFont="1" applyFill="1" applyBorder="1" applyAlignment="1" applyProtection="1">
      <alignment horizontal="left" vertical="top" wrapText="1"/>
      <protection locked="0"/>
    </xf>
    <xf numFmtId="0" fontId="7" fillId="3" borderId="39" xfId="0" applyFont="1" applyFill="1" applyBorder="1" applyAlignment="1" applyProtection="1">
      <alignment vertical="top" wrapText="1"/>
      <protection locked="0"/>
    </xf>
    <xf numFmtId="0" fontId="7" fillId="3" borderId="26" xfId="0" applyFont="1" applyFill="1" applyBorder="1" applyAlignment="1" applyProtection="1">
      <alignment vertical="top" wrapText="1"/>
      <protection locked="0"/>
    </xf>
    <xf numFmtId="0" fontId="7" fillId="3" borderId="0" xfId="0" applyFont="1" applyFill="1" applyBorder="1" applyAlignment="1" applyProtection="1">
      <alignment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3" borderId="27" xfId="0" applyFont="1" applyFill="1" applyBorder="1" applyAlignment="1" applyProtection="1">
      <alignment vertical="top" wrapText="1"/>
      <protection locked="0"/>
    </xf>
    <xf numFmtId="0" fontId="7" fillId="3" borderId="10" xfId="0" applyFont="1" applyFill="1" applyBorder="1" applyAlignment="1" applyProtection="1">
      <alignment vertical="top" wrapText="1"/>
      <protection locked="0"/>
    </xf>
    <xf numFmtId="0" fontId="7" fillId="3" borderId="6" xfId="0" applyFont="1" applyFill="1" applyBorder="1" applyAlignment="1" applyProtection="1">
      <alignment vertical="top" wrapText="1"/>
      <protection locked="0"/>
    </xf>
    <xf numFmtId="0" fontId="7" fillId="3" borderId="6" xfId="0" applyFont="1" applyFill="1" applyBorder="1" applyAlignment="1" applyProtection="1">
      <alignment horizontal="left" vertical="top" wrapText="1"/>
      <protection locked="0"/>
    </xf>
    <xf numFmtId="0" fontId="7" fillId="3" borderId="28" xfId="0" applyFont="1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abSelected="1" view="pageBreakPreview" topLeftCell="B1" zoomScale="75" zoomScaleNormal="100" zoomScaleSheetLayoutView="75" workbookViewId="0">
      <selection activeCell="J62" sqref="J6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7" width="8" customWidth="1"/>
    <col min="8" max="8" width="9.570312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186" t="s">
        <v>24</v>
      </c>
      <c r="C2" s="237" t="s">
        <v>431</v>
      </c>
      <c r="D2" s="237"/>
      <c r="E2" s="228" t="s">
        <v>432</v>
      </c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188" t="s">
        <v>44</v>
      </c>
      <c r="C3" s="187"/>
      <c r="D3" s="189"/>
      <c r="E3" s="231"/>
      <c r="F3" s="232"/>
      <c r="G3" s="232"/>
      <c r="H3" s="232"/>
      <c r="I3" s="232"/>
      <c r="J3" s="233"/>
    </row>
    <row r="4" spans="1:15" ht="23.25" customHeight="1" x14ac:dyDescent="0.2">
      <c r="A4" s="53">
        <v>3466318</v>
      </c>
      <c r="B4" s="190" t="s">
        <v>45</v>
      </c>
      <c r="C4" s="191"/>
      <c r="D4" s="192"/>
      <c r="E4" s="234"/>
      <c r="F4" s="235"/>
      <c r="G4" s="235"/>
      <c r="H4" s="235"/>
      <c r="I4" s="235"/>
      <c r="J4" s="236"/>
    </row>
    <row r="5" spans="1:15" ht="24" customHeight="1" x14ac:dyDescent="0.2">
      <c r="A5" s="2"/>
      <c r="B5" s="167" t="s">
        <v>23</v>
      </c>
      <c r="C5" s="156"/>
      <c r="D5" s="241"/>
      <c r="E5" s="242"/>
      <c r="F5" s="242"/>
      <c r="G5" s="242"/>
      <c r="H5" s="160" t="s">
        <v>40</v>
      </c>
      <c r="I5" s="162"/>
      <c r="J5" s="158"/>
    </row>
    <row r="6" spans="1:15" ht="15.75" customHeight="1" x14ac:dyDescent="0.2">
      <c r="A6" s="2"/>
      <c r="B6" s="165"/>
      <c r="C6" s="176"/>
      <c r="D6" s="243"/>
      <c r="E6" s="244"/>
      <c r="F6" s="244"/>
      <c r="G6" s="244"/>
      <c r="H6" s="160" t="s">
        <v>36</v>
      </c>
      <c r="I6" s="162"/>
      <c r="J6" s="158"/>
    </row>
    <row r="7" spans="1:15" x14ac:dyDescent="0.2">
      <c r="A7" s="2"/>
      <c r="B7" s="166"/>
      <c r="C7" s="177"/>
      <c r="D7" s="175"/>
      <c r="E7" s="245"/>
      <c r="F7" s="246"/>
      <c r="G7" s="246"/>
      <c r="H7" s="164"/>
      <c r="I7" s="163"/>
      <c r="J7" s="168"/>
    </row>
    <row r="8" spans="1:15" x14ac:dyDescent="0.2">
      <c r="A8" s="2"/>
      <c r="B8" s="167" t="s">
        <v>21</v>
      </c>
      <c r="C8" s="156"/>
      <c r="D8" s="226" t="s">
        <v>433</v>
      </c>
      <c r="E8" s="226"/>
      <c r="F8" s="226"/>
      <c r="G8" s="156"/>
      <c r="H8" s="160" t="s">
        <v>40</v>
      </c>
      <c r="I8" s="183" t="s">
        <v>434</v>
      </c>
      <c r="J8" s="158"/>
    </row>
    <row r="9" spans="1:15" x14ac:dyDescent="0.2">
      <c r="A9" s="2"/>
      <c r="B9" s="157"/>
      <c r="C9" s="156"/>
      <c r="D9" s="182" t="s">
        <v>435</v>
      </c>
      <c r="E9" s="156"/>
      <c r="F9" s="156"/>
      <c r="G9" s="156"/>
      <c r="H9" s="160" t="s">
        <v>36</v>
      </c>
      <c r="I9" s="183" t="s">
        <v>436</v>
      </c>
      <c r="J9" s="158"/>
    </row>
    <row r="10" spans="1:15" x14ac:dyDescent="0.2">
      <c r="A10" s="2"/>
      <c r="B10" s="169"/>
      <c r="C10" s="177"/>
      <c r="D10" s="181" t="s">
        <v>437</v>
      </c>
      <c r="E10" s="227" t="s">
        <v>438</v>
      </c>
      <c r="F10" s="227"/>
      <c r="G10" s="227"/>
      <c r="H10" s="159"/>
      <c r="I10" s="170"/>
      <c r="J10" s="168"/>
    </row>
    <row r="11" spans="1:15" ht="24" customHeight="1" x14ac:dyDescent="0.2">
      <c r="A11" s="2"/>
      <c r="B11" s="167" t="s">
        <v>20</v>
      </c>
      <c r="C11" s="156"/>
      <c r="D11" s="225"/>
      <c r="E11" s="225"/>
      <c r="F11" s="225"/>
      <c r="G11" s="225"/>
      <c r="H11" s="160" t="s">
        <v>40</v>
      </c>
      <c r="I11" s="185"/>
      <c r="J11" s="158"/>
    </row>
    <row r="12" spans="1:15" ht="15.75" customHeight="1" x14ac:dyDescent="0.2">
      <c r="A12" s="2"/>
      <c r="B12" s="165"/>
      <c r="C12" s="176"/>
      <c r="D12" s="238"/>
      <c r="E12" s="238"/>
      <c r="F12" s="238"/>
      <c r="G12" s="238"/>
      <c r="H12" s="160" t="s">
        <v>36</v>
      </c>
      <c r="I12" s="185"/>
      <c r="J12" s="158"/>
    </row>
    <row r="13" spans="1:15" ht="15.75" customHeight="1" x14ac:dyDescent="0.2">
      <c r="A13" s="2"/>
      <c r="B13" s="166"/>
      <c r="C13" s="177"/>
      <c r="D13" s="184"/>
      <c r="E13" s="239"/>
      <c r="F13" s="240"/>
      <c r="G13" s="240"/>
      <c r="H13" s="161"/>
      <c r="I13" s="163"/>
      <c r="J13" s="168"/>
    </row>
    <row r="14" spans="1:15" ht="24" customHeight="1" x14ac:dyDescent="0.2">
      <c r="A14" s="2"/>
      <c r="B14" s="171" t="s">
        <v>22</v>
      </c>
      <c r="C14" s="178"/>
      <c r="D14" s="179"/>
      <c r="E14" s="180"/>
      <c r="F14" s="172"/>
      <c r="G14" s="172"/>
      <c r="H14" s="173"/>
      <c r="I14" s="172"/>
      <c r="J14" s="174"/>
    </row>
    <row r="15" spans="1:15" ht="32.25" customHeight="1" x14ac:dyDescent="0.2">
      <c r="A15" s="2"/>
      <c r="B15" s="25" t="s">
        <v>34</v>
      </c>
      <c r="C15" s="38"/>
      <c r="D15" s="37"/>
      <c r="E15" s="193"/>
      <c r="F15" s="193"/>
      <c r="G15" s="194"/>
      <c r="H15" s="194"/>
      <c r="I15" s="194" t="s">
        <v>31</v>
      </c>
      <c r="J15" s="195"/>
    </row>
    <row r="16" spans="1:15" ht="23.25" customHeight="1" x14ac:dyDescent="0.2">
      <c r="A16" s="110" t="s">
        <v>26</v>
      </c>
      <c r="B16" s="27" t="s">
        <v>26</v>
      </c>
      <c r="C16" s="39"/>
      <c r="D16" s="40"/>
      <c r="E16" s="196"/>
      <c r="F16" s="200"/>
      <c r="G16" s="196"/>
      <c r="H16" s="200"/>
      <c r="I16" s="196">
        <f>SUMIF(F49:F81,A16,I49:I81)+SUMIF(F49:F81,"PSU",I49:I81)</f>
        <v>0</v>
      </c>
      <c r="J16" s="197"/>
    </row>
    <row r="17" spans="1:10" ht="23.25" customHeight="1" x14ac:dyDescent="0.2">
      <c r="A17" s="110" t="s">
        <v>27</v>
      </c>
      <c r="B17" s="27" t="s">
        <v>27</v>
      </c>
      <c r="C17" s="39"/>
      <c r="D17" s="40"/>
      <c r="E17" s="196"/>
      <c r="F17" s="200"/>
      <c r="G17" s="196"/>
      <c r="H17" s="200"/>
      <c r="I17" s="196">
        <f>SUMIF(F49:F81,A17,I49:I81)</f>
        <v>0</v>
      </c>
      <c r="J17" s="197"/>
    </row>
    <row r="18" spans="1:10" ht="23.25" customHeight="1" x14ac:dyDescent="0.2">
      <c r="A18" s="110" t="s">
        <v>28</v>
      </c>
      <c r="B18" s="27" t="s">
        <v>28</v>
      </c>
      <c r="C18" s="39"/>
      <c r="D18" s="40"/>
      <c r="E18" s="196"/>
      <c r="F18" s="200"/>
      <c r="G18" s="196"/>
      <c r="H18" s="200"/>
      <c r="I18" s="196">
        <f>SUMIF(F49:F81,A18,I49:I81)</f>
        <v>0</v>
      </c>
      <c r="J18" s="197"/>
    </row>
    <row r="19" spans="1:10" ht="23.25" customHeight="1" x14ac:dyDescent="0.2">
      <c r="A19" s="110" t="s">
        <v>114</v>
      </c>
      <c r="B19" s="27" t="s">
        <v>29</v>
      </c>
      <c r="C19" s="39"/>
      <c r="D19" s="40"/>
      <c r="E19" s="196"/>
      <c r="F19" s="200"/>
      <c r="G19" s="196"/>
      <c r="H19" s="200"/>
      <c r="I19" s="196">
        <f>SUMIF(F49:F81,A19,I49:I81)</f>
        <v>0</v>
      </c>
      <c r="J19" s="197"/>
    </row>
    <row r="20" spans="1:10" ht="23.25" customHeight="1" x14ac:dyDescent="0.2">
      <c r="A20" s="110" t="s">
        <v>115</v>
      </c>
      <c r="B20" s="27" t="s">
        <v>30</v>
      </c>
      <c r="C20" s="39"/>
      <c r="D20" s="40"/>
      <c r="E20" s="196"/>
      <c r="F20" s="200"/>
      <c r="G20" s="196"/>
      <c r="H20" s="200"/>
      <c r="I20" s="196">
        <f>SUMIF(F49:F81,A20,I49:I81)</f>
        <v>0</v>
      </c>
      <c r="J20" s="197"/>
    </row>
    <row r="21" spans="1:10" ht="23.25" customHeight="1" x14ac:dyDescent="0.2">
      <c r="A21" s="2"/>
      <c r="B21" s="33" t="s">
        <v>31</v>
      </c>
      <c r="C21" s="41"/>
      <c r="D21" s="42"/>
      <c r="E21" s="198"/>
      <c r="F21" s="199"/>
      <c r="G21" s="198"/>
      <c r="H21" s="199"/>
      <c r="I21" s="198">
        <f>SUM(I16:J20)</f>
        <v>0</v>
      </c>
      <c r="J21" s="208"/>
    </row>
    <row r="22" spans="1:10" ht="33" customHeight="1" x14ac:dyDescent="0.2">
      <c r="A22" s="2"/>
      <c r="B22" s="31" t="s">
        <v>35</v>
      </c>
      <c r="C22" s="39"/>
      <c r="D22" s="40"/>
      <c r="E22" s="43"/>
      <c r="F22" s="28"/>
      <c r="G22" s="24"/>
      <c r="H22" s="24"/>
      <c r="I22" s="24"/>
      <c r="J22" s="29"/>
    </row>
    <row r="23" spans="1:10" ht="23.25" customHeight="1" x14ac:dyDescent="0.2">
      <c r="A23" s="2"/>
      <c r="B23" s="27" t="s">
        <v>13</v>
      </c>
      <c r="C23" s="39"/>
      <c r="D23" s="40"/>
      <c r="E23" s="44">
        <v>12</v>
      </c>
      <c r="F23" s="28" t="s">
        <v>0</v>
      </c>
      <c r="G23" s="206">
        <f>ZakladDPHSniVypocet</f>
        <v>0</v>
      </c>
      <c r="H23" s="207"/>
      <c r="I23" s="207"/>
      <c r="J23" s="29" t="str">
        <f t="shared" ref="J23:J28" si="0">Mena</f>
        <v>CZK</v>
      </c>
    </row>
    <row r="24" spans="1:10" ht="23.25" hidden="1" customHeight="1" x14ac:dyDescent="0.2">
      <c r="A24" s="2"/>
      <c r="B24" s="27" t="s">
        <v>14</v>
      </c>
      <c r="C24" s="39"/>
      <c r="D24" s="40"/>
      <c r="E24" s="44">
        <f>SazbaDPH1</f>
        <v>12</v>
      </c>
      <c r="F24" s="28" t="s">
        <v>0</v>
      </c>
      <c r="G24" s="204">
        <v>0</v>
      </c>
      <c r="H24" s="205"/>
      <c r="I24" s="205"/>
      <c r="J24" s="29" t="str">
        <f t="shared" si="0"/>
        <v>CZK</v>
      </c>
    </row>
    <row r="25" spans="1:10" ht="23.25" customHeight="1" x14ac:dyDescent="0.2">
      <c r="A25" s="2"/>
      <c r="B25" s="27" t="s">
        <v>15</v>
      </c>
      <c r="C25" s="39"/>
      <c r="D25" s="40"/>
      <c r="E25" s="44">
        <v>21</v>
      </c>
      <c r="F25" s="28" t="s">
        <v>0</v>
      </c>
      <c r="G25" s="206">
        <f>ZakladDPHZaklVypocet</f>
        <v>0</v>
      </c>
      <c r="H25" s="207"/>
      <c r="I25" s="207"/>
      <c r="J25" s="29" t="str">
        <f t="shared" si="0"/>
        <v>CZK</v>
      </c>
    </row>
    <row r="26" spans="1:10" ht="23.25" hidden="1" customHeight="1" x14ac:dyDescent="0.2">
      <c r="A26" s="2"/>
      <c r="B26" s="23" t="s">
        <v>16</v>
      </c>
      <c r="C26" s="45"/>
      <c r="D26" s="37"/>
      <c r="E26" s="46">
        <f>SazbaDPH2</f>
        <v>21</v>
      </c>
      <c r="F26" s="21" t="s">
        <v>0</v>
      </c>
      <c r="G26" s="201">
        <v>17075930</v>
      </c>
      <c r="H26" s="202"/>
      <c r="I26" s="202"/>
      <c r="J26" s="2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22" t="s">
        <v>5</v>
      </c>
      <c r="C27" s="47"/>
      <c r="D27" s="48"/>
      <c r="E27" s="47"/>
      <c r="F27" s="14"/>
      <c r="G27" s="215">
        <f>CenaCelkemBezDPH-(ZakladDPHSni+ZakladDPHZakl)</f>
        <v>0</v>
      </c>
      <c r="H27" s="215"/>
      <c r="I27" s="215"/>
      <c r="J27" s="3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83" t="s">
        <v>25</v>
      </c>
      <c r="C28" s="84"/>
      <c r="D28" s="84"/>
      <c r="E28" s="85"/>
      <c r="F28" s="86"/>
      <c r="G28" s="209">
        <f>IF(A28&gt;50, ROUNDUP(A27, 0), ROUNDDOWN(A27, 0))</f>
        <v>0</v>
      </c>
      <c r="H28" s="210"/>
      <c r="I28" s="210"/>
      <c r="J28" s="87" t="str">
        <f t="shared" si="0"/>
        <v>CZK</v>
      </c>
    </row>
    <row r="29" spans="1:10" ht="27.75" hidden="1" customHeight="1" thickBot="1" x14ac:dyDescent="0.25">
      <c r="A29" s="2"/>
      <c r="B29" s="83" t="s">
        <v>37</v>
      </c>
      <c r="C29" s="88"/>
      <c r="D29" s="88"/>
      <c r="E29" s="88"/>
      <c r="F29" s="89"/>
      <c r="G29" s="209">
        <f>ZakladDPHSni+DPHSni+ZakladDPHZakl+DPHZakl+Zaokrouhleni</f>
        <v>17075930</v>
      </c>
      <c r="H29" s="209"/>
      <c r="I29" s="209"/>
      <c r="J29" s="90" t="s">
        <v>50</v>
      </c>
    </row>
    <row r="30" spans="1:10" ht="12.75" customHeight="1" x14ac:dyDescent="0.2">
      <c r="A30" s="2"/>
      <c r="B30" s="2"/>
      <c r="J30" s="8"/>
    </row>
    <row r="31" spans="1:10" ht="30" customHeight="1" x14ac:dyDescent="0.2">
      <c r="A31" s="2"/>
      <c r="B31" s="2"/>
      <c r="J31" s="8"/>
    </row>
    <row r="32" spans="1:10" ht="18.75" customHeight="1" x14ac:dyDescent="0.2">
      <c r="A32" s="2"/>
      <c r="B32" s="15"/>
      <c r="C32" s="49" t="s">
        <v>12</v>
      </c>
      <c r="D32" s="50"/>
      <c r="E32" s="50"/>
      <c r="F32" s="13" t="s">
        <v>11</v>
      </c>
      <c r="G32" s="19"/>
      <c r="H32" s="20"/>
      <c r="I32" s="19"/>
      <c r="J32" s="8"/>
    </row>
    <row r="33" spans="1:10" ht="47.25" customHeight="1" x14ac:dyDescent="0.2">
      <c r="A33" s="2"/>
      <c r="B33" s="2"/>
      <c r="J33" s="8"/>
    </row>
    <row r="34" spans="1:10" s="17" customFormat="1" ht="18.75" customHeight="1" x14ac:dyDescent="0.2">
      <c r="A34" s="16"/>
      <c r="B34" s="16"/>
      <c r="C34" s="51"/>
      <c r="D34" s="211" t="s">
        <v>46</v>
      </c>
      <c r="E34" s="212"/>
      <c r="G34" s="213"/>
      <c r="H34" s="214"/>
      <c r="I34" s="214"/>
      <c r="J34" s="18"/>
    </row>
    <row r="35" spans="1:10" ht="12.75" customHeight="1" x14ac:dyDescent="0.2">
      <c r="A35" s="2"/>
      <c r="B35" s="2"/>
      <c r="D35" s="203" t="s">
        <v>2</v>
      </c>
      <c r="E35" s="203"/>
      <c r="H35" s="9" t="s">
        <v>3</v>
      </c>
      <c r="J35" s="8"/>
    </row>
    <row r="36" spans="1:10" ht="13.5" customHeight="1" thickBot="1" x14ac:dyDescent="0.25">
      <c r="A36" s="10"/>
      <c r="B36" s="10"/>
      <c r="C36" s="52"/>
      <c r="D36" s="52"/>
      <c r="E36" s="52"/>
      <c r="F36" s="11"/>
      <c r="G36" s="11"/>
      <c r="H36" s="11"/>
      <c r="I36" s="11"/>
      <c r="J36" s="12"/>
    </row>
    <row r="37" spans="1:10" ht="27" hidden="1" customHeight="1" x14ac:dyDescent="0.2">
      <c r="B37" s="56" t="s">
        <v>17</v>
      </c>
      <c r="C37" s="57"/>
      <c r="D37" s="57"/>
      <c r="E37" s="57"/>
      <c r="F37" s="58"/>
      <c r="G37" s="58"/>
      <c r="H37" s="58"/>
      <c r="I37" s="58"/>
      <c r="J37" s="59"/>
    </row>
    <row r="38" spans="1:10" ht="25.5" hidden="1" customHeight="1" x14ac:dyDescent="0.2">
      <c r="A38" s="55" t="s">
        <v>39</v>
      </c>
      <c r="B38" s="60" t="s">
        <v>18</v>
      </c>
      <c r="C38" s="61" t="s">
        <v>6</v>
      </c>
      <c r="D38" s="61"/>
      <c r="E38" s="61"/>
      <c r="F38" s="62" t="str">
        <f>B23</f>
        <v>Základ pro sníženou DPH</v>
      </c>
      <c r="G38" s="62" t="str">
        <f>B25</f>
        <v>Základ pro základní DPH</v>
      </c>
      <c r="H38" s="63" t="s">
        <v>19</v>
      </c>
      <c r="I38" s="64" t="s">
        <v>1</v>
      </c>
      <c r="J38" s="65" t="s">
        <v>0</v>
      </c>
    </row>
    <row r="39" spans="1:10" ht="25.5" hidden="1" customHeight="1" x14ac:dyDescent="0.2">
      <c r="A39" s="55">
        <v>1</v>
      </c>
      <c r="B39" s="66" t="s">
        <v>48</v>
      </c>
      <c r="C39" s="216"/>
      <c r="D39" s="216"/>
      <c r="E39" s="216"/>
      <c r="F39" s="67">
        <f>Rozpočet!AD239</f>
        <v>0</v>
      </c>
      <c r="G39" s="68">
        <f>Rozpočet!AE239</f>
        <v>0</v>
      </c>
      <c r="H39" s="69"/>
      <c r="I39" s="70">
        <f>F39+G39+H39</f>
        <v>0</v>
      </c>
      <c r="J39" s="71" t="str">
        <f>IF(CenaCelkemVypocet=0,"",I39/CenaCelkemVypocet*100)</f>
        <v/>
      </c>
    </row>
    <row r="40" spans="1:10" ht="25.5" hidden="1" customHeight="1" x14ac:dyDescent="0.2">
      <c r="A40" s="55">
        <v>2</v>
      </c>
      <c r="B40" s="72" t="s">
        <v>43</v>
      </c>
      <c r="C40" s="217" t="s">
        <v>43</v>
      </c>
      <c r="D40" s="217"/>
      <c r="E40" s="217"/>
      <c r="F40" s="73">
        <f>Rozpočet!AD239</f>
        <v>0</v>
      </c>
      <c r="G40" s="74">
        <f>Rozpočet!AE239</f>
        <v>0</v>
      </c>
      <c r="H40" s="74"/>
      <c r="I40" s="75">
        <f>F40+G40+H40</f>
        <v>0</v>
      </c>
      <c r="J40" s="76" t="str">
        <f>IF(CenaCelkemVypocet=0,"",I40/CenaCelkemVypocet*100)</f>
        <v/>
      </c>
    </row>
    <row r="41" spans="1:10" ht="25.5" hidden="1" customHeight="1" x14ac:dyDescent="0.2">
      <c r="A41" s="55">
        <v>3</v>
      </c>
      <c r="B41" s="77" t="s">
        <v>41</v>
      </c>
      <c r="C41" s="216" t="s">
        <v>42</v>
      </c>
      <c r="D41" s="216"/>
      <c r="E41" s="216"/>
      <c r="F41" s="78">
        <f>Rozpočet!AD239</f>
        <v>0</v>
      </c>
      <c r="G41" s="69">
        <f>Rozpočet!AE239</f>
        <v>0</v>
      </c>
      <c r="H41" s="69"/>
      <c r="I41" s="70">
        <f>F41+G41+H41</f>
        <v>0</v>
      </c>
      <c r="J41" s="71" t="str">
        <f>IF(CenaCelkemVypocet=0,"",I41/CenaCelkemVypocet*100)</f>
        <v/>
      </c>
    </row>
    <row r="42" spans="1:10" ht="25.5" hidden="1" customHeight="1" x14ac:dyDescent="0.2">
      <c r="A42" s="55"/>
      <c r="B42" s="218" t="s">
        <v>49</v>
      </c>
      <c r="C42" s="219"/>
      <c r="D42" s="219"/>
      <c r="E42" s="219"/>
      <c r="F42" s="79">
        <f>SUMIF(A39:A41,"=1",F39:F41)</f>
        <v>0</v>
      </c>
      <c r="G42" s="80">
        <f>SUMIF(A39:A41,"=1",G39:G41)</f>
        <v>0</v>
      </c>
      <c r="H42" s="80">
        <f>SUMIF(A39:A41,"=1",H39:H41)</f>
        <v>0</v>
      </c>
      <c r="I42" s="81">
        <f>SUMIF(A39:A41,"=1",I39:I41)</f>
        <v>0</v>
      </c>
      <c r="J42" s="82">
        <f>SUMIF(A39:A41,"=1",J39:J41)</f>
        <v>0</v>
      </c>
    </row>
    <row r="46" spans="1:10" ht="15.75" x14ac:dyDescent="0.25">
      <c r="B46" s="91" t="s">
        <v>51</v>
      </c>
    </row>
    <row r="48" spans="1:10" ht="25.5" customHeight="1" x14ac:dyDescent="0.2">
      <c r="A48" s="93"/>
      <c r="B48" s="96" t="s">
        <v>18</v>
      </c>
      <c r="C48" s="96" t="s">
        <v>6</v>
      </c>
      <c r="D48" s="97"/>
      <c r="E48" s="97"/>
      <c r="F48" s="98" t="s">
        <v>52</v>
      </c>
      <c r="G48" s="98"/>
      <c r="H48" s="98"/>
      <c r="I48" s="98" t="s">
        <v>31</v>
      </c>
      <c r="J48" s="98" t="s">
        <v>0</v>
      </c>
    </row>
    <row r="49" spans="1:10" ht="36.75" customHeight="1" x14ac:dyDescent="0.2">
      <c r="A49" s="94"/>
      <c r="B49" s="99" t="s">
        <v>47</v>
      </c>
      <c r="C49" s="220" t="s">
        <v>53</v>
      </c>
      <c r="D49" s="221"/>
      <c r="E49" s="221"/>
      <c r="F49" s="108" t="s">
        <v>26</v>
      </c>
      <c r="G49" s="100"/>
      <c r="H49" s="100"/>
      <c r="I49" s="100">
        <f>Rozpočet!G8</f>
        <v>0</v>
      </c>
      <c r="J49" s="105" t="str">
        <f>IF(I82=0,"",I49/I82*100)</f>
        <v/>
      </c>
    </row>
    <row r="50" spans="1:10" ht="36.75" customHeight="1" x14ac:dyDescent="0.2">
      <c r="A50" s="94"/>
      <c r="B50" s="99" t="s">
        <v>54</v>
      </c>
      <c r="C50" s="220" t="s">
        <v>55</v>
      </c>
      <c r="D50" s="221"/>
      <c r="E50" s="221"/>
      <c r="F50" s="108" t="s">
        <v>26</v>
      </c>
      <c r="G50" s="100"/>
      <c r="H50" s="100"/>
      <c r="I50" s="100">
        <f>Rozpočet!G26</f>
        <v>0</v>
      </c>
      <c r="J50" s="105" t="str">
        <f>IF(I82=0,"",I50/I82*100)</f>
        <v/>
      </c>
    </row>
    <row r="51" spans="1:10" ht="36.75" customHeight="1" x14ac:dyDescent="0.2">
      <c r="A51" s="94"/>
      <c r="B51" s="99" t="s">
        <v>56</v>
      </c>
      <c r="C51" s="220" t="s">
        <v>57</v>
      </c>
      <c r="D51" s="221"/>
      <c r="E51" s="221"/>
      <c r="F51" s="108" t="s">
        <v>26</v>
      </c>
      <c r="G51" s="100"/>
      <c r="H51" s="100"/>
      <c r="I51" s="100">
        <f>Rozpočet!G29</f>
        <v>0</v>
      </c>
      <c r="J51" s="105" t="str">
        <f>IF(I82=0,"",I51/I82*100)</f>
        <v/>
      </c>
    </row>
    <row r="52" spans="1:10" ht="36.75" customHeight="1" x14ac:dyDescent="0.2">
      <c r="A52" s="94"/>
      <c r="B52" s="99" t="s">
        <v>58</v>
      </c>
      <c r="C52" s="220" t="s">
        <v>59</v>
      </c>
      <c r="D52" s="221"/>
      <c r="E52" s="221"/>
      <c r="F52" s="108" t="s">
        <v>26</v>
      </c>
      <c r="G52" s="100"/>
      <c r="H52" s="100"/>
      <c r="I52" s="100">
        <f>Rozpočet!G31</f>
        <v>0</v>
      </c>
      <c r="J52" s="105" t="str">
        <f>IF(I82=0,"",I52/I82*100)</f>
        <v/>
      </c>
    </row>
    <row r="53" spans="1:10" ht="36.75" customHeight="1" x14ac:dyDescent="0.2">
      <c r="A53" s="94"/>
      <c r="B53" s="99" t="s">
        <v>60</v>
      </c>
      <c r="C53" s="220" t="s">
        <v>61</v>
      </c>
      <c r="D53" s="221"/>
      <c r="E53" s="221"/>
      <c r="F53" s="108" t="s">
        <v>26</v>
      </c>
      <c r="G53" s="100"/>
      <c r="H53" s="100"/>
      <c r="I53" s="100">
        <f>Rozpočet!G33</f>
        <v>0</v>
      </c>
      <c r="J53" s="105" t="str">
        <f>IF(I82=0,"",I53/I82*100)</f>
        <v/>
      </c>
    </row>
    <row r="54" spans="1:10" ht="36.75" customHeight="1" x14ac:dyDescent="0.2">
      <c r="A54" s="94"/>
      <c r="B54" s="99" t="s">
        <v>62</v>
      </c>
      <c r="C54" s="220" t="s">
        <v>63</v>
      </c>
      <c r="D54" s="221"/>
      <c r="E54" s="221"/>
      <c r="F54" s="108" t="s">
        <v>26</v>
      </c>
      <c r="G54" s="100"/>
      <c r="H54" s="100"/>
      <c r="I54" s="100">
        <f>Rozpočet!G35</f>
        <v>0</v>
      </c>
      <c r="J54" s="105" t="str">
        <f>IF(I82=0,"",I54/I82*100)</f>
        <v/>
      </c>
    </row>
    <row r="55" spans="1:10" ht="36.75" customHeight="1" x14ac:dyDescent="0.2">
      <c r="A55" s="94"/>
      <c r="B55" s="99" t="s">
        <v>43</v>
      </c>
      <c r="C55" s="220" t="s">
        <v>64</v>
      </c>
      <c r="D55" s="221"/>
      <c r="E55" s="221"/>
      <c r="F55" s="108" t="s">
        <v>28</v>
      </c>
      <c r="G55" s="100"/>
      <c r="H55" s="100"/>
      <c r="I55" s="100">
        <f>Rozpočet!G38</f>
        <v>0</v>
      </c>
      <c r="J55" s="105" t="str">
        <f>IF(I82=0,"",I55/I82*100)</f>
        <v/>
      </c>
    </row>
    <row r="56" spans="1:10" ht="36.75" customHeight="1" x14ac:dyDescent="0.2">
      <c r="A56" s="94"/>
      <c r="B56" s="99" t="s">
        <v>65</v>
      </c>
      <c r="C56" s="220" t="s">
        <v>66</v>
      </c>
      <c r="D56" s="221"/>
      <c r="E56" s="221"/>
      <c r="F56" s="108" t="s">
        <v>28</v>
      </c>
      <c r="G56" s="100"/>
      <c r="H56" s="100"/>
      <c r="I56" s="100">
        <f>Rozpočet!G71</f>
        <v>0</v>
      </c>
      <c r="J56" s="105" t="str">
        <f>IF(I82=0,"",I56/I82*100)</f>
        <v/>
      </c>
    </row>
    <row r="57" spans="1:10" ht="36.75" customHeight="1" x14ac:dyDescent="0.2">
      <c r="A57" s="94"/>
      <c r="B57" s="99" t="s">
        <v>67</v>
      </c>
      <c r="C57" s="220" t="s">
        <v>68</v>
      </c>
      <c r="D57" s="221"/>
      <c r="E57" s="221"/>
      <c r="F57" s="108" t="s">
        <v>28</v>
      </c>
      <c r="G57" s="100"/>
      <c r="H57" s="100"/>
      <c r="I57" s="100">
        <f>Rozpočet!G82</f>
        <v>0</v>
      </c>
      <c r="J57" s="105" t="str">
        <f>IF(I82=0,"",I57/I82*100)</f>
        <v/>
      </c>
    </row>
    <row r="58" spans="1:10" ht="36.75" customHeight="1" x14ac:dyDescent="0.2">
      <c r="A58" s="94"/>
      <c r="B58" s="99" t="s">
        <v>69</v>
      </c>
      <c r="C58" s="220" t="s">
        <v>70</v>
      </c>
      <c r="D58" s="221"/>
      <c r="E58" s="221"/>
      <c r="F58" s="108" t="s">
        <v>28</v>
      </c>
      <c r="G58" s="100"/>
      <c r="H58" s="100"/>
      <c r="I58" s="100">
        <f>Rozpočet!G91</f>
        <v>0</v>
      </c>
      <c r="J58" s="105" t="str">
        <f>IF(I82=0,"",I58/I82*100)</f>
        <v/>
      </c>
    </row>
    <row r="59" spans="1:10" ht="36.75" customHeight="1" x14ac:dyDescent="0.2">
      <c r="A59" s="94"/>
      <c r="B59" s="99" t="s">
        <v>71</v>
      </c>
      <c r="C59" s="220" t="s">
        <v>72</v>
      </c>
      <c r="D59" s="221"/>
      <c r="E59" s="221"/>
      <c r="F59" s="108" t="s">
        <v>28</v>
      </c>
      <c r="G59" s="100"/>
      <c r="H59" s="100"/>
      <c r="I59" s="100">
        <f>Rozpočet!G102</f>
        <v>0</v>
      </c>
      <c r="J59" s="105" t="str">
        <f>IF(I82=0,"",I59/I82*100)</f>
        <v/>
      </c>
    </row>
    <row r="60" spans="1:10" ht="36.75" customHeight="1" x14ac:dyDescent="0.2">
      <c r="A60" s="94"/>
      <c r="B60" s="99" t="s">
        <v>73</v>
      </c>
      <c r="C60" s="220" t="s">
        <v>74</v>
      </c>
      <c r="D60" s="221"/>
      <c r="E60" s="221"/>
      <c r="F60" s="108" t="s">
        <v>28</v>
      </c>
      <c r="G60" s="100"/>
      <c r="H60" s="100"/>
      <c r="I60" s="100">
        <f>Rozpočet!G111</f>
        <v>0</v>
      </c>
      <c r="J60" s="105" t="str">
        <f>IF(I82=0,"",I60/I82*100)</f>
        <v/>
      </c>
    </row>
    <row r="61" spans="1:10" ht="36.75" customHeight="1" x14ac:dyDescent="0.2">
      <c r="A61" s="94"/>
      <c r="B61" s="99" t="s">
        <v>75</v>
      </c>
      <c r="C61" s="220" t="s">
        <v>76</v>
      </c>
      <c r="D61" s="221"/>
      <c r="E61" s="221"/>
      <c r="F61" s="108" t="s">
        <v>28</v>
      </c>
      <c r="G61" s="100"/>
      <c r="H61" s="100"/>
      <c r="I61" s="100">
        <f>Rozpočet!G128</f>
        <v>0</v>
      </c>
      <c r="J61" s="105" t="str">
        <f>IF(I82=0,"",I61/I82*100)</f>
        <v/>
      </c>
    </row>
    <row r="62" spans="1:10" ht="36.75" customHeight="1" x14ac:dyDescent="0.2">
      <c r="A62" s="94"/>
      <c r="B62" s="99" t="s">
        <v>77</v>
      </c>
      <c r="C62" s="220" t="s">
        <v>78</v>
      </c>
      <c r="D62" s="221"/>
      <c r="E62" s="221"/>
      <c r="F62" s="108" t="s">
        <v>28</v>
      </c>
      <c r="G62" s="100"/>
      <c r="H62" s="100"/>
      <c r="I62" s="100">
        <f>Rozpočet!G158</f>
        <v>0</v>
      </c>
      <c r="J62" s="105" t="str">
        <f>IF(I82=0,"",I62/I82*100)</f>
        <v/>
      </c>
    </row>
    <row r="63" spans="1:10" ht="36.75" customHeight="1" x14ac:dyDescent="0.2">
      <c r="A63" s="94"/>
      <c r="B63" s="99" t="s">
        <v>79</v>
      </c>
      <c r="C63" s="220" t="s">
        <v>80</v>
      </c>
      <c r="D63" s="221"/>
      <c r="E63" s="221"/>
      <c r="F63" s="108" t="s">
        <v>28</v>
      </c>
      <c r="G63" s="100"/>
      <c r="H63" s="100"/>
      <c r="I63" s="100">
        <f>Rozpočet!G162</f>
        <v>0</v>
      </c>
      <c r="J63" s="105" t="str">
        <f>IF(I82=0,"",I63/I82*100)</f>
        <v/>
      </c>
    </row>
    <row r="64" spans="1:10" ht="36.75" customHeight="1" x14ac:dyDescent="0.2">
      <c r="A64" s="94"/>
      <c r="B64" s="99" t="s">
        <v>81</v>
      </c>
      <c r="C64" s="220" t="s">
        <v>82</v>
      </c>
      <c r="D64" s="221"/>
      <c r="E64" s="221"/>
      <c r="F64" s="108" t="s">
        <v>28</v>
      </c>
      <c r="G64" s="100"/>
      <c r="H64" s="100"/>
      <c r="I64" s="100">
        <f>Rozpočet!G166</f>
        <v>0</v>
      </c>
      <c r="J64" s="105" t="str">
        <f>IF(I82=0,"",I64/I82*100)</f>
        <v/>
      </c>
    </row>
    <row r="65" spans="1:10" ht="36.75" customHeight="1" x14ac:dyDescent="0.2">
      <c r="A65" s="94"/>
      <c r="B65" s="99" t="s">
        <v>83</v>
      </c>
      <c r="C65" s="220" t="s">
        <v>84</v>
      </c>
      <c r="D65" s="221"/>
      <c r="E65" s="221"/>
      <c r="F65" s="108" t="s">
        <v>28</v>
      </c>
      <c r="G65" s="100"/>
      <c r="H65" s="100"/>
      <c r="I65" s="100">
        <f>Rozpočet!G170</f>
        <v>0</v>
      </c>
      <c r="J65" s="105" t="str">
        <f>IF(I82=0,"",I65/I82*100)</f>
        <v/>
      </c>
    </row>
    <row r="66" spans="1:10" ht="36.75" customHeight="1" x14ac:dyDescent="0.2">
      <c r="A66" s="94"/>
      <c r="B66" s="99" t="s">
        <v>85</v>
      </c>
      <c r="C66" s="220" t="s">
        <v>86</v>
      </c>
      <c r="D66" s="221"/>
      <c r="E66" s="221"/>
      <c r="F66" s="108" t="s">
        <v>28</v>
      </c>
      <c r="G66" s="100"/>
      <c r="H66" s="100"/>
      <c r="I66" s="100">
        <f>Rozpočet!G174</f>
        <v>0</v>
      </c>
      <c r="J66" s="105" t="str">
        <f>IF(I82=0,"",I66/I82*100)</f>
        <v/>
      </c>
    </row>
    <row r="67" spans="1:10" ht="36.75" customHeight="1" x14ac:dyDescent="0.2">
      <c r="A67" s="94"/>
      <c r="B67" s="99" t="s">
        <v>87</v>
      </c>
      <c r="C67" s="220" t="s">
        <v>88</v>
      </c>
      <c r="D67" s="221"/>
      <c r="E67" s="221"/>
      <c r="F67" s="108" t="s">
        <v>28</v>
      </c>
      <c r="G67" s="100"/>
      <c r="H67" s="100"/>
      <c r="I67" s="100">
        <f>Rozpočet!G178</f>
        <v>0</v>
      </c>
      <c r="J67" s="105" t="str">
        <f>IF(I82=0,"",I67/I82*100)</f>
        <v/>
      </c>
    </row>
    <row r="68" spans="1:10" ht="36.75" customHeight="1" x14ac:dyDescent="0.2">
      <c r="A68" s="94"/>
      <c r="B68" s="99" t="s">
        <v>89</v>
      </c>
      <c r="C68" s="220" t="s">
        <v>90</v>
      </c>
      <c r="D68" s="221"/>
      <c r="E68" s="221"/>
      <c r="F68" s="108" t="s">
        <v>28</v>
      </c>
      <c r="G68" s="100"/>
      <c r="H68" s="100"/>
      <c r="I68" s="100">
        <f>Rozpočet!G182</f>
        <v>0</v>
      </c>
      <c r="J68" s="105" t="str">
        <f>IF(I82=0,"",I68/I82*100)</f>
        <v/>
      </c>
    </row>
    <row r="69" spans="1:10" ht="36.75" customHeight="1" x14ac:dyDescent="0.2">
      <c r="A69" s="94"/>
      <c r="B69" s="99" t="s">
        <v>91</v>
      </c>
      <c r="C69" s="220" t="s">
        <v>92</v>
      </c>
      <c r="D69" s="221"/>
      <c r="E69" s="221"/>
      <c r="F69" s="108" t="s">
        <v>28</v>
      </c>
      <c r="G69" s="100"/>
      <c r="H69" s="100"/>
      <c r="I69" s="100">
        <f>Rozpočet!G186</f>
        <v>0</v>
      </c>
      <c r="J69" s="105" t="str">
        <f>IF(I82=0,"",I69/I82*100)</f>
        <v/>
      </c>
    </row>
    <row r="70" spans="1:10" ht="36.75" customHeight="1" x14ac:dyDescent="0.2">
      <c r="A70" s="94"/>
      <c r="B70" s="99" t="s">
        <v>93</v>
      </c>
      <c r="C70" s="220" t="s">
        <v>94</v>
      </c>
      <c r="D70" s="221"/>
      <c r="E70" s="221"/>
      <c r="F70" s="108" t="s">
        <v>28</v>
      </c>
      <c r="G70" s="100"/>
      <c r="H70" s="100"/>
      <c r="I70" s="100">
        <f>Rozpočet!G190</f>
        <v>0</v>
      </c>
      <c r="J70" s="105" t="str">
        <f>IF(I82=0,"",I70/I82*100)</f>
        <v/>
      </c>
    </row>
    <row r="71" spans="1:10" ht="36.75" customHeight="1" x14ac:dyDescent="0.2">
      <c r="A71" s="94"/>
      <c r="B71" s="99" t="s">
        <v>95</v>
      </c>
      <c r="C71" s="220" t="s">
        <v>96</v>
      </c>
      <c r="D71" s="221"/>
      <c r="E71" s="221"/>
      <c r="F71" s="108" t="s">
        <v>28</v>
      </c>
      <c r="G71" s="100"/>
      <c r="H71" s="100"/>
      <c r="I71" s="100">
        <f>Rozpočet!G194</f>
        <v>0</v>
      </c>
      <c r="J71" s="105" t="str">
        <f>IF(I82=0,"",I71/I82*100)</f>
        <v/>
      </c>
    </row>
    <row r="72" spans="1:10" ht="36.75" customHeight="1" x14ac:dyDescent="0.2">
      <c r="A72" s="94"/>
      <c r="B72" s="99" t="s">
        <v>97</v>
      </c>
      <c r="C72" s="220" t="s">
        <v>98</v>
      </c>
      <c r="D72" s="221"/>
      <c r="E72" s="221"/>
      <c r="F72" s="108" t="s">
        <v>28</v>
      </c>
      <c r="G72" s="100"/>
      <c r="H72" s="100"/>
      <c r="I72" s="100">
        <f>Rozpočet!G198</f>
        <v>0</v>
      </c>
      <c r="J72" s="105" t="str">
        <f>IF(I82=0,"",I72/I82*100)</f>
        <v/>
      </c>
    </row>
    <row r="73" spans="1:10" ht="36.75" customHeight="1" x14ac:dyDescent="0.2">
      <c r="A73" s="94"/>
      <c r="B73" s="99" t="s">
        <v>99</v>
      </c>
      <c r="C73" s="220" t="s">
        <v>100</v>
      </c>
      <c r="D73" s="221"/>
      <c r="E73" s="221"/>
      <c r="F73" s="108" t="s">
        <v>28</v>
      </c>
      <c r="G73" s="100"/>
      <c r="H73" s="100"/>
      <c r="I73" s="100">
        <f>Rozpočet!G202</f>
        <v>0</v>
      </c>
      <c r="J73" s="105" t="str">
        <f>IF(I82=0,"",I73/I82*100)</f>
        <v/>
      </c>
    </row>
    <row r="74" spans="1:10" ht="36.75" customHeight="1" x14ac:dyDescent="0.2">
      <c r="A74" s="94"/>
      <c r="B74" s="99" t="s">
        <v>101</v>
      </c>
      <c r="C74" s="220" t="s">
        <v>102</v>
      </c>
      <c r="D74" s="221"/>
      <c r="E74" s="221"/>
      <c r="F74" s="108" t="s">
        <v>28</v>
      </c>
      <c r="G74" s="100"/>
      <c r="H74" s="100"/>
      <c r="I74" s="100">
        <f>Rozpočet!G206</f>
        <v>0</v>
      </c>
      <c r="J74" s="105" t="str">
        <f>IF(I82=0,"",I74/I82*100)</f>
        <v/>
      </c>
    </row>
    <row r="75" spans="1:10" ht="36.75" customHeight="1" x14ac:dyDescent="0.2">
      <c r="A75" s="94"/>
      <c r="B75" s="99" t="s">
        <v>103</v>
      </c>
      <c r="C75" s="220" t="s">
        <v>104</v>
      </c>
      <c r="D75" s="221"/>
      <c r="E75" s="221"/>
      <c r="F75" s="108" t="s">
        <v>28</v>
      </c>
      <c r="G75" s="100"/>
      <c r="H75" s="100"/>
      <c r="I75" s="100">
        <f>Rozpočet!G210</f>
        <v>0</v>
      </c>
      <c r="J75" s="105" t="str">
        <f>IF(I82=0,"",I75/I82*100)</f>
        <v/>
      </c>
    </row>
    <row r="76" spans="1:10" ht="36.75" customHeight="1" x14ac:dyDescent="0.2">
      <c r="A76" s="94"/>
      <c r="B76" s="99" t="s">
        <v>105</v>
      </c>
      <c r="C76" s="220" t="s">
        <v>106</v>
      </c>
      <c r="D76" s="221"/>
      <c r="E76" s="221"/>
      <c r="F76" s="108" t="s">
        <v>28</v>
      </c>
      <c r="G76" s="100"/>
      <c r="H76" s="100"/>
      <c r="I76" s="100">
        <f>Rozpočet!G215</f>
        <v>0</v>
      </c>
      <c r="J76" s="105" t="str">
        <f>IF(I82=0,"",I76/I82*100)</f>
        <v/>
      </c>
    </row>
    <row r="77" spans="1:10" ht="36.75" customHeight="1" x14ac:dyDescent="0.2">
      <c r="A77" s="94"/>
      <c r="B77" s="99" t="s">
        <v>107</v>
      </c>
      <c r="C77" s="220" t="s">
        <v>108</v>
      </c>
      <c r="D77" s="221"/>
      <c r="E77" s="221"/>
      <c r="F77" s="108" t="s">
        <v>28</v>
      </c>
      <c r="G77" s="100"/>
      <c r="H77" s="100"/>
      <c r="I77" s="100">
        <f>Rozpočet!G218</f>
        <v>0</v>
      </c>
      <c r="J77" s="105" t="str">
        <f>IF(I82=0,"",I77/I82*100)</f>
        <v/>
      </c>
    </row>
    <row r="78" spans="1:10" ht="36.75" customHeight="1" x14ac:dyDescent="0.2">
      <c r="A78" s="94"/>
      <c r="B78" s="99" t="s">
        <v>109</v>
      </c>
      <c r="C78" s="220" t="s">
        <v>110</v>
      </c>
      <c r="D78" s="221"/>
      <c r="E78" s="221"/>
      <c r="F78" s="108" t="s">
        <v>28</v>
      </c>
      <c r="G78" s="100"/>
      <c r="H78" s="100"/>
      <c r="I78" s="100">
        <f>Rozpočet!G221</f>
        <v>0</v>
      </c>
      <c r="J78" s="105" t="str">
        <f>IF(I82=0,"",I78/I82*100)</f>
        <v/>
      </c>
    </row>
    <row r="79" spans="1:10" ht="36.75" customHeight="1" x14ac:dyDescent="0.2">
      <c r="A79" s="94"/>
      <c r="B79" s="99" t="s">
        <v>111</v>
      </c>
      <c r="C79" s="220" t="s">
        <v>112</v>
      </c>
      <c r="D79" s="221"/>
      <c r="E79" s="221"/>
      <c r="F79" s="108" t="s">
        <v>113</v>
      </c>
      <c r="G79" s="100"/>
      <c r="H79" s="100"/>
      <c r="I79" s="100">
        <f>Rozpočet!G228</f>
        <v>0</v>
      </c>
      <c r="J79" s="105" t="str">
        <f>IF(I82=0,"",I79/I82*100)</f>
        <v/>
      </c>
    </row>
    <row r="80" spans="1:10" ht="36.75" customHeight="1" x14ac:dyDescent="0.2">
      <c r="A80" s="94"/>
      <c r="B80" s="99" t="s">
        <v>114</v>
      </c>
      <c r="C80" s="220" t="s">
        <v>29</v>
      </c>
      <c r="D80" s="221"/>
      <c r="E80" s="221"/>
      <c r="F80" s="108" t="s">
        <v>114</v>
      </c>
      <c r="G80" s="100"/>
      <c r="H80" s="100"/>
      <c r="I80" s="100">
        <f>Rozpočet!G233</f>
        <v>0</v>
      </c>
      <c r="J80" s="105" t="str">
        <f>IF(I82=0,"",I80/I82*100)</f>
        <v/>
      </c>
    </row>
    <row r="81" spans="1:10" ht="36.75" customHeight="1" x14ac:dyDescent="0.2">
      <c r="A81" s="94"/>
      <c r="B81" s="99" t="s">
        <v>115</v>
      </c>
      <c r="C81" s="220" t="s">
        <v>30</v>
      </c>
      <c r="D81" s="221"/>
      <c r="E81" s="221"/>
      <c r="F81" s="108" t="s">
        <v>115</v>
      </c>
      <c r="G81" s="100"/>
      <c r="H81" s="100"/>
      <c r="I81" s="100">
        <f>Rozpočet!G235</f>
        <v>0</v>
      </c>
      <c r="J81" s="105" t="str">
        <f>IF(I82=0,"",I81/I82*100)</f>
        <v/>
      </c>
    </row>
    <row r="82" spans="1:10" ht="25.5" customHeight="1" x14ac:dyDescent="0.2">
      <c r="A82" s="95"/>
      <c r="B82" s="101" t="s">
        <v>1</v>
      </c>
      <c r="C82" s="102"/>
      <c r="D82" s="103"/>
      <c r="E82" s="103"/>
      <c r="F82" s="109"/>
      <c r="G82" s="104"/>
      <c r="H82" s="104"/>
      <c r="I82" s="104">
        <f>SUM(I49:I81)</f>
        <v>0</v>
      </c>
      <c r="J82" s="106">
        <f>SUM(J49:J81)</f>
        <v>0</v>
      </c>
    </row>
    <row r="83" spans="1:10" x14ac:dyDescent="0.2">
      <c r="F83" s="54"/>
      <c r="G83" s="54"/>
      <c r="H83" s="54"/>
      <c r="I83" s="54"/>
      <c r="J83" s="107"/>
    </row>
    <row r="84" spans="1:10" x14ac:dyDescent="0.2">
      <c r="F84" s="54"/>
      <c r="G84" s="54"/>
      <c r="H84" s="54"/>
      <c r="I84" s="54"/>
      <c r="J84" s="107"/>
    </row>
    <row r="85" spans="1:10" x14ac:dyDescent="0.2">
      <c r="F85" s="54"/>
      <c r="G85" s="54"/>
      <c r="H85" s="54"/>
      <c r="I85" s="54"/>
      <c r="J85" s="10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B1:J1"/>
    <mergeCell ref="D11:G11"/>
    <mergeCell ref="C80:E80"/>
    <mergeCell ref="C81:E81"/>
    <mergeCell ref="D8:F8"/>
    <mergeCell ref="E10:G10"/>
    <mergeCell ref="E2:J2"/>
    <mergeCell ref="E3:J3"/>
    <mergeCell ref="E4:J4"/>
    <mergeCell ref="C2:D2"/>
    <mergeCell ref="D12:G12"/>
    <mergeCell ref="E13:G13"/>
    <mergeCell ref="D5:G5"/>
    <mergeCell ref="D6:G6"/>
    <mergeCell ref="E7:G7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G27:I27"/>
    <mergeCell ref="G26:I26"/>
    <mergeCell ref="G18:H18"/>
    <mergeCell ref="I17:J17"/>
    <mergeCell ref="I18:J18"/>
    <mergeCell ref="E18:F18"/>
    <mergeCell ref="E15:F15"/>
    <mergeCell ref="G15:H15"/>
    <mergeCell ref="I15:J15"/>
    <mergeCell ref="I16:J16"/>
    <mergeCell ref="E21:F21"/>
    <mergeCell ref="G21:H21"/>
    <mergeCell ref="E17:F17"/>
    <mergeCell ref="G16:H16"/>
    <mergeCell ref="G17:H17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rstPageNumber="2" fitToHeight="9999" orientation="portrait" useFirstPageNumber="1" horizontalDpi="300" verticalDpi="300" r:id="rId2"/>
  <headerFooter alignWithMargins="0">
    <oddFooter>&amp;L&amp;9Zpracováno programem &amp;"Arial CE,Tučné"BUILDpower S,  © RTS, a.s.&amp;R&amp;9Stránka &amp;P z &amp;[12
HP4-6-106033</oddFooter>
  </headerFooter>
  <rowBreaks count="1" manualBreakCount="1"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35" t="s">
        <v>8</v>
      </c>
      <c r="B2" s="34"/>
      <c r="C2" s="249"/>
      <c r="D2" s="249"/>
      <c r="E2" s="249"/>
      <c r="F2" s="249"/>
      <c r="G2" s="250"/>
    </row>
    <row r="3" spans="1:7" ht="24.95" customHeight="1" x14ac:dyDescent="0.2">
      <c r="A3" s="35" t="s">
        <v>9</v>
      </c>
      <c r="B3" s="34"/>
      <c r="C3" s="249"/>
      <c r="D3" s="249"/>
      <c r="E3" s="249"/>
      <c r="F3" s="249"/>
      <c r="G3" s="250"/>
    </row>
    <row r="4" spans="1:7" ht="24.95" customHeight="1" x14ac:dyDescent="0.2">
      <c r="A4" s="35" t="s">
        <v>10</v>
      </c>
      <c r="B4" s="34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view="pageBreakPreview" zoomScale="130" zoomScaleNormal="100" zoomScaleSheetLayoutView="130" workbookViewId="0">
      <pane ySplit="7" topLeftCell="A8" activePane="bottomLeft" state="frozen"/>
      <selection pane="bottomLeft" activeCell="AQ15" sqref="AQ15"/>
    </sheetView>
  </sheetViews>
  <sheetFormatPr defaultRowHeight="12.75" outlineLevelRow="3" x14ac:dyDescent="0.2"/>
  <cols>
    <col min="1" max="1" width="3.42578125" customWidth="1"/>
    <col min="2" max="2" width="13.7109375" style="92" customWidth="1"/>
    <col min="3" max="3" width="38.28515625" style="92" customWidth="1"/>
    <col min="4" max="4" width="4.85546875" customWidth="1"/>
    <col min="5" max="5" width="8" customWidth="1"/>
    <col min="6" max="6" width="9.85546875" customWidth="1"/>
    <col min="7" max="7" width="12.7109375" customWidth="1"/>
    <col min="8" max="24" width="0" hidden="1" customWidth="1"/>
    <col min="28" max="28" width="0" hidden="1" customWidth="1"/>
    <col min="30" max="40" width="0" hidden="1" customWidth="1"/>
    <col min="52" max="52" width="73.7109375" customWidth="1"/>
  </cols>
  <sheetData>
    <row r="1" spans="1:59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F1" t="s">
        <v>116</v>
      </c>
    </row>
    <row r="2" spans="1:59" ht="24.95" customHeight="1" x14ac:dyDescent="0.2">
      <c r="A2" s="111" t="s">
        <v>8</v>
      </c>
      <c r="B2" s="34"/>
      <c r="C2" s="268"/>
      <c r="D2" s="269"/>
      <c r="E2" s="269"/>
      <c r="F2" s="269"/>
      <c r="G2" s="270"/>
      <c r="AF2" t="s">
        <v>117</v>
      </c>
    </row>
    <row r="3" spans="1:59" ht="24.95" customHeight="1" x14ac:dyDescent="0.2">
      <c r="A3" s="111" t="s">
        <v>9</v>
      </c>
      <c r="B3" s="34"/>
      <c r="C3" s="268"/>
      <c r="D3" s="269"/>
      <c r="E3" s="269"/>
      <c r="F3" s="269"/>
      <c r="G3" s="270"/>
      <c r="AB3" s="92" t="s">
        <v>117</v>
      </c>
      <c r="AF3" t="s">
        <v>118</v>
      </c>
    </row>
    <row r="4" spans="1:59" ht="24.95" customHeight="1" x14ac:dyDescent="0.2">
      <c r="A4" s="112" t="s">
        <v>10</v>
      </c>
      <c r="B4" s="113"/>
      <c r="C4" s="271"/>
      <c r="D4" s="272"/>
      <c r="E4" s="272"/>
      <c r="F4" s="272"/>
      <c r="G4" s="273"/>
      <c r="AF4" t="s">
        <v>119</v>
      </c>
    </row>
    <row r="5" spans="1:59" x14ac:dyDescent="0.2">
      <c r="D5" s="9"/>
    </row>
    <row r="6" spans="1:59" ht="38.25" x14ac:dyDescent="0.2">
      <c r="A6" s="115" t="s">
        <v>120</v>
      </c>
      <c r="B6" s="117" t="s">
        <v>121</v>
      </c>
      <c r="C6" s="117" t="s">
        <v>122</v>
      </c>
      <c r="D6" s="116" t="s">
        <v>123</v>
      </c>
      <c r="E6" s="115" t="s">
        <v>124</v>
      </c>
      <c r="F6" s="114" t="s">
        <v>125</v>
      </c>
      <c r="G6" s="115" t="s">
        <v>31</v>
      </c>
      <c r="H6" s="118" t="s">
        <v>32</v>
      </c>
      <c r="I6" s="118" t="s">
        <v>126</v>
      </c>
      <c r="J6" s="118" t="s">
        <v>33</v>
      </c>
      <c r="K6" s="118" t="s">
        <v>127</v>
      </c>
      <c r="L6" s="118" t="s">
        <v>128</v>
      </c>
      <c r="M6" s="118" t="s">
        <v>129</v>
      </c>
      <c r="N6" s="118" t="s">
        <v>130</v>
      </c>
      <c r="O6" s="118" t="s">
        <v>131</v>
      </c>
      <c r="P6" s="118" t="s">
        <v>132</v>
      </c>
      <c r="Q6" s="118" t="s">
        <v>133</v>
      </c>
      <c r="R6" s="118" t="s">
        <v>134</v>
      </c>
      <c r="S6" s="118" t="s">
        <v>135</v>
      </c>
      <c r="T6" s="118" t="s">
        <v>136</v>
      </c>
      <c r="U6" s="118" t="s">
        <v>137</v>
      </c>
      <c r="V6" s="118" t="s">
        <v>138</v>
      </c>
      <c r="W6" s="118" t="s">
        <v>139</v>
      </c>
      <c r="X6" s="118" t="s">
        <v>140</v>
      </c>
    </row>
    <row r="7" spans="1:59" hidden="1" x14ac:dyDescent="0.2">
      <c r="A7" s="3"/>
      <c r="B7" s="4"/>
      <c r="C7" s="4"/>
      <c r="D7" s="6"/>
      <c r="E7" s="120"/>
      <c r="F7" s="121"/>
      <c r="G7" s="121"/>
      <c r="H7" s="121"/>
      <c r="I7" s="121"/>
      <c r="J7" s="121"/>
      <c r="K7" s="121"/>
      <c r="L7" s="121"/>
      <c r="M7" s="121"/>
      <c r="N7" s="120"/>
      <c r="O7" s="120"/>
      <c r="P7" s="120"/>
      <c r="Q7" s="120"/>
      <c r="R7" s="121"/>
      <c r="S7" s="121"/>
      <c r="T7" s="121"/>
      <c r="U7" s="121"/>
      <c r="V7" s="121"/>
      <c r="W7" s="121"/>
      <c r="X7" s="121"/>
    </row>
    <row r="8" spans="1:59" x14ac:dyDescent="0.2">
      <c r="A8" s="131" t="s">
        <v>141</v>
      </c>
      <c r="B8" s="132" t="s">
        <v>47</v>
      </c>
      <c r="C8" s="150" t="s">
        <v>53</v>
      </c>
      <c r="D8" s="133"/>
      <c r="E8" s="134"/>
      <c r="F8" s="135"/>
      <c r="G8" s="135">
        <f>SUMIF(AF9:AF25,"&lt;&gt;NOR",G9:G25)</f>
        <v>0</v>
      </c>
      <c r="H8" s="135"/>
      <c r="I8" s="135">
        <f>SUM(I9:I25)</f>
        <v>307.39999999999998</v>
      </c>
      <c r="J8" s="135"/>
      <c r="K8" s="135">
        <f>SUM(K9:K25)</f>
        <v>1896708.64</v>
      </c>
      <c r="L8" s="135"/>
      <c r="M8" s="135">
        <f>SUM(M9:M25)</f>
        <v>0</v>
      </c>
      <c r="N8" s="134"/>
      <c r="O8" s="134">
        <f>SUM(O9:O25)</f>
        <v>46.370000000000005</v>
      </c>
      <c r="P8" s="134"/>
      <c r="Q8" s="134">
        <f>SUM(Q9:Q25)</f>
        <v>3.24</v>
      </c>
      <c r="R8" s="135"/>
      <c r="S8" s="135"/>
      <c r="T8" s="135"/>
      <c r="U8" s="135"/>
      <c r="V8" s="135">
        <f>SUM(V9:V25)</f>
        <v>143.66</v>
      </c>
      <c r="W8" s="135"/>
      <c r="X8" s="130"/>
      <c r="AF8" t="s">
        <v>142</v>
      </c>
    </row>
    <row r="9" spans="1:59" outlineLevel="1" x14ac:dyDescent="0.2">
      <c r="A9" s="143">
        <v>1</v>
      </c>
      <c r="B9" s="144" t="s">
        <v>143</v>
      </c>
      <c r="C9" s="151" t="s">
        <v>144</v>
      </c>
      <c r="D9" s="145" t="s">
        <v>145</v>
      </c>
      <c r="E9" s="146">
        <v>24</v>
      </c>
      <c r="F9" s="147">
        <v>0</v>
      </c>
      <c r="G9" s="148">
        <f t="shared" ref="G9:G25" si="0">ROUND(E9*F9,2)</f>
        <v>0</v>
      </c>
      <c r="H9" s="147">
        <v>0</v>
      </c>
      <c r="I9" s="148">
        <f t="shared" ref="I9:I25" si="1">ROUND(E9*H9,2)</f>
        <v>0</v>
      </c>
      <c r="J9" s="147">
        <v>145.5</v>
      </c>
      <c r="K9" s="148">
        <f t="shared" ref="K9:K25" si="2">ROUND(E9*J9,2)</f>
        <v>3492</v>
      </c>
      <c r="L9" s="148">
        <v>21</v>
      </c>
      <c r="M9" s="148">
        <f t="shared" ref="M9:M25" si="3">G9*(1+L9/100)</f>
        <v>0</v>
      </c>
      <c r="N9" s="146">
        <v>0</v>
      </c>
      <c r="O9" s="146">
        <f t="shared" ref="O9:O25" si="4">ROUND(E9*N9,2)</f>
        <v>0</v>
      </c>
      <c r="P9" s="146">
        <v>0</v>
      </c>
      <c r="Q9" s="146">
        <f t="shared" ref="Q9:Q25" si="5">ROUND(E9*P9,2)</f>
        <v>0</v>
      </c>
      <c r="R9" s="148"/>
      <c r="S9" s="148" t="s">
        <v>146</v>
      </c>
      <c r="T9" s="148" t="s">
        <v>147</v>
      </c>
      <c r="U9" s="148">
        <v>0.20300000000000001</v>
      </c>
      <c r="V9" s="148">
        <f t="shared" ref="V9:V25" si="6">ROUND(E9*U9,2)</f>
        <v>4.87</v>
      </c>
      <c r="W9" s="148"/>
      <c r="X9" s="129" t="s">
        <v>148</v>
      </c>
      <c r="Y9" s="119"/>
      <c r="Z9" s="119"/>
      <c r="AA9" s="119"/>
      <c r="AB9" s="119"/>
      <c r="AC9" s="119"/>
      <c r="AD9" s="119"/>
      <c r="AE9" s="119"/>
      <c r="AF9" s="119" t="s">
        <v>149</v>
      </c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</row>
    <row r="10" spans="1:59" ht="33.75" outlineLevel="1" x14ac:dyDescent="0.2">
      <c r="A10" s="143">
        <v>2</v>
      </c>
      <c r="B10" s="144" t="s">
        <v>150</v>
      </c>
      <c r="C10" s="151" t="s">
        <v>151</v>
      </c>
      <c r="D10" s="145" t="s">
        <v>152</v>
      </c>
      <c r="E10" s="146">
        <v>230</v>
      </c>
      <c r="F10" s="147">
        <v>0</v>
      </c>
      <c r="G10" s="148">
        <f t="shared" si="0"/>
        <v>0</v>
      </c>
      <c r="H10" s="147">
        <v>0</v>
      </c>
      <c r="I10" s="148">
        <f t="shared" si="1"/>
        <v>0</v>
      </c>
      <c r="J10" s="147">
        <v>2395</v>
      </c>
      <c r="K10" s="148">
        <f t="shared" si="2"/>
        <v>550850</v>
      </c>
      <c r="L10" s="148">
        <v>21</v>
      </c>
      <c r="M10" s="148">
        <f t="shared" si="3"/>
        <v>0</v>
      </c>
      <c r="N10" s="146">
        <v>0</v>
      </c>
      <c r="O10" s="146">
        <f t="shared" si="4"/>
        <v>0</v>
      </c>
      <c r="P10" s="146">
        <v>0</v>
      </c>
      <c r="Q10" s="146">
        <f t="shared" si="5"/>
        <v>0</v>
      </c>
      <c r="R10" s="148"/>
      <c r="S10" s="148" t="s">
        <v>153</v>
      </c>
      <c r="T10" s="148" t="s">
        <v>147</v>
      </c>
      <c r="U10" s="148">
        <v>0</v>
      </c>
      <c r="V10" s="148">
        <f t="shared" si="6"/>
        <v>0</v>
      </c>
      <c r="W10" s="148"/>
      <c r="X10" s="129" t="s">
        <v>148</v>
      </c>
      <c r="Y10" s="119"/>
      <c r="Z10" s="119"/>
      <c r="AA10" s="119"/>
      <c r="AB10" s="119"/>
      <c r="AC10" s="119"/>
      <c r="AD10" s="119"/>
      <c r="AE10" s="119"/>
      <c r="AF10" s="119" t="s">
        <v>149</v>
      </c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</row>
    <row r="11" spans="1:59" outlineLevel="1" x14ac:dyDescent="0.2">
      <c r="A11" s="143">
        <v>3</v>
      </c>
      <c r="B11" s="144" t="s">
        <v>154</v>
      </c>
      <c r="C11" s="151" t="s">
        <v>155</v>
      </c>
      <c r="D11" s="145" t="s">
        <v>152</v>
      </c>
      <c r="E11" s="146">
        <v>20</v>
      </c>
      <c r="F11" s="147">
        <v>0</v>
      </c>
      <c r="G11" s="148">
        <f t="shared" si="0"/>
        <v>0</v>
      </c>
      <c r="H11" s="147">
        <v>0</v>
      </c>
      <c r="I11" s="148">
        <f t="shared" si="1"/>
        <v>0</v>
      </c>
      <c r="J11" s="147">
        <v>2395</v>
      </c>
      <c r="K11" s="148">
        <f t="shared" si="2"/>
        <v>47900</v>
      </c>
      <c r="L11" s="148">
        <v>21</v>
      </c>
      <c r="M11" s="148">
        <f t="shared" si="3"/>
        <v>0</v>
      </c>
      <c r="N11" s="146">
        <v>0</v>
      </c>
      <c r="O11" s="146">
        <f t="shared" si="4"/>
        <v>0</v>
      </c>
      <c r="P11" s="146">
        <v>0</v>
      </c>
      <c r="Q11" s="146">
        <f t="shared" si="5"/>
        <v>0</v>
      </c>
      <c r="R11" s="148"/>
      <c r="S11" s="148" t="s">
        <v>146</v>
      </c>
      <c r="T11" s="148" t="s">
        <v>147</v>
      </c>
      <c r="U11" s="148">
        <v>4.6550000000000002</v>
      </c>
      <c r="V11" s="148">
        <f t="shared" si="6"/>
        <v>93.1</v>
      </c>
      <c r="W11" s="148"/>
      <c r="X11" s="129" t="s">
        <v>148</v>
      </c>
      <c r="Y11" s="119"/>
      <c r="Z11" s="119"/>
      <c r="AA11" s="119"/>
      <c r="AB11" s="119"/>
      <c r="AC11" s="119"/>
      <c r="AD11" s="119"/>
      <c r="AE11" s="119"/>
      <c r="AF11" s="119" t="s">
        <v>149</v>
      </c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</row>
    <row r="12" spans="1:59" outlineLevel="1" x14ac:dyDescent="0.2">
      <c r="A12" s="143">
        <v>4</v>
      </c>
      <c r="B12" s="144" t="s">
        <v>156</v>
      </c>
      <c r="C12" s="151" t="s">
        <v>157</v>
      </c>
      <c r="D12" s="145" t="s">
        <v>152</v>
      </c>
      <c r="E12" s="146">
        <v>106.4</v>
      </c>
      <c r="F12" s="147">
        <v>0</v>
      </c>
      <c r="G12" s="148">
        <f t="shared" si="0"/>
        <v>0</v>
      </c>
      <c r="H12" s="147">
        <v>0</v>
      </c>
      <c r="I12" s="148">
        <f t="shared" si="1"/>
        <v>0</v>
      </c>
      <c r="J12" s="147">
        <v>183</v>
      </c>
      <c r="K12" s="148">
        <f t="shared" si="2"/>
        <v>19471.2</v>
      </c>
      <c r="L12" s="148">
        <v>21</v>
      </c>
      <c r="M12" s="148">
        <f t="shared" si="3"/>
        <v>0</v>
      </c>
      <c r="N12" s="146">
        <v>0</v>
      </c>
      <c r="O12" s="146">
        <f t="shared" si="4"/>
        <v>0</v>
      </c>
      <c r="P12" s="146">
        <v>0</v>
      </c>
      <c r="Q12" s="146">
        <f t="shared" si="5"/>
        <v>0</v>
      </c>
      <c r="R12" s="148"/>
      <c r="S12" s="148" t="s">
        <v>146</v>
      </c>
      <c r="T12" s="148" t="s">
        <v>147</v>
      </c>
      <c r="U12" s="148">
        <v>0.34499999999999997</v>
      </c>
      <c r="V12" s="148">
        <f t="shared" si="6"/>
        <v>36.71</v>
      </c>
      <c r="W12" s="148"/>
      <c r="X12" s="129" t="s">
        <v>148</v>
      </c>
      <c r="Y12" s="119"/>
      <c r="Z12" s="119"/>
      <c r="AA12" s="119"/>
      <c r="AB12" s="119"/>
      <c r="AC12" s="119"/>
      <c r="AD12" s="119"/>
      <c r="AE12" s="119"/>
      <c r="AF12" s="119" t="s">
        <v>149</v>
      </c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</row>
    <row r="13" spans="1:59" outlineLevel="1" x14ac:dyDescent="0.2">
      <c r="A13" s="143">
        <v>5</v>
      </c>
      <c r="B13" s="144" t="s">
        <v>158</v>
      </c>
      <c r="C13" s="151" t="s">
        <v>159</v>
      </c>
      <c r="D13" s="145" t="s">
        <v>152</v>
      </c>
      <c r="E13" s="146">
        <v>106.4</v>
      </c>
      <c r="F13" s="147">
        <v>0</v>
      </c>
      <c r="G13" s="148">
        <f t="shared" si="0"/>
        <v>0</v>
      </c>
      <c r="H13" s="147">
        <v>0</v>
      </c>
      <c r="I13" s="148">
        <f t="shared" si="1"/>
        <v>0</v>
      </c>
      <c r="J13" s="147">
        <v>119</v>
      </c>
      <c r="K13" s="148">
        <f t="shared" si="2"/>
        <v>12661.6</v>
      </c>
      <c r="L13" s="148">
        <v>21</v>
      </c>
      <c r="M13" s="148">
        <f t="shared" si="3"/>
        <v>0</v>
      </c>
      <c r="N13" s="146">
        <v>0</v>
      </c>
      <c r="O13" s="146">
        <f t="shared" si="4"/>
        <v>0</v>
      </c>
      <c r="P13" s="146">
        <v>0</v>
      </c>
      <c r="Q13" s="146">
        <f t="shared" si="5"/>
        <v>0</v>
      </c>
      <c r="R13" s="148"/>
      <c r="S13" s="148" t="s">
        <v>146</v>
      </c>
      <c r="T13" s="148" t="s">
        <v>147</v>
      </c>
      <c r="U13" s="148">
        <v>1.0999999999999999E-2</v>
      </c>
      <c r="V13" s="148">
        <f t="shared" si="6"/>
        <v>1.17</v>
      </c>
      <c r="W13" s="148"/>
      <c r="X13" s="129" t="s">
        <v>148</v>
      </c>
      <c r="Y13" s="119"/>
      <c r="Z13" s="119"/>
      <c r="AA13" s="119"/>
      <c r="AB13" s="119"/>
      <c r="AC13" s="119"/>
      <c r="AD13" s="119"/>
      <c r="AE13" s="119"/>
      <c r="AF13" s="119" t="s">
        <v>149</v>
      </c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</row>
    <row r="14" spans="1:59" ht="22.5" outlineLevel="1" x14ac:dyDescent="0.2">
      <c r="A14" s="143">
        <v>6</v>
      </c>
      <c r="B14" s="144" t="s">
        <v>160</v>
      </c>
      <c r="C14" s="151" t="s">
        <v>161</v>
      </c>
      <c r="D14" s="145" t="s">
        <v>152</v>
      </c>
      <c r="E14" s="146">
        <v>26.4</v>
      </c>
      <c r="F14" s="147">
        <v>0</v>
      </c>
      <c r="G14" s="148">
        <f t="shared" si="0"/>
        <v>0</v>
      </c>
      <c r="H14" s="147">
        <v>0</v>
      </c>
      <c r="I14" s="148">
        <f t="shared" si="1"/>
        <v>0</v>
      </c>
      <c r="J14" s="147">
        <v>321.5</v>
      </c>
      <c r="K14" s="148">
        <f t="shared" si="2"/>
        <v>8487.6</v>
      </c>
      <c r="L14" s="148">
        <v>21</v>
      </c>
      <c r="M14" s="148">
        <f t="shared" si="3"/>
        <v>0</v>
      </c>
      <c r="N14" s="146">
        <v>0</v>
      </c>
      <c r="O14" s="146">
        <f t="shared" si="4"/>
        <v>0</v>
      </c>
      <c r="P14" s="146">
        <v>0</v>
      </c>
      <c r="Q14" s="146">
        <f t="shared" si="5"/>
        <v>0</v>
      </c>
      <c r="R14" s="148"/>
      <c r="S14" s="148" t="s">
        <v>146</v>
      </c>
      <c r="T14" s="148" t="s">
        <v>147</v>
      </c>
      <c r="U14" s="148">
        <v>1.0999999999999999E-2</v>
      </c>
      <c r="V14" s="148">
        <f t="shared" si="6"/>
        <v>0.28999999999999998</v>
      </c>
      <c r="W14" s="148"/>
      <c r="X14" s="129" t="s">
        <v>148</v>
      </c>
      <c r="Y14" s="119"/>
      <c r="Z14" s="119"/>
      <c r="AA14" s="119"/>
      <c r="AB14" s="119"/>
      <c r="AC14" s="119"/>
      <c r="AD14" s="119"/>
      <c r="AE14" s="119"/>
      <c r="AF14" s="119" t="s">
        <v>149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</row>
    <row r="15" spans="1:59" outlineLevel="1" x14ac:dyDescent="0.2">
      <c r="A15" s="143">
        <v>7</v>
      </c>
      <c r="B15" s="144" t="s">
        <v>162</v>
      </c>
      <c r="C15" s="151" t="s">
        <v>163</v>
      </c>
      <c r="D15" s="145" t="s">
        <v>164</v>
      </c>
      <c r="E15" s="146">
        <v>20</v>
      </c>
      <c r="F15" s="147">
        <v>0</v>
      </c>
      <c r="G15" s="148">
        <f t="shared" si="0"/>
        <v>0</v>
      </c>
      <c r="H15" s="147">
        <v>15.37</v>
      </c>
      <c r="I15" s="148">
        <f t="shared" si="1"/>
        <v>307.39999999999998</v>
      </c>
      <c r="J15" s="147">
        <v>162.63</v>
      </c>
      <c r="K15" s="148">
        <f t="shared" si="2"/>
        <v>3252.6</v>
      </c>
      <c r="L15" s="148">
        <v>21</v>
      </c>
      <c r="M15" s="148">
        <f t="shared" si="3"/>
        <v>0</v>
      </c>
      <c r="N15" s="146">
        <v>9.7999999999999997E-4</v>
      </c>
      <c r="O15" s="146">
        <f t="shared" si="4"/>
        <v>0.02</v>
      </c>
      <c r="P15" s="146">
        <v>0</v>
      </c>
      <c r="Q15" s="146">
        <f t="shared" si="5"/>
        <v>0</v>
      </c>
      <c r="R15" s="148"/>
      <c r="S15" s="148" t="s">
        <v>146</v>
      </c>
      <c r="T15" s="148" t="s">
        <v>147</v>
      </c>
      <c r="U15" s="148">
        <v>0.23599999999999999</v>
      </c>
      <c r="V15" s="148">
        <f t="shared" si="6"/>
        <v>4.72</v>
      </c>
      <c r="W15" s="148"/>
      <c r="X15" s="129" t="s">
        <v>148</v>
      </c>
      <c r="Y15" s="119"/>
      <c r="Z15" s="119"/>
      <c r="AA15" s="119"/>
      <c r="AB15" s="119"/>
      <c r="AC15" s="119"/>
      <c r="AD15" s="119"/>
      <c r="AE15" s="119"/>
      <c r="AF15" s="119" t="s">
        <v>149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</row>
    <row r="16" spans="1:59" outlineLevel="1" x14ac:dyDescent="0.2">
      <c r="A16" s="143">
        <v>8</v>
      </c>
      <c r="B16" s="144" t="s">
        <v>165</v>
      </c>
      <c r="C16" s="151" t="s">
        <v>166</v>
      </c>
      <c r="D16" s="145" t="s">
        <v>164</v>
      </c>
      <c r="E16" s="146">
        <v>20</v>
      </c>
      <c r="F16" s="147">
        <v>0</v>
      </c>
      <c r="G16" s="148">
        <f t="shared" si="0"/>
        <v>0</v>
      </c>
      <c r="H16" s="147">
        <v>0</v>
      </c>
      <c r="I16" s="148">
        <f t="shared" si="1"/>
        <v>0</v>
      </c>
      <c r="J16" s="147">
        <v>39.4</v>
      </c>
      <c r="K16" s="148">
        <f t="shared" si="2"/>
        <v>788</v>
      </c>
      <c r="L16" s="148">
        <v>21</v>
      </c>
      <c r="M16" s="148">
        <f t="shared" si="3"/>
        <v>0</v>
      </c>
      <c r="N16" s="146">
        <v>0</v>
      </c>
      <c r="O16" s="146">
        <f t="shared" si="4"/>
        <v>0</v>
      </c>
      <c r="P16" s="146">
        <v>0</v>
      </c>
      <c r="Q16" s="146">
        <f t="shared" si="5"/>
        <v>0</v>
      </c>
      <c r="R16" s="148"/>
      <c r="S16" s="148" t="s">
        <v>146</v>
      </c>
      <c r="T16" s="148" t="s">
        <v>147</v>
      </c>
      <c r="U16" s="148">
        <v>7.0000000000000007E-2</v>
      </c>
      <c r="V16" s="148">
        <f t="shared" si="6"/>
        <v>1.4</v>
      </c>
      <c r="W16" s="148"/>
      <c r="X16" s="129" t="s">
        <v>148</v>
      </c>
      <c r="Y16" s="119"/>
      <c r="Z16" s="119"/>
      <c r="AA16" s="119"/>
      <c r="AB16" s="119"/>
      <c r="AC16" s="119"/>
      <c r="AD16" s="119"/>
      <c r="AE16" s="119"/>
      <c r="AF16" s="119" t="s">
        <v>149</v>
      </c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</row>
    <row r="17" spans="1:59" ht="22.5" outlineLevel="1" x14ac:dyDescent="0.2">
      <c r="A17" s="143">
        <v>9</v>
      </c>
      <c r="B17" s="144" t="s">
        <v>167</v>
      </c>
      <c r="C17" s="151" t="s">
        <v>168</v>
      </c>
      <c r="D17" s="145" t="s">
        <v>152</v>
      </c>
      <c r="E17" s="146">
        <v>14</v>
      </c>
      <c r="F17" s="147">
        <v>0</v>
      </c>
      <c r="G17" s="148">
        <f t="shared" si="0"/>
        <v>0</v>
      </c>
      <c r="H17" s="147">
        <v>0</v>
      </c>
      <c r="I17" s="148">
        <f t="shared" si="1"/>
        <v>0</v>
      </c>
      <c r="J17" s="147">
        <v>1638</v>
      </c>
      <c r="K17" s="148">
        <f t="shared" si="2"/>
        <v>22932</v>
      </c>
      <c r="L17" s="148">
        <v>21</v>
      </c>
      <c r="M17" s="148">
        <f t="shared" si="3"/>
        <v>0</v>
      </c>
      <c r="N17" s="146">
        <v>1.7</v>
      </c>
      <c r="O17" s="146">
        <f t="shared" si="4"/>
        <v>23.8</v>
      </c>
      <c r="P17" s="146">
        <v>0</v>
      </c>
      <c r="Q17" s="146">
        <f t="shared" si="5"/>
        <v>0</v>
      </c>
      <c r="R17" s="148"/>
      <c r="S17" s="148" t="s">
        <v>153</v>
      </c>
      <c r="T17" s="148" t="s">
        <v>147</v>
      </c>
      <c r="U17" s="148">
        <v>0</v>
      </c>
      <c r="V17" s="148">
        <f t="shared" si="6"/>
        <v>0</v>
      </c>
      <c r="W17" s="148"/>
      <c r="X17" s="129" t="s">
        <v>148</v>
      </c>
      <c r="Y17" s="119"/>
      <c r="Z17" s="119"/>
      <c r="AA17" s="119"/>
      <c r="AB17" s="119"/>
      <c r="AC17" s="119"/>
      <c r="AD17" s="119"/>
      <c r="AE17" s="119"/>
      <c r="AF17" s="119" t="s">
        <v>149</v>
      </c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</row>
    <row r="18" spans="1:59" ht="22.5" outlineLevel="1" x14ac:dyDescent="0.2">
      <c r="A18" s="143">
        <v>10</v>
      </c>
      <c r="B18" s="144" t="s">
        <v>169</v>
      </c>
      <c r="C18" s="151" t="s">
        <v>170</v>
      </c>
      <c r="D18" s="145" t="s">
        <v>164</v>
      </c>
      <c r="E18" s="146">
        <v>192</v>
      </c>
      <c r="F18" s="147">
        <v>0</v>
      </c>
      <c r="G18" s="148">
        <f t="shared" si="0"/>
        <v>0</v>
      </c>
      <c r="H18" s="147">
        <v>0</v>
      </c>
      <c r="I18" s="148">
        <f t="shared" si="1"/>
        <v>0</v>
      </c>
      <c r="J18" s="147">
        <v>280</v>
      </c>
      <c r="K18" s="148">
        <f t="shared" si="2"/>
        <v>53760</v>
      </c>
      <c r="L18" s="148">
        <v>21</v>
      </c>
      <c r="M18" s="148">
        <f t="shared" si="3"/>
        <v>0</v>
      </c>
      <c r="N18" s="146">
        <v>0</v>
      </c>
      <c r="O18" s="146">
        <f t="shared" si="4"/>
        <v>0</v>
      </c>
      <c r="P18" s="146">
        <v>0</v>
      </c>
      <c r="Q18" s="146">
        <f t="shared" si="5"/>
        <v>0</v>
      </c>
      <c r="R18" s="148"/>
      <c r="S18" s="148" t="s">
        <v>153</v>
      </c>
      <c r="T18" s="148" t="s">
        <v>147</v>
      </c>
      <c r="U18" s="148">
        <v>0</v>
      </c>
      <c r="V18" s="148">
        <f t="shared" si="6"/>
        <v>0</v>
      </c>
      <c r="W18" s="148"/>
      <c r="X18" s="129" t="s">
        <v>148</v>
      </c>
      <c r="Y18" s="119"/>
      <c r="Z18" s="119"/>
      <c r="AA18" s="119"/>
      <c r="AB18" s="119"/>
      <c r="AC18" s="119"/>
      <c r="AD18" s="119"/>
      <c r="AE18" s="119"/>
      <c r="AF18" s="119" t="s">
        <v>149</v>
      </c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</row>
    <row r="19" spans="1:59" ht="22.5" outlineLevel="1" x14ac:dyDescent="0.2">
      <c r="A19" s="143">
        <v>11</v>
      </c>
      <c r="B19" s="144" t="s">
        <v>171</v>
      </c>
      <c r="C19" s="151" t="s">
        <v>172</v>
      </c>
      <c r="D19" s="145" t="s">
        <v>152</v>
      </c>
      <c r="E19" s="146">
        <v>26.4</v>
      </c>
      <c r="F19" s="147">
        <v>0</v>
      </c>
      <c r="G19" s="148">
        <f t="shared" si="0"/>
        <v>0</v>
      </c>
      <c r="H19" s="147">
        <v>0</v>
      </c>
      <c r="I19" s="148">
        <f t="shared" si="1"/>
        <v>0</v>
      </c>
      <c r="J19" s="147">
        <v>90.1</v>
      </c>
      <c r="K19" s="148">
        <f t="shared" si="2"/>
        <v>2378.64</v>
      </c>
      <c r="L19" s="148">
        <v>21</v>
      </c>
      <c r="M19" s="148">
        <f t="shared" si="3"/>
        <v>0</v>
      </c>
      <c r="N19" s="146">
        <v>0</v>
      </c>
      <c r="O19" s="146">
        <f t="shared" si="4"/>
        <v>0</v>
      </c>
      <c r="P19" s="146">
        <v>0</v>
      </c>
      <c r="Q19" s="146">
        <f t="shared" si="5"/>
        <v>0</v>
      </c>
      <c r="R19" s="148"/>
      <c r="S19" s="148" t="s">
        <v>146</v>
      </c>
      <c r="T19" s="148" t="s">
        <v>147</v>
      </c>
      <c r="U19" s="148">
        <v>5.2999999999999999E-2</v>
      </c>
      <c r="V19" s="148">
        <f t="shared" si="6"/>
        <v>1.4</v>
      </c>
      <c r="W19" s="148"/>
      <c r="X19" s="129" t="s">
        <v>148</v>
      </c>
      <c r="Y19" s="119"/>
      <c r="Z19" s="119"/>
      <c r="AA19" s="119"/>
      <c r="AB19" s="119"/>
      <c r="AC19" s="119"/>
      <c r="AD19" s="119"/>
      <c r="AE19" s="119"/>
      <c r="AF19" s="119" t="s">
        <v>149</v>
      </c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</row>
    <row r="20" spans="1:59" ht="22.5" outlineLevel="1" x14ac:dyDescent="0.2">
      <c r="A20" s="143">
        <v>12</v>
      </c>
      <c r="B20" s="144" t="s">
        <v>173</v>
      </c>
      <c r="C20" s="151" t="s">
        <v>174</v>
      </c>
      <c r="D20" s="145" t="s">
        <v>152</v>
      </c>
      <c r="E20" s="146">
        <v>26.4</v>
      </c>
      <c r="F20" s="147">
        <v>0</v>
      </c>
      <c r="G20" s="148">
        <f t="shared" si="0"/>
        <v>0</v>
      </c>
      <c r="H20" s="147">
        <v>0</v>
      </c>
      <c r="I20" s="148">
        <f t="shared" si="1"/>
        <v>0</v>
      </c>
      <c r="J20" s="147">
        <v>564</v>
      </c>
      <c r="K20" s="148">
        <f t="shared" si="2"/>
        <v>14889.6</v>
      </c>
      <c r="L20" s="148">
        <v>21</v>
      </c>
      <c r="M20" s="148">
        <f t="shared" si="3"/>
        <v>0</v>
      </c>
      <c r="N20" s="146">
        <v>0</v>
      </c>
      <c r="O20" s="146">
        <f t="shared" si="4"/>
        <v>0</v>
      </c>
      <c r="P20" s="146">
        <v>0</v>
      </c>
      <c r="Q20" s="146">
        <f t="shared" si="5"/>
        <v>0</v>
      </c>
      <c r="R20" s="148"/>
      <c r="S20" s="148" t="s">
        <v>146</v>
      </c>
      <c r="T20" s="148" t="s">
        <v>147</v>
      </c>
      <c r="U20" s="148">
        <v>0</v>
      </c>
      <c r="V20" s="148">
        <f t="shared" si="6"/>
        <v>0</v>
      </c>
      <c r="W20" s="148"/>
      <c r="X20" s="129" t="s">
        <v>148</v>
      </c>
      <c r="Y20" s="119"/>
      <c r="Z20" s="119"/>
      <c r="AA20" s="119"/>
      <c r="AB20" s="119"/>
      <c r="AC20" s="119"/>
      <c r="AD20" s="119"/>
      <c r="AE20" s="119"/>
      <c r="AF20" s="119" t="s">
        <v>149</v>
      </c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</row>
    <row r="21" spans="1:59" outlineLevel="1" x14ac:dyDescent="0.2">
      <c r="A21" s="143">
        <v>13</v>
      </c>
      <c r="B21" s="144" t="s">
        <v>175</v>
      </c>
      <c r="C21" s="151" t="s">
        <v>176</v>
      </c>
      <c r="D21" s="145" t="s">
        <v>177</v>
      </c>
      <c r="E21" s="146">
        <v>2</v>
      </c>
      <c r="F21" s="147">
        <v>0</v>
      </c>
      <c r="G21" s="148">
        <f t="shared" si="0"/>
        <v>0</v>
      </c>
      <c r="H21" s="147">
        <v>0</v>
      </c>
      <c r="I21" s="148">
        <f t="shared" si="1"/>
        <v>0</v>
      </c>
      <c r="J21" s="147">
        <v>62.7</v>
      </c>
      <c r="K21" s="148">
        <f t="shared" si="2"/>
        <v>125.4</v>
      </c>
      <c r="L21" s="148">
        <v>21</v>
      </c>
      <c r="M21" s="148">
        <f t="shared" si="3"/>
        <v>0</v>
      </c>
      <c r="N21" s="146">
        <v>0</v>
      </c>
      <c r="O21" s="146">
        <f t="shared" si="4"/>
        <v>0</v>
      </c>
      <c r="P21" s="146">
        <v>0</v>
      </c>
      <c r="Q21" s="146">
        <f t="shared" si="5"/>
        <v>0</v>
      </c>
      <c r="R21" s="148"/>
      <c r="S21" s="148" t="s">
        <v>146</v>
      </c>
      <c r="T21" s="148" t="s">
        <v>147</v>
      </c>
      <c r="U21" s="148">
        <v>0</v>
      </c>
      <c r="V21" s="148">
        <f t="shared" si="6"/>
        <v>0</v>
      </c>
      <c r="W21" s="148"/>
      <c r="X21" s="129" t="s">
        <v>148</v>
      </c>
      <c r="Y21" s="119"/>
      <c r="Z21" s="119"/>
      <c r="AA21" s="119"/>
      <c r="AB21" s="119"/>
      <c r="AC21" s="119"/>
      <c r="AD21" s="119"/>
      <c r="AE21" s="119"/>
      <c r="AF21" s="119" t="s">
        <v>149</v>
      </c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</row>
    <row r="22" spans="1:59" ht="22.5" outlineLevel="1" x14ac:dyDescent="0.2">
      <c r="A22" s="143">
        <v>14</v>
      </c>
      <c r="B22" s="144" t="s">
        <v>178</v>
      </c>
      <c r="C22" s="151" t="s">
        <v>179</v>
      </c>
      <c r="D22" s="145" t="s">
        <v>180</v>
      </c>
      <c r="E22" s="146">
        <v>1</v>
      </c>
      <c r="F22" s="147">
        <v>0</v>
      </c>
      <c r="G22" s="148">
        <f t="shared" si="0"/>
        <v>0</v>
      </c>
      <c r="H22" s="147">
        <v>0</v>
      </c>
      <c r="I22" s="148">
        <f t="shared" si="1"/>
        <v>0</v>
      </c>
      <c r="J22" s="147">
        <v>4800</v>
      </c>
      <c r="K22" s="148">
        <f t="shared" si="2"/>
        <v>4800</v>
      </c>
      <c r="L22" s="148">
        <v>21</v>
      </c>
      <c r="M22" s="148">
        <f t="shared" si="3"/>
        <v>0</v>
      </c>
      <c r="N22" s="146">
        <v>0</v>
      </c>
      <c r="O22" s="146">
        <f t="shared" si="4"/>
        <v>0</v>
      </c>
      <c r="P22" s="146">
        <v>0</v>
      </c>
      <c r="Q22" s="146">
        <f t="shared" si="5"/>
        <v>0</v>
      </c>
      <c r="R22" s="148"/>
      <c r="S22" s="148" t="s">
        <v>153</v>
      </c>
      <c r="T22" s="148" t="s">
        <v>147</v>
      </c>
      <c r="U22" s="148">
        <v>0</v>
      </c>
      <c r="V22" s="148">
        <f t="shared" si="6"/>
        <v>0</v>
      </c>
      <c r="W22" s="148"/>
      <c r="X22" s="129" t="s">
        <v>148</v>
      </c>
      <c r="Y22" s="119"/>
      <c r="Z22" s="119"/>
      <c r="AA22" s="119"/>
      <c r="AB22" s="119"/>
      <c r="AC22" s="119"/>
      <c r="AD22" s="119"/>
      <c r="AE22" s="119"/>
      <c r="AF22" s="119" t="s">
        <v>149</v>
      </c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</row>
    <row r="23" spans="1:59" ht="22.5" outlineLevel="1" x14ac:dyDescent="0.2">
      <c r="A23" s="143">
        <v>15</v>
      </c>
      <c r="B23" s="144" t="s">
        <v>181</v>
      </c>
      <c r="C23" s="151" t="s">
        <v>182</v>
      </c>
      <c r="D23" s="145" t="s">
        <v>183</v>
      </c>
      <c r="E23" s="146">
        <v>11940</v>
      </c>
      <c r="F23" s="147">
        <v>0</v>
      </c>
      <c r="G23" s="148">
        <f t="shared" si="0"/>
        <v>0</v>
      </c>
      <c r="H23" s="147">
        <v>0</v>
      </c>
      <c r="I23" s="148">
        <f t="shared" si="1"/>
        <v>0</v>
      </c>
      <c r="J23" s="147">
        <v>94.2</v>
      </c>
      <c r="K23" s="148">
        <f t="shared" si="2"/>
        <v>1124748</v>
      </c>
      <c r="L23" s="148">
        <v>21</v>
      </c>
      <c r="M23" s="148">
        <f t="shared" si="3"/>
        <v>0</v>
      </c>
      <c r="N23" s="146">
        <v>0</v>
      </c>
      <c r="O23" s="146">
        <f t="shared" si="4"/>
        <v>0</v>
      </c>
      <c r="P23" s="146">
        <v>0</v>
      </c>
      <c r="Q23" s="146">
        <f t="shared" si="5"/>
        <v>0</v>
      </c>
      <c r="R23" s="148"/>
      <c r="S23" s="148" t="s">
        <v>153</v>
      </c>
      <c r="T23" s="148" t="s">
        <v>147</v>
      </c>
      <c r="U23" s="148">
        <v>0</v>
      </c>
      <c r="V23" s="148">
        <f t="shared" si="6"/>
        <v>0</v>
      </c>
      <c r="W23" s="148"/>
      <c r="X23" s="129" t="s">
        <v>148</v>
      </c>
      <c r="Y23" s="119"/>
      <c r="Z23" s="119"/>
      <c r="AA23" s="119"/>
      <c r="AB23" s="119"/>
      <c r="AC23" s="119"/>
      <c r="AD23" s="119"/>
      <c r="AE23" s="119"/>
      <c r="AF23" s="119" t="s">
        <v>149</v>
      </c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</row>
    <row r="24" spans="1:59" ht="22.5" outlineLevel="1" x14ac:dyDescent="0.2">
      <c r="A24" s="143">
        <v>16</v>
      </c>
      <c r="B24" s="144" t="s">
        <v>184</v>
      </c>
      <c r="C24" s="151" t="s">
        <v>185</v>
      </c>
      <c r="D24" s="145" t="s">
        <v>152</v>
      </c>
      <c r="E24" s="146">
        <v>13.5</v>
      </c>
      <c r="F24" s="147">
        <v>0</v>
      </c>
      <c r="G24" s="148">
        <f t="shared" si="0"/>
        <v>0</v>
      </c>
      <c r="H24" s="147">
        <v>0</v>
      </c>
      <c r="I24" s="148">
        <f t="shared" si="1"/>
        <v>0</v>
      </c>
      <c r="J24" s="147">
        <v>1402</v>
      </c>
      <c r="K24" s="148">
        <f t="shared" si="2"/>
        <v>18927</v>
      </c>
      <c r="L24" s="148">
        <v>21</v>
      </c>
      <c r="M24" s="148">
        <f t="shared" si="3"/>
        <v>0</v>
      </c>
      <c r="N24" s="146">
        <v>1.67</v>
      </c>
      <c r="O24" s="146">
        <f t="shared" si="4"/>
        <v>22.55</v>
      </c>
      <c r="P24" s="146">
        <v>0</v>
      </c>
      <c r="Q24" s="146">
        <f t="shared" si="5"/>
        <v>0</v>
      </c>
      <c r="R24" s="148"/>
      <c r="S24" s="148" t="s">
        <v>153</v>
      </c>
      <c r="T24" s="148" t="s">
        <v>147</v>
      </c>
      <c r="U24" s="148">
        <v>0</v>
      </c>
      <c r="V24" s="148">
        <f t="shared" si="6"/>
        <v>0</v>
      </c>
      <c r="W24" s="148"/>
      <c r="X24" s="129" t="s">
        <v>148</v>
      </c>
      <c r="Y24" s="119"/>
      <c r="Z24" s="119"/>
      <c r="AA24" s="119"/>
      <c r="AB24" s="119"/>
      <c r="AC24" s="119"/>
      <c r="AD24" s="119"/>
      <c r="AE24" s="119"/>
      <c r="AF24" s="119" t="s">
        <v>149</v>
      </c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</row>
    <row r="25" spans="1:59" ht="22.5" outlineLevel="1" x14ac:dyDescent="0.2">
      <c r="A25" s="143">
        <v>17</v>
      </c>
      <c r="B25" s="144" t="s">
        <v>186</v>
      </c>
      <c r="C25" s="151" t="s">
        <v>187</v>
      </c>
      <c r="D25" s="145" t="s">
        <v>164</v>
      </c>
      <c r="E25" s="146">
        <v>4.5</v>
      </c>
      <c r="F25" s="147">
        <v>0</v>
      </c>
      <c r="G25" s="148">
        <f t="shared" si="0"/>
        <v>0</v>
      </c>
      <c r="H25" s="147">
        <v>0</v>
      </c>
      <c r="I25" s="148">
        <f t="shared" si="1"/>
        <v>0</v>
      </c>
      <c r="J25" s="147">
        <v>1610</v>
      </c>
      <c r="K25" s="148">
        <f t="shared" si="2"/>
        <v>7245</v>
      </c>
      <c r="L25" s="148">
        <v>21</v>
      </c>
      <c r="M25" s="148">
        <f t="shared" si="3"/>
        <v>0</v>
      </c>
      <c r="N25" s="146">
        <v>0</v>
      </c>
      <c r="O25" s="146">
        <f t="shared" si="4"/>
        <v>0</v>
      </c>
      <c r="P25" s="146">
        <v>0.72</v>
      </c>
      <c r="Q25" s="146">
        <f t="shared" si="5"/>
        <v>3.24</v>
      </c>
      <c r="R25" s="148"/>
      <c r="S25" s="148" t="s">
        <v>153</v>
      </c>
      <c r="T25" s="148" t="s">
        <v>147</v>
      </c>
      <c r="U25" s="148">
        <v>0</v>
      </c>
      <c r="V25" s="148">
        <f t="shared" si="6"/>
        <v>0</v>
      </c>
      <c r="W25" s="148"/>
      <c r="X25" s="129" t="s">
        <v>148</v>
      </c>
      <c r="Y25" s="119"/>
      <c r="Z25" s="119"/>
      <c r="AA25" s="119"/>
      <c r="AB25" s="119"/>
      <c r="AC25" s="119"/>
      <c r="AD25" s="119"/>
      <c r="AE25" s="119"/>
      <c r="AF25" s="119" t="s">
        <v>149</v>
      </c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</row>
    <row r="26" spans="1:59" x14ac:dyDescent="0.2">
      <c r="A26" s="131" t="s">
        <v>141</v>
      </c>
      <c r="B26" s="132" t="s">
        <v>54</v>
      </c>
      <c r="C26" s="150" t="s">
        <v>55</v>
      </c>
      <c r="D26" s="133"/>
      <c r="E26" s="134"/>
      <c r="F26" s="135"/>
      <c r="G26" s="135">
        <f>SUMIF(AF27:AF28,"&lt;&gt;NOR",G27:G28)</f>
        <v>0</v>
      </c>
      <c r="H26" s="135"/>
      <c r="I26" s="135">
        <f>SUM(I27:I28)</f>
        <v>21813.4</v>
      </c>
      <c r="J26" s="135"/>
      <c r="K26" s="135">
        <f>SUM(K27:K28)</f>
        <v>45156.600000000006</v>
      </c>
      <c r="L26" s="135"/>
      <c r="M26" s="135">
        <f>SUM(M27:M28)</f>
        <v>0</v>
      </c>
      <c r="N26" s="134"/>
      <c r="O26" s="134">
        <f>SUM(O27:O28)</f>
        <v>13.96</v>
      </c>
      <c r="P26" s="134"/>
      <c r="Q26" s="134">
        <f>SUM(Q27:Q28)</f>
        <v>0</v>
      </c>
      <c r="R26" s="135"/>
      <c r="S26" s="135"/>
      <c r="T26" s="135"/>
      <c r="U26" s="135"/>
      <c r="V26" s="135">
        <f>SUM(V27:V28)</f>
        <v>0</v>
      </c>
      <c r="W26" s="135"/>
      <c r="X26" s="130"/>
      <c r="AF26" t="s">
        <v>142</v>
      </c>
    </row>
    <row r="27" spans="1:59" outlineLevel="1" x14ac:dyDescent="0.2">
      <c r="A27" s="143">
        <v>18</v>
      </c>
      <c r="B27" s="144" t="s">
        <v>188</v>
      </c>
      <c r="C27" s="151" t="s">
        <v>189</v>
      </c>
      <c r="D27" s="145" t="s">
        <v>164</v>
      </c>
      <c r="E27" s="146">
        <v>0.4</v>
      </c>
      <c r="F27" s="147">
        <v>0</v>
      </c>
      <c r="G27" s="148">
        <f>ROUND(E27*F27,2)</f>
        <v>0</v>
      </c>
      <c r="H27" s="147">
        <v>301.29000000000002</v>
      </c>
      <c r="I27" s="148">
        <f>ROUND(E27*H27,2)</f>
        <v>120.52</v>
      </c>
      <c r="J27" s="147">
        <v>623.71</v>
      </c>
      <c r="K27" s="148">
        <f>ROUND(E27*J27,2)</f>
        <v>249.48</v>
      </c>
      <c r="L27" s="148">
        <v>21</v>
      </c>
      <c r="M27" s="148">
        <f>G27*(1+L27/100)</f>
        <v>0</v>
      </c>
      <c r="N27" s="146">
        <v>0.19275999999999999</v>
      </c>
      <c r="O27" s="146">
        <f>ROUND(E27*N27,2)</f>
        <v>0.08</v>
      </c>
      <c r="P27" s="146">
        <v>0</v>
      </c>
      <c r="Q27" s="146">
        <f>ROUND(E27*P27,2)</f>
        <v>0</v>
      </c>
      <c r="R27" s="148"/>
      <c r="S27" s="148" t="s">
        <v>153</v>
      </c>
      <c r="T27" s="148" t="s">
        <v>147</v>
      </c>
      <c r="U27" s="148">
        <v>0</v>
      </c>
      <c r="V27" s="148">
        <f>ROUND(E27*U27,2)</f>
        <v>0</v>
      </c>
      <c r="W27" s="148"/>
      <c r="X27" s="129" t="s">
        <v>148</v>
      </c>
      <c r="Y27" s="119"/>
      <c r="Z27" s="119"/>
      <c r="AA27" s="119"/>
      <c r="AB27" s="119"/>
      <c r="AC27" s="119"/>
      <c r="AD27" s="119"/>
      <c r="AE27" s="119"/>
      <c r="AF27" s="119" t="s">
        <v>149</v>
      </c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</row>
    <row r="28" spans="1:59" ht="33.75" outlineLevel="1" x14ac:dyDescent="0.2">
      <c r="A28" s="143">
        <v>19</v>
      </c>
      <c r="B28" s="144" t="s">
        <v>190</v>
      </c>
      <c r="C28" s="151" t="s">
        <v>191</v>
      </c>
      <c r="D28" s="145" t="s">
        <v>164</v>
      </c>
      <c r="E28" s="146">
        <v>72</v>
      </c>
      <c r="F28" s="147">
        <v>0</v>
      </c>
      <c r="G28" s="148">
        <f>ROUND(E28*F28,2)</f>
        <v>0</v>
      </c>
      <c r="H28" s="147">
        <v>301.29000000000002</v>
      </c>
      <c r="I28" s="148">
        <f>ROUND(E28*H28,2)</f>
        <v>21692.880000000001</v>
      </c>
      <c r="J28" s="147">
        <v>623.71</v>
      </c>
      <c r="K28" s="148">
        <f>ROUND(E28*J28,2)</f>
        <v>44907.12</v>
      </c>
      <c r="L28" s="148">
        <v>21</v>
      </c>
      <c r="M28" s="148">
        <f>G28*(1+L28/100)</f>
        <v>0</v>
      </c>
      <c r="N28" s="146">
        <v>0.19275999999999999</v>
      </c>
      <c r="O28" s="146">
        <f>ROUND(E28*N28,2)</f>
        <v>13.88</v>
      </c>
      <c r="P28" s="146">
        <v>0</v>
      </c>
      <c r="Q28" s="146">
        <f>ROUND(E28*P28,2)</f>
        <v>0</v>
      </c>
      <c r="R28" s="148"/>
      <c r="S28" s="148" t="s">
        <v>153</v>
      </c>
      <c r="T28" s="148" t="s">
        <v>147</v>
      </c>
      <c r="U28" s="148">
        <v>0</v>
      </c>
      <c r="V28" s="148">
        <f>ROUND(E28*U28,2)</f>
        <v>0</v>
      </c>
      <c r="W28" s="148"/>
      <c r="X28" s="129" t="s">
        <v>148</v>
      </c>
      <c r="Y28" s="119"/>
      <c r="Z28" s="119"/>
      <c r="AA28" s="119"/>
      <c r="AB28" s="119"/>
      <c r="AC28" s="119"/>
      <c r="AD28" s="119"/>
      <c r="AE28" s="119"/>
      <c r="AF28" s="119" t="s">
        <v>149</v>
      </c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</row>
    <row r="29" spans="1:59" x14ac:dyDescent="0.2">
      <c r="A29" s="131" t="s">
        <v>141</v>
      </c>
      <c r="B29" s="132" t="s">
        <v>56</v>
      </c>
      <c r="C29" s="150" t="s">
        <v>57</v>
      </c>
      <c r="D29" s="133"/>
      <c r="E29" s="134"/>
      <c r="F29" s="135"/>
      <c r="G29" s="135">
        <f>SUMIF(AF30:AF30,"&lt;&gt;NOR",G30:G30)</f>
        <v>0</v>
      </c>
      <c r="H29" s="135"/>
      <c r="I29" s="135">
        <f>SUM(I30:I30)</f>
        <v>0</v>
      </c>
      <c r="J29" s="135"/>
      <c r="K29" s="135">
        <f>SUM(K30:K30)</f>
        <v>22908</v>
      </c>
      <c r="L29" s="135"/>
      <c r="M29" s="135">
        <f>SUM(M30:M30)</f>
        <v>0</v>
      </c>
      <c r="N29" s="134"/>
      <c r="O29" s="134">
        <f>SUM(O30:O30)</f>
        <v>13.65</v>
      </c>
      <c r="P29" s="134"/>
      <c r="Q29" s="134">
        <f>SUM(Q30:Q30)</f>
        <v>0</v>
      </c>
      <c r="R29" s="135"/>
      <c r="S29" s="135"/>
      <c r="T29" s="135"/>
      <c r="U29" s="135"/>
      <c r="V29" s="135">
        <f>SUM(V30:V30)</f>
        <v>0</v>
      </c>
      <c r="W29" s="135"/>
      <c r="X29" s="130"/>
      <c r="AF29" t="s">
        <v>142</v>
      </c>
    </row>
    <row r="30" spans="1:59" outlineLevel="1" x14ac:dyDescent="0.2">
      <c r="A30" s="143">
        <v>20</v>
      </c>
      <c r="B30" s="144" t="s">
        <v>192</v>
      </c>
      <c r="C30" s="151" t="s">
        <v>193</v>
      </c>
      <c r="D30" s="145" t="s">
        <v>164</v>
      </c>
      <c r="E30" s="146">
        <v>12</v>
      </c>
      <c r="F30" s="147">
        <v>0</v>
      </c>
      <c r="G30" s="148">
        <f>ROUND(E30*F30,2)</f>
        <v>0</v>
      </c>
      <c r="H30" s="147">
        <v>0</v>
      </c>
      <c r="I30" s="148">
        <f>ROUND(E30*H30,2)</f>
        <v>0</v>
      </c>
      <c r="J30" s="147">
        <v>1909</v>
      </c>
      <c r="K30" s="148">
        <f>ROUND(E30*J30,2)</f>
        <v>22908</v>
      </c>
      <c r="L30" s="148">
        <v>21</v>
      </c>
      <c r="M30" s="148">
        <f>G30*(1+L30/100)</f>
        <v>0</v>
      </c>
      <c r="N30" s="146">
        <v>1.1371500000000001</v>
      </c>
      <c r="O30" s="146">
        <f>ROUND(E30*N30,2)</f>
        <v>13.65</v>
      </c>
      <c r="P30" s="146">
        <v>0</v>
      </c>
      <c r="Q30" s="146">
        <f>ROUND(E30*P30,2)</f>
        <v>0</v>
      </c>
      <c r="R30" s="148"/>
      <c r="S30" s="148" t="s">
        <v>153</v>
      </c>
      <c r="T30" s="148" t="s">
        <v>147</v>
      </c>
      <c r="U30" s="148">
        <v>0</v>
      </c>
      <c r="V30" s="148">
        <f>ROUND(E30*U30,2)</f>
        <v>0</v>
      </c>
      <c r="W30" s="148"/>
      <c r="X30" s="129" t="s">
        <v>148</v>
      </c>
      <c r="Y30" s="119"/>
      <c r="Z30" s="119"/>
      <c r="AA30" s="119"/>
      <c r="AB30" s="119"/>
      <c r="AC30" s="119"/>
      <c r="AD30" s="119"/>
      <c r="AE30" s="119"/>
      <c r="AF30" s="119" t="s">
        <v>149</v>
      </c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</row>
    <row r="31" spans="1:59" x14ac:dyDescent="0.2">
      <c r="A31" s="131" t="s">
        <v>141</v>
      </c>
      <c r="B31" s="132" t="s">
        <v>58</v>
      </c>
      <c r="C31" s="150" t="s">
        <v>59</v>
      </c>
      <c r="D31" s="133"/>
      <c r="E31" s="134"/>
      <c r="F31" s="135"/>
      <c r="G31" s="135">
        <f>SUMIF(AF32:AF32,"&lt;&gt;NOR",G32:G32)</f>
        <v>0</v>
      </c>
      <c r="H31" s="135"/>
      <c r="I31" s="135">
        <f>SUM(I32:I32)</f>
        <v>5338.62</v>
      </c>
      <c r="J31" s="135"/>
      <c r="K31" s="135">
        <f>SUM(K32:K32)</f>
        <v>1808.38</v>
      </c>
      <c r="L31" s="135"/>
      <c r="M31" s="135">
        <f>SUM(M32:M32)</f>
        <v>0</v>
      </c>
      <c r="N31" s="134"/>
      <c r="O31" s="134">
        <f>SUM(O32:O32)</f>
        <v>3.54</v>
      </c>
      <c r="P31" s="134"/>
      <c r="Q31" s="134">
        <f>SUM(Q32:Q32)</f>
        <v>0</v>
      </c>
      <c r="R31" s="135"/>
      <c r="S31" s="135"/>
      <c r="T31" s="135"/>
      <c r="U31" s="135"/>
      <c r="V31" s="135">
        <f>SUM(V32:V32)</f>
        <v>0</v>
      </c>
      <c r="W31" s="135"/>
      <c r="X31" s="130"/>
      <c r="AF31" t="s">
        <v>142</v>
      </c>
    </row>
    <row r="32" spans="1:59" outlineLevel="1" x14ac:dyDescent="0.2">
      <c r="A32" s="143">
        <v>21</v>
      </c>
      <c r="B32" s="144" t="s">
        <v>194</v>
      </c>
      <c r="C32" s="151" t="s">
        <v>195</v>
      </c>
      <c r="D32" s="145" t="s">
        <v>152</v>
      </c>
      <c r="E32" s="146">
        <v>1.4</v>
      </c>
      <c r="F32" s="147">
        <v>0</v>
      </c>
      <c r="G32" s="148">
        <f>ROUND(E32*F32,2)</f>
        <v>0</v>
      </c>
      <c r="H32" s="147">
        <v>3813.3</v>
      </c>
      <c r="I32" s="148">
        <f>ROUND(E32*H32,2)</f>
        <v>5338.62</v>
      </c>
      <c r="J32" s="147">
        <v>1291.7</v>
      </c>
      <c r="K32" s="148">
        <f>ROUND(E32*J32,2)</f>
        <v>1808.38</v>
      </c>
      <c r="L32" s="148">
        <v>21</v>
      </c>
      <c r="M32" s="148">
        <f>G32*(1+L32/100)</f>
        <v>0</v>
      </c>
      <c r="N32" s="146">
        <v>2.5249999999999999</v>
      </c>
      <c r="O32" s="146">
        <f>ROUND(E32*N32,2)</f>
        <v>3.54</v>
      </c>
      <c r="P32" s="146">
        <v>0</v>
      </c>
      <c r="Q32" s="146">
        <f>ROUND(E32*P32,2)</f>
        <v>0</v>
      </c>
      <c r="R32" s="148"/>
      <c r="S32" s="148" t="s">
        <v>153</v>
      </c>
      <c r="T32" s="148" t="s">
        <v>147</v>
      </c>
      <c r="U32" s="148">
        <v>0</v>
      </c>
      <c r="V32" s="148">
        <f>ROUND(E32*U32,2)</f>
        <v>0</v>
      </c>
      <c r="W32" s="148"/>
      <c r="X32" s="129" t="s">
        <v>148</v>
      </c>
      <c r="Y32" s="119"/>
      <c r="Z32" s="119"/>
      <c r="AA32" s="119"/>
      <c r="AB32" s="119"/>
      <c r="AC32" s="119"/>
      <c r="AD32" s="119"/>
      <c r="AE32" s="119"/>
      <c r="AF32" s="119" t="s">
        <v>149</v>
      </c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</row>
    <row r="33" spans="1:59" x14ac:dyDescent="0.2">
      <c r="A33" s="131" t="s">
        <v>141</v>
      </c>
      <c r="B33" s="132" t="s">
        <v>60</v>
      </c>
      <c r="C33" s="150" t="s">
        <v>61</v>
      </c>
      <c r="D33" s="133"/>
      <c r="E33" s="134"/>
      <c r="F33" s="135"/>
      <c r="G33" s="135">
        <f>SUMIF(AF34:AF34,"&lt;&gt;NOR",G34:G34)</f>
        <v>0</v>
      </c>
      <c r="H33" s="135"/>
      <c r="I33" s="135">
        <f>SUM(I34:I34)</f>
        <v>1804.12</v>
      </c>
      <c r="J33" s="135"/>
      <c r="K33" s="135">
        <f>SUM(K34:K34)</f>
        <v>345.88</v>
      </c>
      <c r="L33" s="135"/>
      <c r="M33" s="135">
        <f>SUM(M34:M34)</f>
        <v>0</v>
      </c>
      <c r="N33" s="134"/>
      <c r="O33" s="134">
        <f>SUM(O34:O34)</f>
        <v>1.26</v>
      </c>
      <c r="P33" s="134"/>
      <c r="Q33" s="134">
        <f>SUM(Q34:Q34)</f>
        <v>0</v>
      </c>
      <c r="R33" s="135"/>
      <c r="S33" s="135"/>
      <c r="T33" s="135"/>
      <c r="U33" s="135"/>
      <c r="V33" s="135">
        <f>SUM(V34:V34)</f>
        <v>0</v>
      </c>
      <c r="W33" s="135"/>
      <c r="X33" s="130"/>
      <c r="AF33" t="s">
        <v>142</v>
      </c>
    </row>
    <row r="34" spans="1:59" outlineLevel="1" x14ac:dyDescent="0.2">
      <c r="A34" s="143">
        <v>22</v>
      </c>
      <c r="B34" s="144" t="s">
        <v>196</v>
      </c>
      <c r="C34" s="151" t="s">
        <v>197</v>
      </c>
      <c r="D34" s="145" t="s">
        <v>152</v>
      </c>
      <c r="E34" s="146">
        <v>0.5</v>
      </c>
      <c r="F34" s="147">
        <v>0</v>
      </c>
      <c r="G34" s="148">
        <f>ROUND(E34*F34,2)</f>
        <v>0</v>
      </c>
      <c r="H34" s="147">
        <v>3608.24</v>
      </c>
      <c r="I34" s="148">
        <f>ROUND(E34*H34,2)</f>
        <v>1804.12</v>
      </c>
      <c r="J34" s="147">
        <v>691.76</v>
      </c>
      <c r="K34" s="148">
        <f>ROUND(E34*J34,2)</f>
        <v>345.88</v>
      </c>
      <c r="L34" s="148">
        <v>21</v>
      </c>
      <c r="M34" s="148">
        <f>G34*(1+L34/100)</f>
        <v>0</v>
      </c>
      <c r="N34" s="146">
        <v>2.5249999999999999</v>
      </c>
      <c r="O34" s="146">
        <f>ROUND(E34*N34,2)</f>
        <v>1.26</v>
      </c>
      <c r="P34" s="146">
        <v>0</v>
      </c>
      <c r="Q34" s="146">
        <f>ROUND(E34*P34,2)</f>
        <v>0</v>
      </c>
      <c r="R34" s="148"/>
      <c r="S34" s="148" t="s">
        <v>153</v>
      </c>
      <c r="T34" s="148" t="s">
        <v>147</v>
      </c>
      <c r="U34" s="148">
        <v>0</v>
      </c>
      <c r="V34" s="148">
        <f>ROUND(E34*U34,2)</f>
        <v>0</v>
      </c>
      <c r="W34" s="148"/>
      <c r="X34" s="129" t="s">
        <v>148</v>
      </c>
      <c r="Y34" s="119"/>
      <c r="Z34" s="119"/>
      <c r="AA34" s="119"/>
      <c r="AB34" s="119"/>
      <c r="AC34" s="119"/>
      <c r="AD34" s="119"/>
      <c r="AE34" s="119"/>
      <c r="AF34" s="119" t="s">
        <v>149</v>
      </c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</row>
    <row r="35" spans="1:59" x14ac:dyDescent="0.2">
      <c r="A35" s="131" t="s">
        <v>141</v>
      </c>
      <c r="B35" s="132" t="s">
        <v>62</v>
      </c>
      <c r="C35" s="150" t="s">
        <v>63</v>
      </c>
      <c r="D35" s="133"/>
      <c r="E35" s="134"/>
      <c r="F35" s="135"/>
      <c r="G35" s="135">
        <f>SUMIF(AF36:AF37,"&lt;&gt;NOR",G36:G37)</f>
        <v>0</v>
      </c>
      <c r="H35" s="135"/>
      <c r="I35" s="135">
        <f>SUM(I36:I37)</f>
        <v>3015.8</v>
      </c>
      <c r="J35" s="135"/>
      <c r="K35" s="135">
        <f>SUM(K36:K37)</f>
        <v>24057.200000000001</v>
      </c>
      <c r="L35" s="135"/>
      <c r="M35" s="135">
        <f>SUM(M36:M37)</f>
        <v>0</v>
      </c>
      <c r="N35" s="134"/>
      <c r="O35" s="134">
        <f>SUM(O36:O37)</f>
        <v>0</v>
      </c>
      <c r="P35" s="134"/>
      <c r="Q35" s="134">
        <f>SUM(Q36:Q37)</f>
        <v>4</v>
      </c>
      <c r="R35" s="135"/>
      <c r="S35" s="135"/>
      <c r="T35" s="135"/>
      <c r="U35" s="135"/>
      <c r="V35" s="135">
        <f>SUM(V36:V37)</f>
        <v>30.61</v>
      </c>
      <c r="W35" s="135"/>
      <c r="X35" s="130"/>
      <c r="AF35" t="s">
        <v>142</v>
      </c>
    </row>
    <row r="36" spans="1:59" ht="33.75" outlineLevel="1" x14ac:dyDescent="0.2">
      <c r="A36" s="143">
        <v>23</v>
      </c>
      <c r="B36" s="144" t="s">
        <v>198</v>
      </c>
      <c r="C36" s="151" t="s">
        <v>199</v>
      </c>
      <c r="D36" s="145" t="s">
        <v>164</v>
      </c>
      <c r="E36" s="146">
        <v>1</v>
      </c>
      <c r="F36" s="147">
        <v>0</v>
      </c>
      <c r="G36" s="148">
        <f>ROUND(E36*F36,2)</f>
        <v>0</v>
      </c>
      <c r="H36" s="147">
        <v>3015.8</v>
      </c>
      <c r="I36" s="148">
        <f>ROUND(E36*H36,2)</f>
        <v>3015.8</v>
      </c>
      <c r="J36" s="147">
        <v>6984.2</v>
      </c>
      <c r="K36" s="148">
        <f>ROUND(E36*J36,2)</f>
        <v>6984.2</v>
      </c>
      <c r="L36" s="148">
        <v>21</v>
      </c>
      <c r="M36" s="148">
        <f>G36*(1+L36/100)</f>
        <v>0</v>
      </c>
      <c r="N36" s="146">
        <v>2.0400000000000001E-3</v>
      </c>
      <c r="O36" s="146">
        <f>ROUND(E36*N36,2)</f>
        <v>0</v>
      </c>
      <c r="P36" s="146">
        <v>3.6170000000000001E-2</v>
      </c>
      <c r="Q36" s="146">
        <f>ROUND(E36*P36,2)</f>
        <v>0.04</v>
      </c>
      <c r="R36" s="148"/>
      <c r="S36" s="148" t="s">
        <v>153</v>
      </c>
      <c r="T36" s="148" t="s">
        <v>147</v>
      </c>
      <c r="U36" s="148">
        <v>0</v>
      </c>
      <c r="V36" s="148">
        <f>ROUND(E36*U36,2)</f>
        <v>0</v>
      </c>
      <c r="W36" s="148"/>
      <c r="X36" s="129" t="s">
        <v>148</v>
      </c>
      <c r="Y36" s="119"/>
      <c r="Z36" s="119"/>
      <c r="AA36" s="119"/>
      <c r="AB36" s="119"/>
      <c r="AC36" s="119"/>
      <c r="AD36" s="119"/>
      <c r="AE36" s="119"/>
      <c r="AF36" s="119" t="s">
        <v>149</v>
      </c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</row>
    <row r="37" spans="1:59" outlineLevel="1" x14ac:dyDescent="0.2">
      <c r="A37" s="143">
        <v>24</v>
      </c>
      <c r="B37" s="144" t="s">
        <v>200</v>
      </c>
      <c r="C37" s="151" t="s">
        <v>201</v>
      </c>
      <c r="D37" s="145" t="s">
        <v>152</v>
      </c>
      <c r="E37" s="146">
        <v>1.8</v>
      </c>
      <c r="F37" s="147">
        <v>0</v>
      </c>
      <c r="G37" s="148">
        <f>ROUND(E37*F37,2)</f>
        <v>0</v>
      </c>
      <c r="H37" s="147">
        <v>0</v>
      </c>
      <c r="I37" s="148">
        <f>ROUND(E37*H37,2)</f>
        <v>0</v>
      </c>
      <c r="J37" s="147">
        <v>9485</v>
      </c>
      <c r="K37" s="148">
        <f>ROUND(E37*J37,2)</f>
        <v>17073</v>
      </c>
      <c r="L37" s="148">
        <v>21</v>
      </c>
      <c r="M37" s="148">
        <f>G37*(1+L37/100)</f>
        <v>0</v>
      </c>
      <c r="N37" s="146">
        <v>0</v>
      </c>
      <c r="O37" s="146">
        <f>ROUND(E37*N37,2)</f>
        <v>0</v>
      </c>
      <c r="P37" s="146">
        <v>2.2000000000000002</v>
      </c>
      <c r="Q37" s="146">
        <f>ROUND(E37*P37,2)</f>
        <v>3.96</v>
      </c>
      <c r="R37" s="148"/>
      <c r="S37" s="148" t="s">
        <v>146</v>
      </c>
      <c r="T37" s="148" t="s">
        <v>147</v>
      </c>
      <c r="U37" s="148">
        <v>17.007000000000001</v>
      </c>
      <c r="V37" s="148">
        <f>ROUND(E37*U37,2)</f>
        <v>30.61</v>
      </c>
      <c r="W37" s="148"/>
      <c r="X37" s="129" t="s">
        <v>148</v>
      </c>
      <c r="Y37" s="119"/>
      <c r="Z37" s="119"/>
      <c r="AA37" s="119"/>
      <c r="AB37" s="119"/>
      <c r="AC37" s="119"/>
      <c r="AD37" s="119"/>
      <c r="AE37" s="119"/>
      <c r="AF37" s="119" t="s">
        <v>202</v>
      </c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</row>
    <row r="38" spans="1:59" ht="25.5" x14ac:dyDescent="0.2">
      <c r="A38" s="131" t="s">
        <v>141</v>
      </c>
      <c r="B38" s="132" t="s">
        <v>43</v>
      </c>
      <c r="C38" s="150" t="s">
        <v>64</v>
      </c>
      <c r="D38" s="133"/>
      <c r="E38" s="134"/>
      <c r="F38" s="135"/>
      <c r="G38" s="135">
        <f>SUMIF(AF39:AF70,"&lt;&gt;NOR",G39:G70)</f>
        <v>0</v>
      </c>
      <c r="H38" s="135"/>
      <c r="I38" s="135">
        <f>SUM(I39:I70)</f>
        <v>2016520</v>
      </c>
      <c r="J38" s="135"/>
      <c r="K38" s="135">
        <f>SUM(K39:K70)</f>
        <v>629200</v>
      </c>
      <c r="L38" s="135"/>
      <c r="M38" s="135">
        <f>SUM(M39:M70)</f>
        <v>0</v>
      </c>
      <c r="N38" s="134"/>
      <c r="O38" s="134">
        <f>SUM(O39:O70)</f>
        <v>30.559999999999995</v>
      </c>
      <c r="P38" s="134"/>
      <c r="Q38" s="134">
        <f>SUM(Q39:Q70)</f>
        <v>0</v>
      </c>
      <c r="R38" s="135"/>
      <c r="S38" s="135"/>
      <c r="T38" s="135"/>
      <c r="U38" s="135"/>
      <c r="V38" s="135">
        <f>SUM(V39:V70)</f>
        <v>0</v>
      </c>
      <c r="W38" s="135"/>
      <c r="X38" s="130"/>
      <c r="AF38" t="s">
        <v>142</v>
      </c>
    </row>
    <row r="39" spans="1:59" ht="22.5" outlineLevel="1" x14ac:dyDescent="0.2">
      <c r="A39" s="137">
        <v>25</v>
      </c>
      <c r="B39" s="138" t="s">
        <v>203</v>
      </c>
      <c r="C39" s="152" t="s">
        <v>204</v>
      </c>
      <c r="D39" s="139" t="s">
        <v>205</v>
      </c>
      <c r="E39" s="140">
        <v>8</v>
      </c>
      <c r="F39" s="141">
        <v>0</v>
      </c>
      <c r="G39" s="142">
        <f>ROUND(E39*F39,2)</f>
        <v>0</v>
      </c>
      <c r="H39" s="141">
        <v>0</v>
      </c>
      <c r="I39" s="142">
        <f>ROUND(E39*H39,2)</f>
        <v>0</v>
      </c>
      <c r="J39" s="141">
        <v>2300</v>
      </c>
      <c r="K39" s="142">
        <f>ROUND(E39*J39,2)</f>
        <v>18400</v>
      </c>
      <c r="L39" s="142">
        <v>21</v>
      </c>
      <c r="M39" s="142">
        <f>G39*(1+L39/100)</f>
        <v>0</v>
      </c>
      <c r="N39" s="140">
        <v>0</v>
      </c>
      <c r="O39" s="140">
        <f>ROUND(E39*N39,2)</f>
        <v>0</v>
      </c>
      <c r="P39" s="140">
        <v>0</v>
      </c>
      <c r="Q39" s="140">
        <f>ROUND(E39*P39,2)</f>
        <v>0</v>
      </c>
      <c r="R39" s="142"/>
      <c r="S39" s="142" t="s">
        <v>153</v>
      </c>
      <c r="T39" s="142" t="s">
        <v>147</v>
      </c>
      <c r="U39" s="142">
        <v>0</v>
      </c>
      <c r="V39" s="142">
        <f>ROUND(E39*U39,2)</f>
        <v>0</v>
      </c>
      <c r="W39" s="142"/>
      <c r="X39" s="129" t="s">
        <v>148</v>
      </c>
      <c r="Y39" s="119"/>
      <c r="Z39" s="119"/>
      <c r="AA39" s="119"/>
      <c r="AB39" s="119"/>
      <c r="AC39" s="119"/>
      <c r="AD39" s="119"/>
      <c r="AE39" s="119"/>
      <c r="AF39" s="119" t="s">
        <v>149</v>
      </c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</row>
    <row r="40" spans="1:59" outlineLevel="2" x14ac:dyDescent="0.2">
      <c r="A40" s="126"/>
      <c r="B40" s="127"/>
      <c r="C40" s="263" t="s">
        <v>64</v>
      </c>
      <c r="D40" s="264"/>
      <c r="E40" s="264"/>
      <c r="F40" s="264"/>
      <c r="G40" s="264"/>
      <c r="H40" s="129"/>
      <c r="I40" s="129"/>
      <c r="J40" s="129"/>
      <c r="K40" s="129"/>
      <c r="L40" s="129"/>
      <c r="M40" s="129"/>
      <c r="N40" s="128"/>
      <c r="O40" s="128"/>
      <c r="P40" s="128"/>
      <c r="Q40" s="128"/>
      <c r="R40" s="129"/>
      <c r="S40" s="129"/>
      <c r="T40" s="129"/>
      <c r="U40" s="129"/>
      <c r="V40" s="129"/>
      <c r="W40" s="129"/>
      <c r="X40" s="129"/>
      <c r="Y40" s="119"/>
      <c r="Z40" s="119"/>
      <c r="AA40" s="119"/>
      <c r="AB40" s="119"/>
      <c r="AC40" s="119"/>
      <c r="AD40" s="119"/>
      <c r="AE40" s="119"/>
      <c r="AF40" s="119" t="s">
        <v>206</v>
      </c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</row>
    <row r="41" spans="1:59" ht="22.5" outlineLevel="1" x14ac:dyDescent="0.2">
      <c r="A41" s="137">
        <v>26</v>
      </c>
      <c r="B41" s="138" t="s">
        <v>207</v>
      </c>
      <c r="C41" s="152" t="s">
        <v>208</v>
      </c>
      <c r="D41" s="139" t="s">
        <v>205</v>
      </c>
      <c r="E41" s="140">
        <v>8</v>
      </c>
      <c r="F41" s="141">
        <v>0</v>
      </c>
      <c r="G41" s="142">
        <f>ROUND(E41*F41,2)</f>
        <v>0</v>
      </c>
      <c r="H41" s="141">
        <v>6500</v>
      </c>
      <c r="I41" s="142">
        <f>ROUND(E41*H41,2)</f>
        <v>52000</v>
      </c>
      <c r="J41" s="141">
        <v>0</v>
      </c>
      <c r="K41" s="142">
        <f>ROUND(E41*J41,2)</f>
        <v>0</v>
      </c>
      <c r="L41" s="142">
        <v>21</v>
      </c>
      <c r="M41" s="142">
        <f>G41*(1+L41/100)</f>
        <v>0</v>
      </c>
      <c r="N41" s="140">
        <v>0</v>
      </c>
      <c r="O41" s="140">
        <f>ROUND(E41*N41,2)</f>
        <v>0</v>
      </c>
      <c r="P41" s="140">
        <v>0</v>
      </c>
      <c r="Q41" s="140">
        <f>ROUND(E41*P41,2)</f>
        <v>0</v>
      </c>
      <c r="R41" s="142"/>
      <c r="S41" s="142" t="s">
        <v>153</v>
      </c>
      <c r="T41" s="142" t="s">
        <v>147</v>
      </c>
      <c r="U41" s="142">
        <v>0</v>
      </c>
      <c r="V41" s="142">
        <f>ROUND(E41*U41,2)</f>
        <v>0</v>
      </c>
      <c r="W41" s="142"/>
      <c r="X41" s="129" t="s">
        <v>148</v>
      </c>
      <c r="Y41" s="119"/>
      <c r="Z41" s="119"/>
      <c r="AA41" s="119"/>
      <c r="AB41" s="119"/>
      <c r="AC41" s="119"/>
      <c r="AD41" s="119"/>
      <c r="AE41" s="119"/>
      <c r="AF41" s="119" t="s">
        <v>209</v>
      </c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</row>
    <row r="42" spans="1:59" outlineLevel="2" x14ac:dyDescent="0.2">
      <c r="A42" s="126"/>
      <c r="B42" s="127"/>
      <c r="C42" s="263" t="s">
        <v>64</v>
      </c>
      <c r="D42" s="264"/>
      <c r="E42" s="264"/>
      <c r="F42" s="264"/>
      <c r="G42" s="264"/>
      <c r="H42" s="129"/>
      <c r="I42" s="129"/>
      <c r="J42" s="129"/>
      <c r="K42" s="129"/>
      <c r="L42" s="129"/>
      <c r="M42" s="129"/>
      <c r="N42" s="128"/>
      <c r="O42" s="128"/>
      <c r="P42" s="128"/>
      <c r="Q42" s="128"/>
      <c r="R42" s="129"/>
      <c r="S42" s="129"/>
      <c r="T42" s="129"/>
      <c r="U42" s="129"/>
      <c r="V42" s="129"/>
      <c r="W42" s="129"/>
      <c r="X42" s="129"/>
      <c r="Y42" s="119"/>
      <c r="Z42" s="119"/>
      <c r="AA42" s="119"/>
      <c r="AB42" s="119"/>
      <c r="AC42" s="119"/>
      <c r="AD42" s="119"/>
      <c r="AE42" s="119"/>
      <c r="AF42" s="119" t="s">
        <v>206</v>
      </c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</row>
    <row r="43" spans="1:59" ht="45" outlineLevel="1" x14ac:dyDescent="0.2">
      <c r="A43" s="137">
        <v>27</v>
      </c>
      <c r="B43" s="138" t="s">
        <v>210</v>
      </c>
      <c r="C43" s="152" t="s">
        <v>211</v>
      </c>
      <c r="D43" s="139" t="s">
        <v>183</v>
      </c>
      <c r="E43" s="140">
        <v>800</v>
      </c>
      <c r="F43" s="141">
        <v>0</v>
      </c>
      <c r="G43" s="142">
        <f>ROUND(E43*F43,2)</f>
        <v>0</v>
      </c>
      <c r="H43" s="141">
        <v>0</v>
      </c>
      <c r="I43" s="142">
        <f>ROUND(E43*H43,2)</f>
        <v>0</v>
      </c>
      <c r="J43" s="141">
        <v>550</v>
      </c>
      <c r="K43" s="142">
        <f>ROUND(E43*J43,2)</f>
        <v>440000</v>
      </c>
      <c r="L43" s="142">
        <v>21</v>
      </c>
      <c r="M43" s="142">
        <f>G43*(1+L43/100)</f>
        <v>0</v>
      </c>
      <c r="N43" s="140">
        <v>0</v>
      </c>
      <c r="O43" s="140">
        <f>ROUND(E43*N43,2)</f>
        <v>0</v>
      </c>
      <c r="P43" s="140">
        <v>0</v>
      </c>
      <c r="Q43" s="140">
        <f>ROUND(E43*P43,2)</f>
        <v>0</v>
      </c>
      <c r="R43" s="142"/>
      <c r="S43" s="142" t="s">
        <v>153</v>
      </c>
      <c r="T43" s="142" t="s">
        <v>147</v>
      </c>
      <c r="U43" s="142">
        <v>0</v>
      </c>
      <c r="V43" s="142">
        <f>ROUND(E43*U43,2)</f>
        <v>0</v>
      </c>
      <c r="W43" s="142"/>
      <c r="X43" s="129" t="s">
        <v>148</v>
      </c>
      <c r="Y43" s="119"/>
      <c r="Z43" s="119"/>
      <c r="AA43" s="119"/>
      <c r="AB43" s="119"/>
      <c r="AC43" s="119"/>
      <c r="AD43" s="119"/>
      <c r="AE43" s="119"/>
      <c r="AF43" s="119" t="s">
        <v>149</v>
      </c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</row>
    <row r="44" spans="1:59" ht="22.5" outlineLevel="2" x14ac:dyDescent="0.2">
      <c r="A44" s="126"/>
      <c r="B44" s="127"/>
      <c r="C44" s="263" t="s">
        <v>212</v>
      </c>
      <c r="D44" s="264"/>
      <c r="E44" s="264"/>
      <c r="F44" s="264"/>
      <c r="G44" s="264"/>
      <c r="H44" s="129"/>
      <c r="I44" s="129"/>
      <c r="J44" s="129"/>
      <c r="K44" s="129"/>
      <c r="L44" s="129"/>
      <c r="M44" s="129"/>
      <c r="N44" s="128"/>
      <c r="O44" s="128"/>
      <c r="P44" s="128"/>
      <c r="Q44" s="128"/>
      <c r="R44" s="129"/>
      <c r="S44" s="129"/>
      <c r="T44" s="129"/>
      <c r="U44" s="129"/>
      <c r="V44" s="129"/>
      <c r="W44" s="129"/>
      <c r="X44" s="129"/>
      <c r="Y44" s="119"/>
      <c r="Z44" s="119"/>
      <c r="AA44" s="119"/>
      <c r="AB44" s="119"/>
      <c r="AC44" s="119"/>
      <c r="AD44" s="119"/>
      <c r="AE44" s="119"/>
      <c r="AF44" s="119" t="s">
        <v>206</v>
      </c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49" t="str">
        <f>C44</f>
        <v>(trasa v kabelovém kanálu, v kabelovém prostoru rozvodny R3, v odbočkách ze stávajícího energomostu a v kabelovém prostoru v rozvodny TaO )</v>
      </c>
      <c r="BA44" s="119"/>
      <c r="BB44" s="119"/>
      <c r="BC44" s="119"/>
      <c r="BD44" s="119"/>
      <c r="BE44" s="119"/>
      <c r="BF44" s="119"/>
      <c r="BG44" s="119"/>
    </row>
    <row r="45" spans="1:59" outlineLevel="3" x14ac:dyDescent="0.2">
      <c r="A45" s="126"/>
      <c r="B45" s="127"/>
      <c r="C45" s="265" t="s">
        <v>64</v>
      </c>
      <c r="D45" s="266"/>
      <c r="E45" s="266"/>
      <c r="F45" s="266"/>
      <c r="G45" s="266"/>
      <c r="H45" s="129"/>
      <c r="I45" s="129"/>
      <c r="J45" s="129"/>
      <c r="K45" s="129"/>
      <c r="L45" s="129"/>
      <c r="M45" s="129"/>
      <c r="N45" s="128"/>
      <c r="O45" s="128"/>
      <c r="P45" s="128"/>
      <c r="Q45" s="128"/>
      <c r="R45" s="129"/>
      <c r="S45" s="129"/>
      <c r="T45" s="129"/>
      <c r="U45" s="129"/>
      <c r="V45" s="129"/>
      <c r="W45" s="129"/>
      <c r="X45" s="129"/>
      <c r="Y45" s="119"/>
      <c r="Z45" s="119"/>
      <c r="AA45" s="119"/>
      <c r="AB45" s="119"/>
      <c r="AC45" s="119"/>
      <c r="AD45" s="119"/>
      <c r="AE45" s="119"/>
      <c r="AF45" s="119" t="s">
        <v>206</v>
      </c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</row>
    <row r="46" spans="1:59" ht="45" outlineLevel="1" x14ac:dyDescent="0.2">
      <c r="A46" s="137">
        <v>28</v>
      </c>
      <c r="B46" s="138" t="s">
        <v>213</v>
      </c>
      <c r="C46" s="152" t="s">
        <v>214</v>
      </c>
      <c r="D46" s="139" t="s">
        <v>183</v>
      </c>
      <c r="E46" s="140">
        <v>800</v>
      </c>
      <c r="F46" s="141">
        <v>0</v>
      </c>
      <c r="G46" s="142">
        <f>ROUND(E46*F46,2)</f>
        <v>0</v>
      </c>
      <c r="H46" s="141">
        <v>1650</v>
      </c>
      <c r="I46" s="142">
        <f>ROUND(E46*H46,2)</f>
        <v>1320000</v>
      </c>
      <c r="J46" s="141">
        <v>0</v>
      </c>
      <c r="K46" s="142">
        <f>ROUND(E46*J46,2)</f>
        <v>0</v>
      </c>
      <c r="L46" s="142">
        <v>21</v>
      </c>
      <c r="M46" s="142">
        <f>G46*(1+L46/100)</f>
        <v>0</v>
      </c>
      <c r="N46" s="140">
        <v>0</v>
      </c>
      <c r="O46" s="140">
        <f>ROUND(E46*N46,2)</f>
        <v>0</v>
      </c>
      <c r="P46" s="140">
        <v>0</v>
      </c>
      <c r="Q46" s="140">
        <f>ROUND(E46*P46,2)</f>
        <v>0</v>
      </c>
      <c r="R46" s="142"/>
      <c r="S46" s="142" t="s">
        <v>153</v>
      </c>
      <c r="T46" s="142" t="s">
        <v>147</v>
      </c>
      <c r="U46" s="142">
        <v>0</v>
      </c>
      <c r="V46" s="142">
        <f>ROUND(E46*U46,2)</f>
        <v>0</v>
      </c>
      <c r="W46" s="142"/>
      <c r="X46" s="129" t="s">
        <v>148</v>
      </c>
      <c r="Y46" s="119"/>
      <c r="Z46" s="119"/>
      <c r="AA46" s="119"/>
      <c r="AB46" s="119"/>
      <c r="AC46" s="119"/>
      <c r="AD46" s="119"/>
      <c r="AE46" s="119"/>
      <c r="AF46" s="119" t="s">
        <v>209</v>
      </c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</row>
    <row r="47" spans="1:59" ht="22.5" outlineLevel="2" x14ac:dyDescent="0.2">
      <c r="A47" s="126"/>
      <c r="B47" s="127"/>
      <c r="C47" s="263" t="s">
        <v>212</v>
      </c>
      <c r="D47" s="264"/>
      <c r="E47" s="264"/>
      <c r="F47" s="264"/>
      <c r="G47" s="264"/>
      <c r="H47" s="129"/>
      <c r="I47" s="129"/>
      <c r="J47" s="129"/>
      <c r="K47" s="129"/>
      <c r="L47" s="129"/>
      <c r="M47" s="129"/>
      <c r="N47" s="128"/>
      <c r="O47" s="128"/>
      <c r="P47" s="128"/>
      <c r="Q47" s="128"/>
      <c r="R47" s="129"/>
      <c r="S47" s="129"/>
      <c r="T47" s="129"/>
      <c r="U47" s="129"/>
      <c r="V47" s="129"/>
      <c r="W47" s="129"/>
      <c r="X47" s="129"/>
      <c r="Y47" s="119"/>
      <c r="Z47" s="119"/>
      <c r="AA47" s="119"/>
      <c r="AB47" s="119"/>
      <c r="AC47" s="119"/>
      <c r="AD47" s="119"/>
      <c r="AE47" s="119"/>
      <c r="AF47" s="119" t="s">
        <v>206</v>
      </c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49" t="str">
        <f>C47</f>
        <v>(trasa v kabelovém kanálu, v kabelovém prostoru rozvodny R3, v odbočkách ze stávajícího energomostu a v kabelovém prostoru v rozvodny TaO )</v>
      </c>
      <c r="BA47" s="119"/>
      <c r="BB47" s="119"/>
      <c r="BC47" s="119"/>
      <c r="BD47" s="119"/>
      <c r="BE47" s="119"/>
      <c r="BF47" s="119"/>
      <c r="BG47" s="119"/>
    </row>
    <row r="48" spans="1:59" outlineLevel="3" x14ac:dyDescent="0.2">
      <c r="A48" s="126"/>
      <c r="B48" s="127"/>
      <c r="C48" s="265" t="s">
        <v>64</v>
      </c>
      <c r="D48" s="266"/>
      <c r="E48" s="266"/>
      <c r="F48" s="266"/>
      <c r="G48" s="266"/>
      <c r="H48" s="129"/>
      <c r="I48" s="129"/>
      <c r="J48" s="129"/>
      <c r="K48" s="129"/>
      <c r="L48" s="129"/>
      <c r="M48" s="129"/>
      <c r="N48" s="128"/>
      <c r="O48" s="128"/>
      <c r="P48" s="128"/>
      <c r="Q48" s="128"/>
      <c r="R48" s="129"/>
      <c r="S48" s="129"/>
      <c r="T48" s="129"/>
      <c r="U48" s="129"/>
      <c r="V48" s="129"/>
      <c r="W48" s="129"/>
      <c r="X48" s="129"/>
      <c r="Y48" s="119"/>
      <c r="Z48" s="119"/>
      <c r="AA48" s="119"/>
      <c r="AB48" s="119"/>
      <c r="AC48" s="119"/>
      <c r="AD48" s="119"/>
      <c r="AE48" s="119"/>
      <c r="AF48" s="119" t="s">
        <v>206</v>
      </c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</row>
    <row r="49" spans="1:59" ht="45" outlineLevel="1" x14ac:dyDescent="0.2">
      <c r="A49" s="137">
        <v>29</v>
      </c>
      <c r="B49" s="138" t="s">
        <v>215</v>
      </c>
      <c r="C49" s="152" t="s">
        <v>216</v>
      </c>
      <c r="D49" s="139" t="s">
        <v>183</v>
      </c>
      <c r="E49" s="140">
        <v>100</v>
      </c>
      <c r="F49" s="141">
        <v>0</v>
      </c>
      <c r="G49" s="142">
        <f>ROUND(E49*F49,2)</f>
        <v>0</v>
      </c>
      <c r="H49" s="141">
        <v>0</v>
      </c>
      <c r="I49" s="142">
        <f>ROUND(E49*H49,2)</f>
        <v>0</v>
      </c>
      <c r="J49" s="141">
        <v>550</v>
      </c>
      <c r="K49" s="142">
        <f>ROUND(E49*J49,2)</f>
        <v>55000</v>
      </c>
      <c r="L49" s="142">
        <v>21</v>
      </c>
      <c r="M49" s="142">
        <f>G49*(1+L49/100)</f>
        <v>0</v>
      </c>
      <c r="N49" s="140">
        <v>0</v>
      </c>
      <c r="O49" s="140">
        <f>ROUND(E49*N49,2)</f>
        <v>0</v>
      </c>
      <c r="P49" s="140">
        <v>0</v>
      </c>
      <c r="Q49" s="140">
        <f>ROUND(E49*P49,2)</f>
        <v>0</v>
      </c>
      <c r="R49" s="142"/>
      <c r="S49" s="142" t="s">
        <v>153</v>
      </c>
      <c r="T49" s="142" t="s">
        <v>147</v>
      </c>
      <c r="U49" s="142">
        <v>0</v>
      </c>
      <c r="V49" s="142">
        <f>ROUND(E49*U49,2)</f>
        <v>0</v>
      </c>
      <c r="W49" s="142"/>
      <c r="X49" s="129" t="s">
        <v>148</v>
      </c>
      <c r="Y49" s="119"/>
      <c r="Z49" s="119"/>
      <c r="AA49" s="119"/>
      <c r="AB49" s="119"/>
      <c r="AC49" s="119"/>
      <c r="AD49" s="119"/>
      <c r="AE49" s="119"/>
      <c r="AF49" s="119" t="s">
        <v>149</v>
      </c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</row>
    <row r="50" spans="1:59" outlineLevel="2" x14ac:dyDescent="0.2">
      <c r="A50" s="126"/>
      <c r="B50" s="127"/>
      <c r="C50" s="263" t="s">
        <v>217</v>
      </c>
      <c r="D50" s="264"/>
      <c r="E50" s="264"/>
      <c r="F50" s="264"/>
      <c r="G50" s="264"/>
      <c r="H50" s="129"/>
      <c r="I50" s="129"/>
      <c r="J50" s="129"/>
      <c r="K50" s="129"/>
      <c r="L50" s="129"/>
      <c r="M50" s="129"/>
      <c r="N50" s="128"/>
      <c r="O50" s="128"/>
      <c r="P50" s="128"/>
      <c r="Q50" s="128"/>
      <c r="R50" s="129"/>
      <c r="S50" s="129"/>
      <c r="T50" s="129"/>
      <c r="U50" s="129"/>
      <c r="V50" s="129"/>
      <c r="W50" s="129"/>
      <c r="X50" s="129"/>
      <c r="Y50" s="119"/>
      <c r="Z50" s="119"/>
      <c r="AA50" s="119"/>
      <c r="AB50" s="119"/>
      <c r="AC50" s="119"/>
      <c r="AD50" s="119"/>
      <c r="AE50" s="119"/>
      <c r="AF50" s="119" t="s">
        <v>206</v>
      </c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</row>
    <row r="51" spans="1:59" outlineLevel="3" x14ac:dyDescent="0.2">
      <c r="A51" s="126"/>
      <c r="B51" s="127"/>
      <c r="C51" s="265" t="s">
        <v>64</v>
      </c>
      <c r="D51" s="266"/>
      <c r="E51" s="266"/>
      <c r="F51" s="266"/>
      <c r="G51" s="266"/>
      <c r="H51" s="129"/>
      <c r="I51" s="129"/>
      <c r="J51" s="129"/>
      <c r="K51" s="129"/>
      <c r="L51" s="129"/>
      <c r="M51" s="129"/>
      <c r="N51" s="128"/>
      <c r="O51" s="128"/>
      <c r="P51" s="128"/>
      <c r="Q51" s="128"/>
      <c r="R51" s="129"/>
      <c r="S51" s="129"/>
      <c r="T51" s="129"/>
      <c r="U51" s="129"/>
      <c r="V51" s="129"/>
      <c r="W51" s="129"/>
      <c r="X51" s="129"/>
      <c r="Y51" s="119"/>
      <c r="Z51" s="119"/>
      <c r="AA51" s="119"/>
      <c r="AB51" s="119"/>
      <c r="AC51" s="119"/>
      <c r="AD51" s="119"/>
      <c r="AE51" s="119"/>
      <c r="AF51" s="119" t="s">
        <v>206</v>
      </c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</row>
    <row r="52" spans="1:59" ht="33.75" outlineLevel="1" x14ac:dyDescent="0.2">
      <c r="A52" s="137">
        <v>30</v>
      </c>
      <c r="B52" s="138" t="s">
        <v>218</v>
      </c>
      <c r="C52" s="152" t="s">
        <v>219</v>
      </c>
      <c r="D52" s="139" t="s">
        <v>183</v>
      </c>
      <c r="E52" s="140">
        <v>100</v>
      </c>
      <c r="F52" s="141">
        <v>0</v>
      </c>
      <c r="G52" s="142">
        <f>ROUND(E52*F52,2)</f>
        <v>0</v>
      </c>
      <c r="H52" s="141">
        <v>1850</v>
      </c>
      <c r="I52" s="142">
        <f>ROUND(E52*H52,2)</f>
        <v>185000</v>
      </c>
      <c r="J52" s="141">
        <v>0</v>
      </c>
      <c r="K52" s="142">
        <f>ROUND(E52*J52,2)</f>
        <v>0</v>
      </c>
      <c r="L52" s="142">
        <v>21</v>
      </c>
      <c r="M52" s="142">
        <f>G52*(1+L52/100)</f>
        <v>0</v>
      </c>
      <c r="N52" s="140">
        <v>0</v>
      </c>
      <c r="O52" s="140">
        <f>ROUND(E52*N52,2)</f>
        <v>0</v>
      </c>
      <c r="P52" s="140">
        <v>0</v>
      </c>
      <c r="Q52" s="140">
        <f>ROUND(E52*P52,2)</f>
        <v>0</v>
      </c>
      <c r="R52" s="142"/>
      <c r="S52" s="142" t="s">
        <v>153</v>
      </c>
      <c r="T52" s="142" t="s">
        <v>147</v>
      </c>
      <c r="U52" s="142">
        <v>0</v>
      </c>
      <c r="V52" s="142">
        <f>ROUND(E52*U52,2)</f>
        <v>0</v>
      </c>
      <c r="W52" s="142"/>
      <c r="X52" s="129" t="s">
        <v>148</v>
      </c>
      <c r="Y52" s="119"/>
      <c r="Z52" s="119"/>
      <c r="AA52" s="119"/>
      <c r="AB52" s="119"/>
      <c r="AC52" s="119"/>
      <c r="AD52" s="119"/>
      <c r="AE52" s="119"/>
      <c r="AF52" s="119" t="s">
        <v>209</v>
      </c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</row>
    <row r="53" spans="1:59" outlineLevel="2" x14ac:dyDescent="0.2">
      <c r="A53" s="126"/>
      <c r="B53" s="127"/>
      <c r="C53" s="263" t="s">
        <v>217</v>
      </c>
      <c r="D53" s="264"/>
      <c r="E53" s="264"/>
      <c r="F53" s="264"/>
      <c r="G53" s="264"/>
      <c r="H53" s="129"/>
      <c r="I53" s="129"/>
      <c r="J53" s="129"/>
      <c r="K53" s="129"/>
      <c r="L53" s="129"/>
      <c r="M53" s="129"/>
      <c r="N53" s="128"/>
      <c r="O53" s="128"/>
      <c r="P53" s="128"/>
      <c r="Q53" s="128"/>
      <c r="R53" s="129"/>
      <c r="S53" s="129"/>
      <c r="T53" s="129"/>
      <c r="U53" s="129"/>
      <c r="V53" s="129"/>
      <c r="W53" s="129"/>
      <c r="X53" s="129"/>
      <c r="Y53" s="119"/>
      <c r="Z53" s="119"/>
      <c r="AA53" s="119"/>
      <c r="AB53" s="119"/>
      <c r="AC53" s="119"/>
      <c r="AD53" s="119"/>
      <c r="AE53" s="119"/>
      <c r="AF53" s="119" t="s">
        <v>206</v>
      </c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</row>
    <row r="54" spans="1:59" outlineLevel="3" x14ac:dyDescent="0.2">
      <c r="A54" s="126"/>
      <c r="B54" s="127"/>
      <c r="C54" s="265" t="s">
        <v>64</v>
      </c>
      <c r="D54" s="266"/>
      <c r="E54" s="266"/>
      <c r="F54" s="266"/>
      <c r="G54" s="266"/>
      <c r="H54" s="129"/>
      <c r="I54" s="129"/>
      <c r="J54" s="129"/>
      <c r="K54" s="129"/>
      <c r="L54" s="129"/>
      <c r="M54" s="129"/>
      <c r="N54" s="128"/>
      <c r="O54" s="128"/>
      <c r="P54" s="128"/>
      <c r="Q54" s="128"/>
      <c r="R54" s="129"/>
      <c r="S54" s="129"/>
      <c r="T54" s="129"/>
      <c r="U54" s="129"/>
      <c r="V54" s="129"/>
      <c r="W54" s="129"/>
      <c r="X54" s="129"/>
      <c r="Y54" s="119"/>
      <c r="Z54" s="119"/>
      <c r="AA54" s="119"/>
      <c r="AB54" s="119"/>
      <c r="AC54" s="119"/>
      <c r="AD54" s="119"/>
      <c r="AE54" s="119"/>
      <c r="AF54" s="119" t="s">
        <v>206</v>
      </c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</row>
    <row r="55" spans="1:59" ht="45" outlineLevel="1" x14ac:dyDescent="0.2">
      <c r="A55" s="137">
        <v>31</v>
      </c>
      <c r="B55" s="138" t="s">
        <v>220</v>
      </c>
      <c r="C55" s="152" t="s">
        <v>441</v>
      </c>
      <c r="D55" s="139" t="s">
        <v>221</v>
      </c>
      <c r="E55" s="140">
        <v>288</v>
      </c>
      <c r="F55" s="141">
        <v>0</v>
      </c>
      <c r="G55" s="142">
        <f>ROUND(E55*F55,2)</f>
        <v>0</v>
      </c>
      <c r="H55" s="141">
        <v>0</v>
      </c>
      <c r="I55" s="142">
        <f>ROUND(E55*H55,2)</f>
        <v>0</v>
      </c>
      <c r="J55" s="141">
        <v>150</v>
      </c>
      <c r="K55" s="142">
        <f>ROUND(E55*J55,2)</f>
        <v>43200</v>
      </c>
      <c r="L55" s="142">
        <v>21</v>
      </c>
      <c r="M55" s="142">
        <f>G55*(1+L55/100)</f>
        <v>0</v>
      </c>
      <c r="N55" s="140">
        <v>0.04</v>
      </c>
      <c r="O55" s="140">
        <f>ROUND(E55*N55,2)</f>
        <v>11.52</v>
      </c>
      <c r="P55" s="140">
        <v>0</v>
      </c>
      <c r="Q55" s="140">
        <f>ROUND(E55*P55,2)</f>
        <v>0</v>
      </c>
      <c r="R55" s="142"/>
      <c r="S55" s="142" t="s">
        <v>153</v>
      </c>
      <c r="T55" s="142" t="s">
        <v>147</v>
      </c>
      <c r="U55" s="142">
        <v>0</v>
      </c>
      <c r="V55" s="142">
        <f>ROUND(E55*U55,2)</f>
        <v>0</v>
      </c>
      <c r="W55" s="142"/>
      <c r="X55" s="129" t="s">
        <v>148</v>
      </c>
      <c r="Y55" s="119"/>
      <c r="Z55" s="119"/>
      <c r="AA55" s="119"/>
      <c r="AB55" s="119"/>
      <c r="AC55" s="119"/>
      <c r="AD55" s="119"/>
      <c r="AE55" s="119"/>
      <c r="AF55" s="119" t="s">
        <v>149</v>
      </c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</row>
    <row r="56" spans="1:59" outlineLevel="2" x14ac:dyDescent="0.2">
      <c r="A56" s="126"/>
      <c r="B56" s="127"/>
      <c r="C56" s="263" t="s">
        <v>64</v>
      </c>
      <c r="D56" s="264"/>
      <c r="E56" s="264"/>
      <c r="F56" s="264"/>
      <c r="G56" s="264"/>
      <c r="H56" s="129"/>
      <c r="I56" s="129"/>
      <c r="J56" s="129"/>
      <c r="K56" s="129"/>
      <c r="L56" s="129"/>
      <c r="M56" s="129"/>
      <c r="N56" s="128"/>
      <c r="O56" s="128"/>
      <c r="P56" s="128"/>
      <c r="Q56" s="128"/>
      <c r="R56" s="129"/>
      <c r="S56" s="129"/>
      <c r="T56" s="129"/>
      <c r="U56" s="129"/>
      <c r="V56" s="129"/>
      <c r="W56" s="129"/>
      <c r="X56" s="129"/>
      <c r="Y56" s="119"/>
      <c r="Z56" s="119"/>
      <c r="AA56" s="119"/>
      <c r="AB56" s="119"/>
      <c r="AC56" s="119"/>
      <c r="AD56" s="119"/>
      <c r="AE56" s="119"/>
      <c r="AF56" s="119" t="s">
        <v>206</v>
      </c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</row>
    <row r="57" spans="1:59" ht="33.75" outlineLevel="1" x14ac:dyDescent="0.2">
      <c r="A57" s="137">
        <v>32</v>
      </c>
      <c r="B57" s="138" t="s">
        <v>222</v>
      </c>
      <c r="C57" s="152" t="s">
        <v>442</v>
      </c>
      <c r="D57" s="139" t="s">
        <v>221</v>
      </c>
      <c r="E57" s="140">
        <v>288</v>
      </c>
      <c r="F57" s="141">
        <v>0</v>
      </c>
      <c r="G57" s="142">
        <f>ROUND(E57*F57,2)</f>
        <v>0</v>
      </c>
      <c r="H57" s="141">
        <v>340</v>
      </c>
      <c r="I57" s="142">
        <f>ROUND(E57*H57,2)</f>
        <v>97920</v>
      </c>
      <c r="J57" s="141">
        <v>0</v>
      </c>
      <c r="K57" s="142">
        <f>ROUND(E57*J57,2)</f>
        <v>0</v>
      </c>
      <c r="L57" s="142">
        <v>21</v>
      </c>
      <c r="M57" s="142">
        <f>G57*(1+L57/100)</f>
        <v>0</v>
      </c>
      <c r="N57" s="140">
        <v>0.04</v>
      </c>
      <c r="O57" s="140">
        <f>ROUND(E57*N57,2)</f>
        <v>11.52</v>
      </c>
      <c r="P57" s="140">
        <v>0</v>
      </c>
      <c r="Q57" s="140">
        <f>ROUND(E57*P57,2)</f>
        <v>0</v>
      </c>
      <c r="R57" s="142"/>
      <c r="S57" s="142" t="s">
        <v>153</v>
      </c>
      <c r="T57" s="142" t="s">
        <v>147</v>
      </c>
      <c r="U57" s="142">
        <v>0</v>
      </c>
      <c r="V57" s="142">
        <f>ROUND(E57*U57,2)</f>
        <v>0</v>
      </c>
      <c r="W57" s="142"/>
      <c r="X57" s="129" t="s">
        <v>148</v>
      </c>
      <c r="Y57" s="119"/>
      <c r="Z57" s="119"/>
      <c r="AA57" s="119"/>
      <c r="AB57" s="119"/>
      <c r="AC57" s="119"/>
      <c r="AD57" s="119"/>
      <c r="AE57" s="119"/>
      <c r="AF57" s="119" t="s">
        <v>209</v>
      </c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</row>
    <row r="58" spans="1:59" outlineLevel="2" x14ac:dyDescent="0.2">
      <c r="A58" s="126"/>
      <c r="B58" s="127"/>
      <c r="C58" s="263" t="s">
        <v>64</v>
      </c>
      <c r="D58" s="264"/>
      <c r="E58" s="264"/>
      <c r="F58" s="264"/>
      <c r="G58" s="264"/>
      <c r="H58" s="129"/>
      <c r="I58" s="129"/>
      <c r="J58" s="129"/>
      <c r="K58" s="129"/>
      <c r="L58" s="129"/>
      <c r="M58" s="129"/>
      <c r="N58" s="128"/>
      <c r="O58" s="128"/>
      <c r="P58" s="128"/>
      <c r="Q58" s="128"/>
      <c r="R58" s="129"/>
      <c r="S58" s="129"/>
      <c r="T58" s="129"/>
      <c r="U58" s="129"/>
      <c r="V58" s="129"/>
      <c r="W58" s="129"/>
      <c r="X58" s="129"/>
      <c r="Y58" s="119"/>
      <c r="Z58" s="119"/>
      <c r="AA58" s="119"/>
      <c r="AB58" s="119"/>
      <c r="AC58" s="119"/>
      <c r="AD58" s="119"/>
      <c r="AE58" s="119"/>
      <c r="AF58" s="119" t="s">
        <v>206</v>
      </c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</row>
    <row r="59" spans="1:59" ht="22.5" outlineLevel="1" x14ac:dyDescent="0.2">
      <c r="A59" s="137">
        <v>33</v>
      </c>
      <c r="B59" s="138" t="s">
        <v>223</v>
      </c>
      <c r="C59" s="152" t="s">
        <v>224</v>
      </c>
      <c r="D59" s="139" t="s">
        <v>183</v>
      </c>
      <c r="E59" s="140">
        <v>2</v>
      </c>
      <c r="F59" s="141">
        <v>0</v>
      </c>
      <c r="G59" s="142">
        <f>ROUND(E59*F59,2)</f>
        <v>0</v>
      </c>
      <c r="H59" s="141">
        <v>0</v>
      </c>
      <c r="I59" s="142">
        <f>ROUND(E59*H59,2)</f>
        <v>0</v>
      </c>
      <c r="J59" s="141">
        <v>7500</v>
      </c>
      <c r="K59" s="142">
        <f>ROUND(E59*J59,2)</f>
        <v>15000</v>
      </c>
      <c r="L59" s="142">
        <v>21</v>
      </c>
      <c r="M59" s="142">
        <f>G59*(1+L59/100)</f>
        <v>0</v>
      </c>
      <c r="N59" s="140">
        <v>0.04</v>
      </c>
      <c r="O59" s="140">
        <f>ROUND(E59*N59,2)</f>
        <v>0.08</v>
      </c>
      <c r="P59" s="140">
        <v>0</v>
      </c>
      <c r="Q59" s="140">
        <f>ROUND(E59*P59,2)</f>
        <v>0</v>
      </c>
      <c r="R59" s="142"/>
      <c r="S59" s="142" t="s">
        <v>153</v>
      </c>
      <c r="T59" s="142" t="s">
        <v>147</v>
      </c>
      <c r="U59" s="142">
        <v>0</v>
      </c>
      <c r="V59" s="142">
        <f>ROUND(E59*U59,2)</f>
        <v>0</v>
      </c>
      <c r="W59" s="142"/>
      <c r="X59" s="129" t="s">
        <v>148</v>
      </c>
      <c r="Y59" s="119"/>
      <c r="Z59" s="119"/>
      <c r="AA59" s="119"/>
      <c r="AB59" s="119"/>
      <c r="AC59" s="119"/>
      <c r="AD59" s="119"/>
      <c r="AE59" s="119"/>
      <c r="AF59" s="119" t="s">
        <v>149</v>
      </c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</row>
    <row r="60" spans="1:59" outlineLevel="2" x14ac:dyDescent="0.2">
      <c r="A60" s="126"/>
      <c r="B60" s="127"/>
      <c r="C60" s="263" t="s">
        <v>64</v>
      </c>
      <c r="D60" s="264"/>
      <c r="E60" s="264"/>
      <c r="F60" s="264"/>
      <c r="G60" s="264"/>
      <c r="H60" s="129"/>
      <c r="I60" s="129"/>
      <c r="J60" s="129"/>
      <c r="K60" s="129"/>
      <c r="L60" s="129"/>
      <c r="M60" s="129"/>
      <c r="N60" s="128"/>
      <c r="O60" s="128"/>
      <c r="P60" s="128"/>
      <c r="Q60" s="128"/>
      <c r="R60" s="129"/>
      <c r="S60" s="129"/>
      <c r="T60" s="129"/>
      <c r="U60" s="129"/>
      <c r="V60" s="129"/>
      <c r="W60" s="129"/>
      <c r="X60" s="129"/>
      <c r="Y60" s="119"/>
      <c r="Z60" s="119"/>
      <c r="AA60" s="119"/>
      <c r="AB60" s="119"/>
      <c r="AC60" s="119"/>
      <c r="AD60" s="119"/>
      <c r="AE60" s="119"/>
      <c r="AF60" s="119" t="s">
        <v>206</v>
      </c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</row>
    <row r="61" spans="1:59" ht="22.5" outlineLevel="1" x14ac:dyDescent="0.2">
      <c r="A61" s="137">
        <v>34</v>
      </c>
      <c r="B61" s="138" t="s">
        <v>225</v>
      </c>
      <c r="C61" s="152" t="s">
        <v>226</v>
      </c>
      <c r="D61" s="139" t="s">
        <v>183</v>
      </c>
      <c r="E61" s="140">
        <v>2</v>
      </c>
      <c r="F61" s="141">
        <v>0</v>
      </c>
      <c r="G61" s="142">
        <f>ROUND(E61*F61,2)</f>
        <v>0</v>
      </c>
      <c r="H61" s="141">
        <v>60000</v>
      </c>
      <c r="I61" s="142">
        <f>ROUND(E61*H61,2)</f>
        <v>120000</v>
      </c>
      <c r="J61" s="141">
        <v>0</v>
      </c>
      <c r="K61" s="142">
        <f>ROUND(E61*J61,2)</f>
        <v>0</v>
      </c>
      <c r="L61" s="142">
        <v>21</v>
      </c>
      <c r="M61" s="142">
        <f>G61*(1+L61/100)</f>
        <v>0</v>
      </c>
      <c r="N61" s="140">
        <v>0.04</v>
      </c>
      <c r="O61" s="140">
        <f>ROUND(E61*N61,2)</f>
        <v>0.08</v>
      </c>
      <c r="P61" s="140">
        <v>0</v>
      </c>
      <c r="Q61" s="140">
        <f>ROUND(E61*P61,2)</f>
        <v>0</v>
      </c>
      <c r="R61" s="142"/>
      <c r="S61" s="142" t="s">
        <v>153</v>
      </c>
      <c r="T61" s="142" t="s">
        <v>147</v>
      </c>
      <c r="U61" s="142">
        <v>0</v>
      </c>
      <c r="V61" s="142">
        <f>ROUND(E61*U61,2)</f>
        <v>0</v>
      </c>
      <c r="W61" s="142"/>
      <c r="X61" s="129" t="s">
        <v>148</v>
      </c>
      <c r="Y61" s="119"/>
      <c r="Z61" s="119"/>
      <c r="AA61" s="119"/>
      <c r="AB61" s="119"/>
      <c r="AC61" s="119"/>
      <c r="AD61" s="119"/>
      <c r="AE61" s="119"/>
      <c r="AF61" s="119" t="s">
        <v>209</v>
      </c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</row>
    <row r="62" spans="1:59" outlineLevel="2" x14ac:dyDescent="0.2">
      <c r="A62" s="126"/>
      <c r="B62" s="127"/>
      <c r="C62" s="263" t="s">
        <v>64</v>
      </c>
      <c r="D62" s="264"/>
      <c r="E62" s="264"/>
      <c r="F62" s="264"/>
      <c r="G62" s="264"/>
      <c r="H62" s="129"/>
      <c r="I62" s="129"/>
      <c r="J62" s="129"/>
      <c r="K62" s="129"/>
      <c r="L62" s="129"/>
      <c r="M62" s="129"/>
      <c r="N62" s="128"/>
      <c r="O62" s="128"/>
      <c r="P62" s="128"/>
      <c r="Q62" s="128"/>
      <c r="R62" s="129"/>
      <c r="S62" s="129"/>
      <c r="T62" s="129"/>
      <c r="U62" s="129"/>
      <c r="V62" s="129"/>
      <c r="W62" s="129"/>
      <c r="X62" s="129"/>
      <c r="Y62" s="119"/>
      <c r="Z62" s="119"/>
      <c r="AA62" s="119"/>
      <c r="AB62" s="119"/>
      <c r="AC62" s="119"/>
      <c r="AD62" s="119"/>
      <c r="AE62" s="119"/>
      <c r="AF62" s="119" t="s">
        <v>206</v>
      </c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</row>
    <row r="63" spans="1:59" ht="33.75" outlineLevel="1" x14ac:dyDescent="0.2">
      <c r="A63" s="137">
        <v>35</v>
      </c>
      <c r="B63" s="138" t="s">
        <v>227</v>
      </c>
      <c r="C63" s="152" t="s">
        <v>228</v>
      </c>
      <c r="D63" s="139" t="s">
        <v>183</v>
      </c>
      <c r="E63" s="140">
        <v>80</v>
      </c>
      <c r="F63" s="141">
        <v>0</v>
      </c>
      <c r="G63" s="142">
        <f>ROUND(E63*F63,2)</f>
        <v>0</v>
      </c>
      <c r="H63" s="141">
        <v>0</v>
      </c>
      <c r="I63" s="142">
        <f>ROUND(E63*H63,2)</f>
        <v>0</v>
      </c>
      <c r="J63" s="141">
        <v>450</v>
      </c>
      <c r="K63" s="142">
        <f>ROUND(E63*J63,2)</f>
        <v>36000</v>
      </c>
      <c r="L63" s="142">
        <v>21</v>
      </c>
      <c r="M63" s="142">
        <f>G63*(1+L63/100)</f>
        <v>0</v>
      </c>
      <c r="N63" s="140">
        <v>0.04</v>
      </c>
      <c r="O63" s="140">
        <f>ROUND(E63*N63,2)</f>
        <v>3.2</v>
      </c>
      <c r="P63" s="140">
        <v>0</v>
      </c>
      <c r="Q63" s="140">
        <f>ROUND(E63*P63,2)</f>
        <v>0</v>
      </c>
      <c r="R63" s="142"/>
      <c r="S63" s="142" t="s">
        <v>153</v>
      </c>
      <c r="T63" s="142" t="s">
        <v>147</v>
      </c>
      <c r="U63" s="142">
        <v>0</v>
      </c>
      <c r="V63" s="142">
        <f>ROUND(E63*U63,2)</f>
        <v>0</v>
      </c>
      <c r="W63" s="142"/>
      <c r="X63" s="129" t="s">
        <v>148</v>
      </c>
      <c r="Y63" s="119"/>
      <c r="Z63" s="119"/>
      <c r="AA63" s="119"/>
      <c r="AB63" s="119"/>
      <c r="AC63" s="119"/>
      <c r="AD63" s="119"/>
      <c r="AE63" s="119"/>
      <c r="AF63" s="119" t="s">
        <v>149</v>
      </c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</row>
    <row r="64" spans="1:59" outlineLevel="2" x14ac:dyDescent="0.2">
      <c r="A64" s="126"/>
      <c r="B64" s="127"/>
      <c r="C64" s="263" t="s">
        <v>64</v>
      </c>
      <c r="D64" s="264"/>
      <c r="E64" s="264"/>
      <c r="F64" s="264"/>
      <c r="G64" s="264"/>
      <c r="H64" s="129"/>
      <c r="I64" s="129"/>
      <c r="J64" s="129"/>
      <c r="K64" s="129"/>
      <c r="L64" s="129"/>
      <c r="M64" s="129"/>
      <c r="N64" s="128"/>
      <c r="O64" s="128"/>
      <c r="P64" s="128"/>
      <c r="Q64" s="128"/>
      <c r="R64" s="129"/>
      <c r="S64" s="129"/>
      <c r="T64" s="129"/>
      <c r="U64" s="129"/>
      <c r="V64" s="129"/>
      <c r="W64" s="129"/>
      <c r="X64" s="129"/>
      <c r="Y64" s="119"/>
      <c r="Z64" s="119"/>
      <c r="AA64" s="119"/>
      <c r="AB64" s="119"/>
      <c r="AC64" s="119"/>
      <c r="AD64" s="119"/>
      <c r="AE64" s="119"/>
      <c r="AF64" s="119" t="s">
        <v>206</v>
      </c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</row>
    <row r="65" spans="1:59" ht="33.75" outlineLevel="1" x14ac:dyDescent="0.2">
      <c r="A65" s="137">
        <v>36</v>
      </c>
      <c r="B65" s="138" t="s">
        <v>229</v>
      </c>
      <c r="C65" s="152" t="s">
        <v>230</v>
      </c>
      <c r="D65" s="139" t="s">
        <v>183</v>
      </c>
      <c r="E65" s="140">
        <v>80</v>
      </c>
      <c r="F65" s="141">
        <v>0</v>
      </c>
      <c r="G65" s="142">
        <f>ROUND(E65*F65,2)</f>
        <v>0</v>
      </c>
      <c r="H65" s="141">
        <v>2300</v>
      </c>
      <c r="I65" s="142">
        <f>ROUND(E65*H65,2)</f>
        <v>184000</v>
      </c>
      <c r="J65" s="141">
        <v>0</v>
      </c>
      <c r="K65" s="142">
        <f>ROUND(E65*J65,2)</f>
        <v>0</v>
      </c>
      <c r="L65" s="142">
        <v>21</v>
      </c>
      <c r="M65" s="142">
        <f>G65*(1+L65/100)</f>
        <v>0</v>
      </c>
      <c r="N65" s="140">
        <v>0.04</v>
      </c>
      <c r="O65" s="140">
        <f>ROUND(E65*N65,2)</f>
        <v>3.2</v>
      </c>
      <c r="P65" s="140">
        <v>0</v>
      </c>
      <c r="Q65" s="140">
        <f>ROUND(E65*P65,2)</f>
        <v>0</v>
      </c>
      <c r="R65" s="142"/>
      <c r="S65" s="142" t="s">
        <v>153</v>
      </c>
      <c r="T65" s="142" t="s">
        <v>147</v>
      </c>
      <c r="U65" s="142">
        <v>0</v>
      </c>
      <c r="V65" s="142">
        <f>ROUND(E65*U65,2)</f>
        <v>0</v>
      </c>
      <c r="W65" s="142"/>
      <c r="X65" s="129" t="s">
        <v>148</v>
      </c>
      <c r="Y65" s="119"/>
      <c r="Z65" s="119"/>
      <c r="AA65" s="119"/>
      <c r="AB65" s="119"/>
      <c r="AC65" s="119"/>
      <c r="AD65" s="119"/>
      <c r="AE65" s="119"/>
      <c r="AF65" s="119" t="s">
        <v>209</v>
      </c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</row>
    <row r="66" spans="1:59" outlineLevel="2" x14ac:dyDescent="0.2">
      <c r="A66" s="126"/>
      <c r="B66" s="127"/>
      <c r="C66" s="263" t="s">
        <v>64</v>
      </c>
      <c r="D66" s="264"/>
      <c r="E66" s="264"/>
      <c r="F66" s="264"/>
      <c r="G66" s="264"/>
      <c r="H66" s="129"/>
      <c r="I66" s="129"/>
      <c r="J66" s="129"/>
      <c r="K66" s="129"/>
      <c r="L66" s="129"/>
      <c r="M66" s="129"/>
      <c r="N66" s="128"/>
      <c r="O66" s="128"/>
      <c r="P66" s="128"/>
      <c r="Q66" s="128"/>
      <c r="R66" s="129"/>
      <c r="S66" s="129"/>
      <c r="T66" s="129"/>
      <c r="U66" s="129"/>
      <c r="V66" s="129"/>
      <c r="W66" s="129"/>
      <c r="X66" s="129"/>
      <c r="Y66" s="119"/>
      <c r="Z66" s="119"/>
      <c r="AA66" s="119"/>
      <c r="AB66" s="119"/>
      <c r="AC66" s="119"/>
      <c r="AD66" s="119"/>
      <c r="AE66" s="119"/>
      <c r="AF66" s="119" t="s">
        <v>206</v>
      </c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</row>
    <row r="67" spans="1:59" ht="22.5" outlineLevel="1" x14ac:dyDescent="0.2">
      <c r="A67" s="137">
        <v>37</v>
      </c>
      <c r="B67" s="138" t="s">
        <v>231</v>
      </c>
      <c r="C67" s="152" t="s">
        <v>232</v>
      </c>
      <c r="D67" s="139" t="s">
        <v>233</v>
      </c>
      <c r="E67" s="140">
        <v>12</v>
      </c>
      <c r="F67" s="141">
        <v>0</v>
      </c>
      <c r="G67" s="142">
        <f>ROUND(E67*F67,2)</f>
        <v>0</v>
      </c>
      <c r="H67" s="141">
        <v>0</v>
      </c>
      <c r="I67" s="142">
        <f>ROUND(E67*H67,2)</f>
        <v>0</v>
      </c>
      <c r="J67" s="141">
        <v>1800</v>
      </c>
      <c r="K67" s="142">
        <f>ROUND(E67*J67,2)</f>
        <v>21600</v>
      </c>
      <c r="L67" s="142">
        <v>21</v>
      </c>
      <c r="M67" s="142">
        <f>G67*(1+L67/100)</f>
        <v>0</v>
      </c>
      <c r="N67" s="140">
        <v>0.04</v>
      </c>
      <c r="O67" s="140">
        <f>ROUND(E67*N67,2)</f>
        <v>0.48</v>
      </c>
      <c r="P67" s="140">
        <v>0</v>
      </c>
      <c r="Q67" s="140">
        <f>ROUND(E67*P67,2)</f>
        <v>0</v>
      </c>
      <c r="R67" s="142"/>
      <c r="S67" s="142" t="s">
        <v>153</v>
      </c>
      <c r="T67" s="142" t="s">
        <v>147</v>
      </c>
      <c r="U67" s="142">
        <v>0</v>
      </c>
      <c r="V67" s="142">
        <f>ROUND(E67*U67,2)</f>
        <v>0</v>
      </c>
      <c r="W67" s="142"/>
      <c r="X67" s="129" t="s">
        <v>148</v>
      </c>
      <c r="Y67" s="119"/>
      <c r="Z67" s="119"/>
      <c r="AA67" s="119"/>
      <c r="AB67" s="119"/>
      <c r="AC67" s="119"/>
      <c r="AD67" s="119"/>
      <c r="AE67" s="119"/>
      <c r="AF67" s="119" t="s">
        <v>149</v>
      </c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</row>
    <row r="68" spans="1:59" outlineLevel="2" x14ac:dyDescent="0.2">
      <c r="A68" s="126"/>
      <c r="B68" s="127"/>
      <c r="C68" s="263" t="s">
        <v>64</v>
      </c>
      <c r="D68" s="264"/>
      <c r="E68" s="264"/>
      <c r="F68" s="264"/>
      <c r="G68" s="264"/>
      <c r="H68" s="129"/>
      <c r="I68" s="129"/>
      <c r="J68" s="129"/>
      <c r="K68" s="129"/>
      <c r="L68" s="129"/>
      <c r="M68" s="129"/>
      <c r="N68" s="128"/>
      <c r="O68" s="128"/>
      <c r="P68" s="128"/>
      <c r="Q68" s="128"/>
      <c r="R68" s="129"/>
      <c r="S68" s="129"/>
      <c r="T68" s="129"/>
      <c r="U68" s="129"/>
      <c r="V68" s="129"/>
      <c r="W68" s="129"/>
      <c r="X68" s="129"/>
      <c r="Y68" s="119"/>
      <c r="Z68" s="119"/>
      <c r="AA68" s="119"/>
      <c r="AB68" s="119"/>
      <c r="AC68" s="119"/>
      <c r="AD68" s="119"/>
      <c r="AE68" s="119"/>
      <c r="AF68" s="119" t="s">
        <v>206</v>
      </c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</row>
    <row r="69" spans="1:59" ht="22.5" outlineLevel="1" x14ac:dyDescent="0.2">
      <c r="A69" s="137">
        <v>38</v>
      </c>
      <c r="B69" s="138" t="s">
        <v>234</v>
      </c>
      <c r="C69" s="152" t="s">
        <v>235</v>
      </c>
      <c r="D69" s="139" t="s">
        <v>233</v>
      </c>
      <c r="E69" s="140">
        <v>12</v>
      </c>
      <c r="F69" s="141">
        <v>0</v>
      </c>
      <c r="G69" s="142">
        <f>ROUND(E69*F69,2)</f>
        <v>0</v>
      </c>
      <c r="H69" s="141">
        <v>4800</v>
      </c>
      <c r="I69" s="142">
        <f>ROUND(E69*H69,2)</f>
        <v>57600</v>
      </c>
      <c r="J69" s="141">
        <v>0</v>
      </c>
      <c r="K69" s="142">
        <f>ROUND(E69*J69,2)</f>
        <v>0</v>
      </c>
      <c r="L69" s="142">
        <v>21</v>
      </c>
      <c r="M69" s="142">
        <f>G69*(1+L69/100)</f>
        <v>0</v>
      </c>
      <c r="N69" s="140">
        <v>0.04</v>
      </c>
      <c r="O69" s="140">
        <f>ROUND(E69*N69,2)</f>
        <v>0.48</v>
      </c>
      <c r="P69" s="140">
        <v>0</v>
      </c>
      <c r="Q69" s="140">
        <f>ROUND(E69*P69,2)</f>
        <v>0</v>
      </c>
      <c r="R69" s="142"/>
      <c r="S69" s="142" t="s">
        <v>153</v>
      </c>
      <c r="T69" s="142" t="s">
        <v>147</v>
      </c>
      <c r="U69" s="142">
        <v>0</v>
      </c>
      <c r="V69" s="142">
        <f>ROUND(E69*U69,2)</f>
        <v>0</v>
      </c>
      <c r="W69" s="142"/>
      <c r="X69" s="129" t="s">
        <v>148</v>
      </c>
      <c r="Y69" s="119"/>
      <c r="Z69" s="119"/>
      <c r="AA69" s="119"/>
      <c r="AB69" s="119"/>
      <c r="AC69" s="119"/>
      <c r="AD69" s="119"/>
      <c r="AE69" s="119"/>
      <c r="AF69" s="119" t="s">
        <v>209</v>
      </c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</row>
    <row r="70" spans="1:59" outlineLevel="2" x14ac:dyDescent="0.2">
      <c r="A70" s="126"/>
      <c r="B70" s="127"/>
      <c r="C70" s="263" t="s">
        <v>64</v>
      </c>
      <c r="D70" s="264"/>
      <c r="E70" s="264"/>
      <c r="F70" s="264"/>
      <c r="G70" s="264"/>
      <c r="H70" s="129"/>
      <c r="I70" s="129"/>
      <c r="J70" s="129"/>
      <c r="K70" s="129"/>
      <c r="L70" s="129"/>
      <c r="M70" s="129"/>
      <c r="N70" s="128"/>
      <c r="O70" s="128"/>
      <c r="P70" s="128"/>
      <c r="Q70" s="128"/>
      <c r="R70" s="129"/>
      <c r="S70" s="129"/>
      <c r="T70" s="129"/>
      <c r="U70" s="129"/>
      <c r="V70" s="129"/>
      <c r="W70" s="129"/>
      <c r="X70" s="129"/>
      <c r="Y70" s="119"/>
      <c r="Z70" s="119"/>
      <c r="AA70" s="119"/>
      <c r="AB70" s="119"/>
      <c r="AC70" s="119"/>
      <c r="AD70" s="119"/>
      <c r="AE70" s="119"/>
      <c r="AF70" s="119" t="s">
        <v>206</v>
      </c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</row>
    <row r="71" spans="1:59" x14ac:dyDescent="0.2">
      <c r="A71" s="131" t="s">
        <v>141</v>
      </c>
      <c r="B71" s="132" t="s">
        <v>65</v>
      </c>
      <c r="C71" s="150" t="s">
        <v>66</v>
      </c>
      <c r="D71" s="133"/>
      <c r="E71" s="134"/>
      <c r="F71" s="135"/>
      <c r="G71" s="135">
        <f>SUMIF(AF72:AF81,"&lt;&gt;NOR",G72:G81)</f>
        <v>0</v>
      </c>
      <c r="H71" s="135"/>
      <c r="I71" s="135">
        <f>SUM(I72:I81)</f>
        <v>4023000</v>
      </c>
      <c r="J71" s="135"/>
      <c r="K71" s="135">
        <f>SUM(K72:K81)</f>
        <v>1378800</v>
      </c>
      <c r="L71" s="135"/>
      <c r="M71" s="135">
        <f>SUM(M72:M81)</f>
        <v>0</v>
      </c>
      <c r="N71" s="134"/>
      <c r="O71" s="134">
        <f>SUM(O72:O81)</f>
        <v>510.40000000000003</v>
      </c>
      <c r="P71" s="134"/>
      <c r="Q71" s="134">
        <f>SUM(Q72:Q81)</f>
        <v>0</v>
      </c>
      <c r="R71" s="135"/>
      <c r="S71" s="135"/>
      <c r="T71" s="135"/>
      <c r="U71" s="135"/>
      <c r="V71" s="135">
        <f>SUM(V72:V81)</f>
        <v>0</v>
      </c>
      <c r="W71" s="135"/>
      <c r="X71" s="130"/>
      <c r="AF71" t="s">
        <v>142</v>
      </c>
    </row>
    <row r="72" spans="1:59" ht="33.75" outlineLevel="1" x14ac:dyDescent="0.2">
      <c r="A72" s="137">
        <v>39</v>
      </c>
      <c r="B72" s="138" t="s">
        <v>236</v>
      </c>
      <c r="C72" s="152" t="s">
        <v>237</v>
      </c>
      <c r="D72" s="139" t="s">
        <v>183</v>
      </c>
      <c r="E72" s="140">
        <v>5760</v>
      </c>
      <c r="F72" s="141">
        <v>0</v>
      </c>
      <c r="G72" s="142">
        <f>ROUND(E72*F72,2)</f>
        <v>0</v>
      </c>
      <c r="H72" s="141">
        <v>0</v>
      </c>
      <c r="I72" s="142">
        <f>ROUND(E72*H72,2)</f>
        <v>0</v>
      </c>
      <c r="J72" s="141">
        <v>220</v>
      </c>
      <c r="K72" s="142">
        <f>ROUND(E72*J72,2)</f>
        <v>1267200</v>
      </c>
      <c r="L72" s="142">
        <v>21</v>
      </c>
      <c r="M72" s="142">
        <f>G72*(1+L72/100)</f>
        <v>0</v>
      </c>
      <c r="N72" s="140">
        <v>0.04</v>
      </c>
      <c r="O72" s="140">
        <f>ROUND(E72*N72,2)</f>
        <v>230.4</v>
      </c>
      <c r="P72" s="140">
        <v>0</v>
      </c>
      <c r="Q72" s="140">
        <f>ROUND(E72*P72,2)</f>
        <v>0</v>
      </c>
      <c r="R72" s="142"/>
      <c r="S72" s="142" t="s">
        <v>153</v>
      </c>
      <c r="T72" s="142" t="s">
        <v>147</v>
      </c>
      <c r="U72" s="142">
        <v>0</v>
      </c>
      <c r="V72" s="142">
        <f>ROUND(E72*U72,2)</f>
        <v>0</v>
      </c>
      <c r="W72" s="142"/>
      <c r="X72" s="129" t="s">
        <v>148</v>
      </c>
      <c r="Y72" s="119"/>
      <c r="Z72" s="119"/>
      <c r="AA72" s="119"/>
      <c r="AB72" s="119"/>
      <c r="AC72" s="119"/>
      <c r="AD72" s="119"/>
      <c r="AE72" s="119"/>
      <c r="AF72" s="119" t="s">
        <v>149</v>
      </c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</row>
    <row r="73" spans="1:59" outlineLevel="2" x14ac:dyDescent="0.2">
      <c r="A73" s="126"/>
      <c r="B73" s="127"/>
      <c r="C73" s="263" t="s">
        <v>238</v>
      </c>
      <c r="D73" s="264"/>
      <c r="E73" s="264"/>
      <c r="F73" s="264"/>
      <c r="G73" s="264"/>
      <c r="H73" s="129"/>
      <c r="I73" s="129"/>
      <c r="J73" s="129"/>
      <c r="K73" s="129"/>
      <c r="L73" s="129"/>
      <c r="M73" s="129"/>
      <c r="N73" s="128"/>
      <c r="O73" s="128"/>
      <c r="P73" s="128"/>
      <c r="Q73" s="128"/>
      <c r="R73" s="129"/>
      <c r="S73" s="129"/>
      <c r="T73" s="129"/>
      <c r="U73" s="129"/>
      <c r="V73" s="129"/>
      <c r="W73" s="129"/>
      <c r="X73" s="129"/>
      <c r="Y73" s="119"/>
      <c r="Z73" s="119"/>
      <c r="AA73" s="119"/>
      <c r="AB73" s="119"/>
      <c r="AC73" s="119"/>
      <c r="AD73" s="119"/>
      <c r="AE73" s="119"/>
      <c r="AF73" s="119" t="s">
        <v>206</v>
      </c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</row>
    <row r="74" spans="1:59" ht="22.5" outlineLevel="1" x14ac:dyDescent="0.2">
      <c r="A74" s="137">
        <v>40</v>
      </c>
      <c r="B74" s="138" t="s">
        <v>239</v>
      </c>
      <c r="C74" s="152" t="s">
        <v>240</v>
      </c>
      <c r="D74" s="139" t="s">
        <v>183</v>
      </c>
      <c r="E74" s="140">
        <v>5760</v>
      </c>
      <c r="F74" s="141">
        <v>0</v>
      </c>
      <c r="G74" s="142">
        <f>ROUND(E74*F74,2)</f>
        <v>0</v>
      </c>
      <c r="H74" s="141">
        <v>650</v>
      </c>
      <c r="I74" s="142">
        <f>ROUND(E74*H74,2)</f>
        <v>3744000</v>
      </c>
      <c r="J74" s="141">
        <v>0</v>
      </c>
      <c r="K74" s="142">
        <f>ROUND(E74*J74,2)</f>
        <v>0</v>
      </c>
      <c r="L74" s="142">
        <v>21</v>
      </c>
      <c r="M74" s="142">
        <f>G74*(1+L74/100)</f>
        <v>0</v>
      </c>
      <c r="N74" s="140">
        <v>0.04</v>
      </c>
      <c r="O74" s="140">
        <f>ROUND(E74*N74,2)</f>
        <v>230.4</v>
      </c>
      <c r="P74" s="140">
        <v>0</v>
      </c>
      <c r="Q74" s="140">
        <f>ROUND(E74*P74,2)</f>
        <v>0</v>
      </c>
      <c r="R74" s="142"/>
      <c r="S74" s="142" t="s">
        <v>153</v>
      </c>
      <c r="T74" s="142" t="s">
        <v>147</v>
      </c>
      <c r="U74" s="142">
        <v>0</v>
      </c>
      <c r="V74" s="142">
        <f>ROUND(E74*U74,2)</f>
        <v>0</v>
      </c>
      <c r="W74" s="142"/>
      <c r="X74" s="129" t="s">
        <v>148</v>
      </c>
      <c r="Y74" s="119"/>
      <c r="Z74" s="119"/>
      <c r="AA74" s="119"/>
      <c r="AB74" s="119"/>
      <c r="AC74" s="119"/>
      <c r="AD74" s="119"/>
      <c r="AE74" s="119"/>
      <c r="AF74" s="119" t="s">
        <v>209</v>
      </c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</row>
    <row r="75" spans="1:59" outlineLevel="2" x14ac:dyDescent="0.2">
      <c r="A75" s="126"/>
      <c r="B75" s="127"/>
      <c r="C75" s="263" t="s">
        <v>238</v>
      </c>
      <c r="D75" s="264"/>
      <c r="E75" s="264"/>
      <c r="F75" s="264"/>
      <c r="G75" s="264"/>
      <c r="H75" s="129"/>
      <c r="I75" s="129"/>
      <c r="J75" s="129"/>
      <c r="K75" s="129"/>
      <c r="L75" s="129"/>
      <c r="M75" s="129"/>
      <c r="N75" s="128"/>
      <c r="O75" s="128"/>
      <c r="P75" s="128"/>
      <c r="Q75" s="128"/>
      <c r="R75" s="129"/>
      <c r="S75" s="129"/>
      <c r="T75" s="129"/>
      <c r="U75" s="129"/>
      <c r="V75" s="129"/>
      <c r="W75" s="129"/>
      <c r="X75" s="129"/>
      <c r="Y75" s="119"/>
      <c r="Z75" s="119"/>
      <c r="AA75" s="119"/>
      <c r="AB75" s="119"/>
      <c r="AC75" s="119"/>
      <c r="AD75" s="119"/>
      <c r="AE75" s="119"/>
      <c r="AF75" s="119" t="s">
        <v>206</v>
      </c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</row>
    <row r="76" spans="1:59" ht="22.5" outlineLevel="1" x14ac:dyDescent="0.2">
      <c r="A76" s="137">
        <v>41</v>
      </c>
      <c r="B76" s="138" t="s">
        <v>241</v>
      </c>
      <c r="C76" s="152" t="s">
        <v>242</v>
      </c>
      <c r="D76" s="139" t="s">
        <v>183</v>
      </c>
      <c r="E76" s="140">
        <v>620</v>
      </c>
      <c r="F76" s="141">
        <v>0</v>
      </c>
      <c r="G76" s="142">
        <f>ROUND(E76*F76,2)</f>
        <v>0</v>
      </c>
      <c r="H76" s="141">
        <v>0</v>
      </c>
      <c r="I76" s="142">
        <f>ROUND(E76*H76,2)</f>
        <v>0</v>
      </c>
      <c r="J76" s="141">
        <v>180</v>
      </c>
      <c r="K76" s="142">
        <f>ROUND(E76*J76,2)</f>
        <v>111600</v>
      </c>
      <c r="L76" s="142">
        <v>21</v>
      </c>
      <c r="M76" s="142">
        <f>G76*(1+L76/100)</f>
        <v>0</v>
      </c>
      <c r="N76" s="140">
        <v>0.04</v>
      </c>
      <c r="O76" s="140">
        <f>ROUND(E76*N76,2)</f>
        <v>24.8</v>
      </c>
      <c r="P76" s="140">
        <v>0</v>
      </c>
      <c r="Q76" s="140">
        <f>ROUND(E76*P76,2)</f>
        <v>0</v>
      </c>
      <c r="R76" s="142"/>
      <c r="S76" s="142" t="s">
        <v>153</v>
      </c>
      <c r="T76" s="142" t="s">
        <v>147</v>
      </c>
      <c r="U76" s="142">
        <v>0</v>
      </c>
      <c r="V76" s="142">
        <f>ROUND(E76*U76,2)</f>
        <v>0</v>
      </c>
      <c r="W76" s="142"/>
      <c r="X76" s="129" t="s">
        <v>148</v>
      </c>
      <c r="Y76" s="119"/>
      <c r="Z76" s="119"/>
      <c r="AA76" s="119"/>
      <c r="AB76" s="119"/>
      <c r="AC76" s="119"/>
      <c r="AD76" s="119"/>
      <c r="AE76" s="119"/>
      <c r="AF76" s="119" t="s">
        <v>149</v>
      </c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</row>
    <row r="77" spans="1:59" ht="22.5" outlineLevel="2" x14ac:dyDescent="0.2">
      <c r="A77" s="126"/>
      <c r="B77" s="127"/>
      <c r="C77" s="263" t="s">
        <v>243</v>
      </c>
      <c r="D77" s="264"/>
      <c r="E77" s="264"/>
      <c r="F77" s="264"/>
      <c r="G77" s="264"/>
      <c r="H77" s="129"/>
      <c r="I77" s="129"/>
      <c r="J77" s="129"/>
      <c r="K77" s="129"/>
      <c r="L77" s="129"/>
      <c r="M77" s="129"/>
      <c r="N77" s="128"/>
      <c r="O77" s="128"/>
      <c r="P77" s="128"/>
      <c r="Q77" s="128"/>
      <c r="R77" s="129"/>
      <c r="S77" s="129"/>
      <c r="T77" s="129"/>
      <c r="U77" s="129"/>
      <c r="V77" s="129"/>
      <c r="W77" s="129"/>
      <c r="X77" s="129"/>
      <c r="Y77" s="119"/>
      <c r="Z77" s="119"/>
      <c r="AA77" s="119"/>
      <c r="AB77" s="119"/>
      <c r="AC77" s="119"/>
      <c r="AD77" s="119"/>
      <c r="AE77" s="119"/>
      <c r="AF77" s="119" t="s">
        <v>206</v>
      </c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49" t="str">
        <f>C77</f>
        <v>(dálkové vypnutí VN vypínačů v rozvodně 110/22kV z rozvodny TaO, z rozváděče R8+signalizace stavu VN vypínačů do podružné rozvodny R3)</v>
      </c>
      <c r="BA77" s="119"/>
      <c r="BB77" s="119"/>
      <c r="BC77" s="119"/>
      <c r="BD77" s="119"/>
      <c r="BE77" s="119"/>
      <c r="BF77" s="119"/>
      <c r="BG77" s="119"/>
    </row>
    <row r="78" spans="1:59" outlineLevel="3" x14ac:dyDescent="0.2">
      <c r="A78" s="126"/>
      <c r="B78" s="127"/>
      <c r="C78" s="265" t="s">
        <v>238</v>
      </c>
      <c r="D78" s="266"/>
      <c r="E78" s="266"/>
      <c r="F78" s="266"/>
      <c r="G78" s="266"/>
      <c r="H78" s="129"/>
      <c r="I78" s="129"/>
      <c r="J78" s="129"/>
      <c r="K78" s="129"/>
      <c r="L78" s="129"/>
      <c r="M78" s="129"/>
      <c r="N78" s="128"/>
      <c r="O78" s="128"/>
      <c r="P78" s="128"/>
      <c r="Q78" s="128"/>
      <c r="R78" s="129"/>
      <c r="S78" s="129"/>
      <c r="T78" s="129"/>
      <c r="U78" s="129"/>
      <c r="V78" s="129"/>
      <c r="W78" s="129"/>
      <c r="X78" s="129"/>
      <c r="Y78" s="119"/>
      <c r="Z78" s="119"/>
      <c r="AA78" s="119"/>
      <c r="AB78" s="119"/>
      <c r="AC78" s="119"/>
      <c r="AD78" s="119"/>
      <c r="AE78" s="119"/>
      <c r="AF78" s="119" t="s">
        <v>206</v>
      </c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59" ht="22.5" outlineLevel="1" x14ac:dyDescent="0.2">
      <c r="A79" s="137">
        <v>42</v>
      </c>
      <c r="B79" s="138" t="s">
        <v>244</v>
      </c>
      <c r="C79" s="152" t="s">
        <v>245</v>
      </c>
      <c r="D79" s="139" t="s">
        <v>183</v>
      </c>
      <c r="E79" s="140">
        <v>620</v>
      </c>
      <c r="F79" s="141">
        <v>0</v>
      </c>
      <c r="G79" s="142">
        <f>ROUND(E79*F79,2)</f>
        <v>0</v>
      </c>
      <c r="H79" s="141">
        <v>450</v>
      </c>
      <c r="I79" s="142">
        <f>ROUND(E79*H79,2)</f>
        <v>279000</v>
      </c>
      <c r="J79" s="141">
        <v>0</v>
      </c>
      <c r="K79" s="142">
        <f>ROUND(E79*J79,2)</f>
        <v>0</v>
      </c>
      <c r="L79" s="142">
        <v>21</v>
      </c>
      <c r="M79" s="142">
        <f>G79*(1+L79/100)</f>
        <v>0</v>
      </c>
      <c r="N79" s="140">
        <v>0.04</v>
      </c>
      <c r="O79" s="140">
        <f>ROUND(E79*N79,2)</f>
        <v>24.8</v>
      </c>
      <c r="P79" s="140">
        <v>0</v>
      </c>
      <c r="Q79" s="140">
        <f>ROUND(E79*P79,2)</f>
        <v>0</v>
      </c>
      <c r="R79" s="142"/>
      <c r="S79" s="142" t="s">
        <v>153</v>
      </c>
      <c r="T79" s="142" t="s">
        <v>147</v>
      </c>
      <c r="U79" s="142">
        <v>0</v>
      </c>
      <c r="V79" s="142">
        <f>ROUND(E79*U79,2)</f>
        <v>0</v>
      </c>
      <c r="W79" s="142"/>
      <c r="X79" s="129" t="s">
        <v>148</v>
      </c>
      <c r="Y79" s="119"/>
      <c r="Z79" s="119"/>
      <c r="AA79" s="119"/>
      <c r="AB79" s="119"/>
      <c r="AC79" s="119"/>
      <c r="AD79" s="119"/>
      <c r="AE79" s="119"/>
      <c r="AF79" s="119" t="s">
        <v>209</v>
      </c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59" ht="22.5" outlineLevel="2" x14ac:dyDescent="0.2">
      <c r="A80" s="126"/>
      <c r="B80" s="127"/>
      <c r="C80" s="263" t="s">
        <v>243</v>
      </c>
      <c r="D80" s="264"/>
      <c r="E80" s="264"/>
      <c r="F80" s="264"/>
      <c r="G80" s="264"/>
      <c r="H80" s="129"/>
      <c r="I80" s="129"/>
      <c r="J80" s="129"/>
      <c r="K80" s="129"/>
      <c r="L80" s="129"/>
      <c r="M80" s="129"/>
      <c r="N80" s="128"/>
      <c r="O80" s="128"/>
      <c r="P80" s="128"/>
      <c r="Q80" s="128"/>
      <c r="R80" s="129"/>
      <c r="S80" s="129"/>
      <c r="T80" s="129"/>
      <c r="U80" s="129"/>
      <c r="V80" s="129"/>
      <c r="W80" s="129"/>
      <c r="X80" s="129"/>
      <c r="Y80" s="119"/>
      <c r="Z80" s="119"/>
      <c r="AA80" s="119"/>
      <c r="AB80" s="119"/>
      <c r="AC80" s="119"/>
      <c r="AD80" s="119"/>
      <c r="AE80" s="119"/>
      <c r="AF80" s="119" t="s">
        <v>206</v>
      </c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49" t="str">
        <f>C80</f>
        <v>(dálkové vypnutí VN vypínačů v rozvodně 110/22kV z rozvodny TaO, z rozváděče R8+signalizace stavu VN vypínačů do podružné rozvodny R3)</v>
      </c>
      <c r="BA80" s="119"/>
      <c r="BB80" s="119"/>
      <c r="BC80" s="119"/>
      <c r="BD80" s="119"/>
      <c r="BE80" s="119"/>
      <c r="BF80" s="119"/>
      <c r="BG80" s="119"/>
    </row>
    <row r="81" spans="1:59" outlineLevel="3" x14ac:dyDescent="0.2">
      <c r="A81" s="126"/>
      <c r="B81" s="127"/>
      <c r="C81" s="265" t="s">
        <v>238</v>
      </c>
      <c r="D81" s="266"/>
      <c r="E81" s="266"/>
      <c r="F81" s="266"/>
      <c r="G81" s="266"/>
      <c r="H81" s="129"/>
      <c r="I81" s="129"/>
      <c r="J81" s="129"/>
      <c r="K81" s="129"/>
      <c r="L81" s="129"/>
      <c r="M81" s="129"/>
      <c r="N81" s="128"/>
      <c r="O81" s="128"/>
      <c r="P81" s="128"/>
      <c r="Q81" s="128"/>
      <c r="R81" s="129"/>
      <c r="S81" s="129"/>
      <c r="T81" s="129"/>
      <c r="U81" s="129"/>
      <c r="V81" s="129"/>
      <c r="W81" s="129"/>
      <c r="X81" s="129"/>
      <c r="Y81" s="119"/>
      <c r="Z81" s="119"/>
      <c r="AA81" s="119"/>
      <c r="AB81" s="119"/>
      <c r="AC81" s="119"/>
      <c r="AD81" s="119"/>
      <c r="AE81" s="119"/>
      <c r="AF81" s="119" t="s">
        <v>206</v>
      </c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</row>
    <row r="82" spans="1:59" ht="38.25" x14ac:dyDescent="0.2">
      <c r="A82" s="131" t="s">
        <v>141</v>
      </c>
      <c r="B82" s="132" t="s">
        <v>67</v>
      </c>
      <c r="C82" s="150" t="s">
        <v>68</v>
      </c>
      <c r="D82" s="133"/>
      <c r="E82" s="134"/>
      <c r="F82" s="135"/>
      <c r="G82" s="135">
        <f>SUMIF(AF83:AF90,"&lt;&gt;NOR",G83:G90)</f>
        <v>0</v>
      </c>
      <c r="H82" s="135"/>
      <c r="I82" s="135">
        <f>SUM(I83:I90)</f>
        <v>68300</v>
      </c>
      <c r="J82" s="135"/>
      <c r="K82" s="135">
        <f>SUM(K83:K90)</f>
        <v>22780</v>
      </c>
      <c r="L82" s="135"/>
      <c r="M82" s="135">
        <f>SUM(M83:M90)</f>
        <v>0</v>
      </c>
      <c r="N82" s="134"/>
      <c r="O82" s="134">
        <f>SUM(O83:O90)</f>
        <v>2.7199999999999998</v>
      </c>
      <c r="P82" s="134"/>
      <c r="Q82" s="134">
        <f>SUM(Q83:Q90)</f>
        <v>0</v>
      </c>
      <c r="R82" s="135"/>
      <c r="S82" s="135"/>
      <c r="T82" s="135"/>
      <c r="U82" s="135"/>
      <c r="V82" s="135">
        <f>SUM(V83:V90)</f>
        <v>0</v>
      </c>
      <c r="W82" s="135"/>
      <c r="X82" s="130"/>
      <c r="AF82" t="s">
        <v>142</v>
      </c>
    </row>
    <row r="83" spans="1:59" ht="22.5" outlineLevel="1" x14ac:dyDescent="0.2">
      <c r="A83" s="137">
        <v>43</v>
      </c>
      <c r="B83" s="138" t="s">
        <v>246</v>
      </c>
      <c r="C83" s="152" t="s">
        <v>247</v>
      </c>
      <c r="D83" s="139" t="s">
        <v>205</v>
      </c>
      <c r="E83" s="140">
        <v>4</v>
      </c>
      <c r="F83" s="141">
        <v>0</v>
      </c>
      <c r="G83" s="142">
        <f>ROUND(E83*F83,2)</f>
        <v>0</v>
      </c>
      <c r="H83" s="141">
        <v>0</v>
      </c>
      <c r="I83" s="142">
        <f>ROUND(E83*H83,2)</f>
        <v>0</v>
      </c>
      <c r="J83" s="141">
        <v>2320</v>
      </c>
      <c r="K83" s="142">
        <f>ROUND(E83*J83,2)</f>
        <v>9280</v>
      </c>
      <c r="L83" s="142">
        <v>21</v>
      </c>
      <c r="M83" s="142">
        <f>G83*(1+L83/100)</f>
        <v>0</v>
      </c>
      <c r="N83" s="140">
        <v>0.04</v>
      </c>
      <c r="O83" s="140">
        <f>ROUND(E83*N83,2)</f>
        <v>0.16</v>
      </c>
      <c r="P83" s="140">
        <v>0</v>
      </c>
      <c r="Q83" s="140">
        <f>ROUND(E83*P83,2)</f>
        <v>0</v>
      </c>
      <c r="R83" s="142"/>
      <c r="S83" s="142" t="s">
        <v>153</v>
      </c>
      <c r="T83" s="142" t="s">
        <v>147</v>
      </c>
      <c r="U83" s="142">
        <v>0</v>
      </c>
      <c r="V83" s="142">
        <f>ROUND(E83*U83,2)</f>
        <v>0</v>
      </c>
      <c r="W83" s="142"/>
      <c r="X83" s="129" t="s">
        <v>148</v>
      </c>
      <c r="Y83" s="119"/>
      <c r="Z83" s="119"/>
      <c r="AA83" s="119"/>
      <c r="AB83" s="119"/>
      <c r="AC83" s="119"/>
      <c r="AD83" s="119"/>
      <c r="AE83" s="119"/>
      <c r="AF83" s="119" t="s">
        <v>149</v>
      </c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59" outlineLevel="2" x14ac:dyDescent="0.2">
      <c r="A84" s="126"/>
      <c r="B84" s="127"/>
      <c r="C84" s="263" t="s">
        <v>248</v>
      </c>
      <c r="D84" s="264"/>
      <c r="E84" s="264"/>
      <c r="F84" s="264"/>
      <c r="G84" s="264"/>
      <c r="H84" s="129"/>
      <c r="I84" s="129"/>
      <c r="J84" s="129"/>
      <c r="K84" s="129"/>
      <c r="L84" s="129"/>
      <c r="M84" s="129"/>
      <c r="N84" s="128"/>
      <c r="O84" s="128"/>
      <c r="P84" s="128"/>
      <c r="Q84" s="128"/>
      <c r="R84" s="129"/>
      <c r="S84" s="129"/>
      <c r="T84" s="129"/>
      <c r="U84" s="129"/>
      <c r="V84" s="129"/>
      <c r="W84" s="129"/>
      <c r="X84" s="129"/>
      <c r="Y84" s="119"/>
      <c r="Z84" s="119"/>
      <c r="AA84" s="119"/>
      <c r="AB84" s="119"/>
      <c r="AC84" s="119"/>
      <c r="AD84" s="119"/>
      <c r="AE84" s="119"/>
      <c r="AF84" s="119" t="s">
        <v>206</v>
      </c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</row>
    <row r="85" spans="1:59" ht="22.5" outlineLevel="1" x14ac:dyDescent="0.2">
      <c r="A85" s="137">
        <v>44</v>
      </c>
      <c r="B85" s="138" t="s">
        <v>249</v>
      </c>
      <c r="C85" s="152" t="s">
        <v>250</v>
      </c>
      <c r="D85" s="139" t="s">
        <v>205</v>
      </c>
      <c r="E85" s="140">
        <v>4</v>
      </c>
      <c r="F85" s="141">
        <v>0</v>
      </c>
      <c r="G85" s="142">
        <f>ROUND(E85*F85,2)</f>
        <v>0</v>
      </c>
      <c r="H85" s="141">
        <v>6200</v>
      </c>
      <c r="I85" s="142">
        <f>ROUND(E85*H85,2)</f>
        <v>24800</v>
      </c>
      <c r="J85" s="141">
        <v>0</v>
      </c>
      <c r="K85" s="142">
        <f>ROUND(E85*J85,2)</f>
        <v>0</v>
      </c>
      <c r="L85" s="142">
        <v>21</v>
      </c>
      <c r="M85" s="142">
        <f>G85*(1+L85/100)</f>
        <v>0</v>
      </c>
      <c r="N85" s="140">
        <v>0.04</v>
      </c>
      <c r="O85" s="140">
        <f>ROUND(E85*N85,2)</f>
        <v>0.16</v>
      </c>
      <c r="P85" s="140">
        <v>0</v>
      </c>
      <c r="Q85" s="140">
        <f>ROUND(E85*P85,2)</f>
        <v>0</v>
      </c>
      <c r="R85" s="142"/>
      <c r="S85" s="142" t="s">
        <v>153</v>
      </c>
      <c r="T85" s="142" t="s">
        <v>147</v>
      </c>
      <c r="U85" s="142">
        <v>0</v>
      </c>
      <c r="V85" s="142">
        <f>ROUND(E85*U85,2)</f>
        <v>0</v>
      </c>
      <c r="W85" s="142"/>
      <c r="X85" s="129" t="s">
        <v>148</v>
      </c>
      <c r="Y85" s="119"/>
      <c r="Z85" s="119"/>
      <c r="AA85" s="119"/>
      <c r="AB85" s="119"/>
      <c r="AC85" s="119"/>
      <c r="AD85" s="119"/>
      <c r="AE85" s="119"/>
      <c r="AF85" s="119" t="s">
        <v>209</v>
      </c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outlineLevel="2" x14ac:dyDescent="0.2">
      <c r="A86" s="126"/>
      <c r="B86" s="127"/>
      <c r="C86" s="263" t="s">
        <v>248</v>
      </c>
      <c r="D86" s="264"/>
      <c r="E86" s="264"/>
      <c r="F86" s="264"/>
      <c r="G86" s="264"/>
      <c r="H86" s="129"/>
      <c r="I86" s="129"/>
      <c r="J86" s="129"/>
      <c r="K86" s="129"/>
      <c r="L86" s="129"/>
      <c r="M86" s="129"/>
      <c r="N86" s="128"/>
      <c r="O86" s="128"/>
      <c r="P86" s="128"/>
      <c r="Q86" s="128"/>
      <c r="R86" s="129"/>
      <c r="S86" s="129"/>
      <c r="T86" s="129"/>
      <c r="U86" s="129"/>
      <c r="V86" s="129"/>
      <c r="W86" s="129"/>
      <c r="X86" s="129"/>
      <c r="Y86" s="119"/>
      <c r="Z86" s="119"/>
      <c r="AA86" s="119"/>
      <c r="AB86" s="119"/>
      <c r="AC86" s="119"/>
      <c r="AD86" s="119"/>
      <c r="AE86" s="119"/>
      <c r="AF86" s="119" t="s">
        <v>206</v>
      </c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ht="45" outlineLevel="1" x14ac:dyDescent="0.2">
      <c r="A87" s="137">
        <v>45</v>
      </c>
      <c r="B87" s="138" t="s">
        <v>251</v>
      </c>
      <c r="C87" s="152" t="s">
        <v>252</v>
      </c>
      <c r="D87" s="139" t="s">
        <v>183</v>
      </c>
      <c r="E87" s="140">
        <v>30</v>
      </c>
      <c r="F87" s="141">
        <v>0</v>
      </c>
      <c r="G87" s="142">
        <f>ROUND(E87*F87,2)</f>
        <v>0</v>
      </c>
      <c r="H87" s="141">
        <v>0</v>
      </c>
      <c r="I87" s="142">
        <f>ROUND(E87*H87,2)</f>
        <v>0</v>
      </c>
      <c r="J87" s="141">
        <v>450</v>
      </c>
      <c r="K87" s="142">
        <f>ROUND(E87*J87,2)</f>
        <v>13500</v>
      </c>
      <c r="L87" s="142">
        <v>21</v>
      </c>
      <c r="M87" s="142">
        <f>G87*(1+L87/100)</f>
        <v>0</v>
      </c>
      <c r="N87" s="140">
        <v>0.04</v>
      </c>
      <c r="O87" s="140">
        <f>ROUND(E87*N87,2)</f>
        <v>1.2</v>
      </c>
      <c r="P87" s="140">
        <v>0</v>
      </c>
      <c r="Q87" s="140">
        <f>ROUND(E87*P87,2)</f>
        <v>0</v>
      </c>
      <c r="R87" s="142"/>
      <c r="S87" s="142" t="s">
        <v>153</v>
      </c>
      <c r="T87" s="142" t="s">
        <v>147</v>
      </c>
      <c r="U87" s="142">
        <v>0</v>
      </c>
      <c r="V87" s="142">
        <f>ROUND(E87*U87,2)</f>
        <v>0</v>
      </c>
      <c r="W87" s="142"/>
      <c r="X87" s="129" t="s">
        <v>148</v>
      </c>
      <c r="Y87" s="119"/>
      <c r="Z87" s="119"/>
      <c r="AA87" s="119"/>
      <c r="AB87" s="119"/>
      <c r="AC87" s="119"/>
      <c r="AD87" s="119"/>
      <c r="AE87" s="119"/>
      <c r="AF87" s="119" t="s">
        <v>149</v>
      </c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</row>
    <row r="88" spans="1:59" outlineLevel="2" x14ac:dyDescent="0.2">
      <c r="A88" s="126"/>
      <c r="B88" s="127"/>
      <c r="C88" s="263" t="s">
        <v>253</v>
      </c>
      <c r="D88" s="264"/>
      <c r="E88" s="264"/>
      <c r="F88" s="264"/>
      <c r="G88" s="264"/>
      <c r="H88" s="129"/>
      <c r="I88" s="129"/>
      <c r="J88" s="129"/>
      <c r="K88" s="129"/>
      <c r="L88" s="129"/>
      <c r="M88" s="129"/>
      <c r="N88" s="128"/>
      <c r="O88" s="128"/>
      <c r="P88" s="128"/>
      <c r="Q88" s="128"/>
      <c r="R88" s="129"/>
      <c r="S88" s="129"/>
      <c r="T88" s="129"/>
      <c r="U88" s="129"/>
      <c r="V88" s="129"/>
      <c r="W88" s="129"/>
      <c r="X88" s="129"/>
      <c r="Y88" s="119"/>
      <c r="Z88" s="119"/>
      <c r="AA88" s="119"/>
      <c r="AB88" s="119"/>
      <c r="AC88" s="119"/>
      <c r="AD88" s="119"/>
      <c r="AE88" s="119"/>
      <c r="AF88" s="119" t="s">
        <v>206</v>
      </c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ht="33.75" outlineLevel="1" x14ac:dyDescent="0.2">
      <c r="A89" s="137">
        <v>46</v>
      </c>
      <c r="B89" s="138" t="s">
        <v>254</v>
      </c>
      <c r="C89" s="152" t="s">
        <v>255</v>
      </c>
      <c r="D89" s="139" t="s">
        <v>183</v>
      </c>
      <c r="E89" s="140">
        <v>30</v>
      </c>
      <c r="F89" s="141">
        <v>0</v>
      </c>
      <c r="G89" s="142">
        <f>ROUND(E89*F89,2)</f>
        <v>0</v>
      </c>
      <c r="H89" s="141">
        <v>1450</v>
      </c>
      <c r="I89" s="142">
        <f>ROUND(E89*H89,2)</f>
        <v>43500</v>
      </c>
      <c r="J89" s="141">
        <v>0</v>
      </c>
      <c r="K89" s="142">
        <f>ROUND(E89*J89,2)</f>
        <v>0</v>
      </c>
      <c r="L89" s="142">
        <v>21</v>
      </c>
      <c r="M89" s="142">
        <f>G89*(1+L89/100)</f>
        <v>0</v>
      </c>
      <c r="N89" s="140">
        <v>0.04</v>
      </c>
      <c r="O89" s="140">
        <f>ROUND(E89*N89,2)</f>
        <v>1.2</v>
      </c>
      <c r="P89" s="140">
        <v>0</v>
      </c>
      <c r="Q89" s="140">
        <f>ROUND(E89*P89,2)</f>
        <v>0</v>
      </c>
      <c r="R89" s="142"/>
      <c r="S89" s="142" t="s">
        <v>153</v>
      </c>
      <c r="T89" s="142" t="s">
        <v>147</v>
      </c>
      <c r="U89" s="142">
        <v>0</v>
      </c>
      <c r="V89" s="142">
        <f>ROUND(E89*U89,2)</f>
        <v>0</v>
      </c>
      <c r="W89" s="142"/>
      <c r="X89" s="129" t="s">
        <v>148</v>
      </c>
      <c r="Y89" s="119"/>
      <c r="Z89" s="119"/>
      <c r="AA89" s="119"/>
      <c r="AB89" s="119"/>
      <c r="AC89" s="119"/>
      <c r="AD89" s="119"/>
      <c r="AE89" s="119"/>
      <c r="AF89" s="119" t="s">
        <v>209</v>
      </c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59" outlineLevel="2" x14ac:dyDescent="0.2">
      <c r="A90" s="126"/>
      <c r="B90" s="127"/>
      <c r="C90" s="263" t="s">
        <v>253</v>
      </c>
      <c r="D90" s="264"/>
      <c r="E90" s="264"/>
      <c r="F90" s="264"/>
      <c r="G90" s="264"/>
      <c r="H90" s="129"/>
      <c r="I90" s="129"/>
      <c r="J90" s="129"/>
      <c r="K90" s="129"/>
      <c r="L90" s="129"/>
      <c r="M90" s="129"/>
      <c r="N90" s="128"/>
      <c r="O90" s="128"/>
      <c r="P90" s="128"/>
      <c r="Q90" s="128"/>
      <c r="R90" s="129"/>
      <c r="S90" s="129"/>
      <c r="T90" s="129"/>
      <c r="U90" s="129"/>
      <c r="V90" s="129"/>
      <c r="W90" s="129"/>
      <c r="X90" s="129"/>
      <c r="Y90" s="119"/>
      <c r="Z90" s="119"/>
      <c r="AA90" s="119"/>
      <c r="AB90" s="119"/>
      <c r="AC90" s="119"/>
      <c r="AD90" s="119"/>
      <c r="AE90" s="119"/>
      <c r="AF90" s="119" t="s">
        <v>206</v>
      </c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</row>
    <row r="91" spans="1:59" ht="25.5" x14ac:dyDescent="0.2">
      <c r="A91" s="131" t="s">
        <v>141</v>
      </c>
      <c r="B91" s="132" t="s">
        <v>69</v>
      </c>
      <c r="C91" s="150" t="s">
        <v>70</v>
      </c>
      <c r="D91" s="133"/>
      <c r="E91" s="134"/>
      <c r="F91" s="135"/>
      <c r="G91" s="135">
        <f>SUMIF(AF92:AF101,"&lt;&gt;NOR",G92:G101)</f>
        <v>0</v>
      </c>
      <c r="H91" s="135"/>
      <c r="I91" s="135">
        <f>SUM(I92:I101)</f>
        <v>100200</v>
      </c>
      <c r="J91" s="135"/>
      <c r="K91" s="135">
        <f>SUM(K92:K101)</f>
        <v>55200</v>
      </c>
      <c r="L91" s="135"/>
      <c r="M91" s="135">
        <f>SUM(M92:M101)</f>
        <v>0</v>
      </c>
      <c r="N91" s="134"/>
      <c r="O91" s="134">
        <f>SUM(O92:O101)</f>
        <v>20.8</v>
      </c>
      <c r="P91" s="134"/>
      <c r="Q91" s="134">
        <f>SUM(Q92:Q101)</f>
        <v>0</v>
      </c>
      <c r="R91" s="135"/>
      <c r="S91" s="135"/>
      <c r="T91" s="135"/>
      <c r="U91" s="135"/>
      <c r="V91" s="135">
        <f>SUM(V92:V101)</f>
        <v>0</v>
      </c>
      <c r="W91" s="135"/>
      <c r="X91" s="130"/>
      <c r="AF91" t="s">
        <v>142</v>
      </c>
    </row>
    <row r="92" spans="1:59" ht="33.75" outlineLevel="1" x14ac:dyDescent="0.2">
      <c r="A92" s="137">
        <v>47</v>
      </c>
      <c r="B92" s="138" t="s">
        <v>256</v>
      </c>
      <c r="C92" s="152" t="s">
        <v>257</v>
      </c>
      <c r="D92" s="139" t="s">
        <v>183</v>
      </c>
      <c r="E92" s="140">
        <v>210</v>
      </c>
      <c r="F92" s="141">
        <v>0</v>
      </c>
      <c r="G92" s="142">
        <f>ROUND(E92*F92,2)</f>
        <v>0</v>
      </c>
      <c r="H92" s="141">
        <v>0</v>
      </c>
      <c r="I92" s="142">
        <f>ROUND(E92*H92,2)</f>
        <v>0</v>
      </c>
      <c r="J92" s="141">
        <v>220</v>
      </c>
      <c r="K92" s="142">
        <f>ROUND(E92*J92,2)</f>
        <v>46200</v>
      </c>
      <c r="L92" s="142">
        <v>21</v>
      </c>
      <c r="M92" s="142">
        <f>G92*(1+L92/100)</f>
        <v>0</v>
      </c>
      <c r="N92" s="140">
        <v>0.04</v>
      </c>
      <c r="O92" s="140">
        <f>ROUND(E92*N92,2)</f>
        <v>8.4</v>
      </c>
      <c r="P92" s="140">
        <v>0</v>
      </c>
      <c r="Q92" s="140">
        <f>ROUND(E92*P92,2)</f>
        <v>0</v>
      </c>
      <c r="R92" s="142"/>
      <c r="S92" s="142" t="s">
        <v>153</v>
      </c>
      <c r="T92" s="142" t="s">
        <v>147</v>
      </c>
      <c r="U92" s="142">
        <v>0</v>
      </c>
      <c r="V92" s="142">
        <f>ROUND(E92*U92,2)</f>
        <v>0</v>
      </c>
      <c r="W92" s="142"/>
      <c r="X92" s="129" t="s">
        <v>148</v>
      </c>
      <c r="Y92" s="119"/>
      <c r="Z92" s="119"/>
      <c r="AA92" s="119"/>
      <c r="AB92" s="119"/>
      <c r="AC92" s="119"/>
      <c r="AD92" s="119"/>
      <c r="AE92" s="119"/>
      <c r="AF92" s="119" t="s">
        <v>149</v>
      </c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</row>
    <row r="93" spans="1:59" outlineLevel="2" x14ac:dyDescent="0.2">
      <c r="A93" s="126"/>
      <c r="B93" s="127"/>
      <c r="C93" s="263" t="s">
        <v>258</v>
      </c>
      <c r="D93" s="264"/>
      <c r="E93" s="264"/>
      <c r="F93" s="264"/>
      <c r="G93" s="264"/>
      <c r="H93" s="129"/>
      <c r="I93" s="129"/>
      <c r="J93" s="129"/>
      <c r="K93" s="129"/>
      <c r="L93" s="129"/>
      <c r="M93" s="129"/>
      <c r="N93" s="128"/>
      <c r="O93" s="128"/>
      <c r="P93" s="128"/>
      <c r="Q93" s="128"/>
      <c r="R93" s="129"/>
      <c r="S93" s="129"/>
      <c r="T93" s="129"/>
      <c r="U93" s="129"/>
      <c r="V93" s="129"/>
      <c r="W93" s="129"/>
      <c r="X93" s="129"/>
      <c r="Y93" s="119"/>
      <c r="Z93" s="119"/>
      <c r="AA93" s="119"/>
      <c r="AB93" s="119"/>
      <c r="AC93" s="119"/>
      <c r="AD93" s="119"/>
      <c r="AE93" s="119"/>
      <c r="AF93" s="119" t="s">
        <v>206</v>
      </c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59" ht="22.5" outlineLevel="1" x14ac:dyDescent="0.2">
      <c r="A94" s="137">
        <v>48</v>
      </c>
      <c r="B94" s="138" t="s">
        <v>259</v>
      </c>
      <c r="C94" s="152" t="s">
        <v>260</v>
      </c>
      <c r="D94" s="139" t="s">
        <v>183</v>
      </c>
      <c r="E94" s="140">
        <v>210</v>
      </c>
      <c r="F94" s="141">
        <v>0</v>
      </c>
      <c r="G94" s="142">
        <f>ROUND(E94*F94,2)</f>
        <v>0</v>
      </c>
      <c r="H94" s="141">
        <v>370</v>
      </c>
      <c r="I94" s="142">
        <f>ROUND(E94*H94,2)</f>
        <v>77700</v>
      </c>
      <c r="J94" s="141">
        <v>0</v>
      </c>
      <c r="K94" s="142">
        <f>ROUND(E94*J94,2)</f>
        <v>0</v>
      </c>
      <c r="L94" s="142">
        <v>21</v>
      </c>
      <c r="M94" s="142">
        <f>G94*(1+L94/100)</f>
        <v>0</v>
      </c>
      <c r="N94" s="140">
        <v>0.04</v>
      </c>
      <c r="O94" s="140">
        <f>ROUND(E94*N94,2)</f>
        <v>8.4</v>
      </c>
      <c r="P94" s="140">
        <v>0</v>
      </c>
      <c r="Q94" s="140">
        <f>ROUND(E94*P94,2)</f>
        <v>0</v>
      </c>
      <c r="R94" s="142"/>
      <c r="S94" s="142" t="s">
        <v>153</v>
      </c>
      <c r="T94" s="142" t="s">
        <v>147</v>
      </c>
      <c r="U94" s="142">
        <v>0</v>
      </c>
      <c r="V94" s="142">
        <f>ROUND(E94*U94,2)</f>
        <v>0</v>
      </c>
      <c r="W94" s="142"/>
      <c r="X94" s="129" t="s">
        <v>148</v>
      </c>
      <c r="Y94" s="119"/>
      <c r="Z94" s="119"/>
      <c r="AA94" s="119"/>
      <c r="AB94" s="119"/>
      <c r="AC94" s="119"/>
      <c r="AD94" s="119"/>
      <c r="AE94" s="119"/>
      <c r="AF94" s="119" t="s">
        <v>209</v>
      </c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</row>
    <row r="95" spans="1:59" outlineLevel="2" x14ac:dyDescent="0.2">
      <c r="A95" s="126"/>
      <c r="B95" s="127"/>
      <c r="C95" s="263" t="s">
        <v>258</v>
      </c>
      <c r="D95" s="264"/>
      <c r="E95" s="264"/>
      <c r="F95" s="264"/>
      <c r="G95" s="264"/>
      <c r="H95" s="129"/>
      <c r="I95" s="129"/>
      <c r="J95" s="129"/>
      <c r="K95" s="129"/>
      <c r="L95" s="129"/>
      <c r="M95" s="129"/>
      <c r="N95" s="128"/>
      <c r="O95" s="128"/>
      <c r="P95" s="128"/>
      <c r="Q95" s="128"/>
      <c r="R95" s="129"/>
      <c r="S95" s="129"/>
      <c r="T95" s="129"/>
      <c r="U95" s="129"/>
      <c r="V95" s="129"/>
      <c r="W95" s="129"/>
      <c r="X95" s="129"/>
      <c r="Y95" s="119"/>
      <c r="Z95" s="119"/>
      <c r="AA95" s="119"/>
      <c r="AB95" s="119"/>
      <c r="AC95" s="119"/>
      <c r="AD95" s="119"/>
      <c r="AE95" s="119"/>
      <c r="AF95" s="119" t="s">
        <v>206</v>
      </c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</row>
    <row r="96" spans="1:59" ht="22.5" outlineLevel="1" x14ac:dyDescent="0.2">
      <c r="A96" s="137">
        <v>49</v>
      </c>
      <c r="B96" s="138" t="s">
        <v>261</v>
      </c>
      <c r="C96" s="152" t="s">
        <v>242</v>
      </c>
      <c r="D96" s="139" t="s">
        <v>183</v>
      </c>
      <c r="E96" s="140">
        <v>50</v>
      </c>
      <c r="F96" s="141">
        <v>0</v>
      </c>
      <c r="G96" s="142">
        <f>ROUND(E96*F96,2)</f>
        <v>0</v>
      </c>
      <c r="H96" s="141">
        <v>0</v>
      </c>
      <c r="I96" s="142">
        <f>ROUND(E96*H96,2)</f>
        <v>0</v>
      </c>
      <c r="J96" s="141">
        <v>180</v>
      </c>
      <c r="K96" s="142">
        <f>ROUND(E96*J96,2)</f>
        <v>9000</v>
      </c>
      <c r="L96" s="142">
        <v>21</v>
      </c>
      <c r="M96" s="142">
        <f>G96*(1+L96/100)</f>
        <v>0</v>
      </c>
      <c r="N96" s="140">
        <v>0.04</v>
      </c>
      <c r="O96" s="140">
        <f>ROUND(E96*N96,2)</f>
        <v>2</v>
      </c>
      <c r="P96" s="140">
        <v>0</v>
      </c>
      <c r="Q96" s="140">
        <f>ROUND(E96*P96,2)</f>
        <v>0</v>
      </c>
      <c r="R96" s="142"/>
      <c r="S96" s="142" t="s">
        <v>153</v>
      </c>
      <c r="T96" s="142" t="s">
        <v>147</v>
      </c>
      <c r="U96" s="142">
        <v>0</v>
      </c>
      <c r="V96" s="142">
        <f>ROUND(E96*U96,2)</f>
        <v>0</v>
      </c>
      <c r="W96" s="142"/>
      <c r="X96" s="129" t="s">
        <v>148</v>
      </c>
      <c r="Y96" s="119"/>
      <c r="Z96" s="119"/>
      <c r="AA96" s="119"/>
      <c r="AB96" s="119"/>
      <c r="AC96" s="119"/>
      <c r="AD96" s="119"/>
      <c r="AE96" s="119"/>
      <c r="AF96" s="119" t="s">
        <v>149</v>
      </c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</row>
    <row r="97" spans="1:59" outlineLevel="2" x14ac:dyDescent="0.2">
      <c r="A97" s="126"/>
      <c r="B97" s="127"/>
      <c r="C97" s="263" t="s">
        <v>262</v>
      </c>
      <c r="D97" s="264"/>
      <c r="E97" s="264"/>
      <c r="F97" s="264"/>
      <c r="G97" s="264"/>
      <c r="H97" s="129"/>
      <c r="I97" s="129"/>
      <c r="J97" s="129"/>
      <c r="K97" s="129"/>
      <c r="L97" s="129"/>
      <c r="M97" s="129"/>
      <c r="N97" s="128"/>
      <c r="O97" s="128"/>
      <c r="P97" s="128"/>
      <c r="Q97" s="128"/>
      <c r="R97" s="129"/>
      <c r="S97" s="129"/>
      <c r="T97" s="129"/>
      <c r="U97" s="129"/>
      <c r="V97" s="129"/>
      <c r="W97" s="129"/>
      <c r="X97" s="129"/>
      <c r="Y97" s="119"/>
      <c r="Z97" s="119"/>
      <c r="AA97" s="119"/>
      <c r="AB97" s="119"/>
      <c r="AC97" s="119"/>
      <c r="AD97" s="119"/>
      <c r="AE97" s="119"/>
      <c r="AF97" s="119" t="s">
        <v>206</v>
      </c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</row>
    <row r="98" spans="1:59" outlineLevel="3" x14ac:dyDescent="0.2">
      <c r="A98" s="126"/>
      <c r="B98" s="127"/>
      <c r="C98" s="265" t="s">
        <v>258</v>
      </c>
      <c r="D98" s="266"/>
      <c r="E98" s="266"/>
      <c r="F98" s="266"/>
      <c r="G98" s="266"/>
      <c r="H98" s="129"/>
      <c r="I98" s="129"/>
      <c r="J98" s="129"/>
      <c r="K98" s="129"/>
      <c r="L98" s="129"/>
      <c r="M98" s="129"/>
      <c r="N98" s="128"/>
      <c r="O98" s="128"/>
      <c r="P98" s="128"/>
      <c r="Q98" s="128"/>
      <c r="R98" s="129"/>
      <c r="S98" s="129"/>
      <c r="T98" s="129"/>
      <c r="U98" s="129"/>
      <c r="V98" s="129"/>
      <c r="W98" s="129"/>
      <c r="X98" s="129"/>
      <c r="Y98" s="119"/>
      <c r="Z98" s="119"/>
      <c r="AA98" s="119"/>
      <c r="AB98" s="119"/>
      <c r="AC98" s="119"/>
      <c r="AD98" s="119"/>
      <c r="AE98" s="119"/>
      <c r="AF98" s="119" t="s">
        <v>206</v>
      </c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</row>
    <row r="99" spans="1:59" ht="22.5" outlineLevel="1" x14ac:dyDescent="0.2">
      <c r="A99" s="137">
        <v>50</v>
      </c>
      <c r="B99" s="138" t="s">
        <v>263</v>
      </c>
      <c r="C99" s="152" t="s">
        <v>245</v>
      </c>
      <c r="D99" s="139" t="s">
        <v>183</v>
      </c>
      <c r="E99" s="140">
        <v>50</v>
      </c>
      <c r="F99" s="141">
        <v>0</v>
      </c>
      <c r="G99" s="142">
        <f>ROUND(E99*F99,2)</f>
        <v>0</v>
      </c>
      <c r="H99" s="141">
        <v>450</v>
      </c>
      <c r="I99" s="142">
        <f>ROUND(E99*H99,2)</f>
        <v>22500</v>
      </c>
      <c r="J99" s="141">
        <v>0</v>
      </c>
      <c r="K99" s="142">
        <f>ROUND(E99*J99,2)</f>
        <v>0</v>
      </c>
      <c r="L99" s="142">
        <v>21</v>
      </c>
      <c r="M99" s="142">
        <f>G99*(1+L99/100)</f>
        <v>0</v>
      </c>
      <c r="N99" s="140">
        <v>0.04</v>
      </c>
      <c r="O99" s="140">
        <f>ROUND(E99*N99,2)</f>
        <v>2</v>
      </c>
      <c r="P99" s="140">
        <v>0</v>
      </c>
      <c r="Q99" s="140">
        <f>ROUND(E99*P99,2)</f>
        <v>0</v>
      </c>
      <c r="R99" s="142"/>
      <c r="S99" s="142" t="s">
        <v>153</v>
      </c>
      <c r="T99" s="142" t="s">
        <v>147</v>
      </c>
      <c r="U99" s="142">
        <v>0</v>
      </c>
      <c r="V99" s="142">
        <f>ROUND(E99*U99,2)</f>
        <v>0</v>
      </c>
      <c r="W99" s="142"/>
      <c r="X99" s="129" t="s">
        <v>148</v>
      </c>
      <c r="Y99" s="119"/>
      <c r="Z99" s="119"/>
      <c r="AA99" s="119"/>
      <c r="AB99" s="119"/>
      <c r="AC99" s="119"/>
      <c r="AD99" s="119"/>
      <c r="AE99" s="119"/>
      <c r="AF99" s="119" t="s">
        <v>149</v>
      </c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 outlineLevel="2" x14ac:dyDescent="0.2">
      <c r="A100" s="126"/>
      <c r="B100" s="127"/>
      <c r="C100" s="263" t="s">
        <v>262</v>
      </c>
      <c r="D100" s="264"/>
      <c r="E100" s="264"/>
      <c r="F100" s="264"/>
      <c r="G100" s="264"/>
      <c r="H100" s="129"/>
      <c r="I100" s="129"/>
      <c r="J100" s="129"/>
      <c r="K100" s="129"/>
      <c r="L100" s="129"/>
      <c r="M100" s="129"/>
      <c r="N100" s="128"/>
      <c r="O100" s="128"/>
      <c r="P100" s="128"/>
      <c r="Q100" s="128"/>
      <c r="R100" s="129"/>
      <c r="S100" s="129"/>
      <c r="T100" s="129"/>
      <c r="U100" s="129"/>
      <c r="V100" s="129"/>
      <c r="W100" s="129"/>
      <c r="X100" s="129"/>
      <c r="Y100" s="119"/>
      <c r="Z100" s="119"/>
      <c r="AA100" s="119"/>
      <c r="AB100" s="119"/>
      <c r="AC100" s="119"/>
      <c r="AD100" s="119"/>
      <c r="AE100" s="119"/>
      <c r="AF100" s="119" t="s">
        <v>206</v>
      </c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</row>
    <row r="101" spans="1:59" outlineLevel="3" x14ac:dyDescent="0.2">
      <c r="A101" s="126"/>
      <c r="B101" s="127"/>
      <c r="C101" s="265" t="s">
        <v>258</v>
      </c>
      <c r="D101" s="266"/>
      <c r="E101" s="266"/>
      <c r="F101" s="266"/>
      <c r="G101" s="266"/>
      <c r="H101" s="129"/>
      <c r="I101" s="129"/>
      <c r="J101" s="129"/>
      <c r="K101" s="129"/>
      <c r="L101" s="129"/>
      <c r="M101" s="129"/>
      <c r="N101" s="128"/>
      <c r="O101" s="128"/>
      <c r="P101" s="128"/>
      <c r="Q101" s="128"/>
      <c r="R101" s="129"/>
      <c r="S101" s="129"/>
      <c r="T101" s="129"/>
      <c r="U101" s="129"/>
      <c r="V101" s="129"/>
      <c r="W101" s="129"/>
      <c r="X101" s="129"/>
      <c r="Y101" s="119"/>
      <c r="Z101" s="119"/>
      <c r="AA101" s="119"/>
      <c r="AB101" s="119"/>
      <c r="AC101" s="119"/>
      <c r="AD101" s="119"/>
      <c r="AE101" s="119"/>
      <c r="AF101" s="119" t="s">
        <v>206</v>
      </c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</row>
    <row r="102" spans="1:59" ht="38.25" x14ac:dyDescent="0.2">
      <c r="A102" s="131" t="s">
        <v>141</v>
      </c>
      <c r="B102" s="132" t="s">
        <v>71</v>
      </c>
      <c r="C102" s="150" t="s">
        <v>72</v>
      </c>
      <c r="D102" s="133"/>
      <c r="E102" s="134"/>
      <c r="F102" s="135"/>
      <c r="G102" s="135">
        <f>SUMIF(AF103:AF110,"&lt;&gt;NOR",G103:G110)</f>
        <v>0</v>
      </c>
      <c r="H102" s="135"/>
      <c r="I102" s="135">
        <f>SUM(I103:I110)</f>
        <v>1912000</v>
      </c>
      <c r="J102" s="135"/>
      <c r="K102" s="135">
        <f>SUM(K103:K110)</f>
        <v>573200</v>
      </c>
      <c r="L102" s="135"/>
      <c r="M102" s="135">
        <f>SUM(M103:M110)</f>
        <v>0</v>
      </c>
      <c r="N102" s="134"/>
      <c r="O102" s="134">
        <f>SUM(O103:O110)</f>
        <v>80.8</v>
      </c>
      <c r="P102" s="134"/>
      <c r="Q102" s="134">
        <f>SUM(Q103:Q110)</f>
        <v>0</v>
      </c>
      <c r="R102" s="135"/>
      <c r="S102" s="135"/>
      <c r="T102" s="135"/>
      <c r="U102" s="135"/>
      <c r="V102" s="135">
        <f>SUM(V103:V110)</f>
        <v>0</v>
      </c>
      <c r="W102" s="135"/>
      <c r="X102" s="130"/>
      <c r="AF102" t="s">
        <v>142</v>
      </c>
    </row>
    <row r="103" spans="1:59" ht="22.5" outlineLevel="1" x14ac:dyDescent="0.2">
      <c r="A103" s="137">
        <v>51</v>
      </c>
      <c r="B103" s="138" t="s">
        <v>264</v>
      </c>
      <c r="C103" s="152" t="s">
        <v>265</v>
      </c>
      <c r="D103" s="139" t="s">
        <v>205</v>
      </c>
      <c r="E103" s="140">
        <v>10</v>
      </c>
      <c r="F103" s="141">
        <v>0</v>
      </c>
      <c r="G103" s="142">
        <f>ROUND(E103*F103,2)</f>
        <v>0</v>
      </c>
      <c r="H103" s="141">
        <v>0</v>
      </c>
      <c r="I103" s="142">
        <f>ROUND(E103*H103,2)</f>
        <v>0</v>
      </c>
      <c r="J103" s="141">
        <v>2320</v>
      </c>
      <c r="K103" s="142">
        <f>ROUND(E103*J103,2)</f>
        <v>23200</v>
      </c>
      <c r="L103" s="142">
        <v>21</v>
      </c>
      <c r="M103" s="142">
        <f>G103*(1+L103/100)</f>
        <v>0</v>
      </c>
      <c r="N103" s="140">
        <v>0.04</v>
      </c>
      <c r="O103" s="140">
        <f>ROUND(E103*N103,2)</f>
        <v>0.4</v>
      </c>
      <c r="P103" s="140">
        <v>0</v>
      </c>
      <c r="Q103" s="140">
        <f>ROUND(E103*P103,2)</f>
        <v>0</v>
      </c>
      <c r="R103" s="142"/>
      <c r="S103" s="142" t="s">
        <v>153</v>
      </c>
      <c r="T103" s="142" t="s">
        <v>147</v>
      </c>
      <c r="U103" s="142">
        <v>0</v>
      </c>
      <c r="V103" s="142">
        <f>ROUND(E103*U103,2)</f>
        <v>0</v>
      </c>
      <c r="W103" s="142"/>
      <c r="X103" s="129" t="s">
        <v>148</v>
      </c>
      <c r="Y103" s="119"/>
      <c r="Z103" s="119"/>
      <c r="AA103" s="119"/>
      <c r="AB103" s="119"/>
      <c r="AC103" s="119"/>
      <c r="AD103" s="119"/>
      <c r="AE103" s="119"/>
      <c r="AF103" s="119" t="s">
        <v>149</v>
      </c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59" outlineLevel="2" x14ac:dyDescent="0.2">
      <c r="A104" s="126"/>
      <c r="B104" s="127"/>
      <c r="C104" s="263" t="s">
        <v>72</v>
      </c>
      <c r="D104" s="264"/>
      <c r="E104" s="264"/>
      <c r="F104" s="264"/>
      <c r="G104" s="264"/>
      <c r="H104" s="129"/>
      <c r="I104" s="129"/>
      <c r="J104" s="129"/>
      <c r="K104" s="129"/>
      <c r="L104" s="129"/>
      <c r="M104" s="129"/>
      <c r="N104" s="128"/>
      <c r="O104" s="128"/>
      <c r="P104" s="128"/>
      <c r="Q104" s="128"/>
      <c r="R104" s="129"/>
      <c r="S104" s="129"/>
      <c r="T104" s="129"/>
      <c r="U104" s="129"/>
      <c r="V104" s="129"/>
      <c r="W104" s="129"/>
      <c r="X104" s="129"/>
      <c r="Y104" s="119"/>
      <c r="Z104" s="119"/>
      <c r="AA104" s="119"/>
      <c r="AB104" s="119"/>
      <c r="AC104" s="119"/>
      <c r="AD104" s="119"/>
      <c r="AE104" s="119"/>
      <c r="AF104" s="119" t="s">
        <v>206</v>
      </c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</row>
    <row r="105" spans="1:59" ht="22.5" outlineLevel="1" x14ac:dyDescent="0.2">
      <c r="A105" s="137">
        <v>52</v>
      </c>
      <c r="B105" s="138" t="s">
        <v>266</v>
      </c>
      <c r="C105" s="152" t="s">
        <v>250</v>
      </c>
      <c r="D105" s="139" t="s">
        <v>205</v>
      </c>
      <c r="E105" s="140">
        <v>10</v>
      </c>
      <c r="F105" s="141">
        <v>0</v>
      </c>
      <c r="G105" s="142">
        <f>ROUND(E105*F105,2)</f>
        <v>0</v>
      </c>
      <c r="H105" s="141">
        <v>6200</v>
      </c>
      <c r="I105" s="142">
        <f>ROUND(E105*H105,2)</f>
        <v>62000</v>
      </c>
      <c r="J105" s="141">
        <v>0</v>
      </c>
      <c r="K105" s="142">
        <f>ROUND(E105*J105,2)</f>
        <v>0</v>
      </c>
      <c r="L105" s="142">
        <v>21</v>
      </c>
      <c r="M105" s="142">
        <f>G105*(1+L105/100)</f>
        <v>0</v>
      </c>
      <c r="N105" s="140">
        <v>0.04</v>
      </c>
      <c r="O105" s="140">
        <f>ROUND(E105*N105,2)</f>
        <v>0.4</v>
      </c>
      <c r="P105" s="140">
        <v>0</v>
      </c>
      <c r="Q105" s="140">
        <f>ROUND(E105*P105,2)</f>
        <v>0</v>
      </c>
      <c r="R105" s="142"/>
      <c r="S105" s="142" t="s">
        <v>153</v>
      </c>
      <c r="T105" s="142" t="s">
        <v>147</v>
      </c>
      <c r="U105" s="142">
        <v>0</v>
      </c>
      <c r="V105" s="142">
        <f>ROUND(E105*U105,2)</f>
        <v>0</v>
      </c>
      <c r="W105" s="142"/>
      <c r="X105" s="129" t="s">
        <v>148</v>
      </c>
      <c r="Y105" s="119"/>
      <c r="Z105" s="119"/>
      <c r="AA105" s="119"/>
      <c r="AB105" s="119"/>
      <c r="AC105" s="119"/>
      <c r="AD105" s="119"/>
      <c r="AE105" s="119"/>
      <c r="AF105" s="119" t="s">
        <v>149</v>
      </c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</row>
    <row r="106" spans="1:59" outlineLevel="2" x14ac:dyDescent="0.2">
      <c r="A106" s="126"/>
      <c r="B106" s="127"/>
      <c r="C106" s="263" t="s">
        <v>72</v>
      </c>
      <c r="D106" s="264"/>
      <c r="E106" s="264"/>
      <c r="F106" s="264"/>
      <c r="G106" s="264"/>
      <c r="H106" s="129"/>
      <c r="I106" s="129"/>
      <c r="J106" s="129"/>
      <c r="K106" s="129"/>
      <c r="L106" s="129"/>
      <c r="M106" s="129"/>
      <c r="N106" s="128"/>
      <c r="O106" s="128"/>
      <c r="P106" s="128"/>
      <c r="Q106" s="128"/>
      <c r="R106" s="129"/>
      <c r="S106" s="129"/>
      <c r="T106" s="129"/>
      <c r="U106" s="129"/>
      <c r="V106" s="129"/>
      <c r="W106" s="129"/>
      <c r="X106" s="129"/>
      <c r="Y106" s="119"/>
      <c r="Z106" s="119"/>
      <c r="AA106" s="119"/>
      <c r="AB106" s="119"/>
      <c r="AC106" s="119"/>
      <c r="AD106" s="119"/>
      <c r="AE106" s="119"/>
      <c r="AF106" s="119" t="s">
        <v>206</v>
      </c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</row>
    <row r="107" spans="1:59" ht="33.75" outlineLevel="1" x14ac:dyDescent="0.2">
      <c r="A107" s="137">
        <v>53</v>
      </c>
      <c r="B107" s="138" t="s">
        <v>267</v>
      </c>
      <c r="C107" s="152" t="s">
        <v>268</v>
      </c>
      <c r="D107" s="139" t="s">
        <v>183</v>
      </c>
      <c r="E107" s="140">
        <v>1000</v>
      </c>
      <c r="F107" s="141">
        <v>0</v>
      </c>
      <c r="G107" s="142">
        <f>ROUND(E107*F107,2)</f>
        <v>0</v>
      </c>
      <c r="H107" s="141">
        <v>0</v>
      </c>
      <c r="I107" s="142">
        <f>ROUND(E107*H107,2)</f>
        <v>0</v>
      </c>
      <c r="J107" s="141">
        <v>550</v>
      </c>
      <c r="K107" s="142">
        <f>ROUND(E107*J107,2)</f>
        <v>550000</v>
      </c>
      <c r="L107" s="142">
        <v>21</v>
      </c>
      <c r="M107" s="142">
        <f>G107*(1+L107/100)</f>
        <v>0</v>
      </c>
      <c r="N107" s="140">
        <v>0.04</v>
      </c>
      <c r="O107" s="140">
        <f>ROUND(E107*N107,2)</f>
        <v>40</v>
      </c>
      <c r="P107" s="140">
        <v>0</v>
      </c>
      <c r="Q107" s="140">
        <f>ROUND(E107*P107,2)</f>
        <v>0</v>
      </c>
      <c r="R107" s="142"/>
      <c r="S107" s="142" t="s">
        <v>153</v>
      </c>
      <c r="T107" s="142" t="s">
        <v>147</v>
      </c>
      <c r="U107" s="142">
        <v>0</v>
      </c>
      <c r="V107" s="142">
        <f>ROUND(E107*U107,2)</f>
        <v>0</v>
      </c>
      <c r="W107" s="142"/>
      <c r="X107" s="129" t="s">
        <v>148</v>
      </c>
      <c r="Y107" s="119"/>
      <c r="Z107" s="119"/>
      <c r="AA107" s="119"/>
      <c r="AB107" s="119"/>
      <c r="AC107" s="119"/>
      <c r="AD107" s="119"/>
      <c r="AE107" s="119"/>
      <c r="AF107" s="119" t="s">
        <v>149</v>
      </c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</row>
    <row r="108" spans="1:59" ht="22.5" outlineLevel="2" x14ac:dyDescent="0.2">
      <c r="A108" s="126"/>
      <c r="B108" s="127"/>
      <c r="C108" s="263" t="s">
        <v>269</v>
      </c>
      <c r="D108" s="264"/>
      <c r="E108" s="264"/>
      <c r="F108" s="264"/>
      <c r="G108" s="264"/>
      <c r="H108" s="129"/>
      <c r="I108" s="129"/>
      <c r="J108" s="129"/>
      <c r="K108" s="129"/>
      <c r="L108" s="129"/>
      <c r="M108" s="129"/>
      <c r="N108" s="128"/>
      <c r="O108" s="128"/>
      <c r="P108" s="128"/>
      <c r="Q108" s="128"/>
      <c r="R108" s="129"/>
      <c r="S108" s="129"/>
      <c r="T108" s="129"/>
      <c r="U108" s="129"/>
      <c r="V108" s="129"/>
      <c r="W108" s="129"/>
      <c r="X108" s="129"/>
      <c r="Y108" s="119"/>
      <c r="Z108" s="119"/>
      <c r="AA108" s="119"/>
      <c r="AB108" s="119"/>
      <c r="AC108" s="119"/>
      <c r="AD108" s="119"/>
      <c r="AE108" s="119"/>
      <c r="AF108" s="119" t="s">
        <v>206</v>
      </c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49" t="str">
        <f>C108</f>
        <v>výložníků nebo závěsů (trasa v odbočkách ze stávajícího energomostu, ve stávajícím energomostu a v nové hale TaO)</v>
      </c>
      <c r="BA108" s="119"/>
      <c r="BB108" s="119"/>
      <c r="BC108" s="119"/>
      <c r="BD108" s="119"/>
      <c r="BE108" s="119"/>
      <c r="BF108" s="119"/>
      <c r="BG108" s="119"/>
    </row>
    <row r="109" spans="1:59" ht="33.75" outlineLevel="1" x14ac:dyDescent="0.2">
      <c r="A109" s="137">
        <v>54</v>
      </c>
      <c r="B109" s="138" t="s">
        <v>270</v>
      </c>
      <c r="C109" s="152" t="s">
        <v>271</v>
      </c>
      <c r="D109" s="139" t="s">
        <v>183</v>
      </c>
      <c r="E109" s="140">
        <v>1000</v>
      </c>
      <c r="F109" s="141">
        <v>0</v>
      </c>
      <c r="G109" s="142">
        <f>ROUND(E109*F109,2)</f>
        <v>0</v>
      </c>
      <c r="H109" s="141">
        <v>1850</v>
      </c>
      <c r="I109" s="142">
        <f>ROUND(E109*H109,2)</f>
        <v>1850000</v>
      </c>
      <c r="J109" s="141">
        <v>0</v>
      </c>
      <c r="K109" s="142">
        <f>ROUND(E109*J109,2)</f>
        <v>0</v>
      </c>
      <c r="L109" s="142">
        <v>21</v>
      </c>
      <c r="M109" s="142">
        <f>G109*(1+L109/100)</f>
        <v>0</v>
      </c>
      <c r="N109" s="140">
        <v>0.04</v>
      </c>
      <c r="O109" s="140">
        <f>ROUND(E109*N109,2)</f>
        <v>40</v>
      </c>
      <c r="P109" s="140">
        <v>0</v>
      </c>
      <c r="Q109" s="140">
        <f>ROUND(E109*P109,2)</f>
        <v>0</v>
      </c>
      <c r="R109" s="142"/>
      <c r="S109" s="142" t="s">
        <v>153</v>
      </c>
      <c r="T109" s="142" t="s">
        <v>147</v>
      </c>
      <c r="U109" s="142">
        <v>0</v>
      </c>
      <c r="V109" s="142">
        <f>ROUND(E109*U109,2)</f>
        <v>0</v>
      </c>
      <c r="W109" s="142"/>
      <c r="X109" s="129" t="s">
        <v>148</v>
      </c>
      <c r="Y109" s="119"/>
      <c r="Z109" s="119"/>
      <c r="AA109" s="119"/>
      <c r="AB109" s="119"/>
      <c r="AC109" s="119"/>
      <c r="AD109" s="119"/>
      <c r="AE109" s="119"/>
      <c r="AF109" s="119" t="s">
        <v>149</v>
      </c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59" ht="22.5" outlineLevel="2" x14ac:dyDescent="0.2">
      <c r="A110" s="126"/>
      <c r="B110" s="127"/>
      <c r="C110" s="263" t="s">
        <v>269</v>
      </c>
      <c r="D110" s="264"/>
      <c r="E110" s="264"/>
      <c r="F110" s="264"/>
      <c r="G110" s="264"/>
      <c r="H110" s="129"/>
      <c r="I110" s="129"/>
      <c r="J110" s="129"/>
      <c r="K110" s="129"/>
      <c r="L110" s="129"/>
      <c r="M110" s="129"/>
      <c r="N110" s="128"/>
      <c r="O110" s="128"/>
      <c r="P110" s="128"/>
      <c r="Q110" s="128"/>
      <c r="R110" s="129"/>
      <c r="S110" s="129"/>
      <c r="T110" s="129"/>
      <c r="U110" s="129"/>
      <c r="V110" s="129"/>
      <c r="W110" s="129"/>
      <c r="X110" s="129"/>
      <c r="Y110" s="119"/>
      <c r="Z110" s="119"/>
      <c r="AA110" s="119"/>
      <c r="AB110" s="119"/>
      <c r="AC110" s="119"/>
      <c r="AD110" s="119"/>
      <c r="AE110" s="119"/>
      <c r="AF110" s="119" t="s">
        <v>206</v>
      </c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49" t="str">
        <f>C110</f>
        <v>výložníků nebo závěsů (trasa v odbočkách ze stávajícího energomostu, ve stávajícím energomostu a v nové hale TaO)</v>
      </c>
      <c r="BA110" s="119"/>
      <c r="BB110" s="119"/>
      <c r="BC110" s="119"/>
      <c r="BD110" s="119"/>
      <c r="BE110" s="119"/>
      <c r="BF110" s="119"/>
      <c r="BG110" s="119"/>
    </row>
    <row r="111" spans="1:59" ht="25.5" x14ac:dyDescent="0.2">
      <c r="A111" s="131" t="s">
        <v>141</v>
      </c>
      <c r="B111" s="132" t="s">
        <v>73</v>
      </c>
      <c r="C111" s="150" t="s">
        <v>74</v>
      </c>
      <c r="D111" s="133"/>
      <c r="E111" s="134"/>
      <c r="F111" s="135"/>
      <c r="G111" s="135">
        <f>SUMIF(AF112:AF127,"&lt;&gt;NOR",G112:G127)</f>
        <v>0</v>
      </c>
      <c r="H111" s="135"/>
      <c r="I111" s="135">
        <f>SUM(I112:I127)</f>
        <v>3064500</v>
      </c>
      <c r="J111" s="135"/>
      <c r="K111" s="135">
        <f>SUM(K112:K127)</f>
        <v>1710000</v>
      </c>
      <c r="L111" s="135"/>
      <c r="M111" s="135">
        <f>SUM(M112:M127)</f>
        <v>0</v>
      </c>
      <c r="N111" s="134"/>
      <c r="O111" s="134">
        <f>SUM(O112:O127)</f>
        <v>629.20000000000005</v>
      </c>
      <c r="P111" s="134"/>
      <c r="Q111" s="134">
        <f>SUM(Q112:Q127)</f>
        <v>0</v>
      </c>
      <c r="R111" s="135"/>
      <c r="S111" s="135"/>
      <c r="T111" s="135"/>
      <c r="U111" s="135"/>
      <c r="V111" s="135">
        <f>SUM(V112:V127)</f>
        <v>0</v>
      </c>
      <c r="W111" s="135"/>
      <c r="X111" s="130"/>
      <c r="AF111" t="s">
        <v>142</v>
      </c>
    </row>
    <row r="112" spans="1:59" ht="33.75" outlineLevel="1" x14ac:dyDescent="0.2">
      <c r="A112" s="137">
        <v>55</v>
      </c>
      <c r="B112" s="138" t="s">
        <v>272</v>
      </c>
      <c r="C112" s="152" t="s">
        <v>257</v>
      </c>
      <c r="D112" s="139" t="s">
        <v>183</v>
      </c>
      <c r="E112" s="140">
        <v>6750</v>
      </c>
      <c r="F112" s="141">
        <v>0</v>
      </c>
      <c r="G112" s="142">
        <f>ROUND(E112*F112,2)</f>
        <v>0</v>
      </c>
      <c r="H112" s="141">
        <v>0</v>
      </c>
      <c r="I112" s="142">
        <f>ROUND(E112*H112,2)</f>
        <v>0</v>
      </c>
      <c r="J112" s="141">
        <v>220</v>
      </c>
      <c r="K112" s="142">
        <f>ROUND(E112*J112,2)</f>
        <v>1485000</v>
      </c>
      <c r="L112" s="142">
        <v>21</v>
      </c>
      <c r="M112" s="142">
        <f>G112*(1+L112/100)</f>
        <v>0</v>
      </c>
      <c r="N112" s="140">
        <v>0.04</v>
      </c>
      <c r="O112" s="140">
        <f>ROUND(E112*N112,2)</f>
        <v>270</v>
      </c>
      <c r="P112" s="140">
        <v>0</v>
      </c>
      <c r="Q112" s="140">
        <f>ROUND(E112*P112,2)</f>
        <v>0</v>
      </c>
      <c r="R112" s="142"/>
      <c r="S112" s="142" t="s">
        <v>153</v>
      </c>
      <c r="T112" s="142" t="s">
        <v>147</v>
      </c>
      <c r="U112" s="142">
        <v>0</v>
      </c>
      <c r="V112" s="142">
        <f>ROUND(E112*U112,2)</f>
        <v>0</v>
      </c>
      <c r="W112" s="142"/>
      <c r="X112" s="129" t="s">
        <v>148</v>
      </c>
      <c r="Y112" s="119"/>
      <c r="Z112" s="119"/>
      <c r="AA112" s="119"/>
      <c r="AB112" s="119"/>
      <c r="AC112" s="119"/>
      <c r="AD112" s="119"/>
      <c r="AE112" s="119"/>
      <c r="AF112" s="119" t="s">
        <v>149</v>
      </c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</row>
    <row r="113" spans="1:59" outlineLevel="2" x14ac:dyDescent="0.2">
      <c r="A113" s="126"/>
      <c r="B113" s="127"/>
      <c r="C113" s="263" t="s">
        <v>273</v>
      </c>
      <c r="D113" s="264"/>
      <c r="E113" s="264"/>
      <c r="F113" s="264"/>
      <c r="G113" s="264"/>
      <c r="H113" s="129"/>
      <c r="I113" s="129"/>
      <c r="J113" s="129"/>
      <c r="K113" s="129"/>
      <c r="L113" s="129"/>
      <c r="M113" s="129"/>
      <c r="N113" s="128"/>
      <c r="O113" s="128"/>
      <c r="P113" s="128"/>
      <c r="Q113" s="128"/>
      <c r="R113" s="129"/>
      <c r="S113" s="129"/>
      <c r="T113" s="129"/>
      <c r="U113" s="129"/>
      <c r="V113" s="129"/>
      <c r="W113" s="129"/>
      <c r="X113" s="129"/>
      <c r="Y113" s="119"/>
      <c r="Z113" s="119"/>
      <c r="AA113" s="119"/>
      <c r="AB113" s="119"/>
      <c r="AC113" s="119"/>
      <c r="AD113" s="119"/>
      <c r="AE113" s="119"/>
      <c r="AF113" s="119" t="s">
        <v>206</v>
      </c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</row>
    <row r="114" spans="1:59" ht="22.5" outlineLevel="1" x14ac:dyDescent="0.2">
      <c r="A114" s="137">
        <v>56</v>
      </c>
      <c r="B114" s="138" t="s">
        <v>274</v>
      </c>
      <c r="C114" s="152" t="s">
        <v>260</v>
      </c>
      <c r="D114" s="139" t="s">
        <v>183</v>
      </c>
      <c r="E114" s="140">
        <v>6750</v>
      </c>
      <c r="F114" s="141">
        <v>0</v>
      </c>
      <c r="G114" s="142">
        <f>ROUND(E114*F114,2)</f>
        <v>0</v>
      </c>
      <c r="H114" s="141">
        <v>370</v>
      </c>
      <c r="I114" s="142">
        <f>ROUND(E114*H114,2)</f>
        <v>2497500</v>
      </c>
      <c r="J114" s="141">
        <v>0</v>
      </c>
      <c r="K114" s="142">
        <f>ROUND(E114*J114,2)</f>
        <v>0</v>
      </c>
      <c r="L114" s="142">
        <v>21</v>
      </c>
      <c r="M114" s="142">
        <f>G114*(1+L114/100)</f>
        <v>0</v>
      </c>
      <c r="N114" s="140">
        <v>0.04</v>
      </c>
      <c r="O114" s="140">
        <f>ROUND(E114*N114,2)</f>
        <v>270</v>
      </c>
      <c r="P114" s="140">
        <v>0</v>
      </c>
      <c r="Q114" s="140">
        <f>ROUND(E114*P114,2)</f>
        <v>0</v>
      </c>
      <c r="R114" s="142"/>
      <c r="S114" s="142" t="s">
        <v>153</v>
      </c>
      <c r="T114" s="142" t="s">
        <v>147</v>
      </c>
      <c r="U114" s="142">
        <v>0</v>
      </c>
      <c r="V114" s="142">
        <f>ROUND(E114*U114,2)</f>
        <v>0</v>
      </c>
      <c r="W114" s="142"/>
      <c r="X114" s="129" t="s">
        <v>148</v>
      </c>
      <c r="Y114" s="119"/>
      <c r="Z114" s="119"/>
      <c r="AA114" s="119"/>
      <c r="AB114" s="119"/>
      <c r="AC114" s="119"/>
      <c r="AD114" s="119"/>
      <c r="AE114" s="119"/>
      <c r="AF114" s="119" t="s">
        <v>149</v>
      </c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</row>
    <row r="115" spans="1:59" outlineLevel="2" x14ac:dyDescent="0.2">
      <c r="A115" s="126"/>
      <c r="B115" s="127"/>
      <c r="C115" s="263" t="s">
        <v>273</v>
      </c>
      <c r="D115" s="264"/>
      <c r="E115" s="264"/>
      <c r="F115" s="264"/>
      <c r="G115" s="264"/>
      <c r="H115" s="129"/>
      <c r="I115" s="129"/>
      <c r="J115" s="129"/>
      <c r="K115" s="129"/>
      <c r="L115" s="129"/>
      <c r="M115" s="129"/>
      <c r="N115" s="128"/>
      <c r="O115" s="128"/>
      <c r="P115" s="128"/>
      <c r="Q115" s="128"/>
      <c r="R115" s="129"/>
      <c r="S115" s="129"/>
      <c r="T115" s="129"/>
      <c r="U115" s="129"/>
      <c r="V115" s="129"/>
      <c r="W115" s="129"/>
      <c r="X115" s="129"/>
      <c r="Y115" s="119"/>
      <c r="Z115" s="119"/>
      <c r="AA115" s="119"/>
      <c r="AB115" s="119"/>
      <c r="AC115" s="119"/>
      <c r="AD115" s="119"/>
      <c r="AE115" s="119"/>
      <c r="AF115" s="119" t="s">
        <v>206</v>
      </c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</row>
    <row r="116" spans="1:59" ht="22.5" outlineLevel="1" x14ac:dyDescent="0.2">
      <c r="A116" s="137">
        <v>57</v>
      </c>
      <c r="B116" s="138" t="s">
        <v>275</v>
      </c>
      <c r="C116" s="152" t="s">
        <v>276</v>
      </c>
      <c r="D116" s="139" t="s">
        <v>233</v>
      </c>
      <c r="E116" s="140">
        <v>15</v>
      </c>
      <c r="F116" s="141">
        <v>0</v>
      </c>
      <c r="G116" s="142">
        <f>ROUND(E116*F116,2)</f>
        <v>0</v>
      </c>
      <c r="H116" s="141">
        <v>0</v>
      </c>
      <c r="I116" s="142">
        <f>ROUND(E116*H116,2)</f>
        <v>0</v>
      </c>
      <c r="J116" s="141">
        <v>1800</v>
      </c>
      <c r="K116" s="142">
        <f>ROUND(E116*J116,2)</f>
        <v>27000</v>
      </c>
      <c r="L116" s="142">
        <v>21</v>
      </c>
      <c r="M116" s="142">
        <f>G116*(1+L116/100)</f>
        <v>0</v>
      </c>
      <c r="N116" s="140">
        <v>0.04</v>
      </c>
      <c r="O116" s="140">
        <f>ROUND(E116*N116,2)</f>
        <v>0.6</v>
      </c>
      <c r="P116" s="140">
        <v>0</v>
      </c>
      <c r="Q116" s="140">
        <f>ROUND(E116*P116,2)</f>
        <v>0</v>
      </c>
      <c r="R116" s="142"/>
      <c r="S116" s="142" t="s">
        <v>153</v>
      </c>
      <c r="T116" s="142" t="s">
        <v>147</v>
      </c>
      <c r="U116" s="142">
        <v>0</v>
      </c>
      <c r="V116" s="142">
        <f>ROUND(E116*U116,2)</f>
        <v>0</v>
      </c>
      <c r="W116" s="142"/>
      <c r="X116" s="129" t="s">
        <v>148</v>
      </c>
      <c r="Y116" s="119"/>
      <c r="Z116" s="119"/>
      <c r="AA116" s="119"/>
      <c r="AB116" s="119"/>
      <c r="AC116" s="119"/>
      <c r="AD116" s="119"/>
      <c r="AE116" s="119"/>
      <c r="AF116" s="119" t="s">
        <v>149</v>
      </c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</row>
    <row r="117" spans="1:59" outlineLevel="2" x14ac:dyDescent="0.2">
      <c r="A117" s="126"/>
      <c r="B117" s="127"/>
      <c r="C117" s="263" t="s">
        <v>273</v>
      </c>
      <c r="D117" s="264"/>
      <c r="E117" s="264"/>
      <c r="F117" s="264"/>
      <c r="G117" s="264"/>
      <c r="H117" s="129"/>
      <c r="I117" s="129"/>
      <c r="J117" s="129"/>
      <c r="K117" s="129"/>
      <c r="L117" s="129"/>
      <c r="M117" s="129"/>
      <c r="N117" s="128"/>
      <c r="O117" s="128"/>
      <c r="P117" s="128"/>
      <c r="Q117" s="128"/>
      <c r="R117" s="129"/>
      <c r="S117" s="129"/>
      <c r="T117" s="129"/>
      <c r="U117" s="129"/>
      <c r="V117" s="129"/>
      <c r="W117" s="129"/>
      <c r="X117" s="129"/>
      <c r="Y117" s="119"/>
      <c r="Z117" s="119"/>
      <c r="AA117" s="119"/>
      <c r="AB117" s="119"/>
      <c r="AC117" s="119"/>
      <c r="AD117" s="119"/>
      <c r="AE117" s="119"/>
      <c r="AF117" s="119" t="s">
        <v>206</v>
      </c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Q117" s="119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</row>
    <row r="118" spans="1:59" ht="22.5" outlineLevel="1" x14ac:dyDescent="0.2">
      <c r="A118" s="137">
        <v>58</v>
      </c>
      <c r="B118" s="138" t="s">
        <v>277</v>
      </c>
      <c r="C118" s="152" t="s">
        <v>278</v>
      </c>
      <c r="D118" s="139" t="s">
        <v>233</v>
      </c>
      <c r="E118" s="140">
        <v>15</v>
      </c>
      <c r="F118" s="141">
        <v>0</v>
      </c>
      <c r="G118" s="142">
        <f>ROUND(E118*F118,2)</f>
        <v>0</v>
      </c>
      <c r="H118" s="141">
        <v>4800</v>
      </c>
      <c r="I118" s="142">
        <f>ROUND(E118*H118,2)</f>
        <v>72000</v>
      </c>
      <c r="J118" s="141">
        <v>0</v>
      </c>
      <c r="K118" s="142">
        <f>ROUND(E118*J118,2)</f>
        <v>0</v>
      </c>
      <c r="L118" s="142">
        <v>21</v>
      </c>
      <c r="M118" s="142">
        <f>G118*(1+L118/100)</f>
        <v>0</v>
      </c>
      <c r="N118" s="140">
        <v>0.04</v>
      </c>
      <c r="O118" s="140">
        <f>ROUND(E118*N118,2)</f>
        <v>0.6</v>
      </c>
      <c r="P118" s="140">
        <v>0</v>
      </c>
      <c r="Q118" s="140">
        <f>ROUND(E118*P118,2)</f>
        <v>0</v>
      </c>
      <c r="R118" s="142"/>
      <c r="S118" s="142" t="s">
        <v>153</v>
      </c>
      <c r="T118" s="142" t="s">
        <v>147</v>
      </c>
      <c r="U118" s="142">
        <v>0</v>
      </c>
      <c r="V118" s="142">
        <f>ROUND(E118*U118,2)</f>
        <v>0</v>
      </c>
      <c r="W118" s="142"/>
      <c r="X118" s="129" t="s">
        <v>148</v>
      </c>
      <c r="Y118" s="119"/>
      <c r="Z118" s="119"/>
      <c r="AA118" s="119"/>
      <c r="AB118" s="119"/>
      <c r="AC118" s="119"/>
      <c r="AD118" s="119"/>
      <c r="AE118" s="119"/>
      <c r="AF118" s="119" t="s">
        <v>149</v>
      </c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</row>
    <row r="119" spans="1:59" outlineLevel="2" x14ac:dyDescent="0.2">
      <c r="A119" s="126"/>
      <c r="B119" s="127"/>
      <c r="C119" s="263" t="s">
        <v>273</v>
      </c>
      <c r="D119" s="264"/>
      <c r="E119" s="264"/>
      <c r="F119" s="264"/>
      <c r="G119" s="264"/>
      <c r="H119" s="129"/>
      <c r="I119" s="129"/>
      <c r="J119" s="129"/>
      <c r="K119" s="129"/>
      <c r="L119" s="129"/>
      <c r="M119" s="129"/>
      <c r="N119" s="128"/>
      <c r="O119" s="128"/>
      <c r="P119" s="128"/>
      <c r="Q119" s="128"/>
      <c r="R119" s="129"/>
      <c r="S119" s="129"/>
      <c r="T119" s="129"/>
      <c r="U119" s="129"/>
      <c r="V119" s="129"/>
      <c r="W119" s="129"/>
      <c r="X119" s="129"/>
      <c r="Y119" s="119"/>
      <c r="Z119" s="119"/>
      <c r="AA119" s="119"/>
      <c r="AB119" s="119"/>
      <c r="AC119" s="119"/>
      <c r="AD119" s="119"/>
      <c r="AE119" s="119"/>
      <c r="AF119" s="119" t="s">
        <v>206</v>
      </c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</row>
    <row r="120" spans="1:59" ht="22.5" outlineLevel="1" x14ac:dyDescent="0.2">
      <c r="A120" s="137">
        <v>59</v>
      </c>
      <c r="B120" s="138" t="s">
        <v>279</v>
      </c>
      <c r="C120" s="152" t="s">
        <v>242</v>
      </c>
      <c r="D120" s="139" t="s">
        <v>183</v>
      </c>
      <c r="E120" s="140">
        <v>480</v>
      </c>
      <c r="F120" s="141">
        <v>0</v>
      </c>
      <c r="G120" s="142">
        <f>ROUND(E120*F120,2)</f>
        <v>0</v>
      </c>
      <c r="H120" s="141">
        <v>0</v>
      </c>
      <c r="I120" s="142">
        <f>ROUND(E120*H120,2)</f>
        <v>0</v>
      </c>
      <c r="J120" s="141">
        <v>180</v>
      </c>
      <c r="K120" s="142">
        <f>ROUND(E120*J120,2)</f>
        <v>86400</v>
      </c>
      <c r="L120" s="142">
        <v>21</v>
      </c>
      <c r="M120" s="142">
        <f>G120*(1+L120/100)</f>
        <v>0</v>
      </c>
      <c r="N120" s="140">
        <v>0.04</v>
      </c>
      <c r="O120" s="140">
        <f>ROUND(E120*N120,2)</f>
        <v>19.2</v>
      </c>
      <c r="P120" s="140">
        <v>0</v>
      </c>
      <c r="Q120" s="140">
        <f>ROUND(E120*P120,2)</f>
        <v>0</v>
      </c>
      <c r="R120" s="142"/>
      <c r="S120" s="142" t="s">
        <v>153</v>
      </c>
      <c r="T120" s="142" t="s">
        <v>147</v>
      </c>
      <c r="U120" s="142">
        <v>0</v>
      </c>
      <c r="V120" s="142">
        <f>ROUND(E120*U120,2)</f>
        <v>0</v>
      </c>
      <c r="W120" s="142"/>
      <c r="X120" s="129" t="s">
        <v>148</v>
      </c>
      <c r="Y120" s="119"/>
      <c r="Z120" s="119"/>
      <c r="AA120" s="119"/>
      <c r="AB120" s="119"/>
      <c r="AC120" s="119"/>
      <c r="AD120" s="119"/>
      <c r="AE120" s="119"/>
      <c r="AF120" s="119" t="s">
        <v>149</v>
      </c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</row>
    <row r="121" spans="1:59" outlineLevel="2" x14ac:dyDescent="0.2">
      <c r="A121" s="126"/>
      <c r="B121" s="127"/>
      <c r="C121" s="263" t="s">
        <v>280</v>
      </c>
      <c r="D121" s="264"/>
      <c r="E121" s="264"/>
      <c r="F121" s="264"/>
      <c r="G121" s="264"/>
      <c r="H121" s="129"/>
      <c r="I121" s="129"/>
      <c r="J121" s="129"/>
      <c r="K121" s="129"/>
      <c r="L121" s="129"/>
      <c r="M121" s="129"/>
      <c r="N121" s="128"/>
      <c r="O121" s="128"/>
      <c r="P121" s="128"/>
      <c r="Q121" s="128"/>
      <c r="R121" s="129"/>
      <c r="S121" s="129"/>
      <c r="T121" s="129"/>
      <c r="U121" s="129"/>
      <c r="V121" s="129"/>
      <c r="W121" s="129"/>
      <c r="X121" s="129"/>
      <c r="Y121" s="119"/>
      <c r="Z121" s="119"/>
      <c r="AA121" s="119"/>
      <c r="AB121" s="119"/>
      <c r="AC121" s="119"/>
      <c r="AD121" s="119"/>
      <c r="AE121" s="119"/>
      <c r="AF121" s="119" t="s">
        <v>206</v>
      </c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</row>
    <row r="122" spans="1:59" ht="22.5" outlineLevel="1" x14ac:dyDescent="0.2">
      <c r="A122" s="137">
        <v>60</v>
      </c>
      <c r="B122" s="138" t="s">
        <v>281</v>
      </c>
      <c r="C122" s="152" t="s">
        <v>245</v>
      </c>
      <c r="D122" s="139" t="s">
        <v>183</v>
      </c>
      <c r="E122" s="140">
        <v>480</v>
      </c>
      <c r="F122" s="141">
        <v>0</v>
      </c>
      <c r="G122" s="142">
        <f>ROUND(E122*F122,2)</f>
        <v>0</v>
      </c>
      <c r="H122" s="141">
        <v>450</v>
      </c>
      <c r="I122" s="142">
        <f>ROUND(E122*H122,2)</f>
        <v>216000</v>
      </c>
      <c r="J122" s="141">
        <v>0</v>
      </c>
      <c r="K122" s="142">
        <f>ROUND(E122*J122,2)</f>
        <v>0</v>
      </c>
      <c r="L122" s="142">
        <v>21</v>
      </c>
      <c r="M122" s="142">
        <f>G122*(1+L122/100)</f>
        <v>0</v>
      </c>
      <c r="N122" s="140">
        <v>0.04</v>
      </c>
      <c r="O122" s="140">
        <f>ROUND(E122*N122,2)</f>
        <v>19.2</v>
      </c>
      <c r="P122" s="140">
        <v>0</v>
      </c>
      <c r="Q122" s="140">
        <f>ROUND(E122*P122,2)</f>
        <v>0</v>
      </c>
      <c r="R122" s="142"/>
      <c r="S122" s="142" t="s">
        <v>153</v>
      </c>
      <c r="T122" s="142" t="s">
        <v>147</v>
      </c>
      <c r="U122" s="142">
        <v>0</v>
      </c>
      <c r="V122" s="142">
        <f>ROUND(E122*U122,2)</f>
        <v>0</v>
      </c>
      <c r="W122" s="142"/>
      <c r="X122" s="129" t="s">
        <v>148</v>
      </c>
      <c r="Y122" s="119"/>
      <c r="Z122" s="119"/>
      <c r="AA122" s="119"/>
      <c r="AB122" s="119"/>
      <c r="AC122" s="119"/>
      <c r="AD122" s="119"/>
      <c r="AE122" s="119"/>
      <c r="AF122" s="119" t="s">
        <v>149</v>
      </c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</row>
    <row r="123" spans="1:59" outlineLevel="2" x14ac:dyDescent="0.2">
      <c r="A123" s="126"/>
      <c r="B123" s="127"/>
      <c r="C123" s="263" t="s">
        <v>280</v>
      </c>
      <c r="D123" s="264"/>
      <c r="E123" s="264"/>
      <c r="F123" s="264"/>
      <c r="G123" s="264"/>
      <c r="H123" s="129"/>
      <c r="I123" s="129"/>
      <c r="J123" s="129"/>
      <c r="K123" s="129"/>
      <c r="L123" s="129"/>
      <c r="M123" s="129"/>
      <c r="N123" s="128"/>
      <c r="O123" s="128"/>
      <c r="P123" s="128"/>
      <c r="Q123" s="128"/>
      <c r="R123" s="129"/>
      <c r="S123" s="129"/>
      <c r="T123" s="129"/>
      <c r="U123" s="129"/>
      <c r="V123" s="129"/>
      <c r="W123" s="129"/>
      <c r="X123" s="129"/>
      <c r="Y123" s="119"/>
      <c r="Z123" s="119"/>
      <c r="AA123" s="119"/>
      <c r="AB123" s="119"/>
      <c r="AC123" s="119"/>
      <c r="AD123" s="119"/>
      <c r="AE123" s="119"/>
      <c r="AF123" s="119" t="s">
        <v>206</v>
      </c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</row>
    <row r="124" spans="1:59" ht="22.5" outlineLevel="1" x14ac:dyDescent="0.2">
      <c r="A124" s="137">
        <v>61</v>
      </c>
      <c r="B124" s="138" t="s">
        <v>282</v>
      </c>
      <c r="C124" s="152" t="s">
        <v>242</v>
      </c>
      <c r="D124" s="139" t="s">
        <v>183</v>
      </c>
      <c r="E124" s="140">
        <v>620</v>
      </c>
      <c r="F124" s="141">
        <v>0</v>
      </c>
      <c r="G124" s="142">
        <f>ROUND(E124*F124,2)</f>
        <v>0</v>
      </c>
      <c r="H124" s="141">
        <v>0</v>
      </c>
      <c r="I124" s="142">
        <f>ROUND(E124*H124,2)</f>
        <v>0</v>
      </c>
      <c r="J124" s="141">
        <v>180</v>
      </c>
      <c r="K124" s="142">
        <f>ROUND(E124*J124,2)</f>
        <v>111600</v>
      </c>
      <c r="L124" s="142">
        <v>21</v>
      </c>
      <c r="M124" s="142">
        <f>G124*(1+L124/100)</f>
        <v>0</v>
      </c>
      <c r="N124" s="140">
        <v>0.04</v>
      </c>
      <c r="O124" s="140">
        <f>ROUND(E124*N124,2)</f>
        <v>24.8</v>
      </c>
      <c r="P124" s="140">
        <v>0</v>
      </c>
      <c r="Q124" s="140">
        <f>ROUND(E124*P124,2)</f>
        <v>0</v>
      </c>
      <c r="R124" s="142"/>
      <c r="S124" s="142" t="s">
        <v>153</v>
      </c>
      <c r="T124" s="142" t="s">
        <v>147</v>
      </c>
      <c r="U124" s="142">
        <v>0</v>
      </c>
      <c r="V124" s="142">
        <f>ROUND(E124*U124,2)</f>
        <v>0</v>
      </c>
      <c r="W124" s="142"/>
      <c r="X124" s="129" t="s">
        <v>148</v>
      </c>
      <c r="Y124" s="119"/>
      <c r="Z124" s="119"/>
      <c r="AA124" s="119"/>
      <c r="AB124" s="119"/>
      <c r="AC124" s="119"/>
      <c r="AD124" s="119"/>
      <c r="AE124" s="119"/>
      <c r="AF124" s="119" t="s">
        <v>149</v>
      </c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</row>
    <row r="125" spans="1:59" outlineLevel="2" x14ac:dyDescent="0.2">
      <c r="A125" s="126"/>
      <c r="B125" s="127"/>
      <c r="C125" s="263" t="s">
        <v>283</v>
      </c>
      <c r="D125" s="264"/>
      <c r="E125" s="264"/>
      <c r="F125" s="264"/>
      <c r="G125" s="264"/>
      <c r="H125" s="129"/>
      <c r="I125" s="129"/>
      <c r="J125" s="129"/>
      <c r="K125" s="129"/>
      <c r="L125" s="129"/>
      <c r="M125" s="129"/>
      <c r="N125" s="128"/>
      <c r="O125" s="128"/>
      <c r="P125" s="128"/>
      <c r="Q125" s="128"/>
      <c r="R125" s="129"/>
      <c r="S125" s="129"/>
      <c r="T125" s="129"/>
      <c r="U125" s="129"/>
      <c r="V125" s="129"/>
      <c r="W125" s="129"/>
      <c r="X125" s="129"/>
      <c r="Y125" s="119"/>
      <c r="Z125" s="119"/>
      <c r="AA125" s="119"/>
      <c r="AB125" s="119"/>
      <c r="AC125" s="119"/>
      <c r="AD125" s="119"/>
      <c r="AE125" s="119"/>
      <c r="AF125" s="119" t="s">
        <v>206</v>
      </c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</row>
    <row r="126" spans="1:59" ht="22.5" outlineLevel="1" x14ac:dyDescent="0.2">
      <c r="A126" s="137">
        <v>62</v>
      </c>
      <c r="B126" s="138" t="s">
        <v>284</v>
      </c>
      <c r="C126" s="152" t="s">
        <v>245</v>
      </c>
      <c r="D126" s="139" t="s">
        <v>183</v>
      </c>
      <c r="E126" s="140">
        <v>620</v>
      </c>
      <c r="F126" s="141">
        <v>0</v>
      </c>
      <c r="G126" s="142">
        <f>ROUND(E126*F126,2)</f>
        <v>0</v>
      </c>
      <c r="H126" s="141">
        <v>450</v>
      </c>
      <c r="I126" s="142">
        <f>ROUND(E126*H126,2)</f>
        <v>279000</v>
      </c>
      <c r="J126" s="141">
        <v>0</v>
      </c>
      <c r="K126" s="142">
        <f>ROUND(E126*J126,2)</f>
        <v>0</v>
      </c>
      <c r="L126" s="142">
        <v>21</v>
      </c>
      <c r="M126" s="142">
        <f>G126*(1+L126/100)</f>
        <v>0</v>
      </c>
      <c r="N126" s="140">
        <v>0.04</v>
      </c>
      <c r="O126" s="140">
        <f>ROUND(E126*N126,2)</f>
        <v>24.8</v>
      </c>
      <c r="P126" s="140">
        <v>0</v>
      </c>
      <c r="Q126" s="140">
        <f>ROUND(E126*P126,2)</f>
        <v>0</v>
      </c>
      <c r="R126" s="142"/>
      <c r="S126" s="142" t="s">
        <v>153</v>
      </c>
      <c r="T126" s="142" t="s">
        <v>147</v>
      </c>
      <c r="U126" s="142">
        <v>0</v>
      </c>
      <c r="V126" s="142">
        <f>ROUND(E126*U126,2)</f>
        <v>0</v>
      </c>
      <c r="W126" s="142"/>
      <c r="X126" s="129" t="s">
        <v>148</v>
      </c>
      <c r="Y126" s="119"/>
      <c r="Z126" s="119"/>
      <c r="AA126" s="119"/>
      <c r="AB126" s="119"/>
      <c r="AC126" s="119"/>
      <c r="AD126" s="119"/>
      <c r="AE126" s="119"/>
      <c r="AF126" s="119" t="s">
        <v>149</v>
      </c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</row>
    <row r="127" spans="1:59" outlineLevel="2" x14ac:dyDescent="0.2">
      <c r="A127" s="126"/>
      <c r="B127" s="127"/>
      <c r="C127" s="263" t="s">
        <v>283</v>
      </c>
      <c r="D127" s="264"/>
      <c r="E127" s="264"/>
      <c r="F127" s="264"/>
      <c r="G127" s="264"/>
      <c r="H127" s="129"/>
      <c r="I127" s="129"/>
      <c r="J127" s="129"/>
      <c r="K127" s="129"/>
      <c r="L127" s="129"/>
      <c r="M127" s="129"/>
      <c r="N127" s="128"/>
      <c r="O127" s="128"/>
      <c r="P127" s="128"/>
      <c r="Q127" s="128"/>
      <c r="R127" s="129"/>
      <c r="S127" s="129"/>
      <c r="T127" s="129"/>
      <c r="U127" s="129"/>
      <c r="V127" s="129"/>
      <c r="W127" s="129"/>
      <c r="X127" s="129"/>
      <c r="Y127" s="119"/>
      <c r="Z127" s="119"/>
      <c r="AA127" s="119"/>
      <c r="AB127" s="119"/>
      <c r="AC127" s="119"/>
      <c r="AD127" s="119"/>
      <c r="AE127" s="119"/>
      <c r="AF127" s="119" t="s">
        <v>206</v>
      </c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</row>
    <row r="128" spans="1:59" x14ac:dyDescent="0.2">
      <c r="A128" s="131" t="s">
        <v>141</v>
      </c>
      <c r="B128" s="132" t="s">
        <v>75</v>
      </c>
      <c r="C128" s="150" t="s">
        <v>76</v>
      </c>
      <c r="D128" s="133"/>
      <c r="E128" s="134"/>
      <c r="F128" s="135"/>
      <c r="G128" s="135">
        <f>SUMIF(AF129:AF157,"&lt;&gt;NOR",G129:G157)</f>
        <v>0</v>
      </c>
      <c r="H128" s="135"/>
      <c r="I128" s="135">
        <f>SUM(I129:I157)</f>
        <v>392775</v>
      </c>
      <c r="J128" s="135"/>
      <c r="K128" s="135">
        <f>SUM(K129:K157)</f>
        <v>932186.5</v>
      </c>
      <c r="L128" s="135"/>
      <c r="M128" s="135">
        <f>SUM(M129:M157)</f>
        <v>0</v>
      </c>
      <c r="N128" s="134"/>
      <c r="O128" s="134">
        <f>SUM(O129:O157)</f>
        <v>27.380000000000003</v>
      </c>
      <c r="P128" s="134"/>
      <c r="Q128" s="134">
        <f>SUM(Q129:Q157)</f>
        <v>0</v>
      </c>
      <c r="R128" s="135"/>
      <c r="S128" s="135"/>
      <c r="T128" s="135"/>
      <c r="U128" s="135"/>
      <c r="V128" s="135">
        <f>SUM(V129:V157)</f>
        <v>0</v>
      </c>
      <c r="W128" s="135"/>
      <c r="X128" s="130"/>
      <c r="AF128" t="s">
        <v>142</v>
      </c>
    </row>
    <row r="129" spans="1:59" ht="45" outlineLevel="1" x14ac:dyDescent="0.2">
      <c r="A129" s="143">
        <v>63</v>
      </c>
      <c r="B129" s="144" t="s">
        <v>285</v>
      </c>
      <c r="C129" s="151" t="s">
        <v>286</v>
      </c>
      <c r="D129" s="145" t="s">
        <v>233</v>
      </c>
      <c r="E129" s="146">
        <v>2</v>
      </c>
      <c r="F129" s="147">
        <v>0</v>
      </c>
      <c r="G129" s="148">
        <f t="shared" ref="G129:G135" si="7">ROUND(E129*F129,2)</f>
        <v>0</v>
      </c>
      <c r="H129" s="147">
        <v>0</v>
      </c>
      <c r="I129" s="148">
        <f t="shared" ref="I129:I135" si="8">ROUND(E129*H129,2)</f>
        <v>0</v>
      </c>
      <c r="J129" s="147">
        <v>10000</v>
      </c>
      <c r="K129" s="148">
        <f t="shared" ref="K129:K135" si="9">ROUND(E129*J129,2)</f>
        <v>20000</v>
      </c>
      <c r="L129" s="148">
        <v>21</v>
      </c>
      <c r="M129" s="148">
        <f t="shared" ref="M129:M135" si="10">G129*(1+L129/100)</f>
        <v>0</v>
      </c>
      <c r="N129" s="146">
        <v>0.04</v>
      </c>
      <c r="O129" s="146">
        <f t="shared" ref="O129:O135" si="11">ROUND(E129*N129,2)</f>
        <v>0.08</v>
      </c>
      <c r="P129" s="146">
        <v>0</v>
      </c>
      <c r="Q129" s="146">
        <f t="shared" ref="Q129:Q135" si="12">ROUND(E129*P129,2)</f>
        <v>0</v>
      </c>
      <c r="R129" s="148"/>
      <c r="S129" s="148" t="s">
        <v>153</v>
      </c>
      <c r="T129" s="148" t="s">
        <v>147</v>
      </c>
      <c r="U129" s="148">
        <v>0</v>
      </c>
      <c r="V129" s="148">
        <f t="shared" ref="V129:V135" si="13">ROUND(E129*U129,2)</f>
        <v>0</v>
      </c>
      <c r="W129" s="148"/>
      <c r="X129" s="129" t="s">
        <v>148</v>
      </c>
      <c r="Y129" s="119"/>
      <c r="Z129" s="119"/>
      <c r="AA129" s="119"/>
      <c r="AB129" s="119"/>
      <c r="AC129" s="119"/>
      <c r="AD129" s="119"/>
      <c r="AE129" s="119"/>
      <c r="AF129" s="119" t="s">
        <v>149</v>
      </c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</row>
    <row r="130" spans="1:59" ht="33.75" outlineLevel="1" x14ac:dyDescent="0.2">
      <c r="A130" s="143">
        <v>64</v>
      </c>
      <c r="B130" s="144" t="s">
        <v>287</v>
      </c>
      <c r="C130" s="151" t="s">
        <v>288</v>
      </c>
      <c r="D130" s="145" t="s">
        <v>233</v>
      </c>
      <c r="E130" s="146">
        <v>2</v>
      </c>
      <c r="F130" s="147">
        <v>0</v>
      </c>
      <c r="G130" s="148">
        <f t="shared" si="7"/>
        <v>0</v>
      </c>
      <c r="H130" s="147">
        <v>100000</v>
      </c>
      <c r="I130" s="148">
        <f t="shared" si="8"/>
        <v>200000</v>
      </c>
      <c r="J130" s="147">
        <v>0</v>
      </c>
      <c r="K130" s="148">
        <f t="shared" si="9"/>
        <v>0</v>
      </c>
      <c r="L130" s="148">
        <v>21</v>
      </c>
      <c r="M130" s="148">
        <f t="shared" si="10"/>
        <v>0</v>
      </c>
      <c r="N130" s="146">
        <v>0.04</v>
      </c>
      <c r="O130" s="146">
        <f t="shared" si="11"/>
        <v>0.08</v>
      </c>
      <c r="P130" s="146">
        <v>0</v>
      </c>
      <c r="Q130" s="146">
        <f t="shared" si="12"/>
        <v>0</v>
      </c>
      <c r="R130" s="148"/>
      <c r="S130" s="148" t="s">
        <v>153</v>
      </c>
      <c r="T130" s="148" t="s">
        <v>147</v>
      </c>
      <c r="U130" s="148">
        <v>0</v>
      </c>
      <c r="V130" s="148">
        <f t="shared" si="13"/>
        <v>0</v>
      </c>
      <c r="W130" s="148"/>
      <c r="X130" s="129" t="s">
        <v>148</v>
      </c>
      <c r="Y130" s="119"/>
      <c r="Z130" s="119"/>
      <c r="AA130" s="119"/>
      <c r="AB130" s="119"/>
      <c r="AC130" s="119"/>
      <c r="AD130" s="119"/>
      <c r="AE130" s="119"/>
      <c r="AF130" s="119" t="s">
        <v>149</v>
      </c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</row>
    <row r="131" spans="1:59" ht="33.75" outlineLevel="1" x14ac:dyDescent="0.2">
      <c r="A131" s="143">
        <v>65</v>
      </c>
      <c r="B131" s="144" t="s">
        <v>289</v>
      </c>
      <c r="C131" s="151" t="s">
        <v>290</v>
      </c>
      <c r="D131" s="145" t="s">
        <v>233</v>
      </c>
      <c r="E131" s="146">
        <v>1</v>
      </c>
      <c r="F131" s="147">
        <v>0</v>
      </c>
      <c r="G131" s="148">
        <f t="shared" si="7"/>
        <v>0</v>
      </c>
      <c r="H131" s="147">
        <v>0</v>
      </c>
      <c r="I131" s="148">
        <f t="shared" si="8"/>
        <v>0</v>
      </c>
      <c r="J131" s="147">
        <v>850</v>
      </c>
      <c r="K131" s="148">
        <f t="shared" si="9"/>
        <v>850</v>
      </c>
      <c r="L131" s="148">
        <v>21</v>
      </c>
      <c r="M131" s="148">
        <f t="shared" si="10"/>
        <v>0</v>
      </c>
      <c r="N131" s="146">
        <v>0.04</v>
      </c>
      <c r="O131" s="146">
        <f t="shared" si="11"/>
        <v>0.04</v>
      </c>
      <c r="P131" s="146">
        <v>0</v>
      </c>
      <c r="Q131" s="146">
        <f t="shared" si="12"/>
        <v>0</v>
      </c>
      <c r="R131" s="148"/>
      <c r="S131" s="148" t="s">
        <v>153</v>
      </c>
      <c r="T131" s="148" t="s">
        <v>147</v>
      </c>
      <c r="U131" s="148">
        <v>0</v>
      </c>
      <c r="V131" s="148">
        <f t="shared" si="13"/>
        <v>0</v>
      </c>
      <c r="W131" s="148"/>
      <c r="X131" s="129" t="s">
        <v>148</v>
      </c>
      <c r="Y131" s="119"/>
      <c r="Z131" s="119"/>
      <c r="AA131" s="119"/>
      <c r="AB131" s="119"/>
      <c r="AC131" s="119"/>
      <c r="AD131" s="119"/>
      <c r="AE131" s="119"/>
      <c r="AF131" s="119" t="s">
        <v>149</v>
      </c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</row>
    <row r="132" spans="1:59" ht="33.75" outlineLevel="1" x14ac:dyDescent="0.2">
      <c r="A132" s="143">
        <v>66</v>
      </c>
      <c r="B132" s="144" t="s">
        <v>291</v>
      </c>
      <c r="C132" s="151" t="s">
        <v>292</v>
      </c>
      <c r="D132" s="145" t="s">
        <v>233</v>
      </c>
      <c r="E132" s="146">
        <v>1</v>
      </c>
      <c r="F132" s="147">
        <v>0</v>
      </c>
      <c r="G132" s="148">
        <f t="shared" si="7"/>
        <v>0</v>
      </c>
      <c r="H132" s="147">
        <v>5000</v>
      </c>
      <c r="I132" s="148">
        <f t="shared" si="8"/>
        <v>5000</v>
      </c>
      <c r="J132" s="147">
        <v>0</v>
      </c>
      <c r="K132" s="148">
        <f t="shared" si="9"/>
        <v>0</v>
      </c>
      <c r="L132" s="148">
        <v>21</v>
      </c>
      <c r="M132" s="148">
        <f t="shared" si="10"/>
        <v>0</v>
      </c>
      <c r="N132" s="146">
        <v>0.04</v>
      </c>
      <c r="O132" s="146">
        <f t="shared" si="11"/>
        <v>0.04</v>
      </c>
      <c r="P132" s="146">
        <v>0</v>
      </c>
      <c r="Q132" s="146">
        <f t="shared" si="12"/>
        <v>0</v>
      </c>
      <c r="R132" s="148"/>
      <c r="S132" s="148" t="s">
        <v>153</v>
      </c>
      <c r="T132" s="148" t="s">
        <v>147</v>
      </c>
      <c r="U132" s="148">
        <v>0</v>
      </c>
      <c r="V132" s="148">
        <f t="shared" si="13"/>
        <v>0</v>
      </c>
      <c r="W132" s="148"/>
      <c r="X132" s="129" t="s">
        <v>148</v>
      </c>
      <c r="Y132" s="119"/>
      <c r="Z132" s="119"/>
      <c r="AA132" s="119"/>
      <c r="AB132" s="119"/>
      <c r="AC132" s="119"/>
      <c r="AD132" s="119"/>
      <c r="AE132" s="119"/>
      <c r="AF132" s="119" t="s">
        <v>149</v>
      </c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</row>
    <row r="133" spans="1:59" ht="33.75" outlineLevel="1" x14ac:dyDescent="0.2">
      <c r="A133" s="143">
        <v>67</v>
      </c>
      <c r="B133" s="144" t="s">
        <v>293</v>
      </c>
      <c r="C133" s="151" t="s">
        <v>294</v>
      </c>
      <c r="D133" s="145" t="s">
        <v>233</v>
      </c>
      <c r="E133" s="146">
        <v>1</v>
      </c>
      <c r="F133" s="147">
        <v>0</v>
      </c>
      <c r="G133" s="148">
        <f t="shared" si="7"/>
        <v>0</v>
      </c>
      <c r="H133" s="147">
        <v>0</v>
      </c>
      <c r="I133" s="148">
        <f t="shared" si="8"/>
        <v>0</v>
      </c>
      <c r="J133" s="147">
        <v>850</v>
      </c>
      <c r="K133" s="148">
        <f t="shared" si="9"/>
        <v>850</v>
      </c>
      <c r="L133" s="148">
        <v>21</v>
      </c>
      <c r="M133" s="148">
        <f t="shared" si="10"/>
        <v>0</v>
      </c>
      <c r="N133" s="146">
        <v>0.04</v>
      </c>
      <c r="O133" s="146">
        <f t="shared" si="11"/>
        <v>0.04</v>
      </c>
      <c r="P133" s="146">
        <v>0</v>
      </c>
      <c r="Q133" s="146">
        <f t="shared" si="12"/>
        <v>0</v>
      </c>
      <c r="R133" s="148"/>
      <c r="S133" s="148" t="s">
        <v>153</v>
      </c>
      <c r="T133" s="148" t="s">
        <v>147</v>
      </c>
      <c r="U133" s="148">
        <v>0</v>
      </c>
      <c r="V133" s="148">
        <f t="shared" si="13"/>
        <v>0</v>
      </c>
      <c r="W133" s="148"/>
      <c r="X133" s="129" t="s">
        <v>148</v>
      </c>
      <c r="Y133" s="119"/>
      <c r="Z133" s="119"/>
      <c r="AA133" s="119"/>
      <c r="AB133" s="119"/>
      <c r="AC133" s="119"/>
      <c r="AD133" s="119"/>
      <c r="AE133" s="119"/>
      <c r="AF133" s="119" t="s">
        <v>149</v>
      </c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</row>
    <row r="134" spans="1:59" ht="33.75" outlineLevel="1" x14ac:dyDescent="0.2">
      <c r="A134" s="143">
        <v>68</v>
      </c>
      <c r="B134" s="144" t="s">
        <v>295</v>
      </c>
      <c r="C134" s="151" t="s">
        <v>296</v>
      </c>
      <c r="D134" s="145" t="s">
        <v>233</v>
      </c>
      <c r="E134" s="146">
        <v>1</v>
      </c>
      <c r="F134" s="147">
        <v>0</v>
      </c>
      <c r="G134" s="148">
        <f t="shared" si="7"/>
        <v>0</v>
      </c>
      <c r="H134" s="147">
        <v>5000</v>
      </c>
      <c r="I134" s="148">
        <f t="shared" si="8"/>
        <v>5000</v>
      </c>
      <c r="J134" s="147">
        <v>0</v>
      </c>
      <c r="K134" s="148">
        <f t="shared" si="9"/>
        <v>0</v>
      </c>
      <c r="L134" s="148">
        <v>21</v>
      </c>
      <c r="M134" s="148">
        <f t="shared" si="10"/>
        <v>0</v>
      </c>
      <c r="N134" s="146">
        <v>0.04</v>
      </c>
      <c r="O134" s="146">
        <f t="shared" si="11"/>
        <v>0.04</v>
      </c>
      <c r="P134" s="146">
        <v>0</v>
      </c>
      <c r="Q134" s="146">
        <f t="shared" si="12"/>
        <v>0</v>
      </c>
      <c r="R134" s="148"/>
      <c r="S134" s="148" t="s">
        <v>153</v>
      </c>
      <c r="T134" s="148" t="s">
        <v>147</v>
      </c>
      <c r="U134" s="148">
        <v>0</v>
      </c>
      <c r="V134" s="148">
        <f t="shared" si="13"/>
        <v>0</v>
      </c>
      <c r="W134" s="148"/>
      <c r="X134" s="129" t="s">
        <v>148</v>
      </c>
      <c r="Y134" s="119"/>
      <c r="Z134" s="119"/>
      <c r="AA134" s="119"/>
      <c r="AB134" s="119"/>
      <c r="AC134" s="119"/>
      <c r="AD134" s="119"/>
      <c r="AE134" s="119"/>
      <c r="AF134" s="119" t="s">
        <v>149</v>
      </c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</row>
    <row r="135" spans="1:59" ht="33.75" outlineLevel="1" x14ac:dyDescent="0.2">
      <c r="A135" s="137">
        <v>69</v>
      </c>
      <c r="B135" s="138" t="s">
        <v>297</v>
      </c>
      <c r="C135" s="152" t="s">
        <v>298</v>
      </c>
      <c r="D135" s="139" t="s">
        <v>233</v>
      </c>
      <c r="E135" s="140">
        <v>1</v>
      </c>
      <c r="F135" s="141">
        <v>0</v>
      </c>
      <c r="G135" s="142">
        <f t="shared" si="7"/>
        <v>0</v>
      </c>
      <c r="H135" s="141">
        <v>0</v>
      </c>
      <c r="I135" s="142">
        <f t="shared" si="8"/>
        <v>0</v>
      </c>
      <c r="J135" s="141">
        <v>850</v>
      </c>
      <c r="K135" s="142">
        <f t="shared" si="9"/>
        <v>850</v>
      </c>
      <c r="L135" s="142">
        <v>21</v>
      </c>
      <c r="M135" s="142">
        <f t="shared" si="10"/>
        <v>0</v>
      </c>
      <c r="N135" s="140">
        <v>0.04</v>
      </c>
      <c r="O135" s="140">
        <f t="shared" si="11"/>
        <v>0.04</v>
      </c>
      <c r="P135" s="140">
        <v>0</v>
      </c>
      <c r="Q135" s="140">
        <f t="shared" si="12"/>
        <v>0</v>
      </c>
      <c r="R135" s="142"/>
      <c r="S135" s="142" t="s">
        <v>153</v>
      </c>
      <c r="T135" s="142" t="s">
        <v>147</v>
      </c>
      <c r="U135" s="142">
        <v>0</v>
      </c>
      <c r="V135" s="142">
        <f t="shared" si="13"/>
        <v>0</v>
      </c>
      <c r="W135" s="142"/>
      <c r="X135" s="129" t="s">
        <v>148</v>
      </c>
      <c r="Y135" s="119"/>
      <c r="Z135" s="119"/>
      <c r="AA135" s="119"/>
      <c r="AB135" s="119"/>
      <c r="AC135" s="119"/>
      <c r="AD135" s="119"/>
      <c r="AE135" s="119"/>
      <c r="AF135" s="119" t="s">
        <v>149</v>
      </c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</row>
    <row r="136" spans="1:59" outlineLevel="2" x14ac:dyDescent="0.2">
      <c r="A136" s="126"/>
      <c r="B136" s="127"/>
      <c r="C136" s="263" t="s">
        <v>299</v>
      </c>
      <c r="D136" s="264"/>
      <c r="E136" s="264"/>
      <c r="F136" s="264"/>
      <c r="G136" s="264"/>
      <c r="H136" s="129"/>
      <c r="I136" s="129"/>
      <c r="J136" s="129"/>
      <c r="K136" s="129"/>
      <c r="L136" s="129"/>
      <c r="M136" s="129"/>
      <c r="N136" s="128"/>
      <c r="O136" s="128"/>
      <c r="P136" s="128"/>
      <c r="Q136" s="128"/>
      <c r="R136" s="129"/>
      <c r="S136" s="129"/>
      <c r="T136" s="129"/>
      <c r="U136" s="129"/>
      <c r="V136" s="129"/>
      <c r="W136" s="129"/>
      <c r="X136" s="129"/>
      <c r="Y136" s="119"/>
      <c r="Z136" s="119"/>
      <c r="AA136" s="119"/>
      <c r="AB136" s="119"/>
      <c r="AC136" s="119"/>
      <c r="AD136" s="119"/>
      <c r="AE136" s="119"/>
      <c r="AF136" s="119" t="s">
        <v>206</v>
      </c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</row>
    <row r="137" spans="1:59" ht="33.75" outlineLevel="1" x14ac:dyDescent="0.2">
      <c r="A137" s="137">
        <v>70</v>
      </c>
      <c r="B137" s="138" t="s">
        <v>300</v>
      </c>
      <c r="C137" s="152" t="s">
        <v>301</v>
      </c>
      <c r="D137" s="139" t="s">
        <v>233</v>
      </c>
      <c r="E137" s="140">
        <v>1</v>
      </c>
      <c r="F137" s="141">
        <v>0</v>
      </c>
      <c r="G137" s="142">
        <f>ROUND(E137*F137,2)</f>
        <v>0</v>
      </c>
      <c r="H137" s="141">
        <v>6000</v>
      </c>
      <c r="I137" s="142">
        <f>ROUND(E137*H137,2)</f>
        <v>6000</v>
      </c>
      <c r="J137" s="141">
        <v>0</v>
      </c>
      <c r="K137" s="142">
        <f>ROUND(E137*J137,2)</f>
        <v>0</v>
      </c>
      <c r="L137" s="142">
        <v>21</v>
      </c>
      <c r="M137" s="142">
        <f>G137*(1+L137/100)</f>
        <v>0</v>
      </c>
      <c r="N137" s="140">
        <v>0.04</v>
      </c>
      <c r="O137" s="140">
        <f>ROUND(E137*N137,2)</f>
        <v>0.04</v>
      </c>
      <c r="P137" s="140">
        <v>0</v>
      </c>
      <c r="Q137" s="140">
        <f>ROUND(E137*P137,2)</f>
        <v>0</v>
      </c>
      <c r="R137" s="142"/>
      <c r="S137" s="142" t="s">
        <v>153</v>
      </c>
      <c r="T137" s="142" t="s">
        <v>147</v>
      </c>
      <c r="U137" s="142">
        <v>0</v>
      </c>
      <c r="V137" s="142">
        <f>ROUND(E137*U137,2)</f>
        <v>0</v>
      </c>
      <c r="W137" s="142"/>
      <c r="X137" s="129" t="s">
        <v>148</v>
      </c>
      <c r="Y137" s="119"/>
      <c r="Z137" s="119"/>
      <c r="AA137" s="119"/>
      <c r="AB137" s="119"/>
      <c r="AC137" s="119"/>
      <c r="AD137" s="119"/>
      <c r="AE137" s="119"/>
      <c r="AF137" s="119" t="s">
        <v>149</v>
      </c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</row>
    <row r="138" spans="1:59" outlineLevel="2" x14ac:dyDescent="0.2">
      <c r="A138" s="126"/>
      <c r="B138" s="127"/>
      <c r="C138" s="263" t="s">
        <v>299</v>
      </c>
      <c r="D138" s="264"/>
      <c r="E138" s="264"/>
      <c r="F138" s="264"/>
      <c r="G138" s="264"/>
      <c r="H138" s="129"/>
      <c r="I138" s="129"/>
      <c r="J138" s="129"/>
      <c r="K138" s="129"/>
      <c r="L138" s="129"/>
      <c r="M138" s="129"/>
      <c r="N138" s="128"/>
      <c r="O138" s="128"/>
      <c r="P138" s="128"/>
      <c r="Q138" s="128"/>
      <c r="R138" s="129"/>
      <c r="S138" s="129"/>
      <c r="T138" s="129"/>
      <c r="U138" s="129"/>
      <c r="V138" s="129"/>
      <c r="W138" s="129"/>
      <c r="X138" s="129"/>
      <c r="Y138" s="119"/>
      <c r="Z138" s="119"/>
      <c r="AA138" s="119"/>
      <c r="AB138" s="119"/>
      <c r="AC138" s="119"/>
      <c r="AD138" s="119"/>
      <c r="AE138" s="119"/>
      <c r="AF138" s="119" t="s">
        <v>206</v>
      </c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</row>
    <row r="139" spans="1:59" ht="33.75" outlineLevel="1" x14ac:dyDescent="0.2">
      <c r="A139" s="137">
        <v>71</v>
      </c>
      <c r="B139" s="138" t="s">
        <v>302</v>
      </c>
      <c r="C139" s="152" t="s">
        <v>303</v>
      </c>
      <c r="D139" s="139" t="s">
        <v>233</v>
      </c>
      <c r="E139" s="140">
        <v>1</v>
      </c>
      <c r="F139" s="141">
        <v>0</v>
      </c>
      <c r="G139" s="142">
        <f>ROUND(E139*F139,2)</f>
        <v>0</v>
      </c>
      <c r="H139" s="141">
        <v>0</v>
      </c>
      <c r="I139" s="142">
        <f>ROUND(E139*H139,2)</f>
        <v>0</v>
      </c>
      <c r="J139" s="141">
        <v>850</v>
      </c>
      <c r="K139" s="142">
        <f>ROUND(E139*J139,2)</f>
        <v>850</v>
      </c>
      <c r="L139" s="142">
        <v>21</v>
      </c>
      <c r="M139" s="142">
        <f>G139*(1+L139/100)</f>
        <v>0</v>
      </c>
      <c r="N139" s="140">
        <v>0.04</v>
      </c>
      <c r="O139" s="140">
        <f>ROUND(E139*N139,2)</f>
        <v>0.04</v>
      </c>
      <c r="P139" s="140">
        <v>0</v>
      </c>
      <c r="Q139" s="140">
        <f>ROUND(E139*P139,2)</f>
        <v>0</v>
      </c>
      <c r="R139" s="142"/>
      <c r="S139" s="142" t="s">
        <v>153</v>
      </c>
      <c r="T139" s="142" t="s">
        <v>147</v>
      </c>
      <c r="U139" s="142">
        <v>0</v>
      </c>
      <c r="V139" s="142">
        <f>ROUND(E139*U139,2)</f>
        <v>0</v>
      </c>
      <c r="W139" s="142"/>
      <c r="X139" s="129" t="s">
        <v>148</v>
      </c>
      <c r="Y139" s="119"/>
      <c r="Z139" s="119"/>
      <c r="AA139" s="119"/>
      <c r="AB139" s="119"/>
      <c r="AC139" s="119"/>
      <c r="AD139" s="119"/>
      <c r="AE139" s="119"/>
      <c r="AF139" s="119" t="s">
        <v>149</v>
      </c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19"/>
      <c r="AW139" s="119"/>
      <c r="AX139" s="119"/>
      <c r="AY139" s="119"/>
      <c r="AZ139" s="119"/>
      <c r="BA139" s="119"/>
      <c r="BB139" s="119"/>
      <c r="BC139" s="119"/>
      <c r="BD139" s="119"/>
      <c r="BE139" s="119"/>
      <c r="BF139" s="119"/>
      <c r="BG139" s="119"/>
    </row>
    <row r="140" spans="1:59" outlineLevel="2" x14ac:dyDescent="0.2">
      <c r="A140" s="126"/>
      <c r="B140" s="127"/>
      <c r="C140" s="263" t="s">
        <v>299</v>
      </c>
      <c r="D140" s="264"/>
      <c r="E140" s="264"/>
      <c r="F140" s="264"/>
      <c r="G140" s="264"/>
      <c r="H140" s="129"/>
      <c r="I140" s="129"/>
      <c r="J140" s="129"/>
      <c r="K140" s="129"/>
      <c r="L140" s="129"/>
      <c r="M140" s="129"/>
      <c r="N140" s="128"/>
      <c r="O140" s="128"/>
      <c r="P140" s="128"/>
      <c r="Q140" s="128"/>
      <c r="R140" s="129"/>
      <c r="S140" s="129"/>
      <c r="T140" s="129"/>
      <c r="U140" s="129"/>
      <c r="V140" s="129"/>
      <c r="W140" s="129"/>
      <c r="X140" s="129"/>
      <c r="Y140" s="119"/>
      <c r="Z140" s="119"/>
      <c r="AA140" s="119"/>
      <c r="AB140" s="119"/>
      <c r="AC140" s="119"/>
      <c r="AD140" s="119"/>
      <c r="AE140" s="119"/>
      <c r="AF140" s="119" t="s">
        <v>206</v>
      </c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19"/>
      <c r="AW140" s="119"/>
      <c r="AX140" s="119"/>
      <c r="AY140" s="119"/>
      <c r="AZ140" s="119"/>
      <c r="BA140" s="119"/>
      <c r="BB140" s="119"/>
      <c r="BC140" s="119"/>
      <c r="BD140" s="119"/>
      <c r="BE140" s="119"/>
      <c r="BF140" s="119"/>
      <c r="BG140" s="119"/>
    </row>
    <row r="141" spans="1:59" ht="33.75" outlineLevel="1" x14ac:dyDescent="0.2">
      <c r="A141" s="137">
        <v>72</v>
      </c>
      <c r="B141" s="138" t="s">
        <v>304</v>
      </c>
      <c r="C141" s="152" t="s">
        <v>305</v>
      </c>
      <c r="D141" s="139" t="s">
        <v>233</v>
      </c>
      <c r="E141" s="140">
        <v>1</v>
      </c>
      <c r="F141" s="141">
        <v>0</v>
      </c>
      <c r="G141" s="142">
        <f>ROUND(E141*F141,2)</f>
        <v>0</v>
      </c>
      <c r="H141" s="141">
        <v>6000</v>
      </c>
      <c r="I141" s="142">
        <f>ROUND(E141*H141,2)</f>
        <v>6000</v>
      </c>
      <c r="J141" s="141">
        <v>0</v>
      </c>
      <c r="K141" s="142">
        <f>ROUND(E141*J141,2)</f>
        <v>0</v>
      </c>
      <c r="L141" s="142">
        <v>21</v>
      </c>
      <c r="M141" s="142">
        <f>G141*(1+L141/100)</f>
        <v>0</v>
      </c>
      <c r="N141" s="140">
        <v>0.04</v>
      </c>
      <c r="O141" s="140">
        <f>ROUND(E141*N141,2)</f>
        <v>0.04</v>
      </c>
      <c r="P141" s="140">
        <v>0</v>
      </c>
      <c r="Q141" s="140">
        <f>ROUND(E141*P141,2)</f>
        <v>0</v>
      </c>
      <c r="R141" s="142"/>
      <c r="S141" s="142" t="s">
        <v>153</v>
      </c>
      <c r="T141" s="142" t="s">
        <v>147</v>
      </c>
      <c r="U141" s="142">
        <v>0</v>
      </c>
      <c r="V141" s="142">
        <f>ROUND(E141*U141,2)</f>
        <v>0</v>
      </c>
      <c r="W141" s="142"/>
      <c r="X141" s="129" t="s">
        <v>148</v>
      </c>
      <c r="Y141" s="119"/>
      <c r="Z141" s="119"/>
      <c r="AA141" s="119"/>
      <c r="AB141" s="119"/>
      <c r="AC141" s="119"/>
      <c r="AD141" s="119"/>
      <c r="AE141" s="119"/>
      <c r="AF141" s="119" t="s">
        <v>149</v>
      </c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D141" s="119"/>
      <c r="BE141" s="119"/>
      <c r="BF141" s="119"/>
      <c r="BG141" s="119"/>
    </row>
    <row r="142" spans="1:59" outlineLevel="2" x14ac:dyDescent="0.2">
      <c r="A142" s="126"/>
      <c r="B142" s="127"/>
      <c r="C142" s="263" t="s">
        <v>299</v>
      </c>
      <c r="D142" s="264"/>
      <c r="E142" s="264"/>
      <c r="F142" s="264"/>
      <c r="G142" s="264"/>
      <c r="H142" s="129"/>
      <c r="I142" s="129"/>
      <c r="J142" s="129"/>
      <c r="K142" s="129"/>
      <c r="L142" s="129"/>
      <c r="M142" s="129"/>
      <c r="N142" s="128"/>
      <c r="O142" s="128"/>
      <c r="P142" s="128"/>
      <c r="Q142" s="128"/>
      <c r="R142" s="129"/>
      <c r="S142" s="129"/>
      <c r="T142" s="129"/>
      <c r="U142" s="129"/>
      <c r="V142" s="129"/>
      <c r="W142" s="129"/>
      <c r="X142" s="129"/>
      <c r="Y142" s="119"/>
      <c r="Z142" s="119"/>
      <c r="AA142" s="119"/>
      <c r="AB142" s="119"/>
      <c r="AC142" s="119"/>
      <c r="AD142" s="119"/>
      <c r="AE142" s="119"/>
      <c r="AF142" s="119" t="s">
        <v>206</v>
      </c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</row>
    <row r="143" spans="1:59" ht="33.75" outlineLevel="1" x14ac:dyDescent="0.2">
      <c r="A143" s="137">
        <v>73</v>
      </c>
      <c r="B143" s="138" t="s">
        <v>306</v>
      </c>
      <c r="C143" s="152" t="s">
        <v>307</v>
      </c>
      <c r="D143" s="139" t="s">
        <v>233</v>
      </c>
      <c r="E143" s="140">
        <v>1</v>
      </c>
      <c r="F143" s="141">
        <v>0</v>
      </c>
      <c r="G143" s="142">
        <f>ROUND(E143*F143,2)</f>
        <v>0</v>
      </c>
      <c r="H143" s="141">
        <v>0</v>
      </c>
      <c r="I143" s="142">
        <f>ROUND(E143*H143,2)</f>
        <v>0</v>
      </c>
      <c r="J143" s="141">
        <v>850</v>
      </c>
      <c r="K143" s="142">
        <f>ROUND(E143*J143,2)</f>
        <v>850</v>
      </c>
      <c r="L143" s="142">
        <v>21</v>
      </c>
      <c r="M143" s="142">
        <f>G143*(1+L143/100)</f>
        <v>0</v>
      </c>
      <c r="N143" s="140">
        <v>0.04</v>
      </c>
      <c r="O143" s="140">
        <f>ROUND(E143*N143,2)</f>
        <v>0.04</v>
      </c>
      <c r="P143" s="140">
        <v>0</v>
      </c>
      <c r="Q143" s="140">
        <f>ROUND(E143*P143,2)</f>
        <v>0</v>
      </c>
      <c r="R143" s="142"/>
      <c r="S143" s="142" t="s">
        <v>153</v>
      </c>
      <c r="T143" s="142" t="s">
        <v>147</v>
      </c>
      <c r="U143" s="142">
        <v>0</v>
      </c>
      <c r="V143" s="142">
        <f>ROUND(E143*U143,2)</f>
        <v>0</v>
      </c>
      <c r="W143" s="142"/>
      <c r="X143" s="129" t="s">
        <v>148</v>
      </c>
      <c r="Y143" s="119"/>
      <c r="Z143" s="119"/>
      <c r="AA143" s="119"/>
      <c r="AB143" s="119"/>
      <c r="AC143" s="119"/>
      <c r="AD143" s="119"/>
      <c r="AE143" s="119"/>
      <c r="AF143" s="119" t="s">
        <v>149</v>
      </c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Q143" s="119"/>
      <c r="AR143" s="119"/>
      <c r="AS143" s="119"/>
      <c r="AT143" s="119"/>
      <c r="AU143" s="119"/>
      <c r="AV143" s="119"/>
      <c r="AW143" s="119"/>
      <c r="AX143" s="119"/>
      <c r="AY143" s="119"/>
      <c r="AZ143" s="119"/>
      <c r="BA143" s="119"/>
      <c r="BB143" s="119"/>
      <c r="BC143" s="119"/>
      <c r="BD143" s="119"/>
      <c r="BE143" s="119"/>
      <c r="BF143" s="119"/>
      <c r="BG143" s="119"/>
    </row>
    <row r="144" spans="1:59" outlineLevel="2" x14ac:dyDescent="0.2">
      <c r="A144" s="126"/>
      <c r="B144" s="127"/>
      <c r="C144" s="263" t="s">
        <v>299</v>
      </c>
      <c r="D144" s="264"/>
      <c r="E144" s="264"/>
      <c r="F144" s="264"/>
      <c r="G144" s="264"/>
      <c r="H144" s="129"/>
      <c r="I144" s="129"/>
      <c r="J144" s="129"/>
      <c r="K144" s="129"/>
      <c r="L144" s="129"/>
      <c r="M144" s="129"/>
      <c r="N144" s="128"/>
      <c r="O144" s="128"/>
      <c r="P144" s="128"/>
      <c r="Q144" s="128"/>
      <c r="R144" s="129"/>
      <c r="S144" s="129"/>
      <c r="T144" s="129"/>
      <c r="U144" s="129"/>
      <c r="V144" s="129"/>
      <c r="W144" s="129"/>
      <c r="X144" s="129"/>
      <c r="Y144" s="119"/>
      <c r="Z144" s="119"/>
      <c r="AA144" s="119"/>
      <c r="AB144" s="119"/>
      <c r="AC144" s="119"/>
      <c r="AD144" s="119"/>
      <c r="AE144" s="119"/>
      <c r="AF144" s="119" t="s">
        <v>206</v>
      </c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Q144" s="119"/>
      <c r="AR144" s="119"/>
      <c r="AS144" s="119"/>
      <c r="AT144" s="119"/>
      <c r="AU144" s="119"/>
      <c r="AV144" s="119"/>
      <c r="AW144" s="119"/>
      <c r="AX144" s="119"/>
      <c r="AY144" s="119"/>
      <c r="AZ144" s="119"/>
      <c r="BA144" s="119"/>
      <c r="BB144" s="119"/>
      <c r="BC144" s="119"/>
      <c r="BD144" s="119"/>
      <c r="BE144" s="119"/>
      <c r="BF144" s="119"/>
      <c r="BG144" s="119"/>
    </row>
    <row r="145" spans="1:59" ht="33.75" outlineLevel="1" x14ac:dyDescent="0.2">
      <c r="A145" s="137">
        <v>74</v>
      </c>
      <c r="B145" s="138" t="s">
        <v>308</v>
      </c>
      <c r="C145" s="152" t="s">
        <v>309</v>
      </c>
      <c r="D145" s="139" t="s">
        <v>233</v>
      </c>
      <c r="E145" s="140">
        <v>1</v>
      </c>
      <c r="F145" s="141">
        <v>0</v>
      </c>
      <c r="G145" s="142">
        <f>ROUND(E145*F145,2)</f>
        <v>0</v>
      </c>
      <c r="H145" s="141">
        <v>9000</v>
      </c>
      <c r="I145" s="142">
        <f>ROUND(E145*H145,2)</f>
        <v>9000</v>
      </c>
      <c r="J145" s="141">
        <v>0</v>
      </c>
      <c r="K145" s="142">
        <f>ROUND(E145*J145,2)</f>
        <v>0</v>
      </c>
      <c r="L145" s="142">
        <v>21</v>
      </c>
      <c r="M145" s="142">
        <f>G145*(1+L145/100)</f>
        <v>0</v>
      </c>
      <c r="N145" s="140">
        <v>0.04</v>
      </c>
      <c r="O145" s="140">
        <f>ROUND(E145*N145,2)</f>
        <v>0.04</v>
      </c>
      <c r="P145" s="140">
        <v>0</v>
      </c>
      <c r="Q145" s="140">
        <f>ROUND(E145*P145,2)</f>
        <v>0</v>
      </c>
      <c r="R145" s="142"/>
      <c r="S145" s="142" t="s">
        <v>153</v>
      </c>
      <c r="T145" s="142" t="s">
        <v>147</v>
      </c>
      <c r="U145" s="142">
        <v>0</v>
      </c>
      <c r="V145" s="142">
        <f>ROUND(E145*U145,2)</f>
        <v>0</v>
      </c>
      <c r="W145" s="142"/>
      <c r="X145" s="129" t="s">
        <v>148</v>
      </c>
      <c r="Y145" s="119"/>
      <c r="Z145" s="119"/>
      <c r="AA145" s="119"/>
      <c r="AB145" s="119"/>
      <c r="AC145" s="119"/>
      <c r="AD145" s="119"/>
      <c r="AE145" s="119"/>
      <c r="AF145" s="119" t="s">
        <v>149</v>
      </c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Q145" s="119"/>
      <c r="AR145" s="119"/>
      <c r="AS145" s="119"/>
      <c r="AT145" s="119"/>
      <c r="AU145" s="119"/>
      <c r="AV145" s="119"/>
      <c r="AW145" s="119"/>
      <c r="AX145" s="119"/>
      <c r="AY145" s="119"/>
      <c r="AZ145" s="119"/>
      <c r="BA145" s="119"/>
      <c r="BB145" s="119"/>
      <c r="BC145" s="119"/>
      <c r="BD145" s="119"/>
      <c r="BE145" s="119"/>
      <c r="BF145" s="119"/>
      <c r="BG145" s="119"/>
    </row>
    <row r="146" spans="1:59" outlineLevel="2" x14ac:dyDescent="0.2">
      <c r="A146" s="126"/>
      <c r="B146" s="127"/>
      <c r="C146" s="263" t="s">
        <v>299</v>
      </c>
      <c r="D146" s="264"/>
      <c r="E146" s="264"/>
      <c r="F146" s="264"/>
      <c r="G146" s="264"/>
      <c r="H146" s="129"/>
      <c r="I146" s="129"/>
      <c r="J146" s="129"/>
      <c r="K146" s="129"/>
      <c r="L146" s="129"/>
      <c r="M146" s="129"/>
      <c r="N146" s="128"/>
      <c r="O146" s="128"/>
      <c r="P146" s="128"/>
      <c r="Q146" s="128"/>
      <c r="R146" s="129"/>
      <c r="S146" s="129"/>
      <c r="T146" s="129"/>
      <c r="U146" s="129"/>
      <c r="V146" s="129"/>
      <c r="W146" s="129"/>
      <c r="X146" s="129"/>
      <c r="Y146" s="119"/>
      <c r="Z146" s="119"/>
      <c r="AA146" s="119"/>
      <c r="AB146" s="119"/>
      <c r="AC146" s="119"/>
      <c r="AD146" s="119"/>
      <c r="AE146" s="119"/>
      <c r="AF146" s="119" t="s">
        <v>206</v>
      </c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</row>
    <row r="147" spans="1:59" outlineLevel="1" x14ac:dyDescent="0.2">
      <c r="A147" s="143">
        <v>75</v>
      </c>
      <c r="B147" s="144" t="s">
        <v>310</v>
      </c>
      <c r="C147" s="151" t="s">
        <v>311</v>
      </c>
      <c r="D147" s="145" t="s">
        <v>312</v>
      </c>
      <c r="E147" s="146">
        <v>1</v>
      </c>
      <c r="F147" s="147">
        <v>0</v>
      </c>
      <c r="G147" s="148">
        <f>ROUND(E147*F147,2)</f>
        <v>0</v>
      </c>
      <c r="H147" s="147">
        <v>0</v>
      </c>
      <c r="I147" s="148">
        <f>ROUND(E147*H147,2)</f>
        <v>0</v>
      </c>
      <c r="J147" s="147">
        <v>360000</v>
      </c>
      <c r="K147" s="148">
        <f>ROUND(E147*J147,2)</f>
        <v>360000</v>
      </c>
      <c r="L147" s="148">
        <v>21</v>
      </c>
      <c r="M147" s="148">
        <f>G147*(1+L147/100)</f>
        <v>0</v>
      </c>
      <c r="N147" s="146">
        <v>0.04</v>
      </c>
      <c r="O147" s="146">
        <f>ROUND(E147*N147,2)</f>
        <v>0.04</v>
      </c>
      <c r="P147" s="146">
        <v>0</v>
      </c>
      <c r="Q147" s="146">
        <f>ROUND(E147*P147,2)</f>
        <v>0</v>
      </c>
      <c r="R147" s="148"/>
      <c r="S147" s="148" t="s">
        <v>153</v>
      </c>
      <c r="T147" s="148" t="s">
        <v>147</v>
      </c>
      <c r="U147" s="148">
        <v>0</v>
      </c>
      <c r="V147" s="148">
        <f>ROUND(E147*U147,2)</f>
        <v>0</v>
      </c>
      <c r="W147" s="148"/>
      <c r="X147" s="129" t="s">
        <v>148</v>
      </c>
      <c r="Y147" s="119"/>
      <c r="Z147" s="119"/>
      <c r="AA147" s="119"/>
      <c r="AB147" s="119"/>
      <c r="AC147" s="119"/>
      <c r="AD147" s="119"/>
      <c r="AE147" s="119"/>
      <c r="AF147" s="119" t="s">
        <v>313</v>
      </c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/>
      <c r="AZ147" s="119"/>
      <c r="BA147" s="119"/>
      <c r="BB147" s="119"/>
      <c r="BC147" s="119"/>
      <c r="BD147" s="119"/>
      <c r="BE147" s="119"/>
      <c r="BF147" s="119"/>
      <c r="BG147" s="119"/>
    </row>
    <row r="148" spans="1:59" ht="22.5" outlineLevel="1" x14ac:dyDescent="0.2">
      <c r="A148" s="143">
        <v>76</v>
      </c>
      <c r="B148" s="144" t="s">
        <v>314</v>
      </c>
      <c r="C148" s="151" t="s">
        <v>315</v>
      </c>
      <c r="D148" s="145" t="s">
        <v>316</v>
      </c>
      <c r="E148" s="146">
        <v>56</v>
      </c>
      <c r="F148" s="147">
        <v>0</v>
      </c>
      <c r="G148" s="148">
        <f>ROUND(E148*F148,2)</f>
        <v>0</v>
      </c>
      <c r="H148" s="147">
        <v>0</v>
      </c>
      <c r="I148" s="148">
        <f>ROUND(E148*H148,2)</f>
        <v>0</v>
      </c>
      <c r="J148" s="147">
        <v>1500</v>
      </c>
      <c r="K148" s="148">
        <f>ROUND(E148*J148,2)</f>
        <v>84000</v>
      </c>
      <c r="L148" s="148">
        <v>21</v>
      </c>
      <c r="M148" s="148">
        <f>G148*(1+L148/100)</f>
        <v>0</v>
      </c>
      <c r="N148" s="146">
        <v>0.04</v>
      </c>
      <c r="O148" s="146">
        <f>ROUND(E148*N148,2)</f>
        <v>2.2400000000000002</v>
      </c>
      <c r="P148" s="146">
        <v>0</v>
      </c>
      <c r="Q148" s="146">
        <f>ROUND(E148*P148,2)</f>
        <v>0</v>
      </c>
      <c r="R148" s="148"/>
      <c r="S148" s="148" t="s">
        <v>153</v>
      </c>
      <c r="T148" s="148" t="s">
        <v>147</v>
      </c>
      <c r="U148" s="148">
        <v>0</v>
      </c>
      <c r="V148" s="148">
        <f>ROUND(E148*U148,2)</f>
        <v>0</v>
      </c>
      <c r="W148" s="148"/>
      <c r="X148" s="129" t="s">
        <v>148</v>
      </c>
      <c r="Y148" s="119"/>
      <c r="Z148" s="119"/>
      <c r="AA148" s="119"/>
      <c r="AB148" s="119"/>
      <c r="AC148" s="119"/>
      <c r="AD148" s="119"/>
      <c r="AE148" s="119"/>
      <c r="AF148" s="119" t="s">
        <v>149</v>
      </c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Q148" s="119"/>
      <c r="AR148" s="119"/>
      <c r="AS148" s="119"/>
      <c r="AT148" s="119"/>
      <c r="AU148" s="119"/>
      <c r="AV148" s="119"/>
      <c r="AW148" s="119"/>
      <c r="AX148" s="119"/>
      <c r="AY148" s="119"/>
      <c r="AZ148" s="119"/>
      <c r="BA148" s="119"/>
      <c r="BB148" s="119"/>
      <c r="BC148" s="119"/>
      <c r="BD148" s="119"/>
      <c r="BE148" s="119"/>
      <c r="BF148" s="119"/>
      <c r="BG148" s="119"/>
    </row>
    <row r="149" spans="1:59" ht="22.5" outlineLevel="1" x14ac:dyDescent="0.2">
      <c r="A149" s="137">
        <v>77</v>
      </c>
      <c r="B149" s="138" t="s">
        <v>317</v>
      </c>
      <c r="C149" s="152" t="s">
        <v>318</v>
      </c>
      <c r="D149" s="139" t="s">
        <v>312</v>
      </c>
      <c r="E149" s="140">
        <v>1</v>
      </c>
      <c r="F149" s="141">
        <v>0</v>
      </c>
      <c r="G149" s="142">
        <f>ROUND(E149*F149,2)</f>
        <v>0</v>
      </c>
      <c r="H149" s="141">
        <v>0</v>
      </c>
      <c r="I149" s="142">
        <f>ROUND(E149*H149,2)</f>
        <v>0</v>
      </c>
      <c r="J149" s="141">
        <v>15000</v>
      </c>
      <c r="K149" s="142">
        <f>ROUND(E149*J149,2)</f>
        <v>15000</v>
      </c>
      <c r="L149" s="142">
        <v>21</v>
      </c>
      <c r="M149" s="142">
        <f>G149*(1+L149/100)</f>
        <v>0</v>
      </c>
      <c r="N149" s="140">
        <v>0</v>
      </c>
      <c r="O149" s="140">
        <f>ROUND(E149*N149,2)</f>
        <v>0</v>
      </c>
      <c r="P149" s="140">
        <v>0</v>
      </c>
      <c r="Q149" s="140">
        <f>ROUND(E149*P149,2)</f>
        <v>0</v>
      </c>
      <c r="R149" s="142"/>
      <c r="S149" s="142" t="s">
        <v>153</v>
      </c>
      <c r="T149" s="142" t="s">
        <v>147</v>
      </c>
      <c r="U149" s="142">
        <v>0</v>
      </c>
      <c r="V149" s="142">
        <f>ROUND(E149*U149,2)</f>
        <v>0</v>
      </c>
      <c r="W149" s="142"/>
      <c r="X149" s="129" t="s">
        <v>148</v>
      </c>
      <c r="Y149" s="119"/>
      <c r="Z149" s="119"/>
      <c r="AA149" s="119"/>
      <c r="AB149" s="119"/>
      <c r="AC149" s="119"/>
      <c r="AD149" s="119"/>
      <c r="AE149" s="119"/>
      <c r="AF149" s="119" t="s">
        <v>149</v>
      </c>
      <c r="AG149" s="119"/>
      <c r="AH149" s="119"/>
      <c r="AI149" s="119"/>
      <c r="AJ149" s="119"/>
      <c r="AK149" s="119"/>
      <c r="AL149" s="119"/>
      <c r="AM149" s="119"/>
      <c r="AN149" s="119"/>
      <c r="AO149" s="119"/>
      <c r="AP149" s="119"/>
      <c r="AQ149" s="119"/>
      <c r="AR149" s="119"/>
      <c r="AS149" s="119"/>
      <c r="AT149" s="119"/>
      <c r="AU149" s="119"/>
      <c r="AV149" s="119"/>
      <c r="AW149" s="119"/>
      <c r="AX149" s="119"/>
      <c r="AY149" s="119"/>
      <c r="AZ149" s="119"/>
      <c r="BA149" s="119"/>
      <c r="BB149" s="119"/>
      <c r="BC149" s="119"/>
      <c r="BD149" s="119"/>
      <c r="BE149" s="119"/>
      <c r="BF149" s="119"/>
      <c r="BG149" s="119"/>
    </row>
    <row r="150" spans="1:59" ht="22.5" outlineLevel="2" x14ac:dyDescent="0.2">
      <c r="A150" s="126"/>
      <c r="B150" s="127"/>
      <c r="C150" s="263" t="s">
        <v>319</v>
      </c>
      <c r="D150" s="264"/>
      <c r="E150" s="264"/>
      <c r="F150" s="264"/>
      <c r="G150" s="264"/>
      <c r="H150" s="129"/>
      <c r="I150" s="129"/>
      <c r="J150" s="129"/>
      <c r="K150" s="129"/>
      <c r="L150" s="129"/>
      <c r="M150" s="129"/>
      <c r="N150" s="128"/>
      <c r="O150" s="128"/>
      <c r="P150" s="128"/>
      <c r="Q150" s="128"/>
      <c r="R150" s="129"/>
      <c r="S150" s="129"/>
      <c r="T150" s="129"/>
      <c r="U150" s="129"/>
      <c r="V150" s="129"/>
      <c r="W150" s="129"/>
      <c r="X150" s="129"/>
      <c r="Y150" s="119"/>
      <c r="Z150" s="119"/>
      <c r="AA150" s="119"/>
      <c r="AB150" s="119"/>
      <c r="AC150" s="119"/>
      <c r="AD150" s="119"/>
      <c r="AE150" s="119"/>
      <c r="AF150" s="119" t="s">
        <v>206</v>
      </c>
      <c r="AG150" s="119"/>
      <c r="AH150" s="119"/>
      <c r="AI150" s="119"/>
      <c r="AJ150" s="119"/>
      <c r="AK150" s="119"/>
      <c r="AL150" s="119"/>
      <c r="AM150" s="119"/>
      <c r="AN150" s="119"/>
      <c r="AO150" s="119"/>
      <c r="AP150" s="119"/>
      <c r="AQ150" s="119"/>
      <c r="AR150" s="119"/>
      <c r="AS150" s="119"/>
      <c r="AT150" s="119"/>
      <c r="AU150" s="119"/>
      <c r="AV150" s="119"/>
      <c r="AW150" s="119"/>
      <c r="AX150" s="119"/>
      <c r="AY150" s="119"/>
      <c r="AZ150" s="149" t="str">
        <f>C150</f>
        <v>- Cu přípojnice, pásky FeZn 30x4, vodiče Cu 6÷120mm2, svorky, oka, podpěry, izolátory včetně veškerého pomocného a podružného materiálu</v>
      </c>
      <c r="BA150" s="119"/>
      <c r="BB150" s="119"/>
      <c r="BC150" s="119"/>
      <c r="BD150" s="119"/>
      <c r="BE150" s="119"/>
      <c r="BF150" s="119"/>
      <c r="BG150" s="119"/>
    </row>
    <row r="151" spans="1:59" outlineLevel="1" x14ac:dyDescent="0.2">
      <c r="A151" s="143">
        <v>78</v>
      </c>
      <c r="B151" s="144" t="s">
        <v>320</v>
      </c>
      <c r="C151" s="151" t="s">
        <v>321</v>
      </c>
      <c r="D151" s="145" t="s">
        <v>322</v>
      </c>
      <c r="E151" s="146">
        <v>300</v>
      </c>
      <c r="F151" s="147">
        <v>0</v>
      </c>
      <c r="G151" s="148">
        <f t="shared" ref="G151:G157" si="14">ROUND(E151*F151,2)</f>
        <v>0</v>
      </c>
      <c r="H151" s="147">
        <v>0</v>
      </c>
      <c r="I151" s="148">
        <f t="shared" ref="I151:I157" si="15">ROUND(E151*H151,2)</f>
        <v>0</v>
      </c>
      <c r="J151" s="147">
        <v>90</v>
      </c>
      <c r="K151" s="148">
        <f t="shared" ref="K151:K157" si="16">ROUND(E151*J151,2)</f>
        <v>27000</v>
      </c>
      <c r="L151" s="148">
        <v>21</v>
      </c>
      <c r="M151" s="148">
        <f t="shared" ref="M151:M157" si="17">G151*(1+L151/100)</f>
        <v>0</v>
      </c>
      <c r="N151" s="146">
        <v>0.04</v>
      </c>
      <c r="O151" s="146">
        <f t="shared" ref="O151:O157" si="18">ROUND(E151*N151,2)</f>
        <v>12</v>
      </c>
      <c r="P151" s="146">
        <v>0</v>
      </c>
      <c r="Q151" s="146">
        <f t="shared" ref="Q151:Q157" si="19">ROUND(E151*P151,2)</f>
        <v>0</v>
      </c>
      <c r="R151" s="148"/>
      <c r="S151" s="148" t="s">
        <v>153</v>
      </c>
      <c r="T151" s="148" t="s">
        <v>147</v>
      </c>
      <c r="U151" s="148">
        <v>0</v>
      </c>
      <c r="V151" s="148">
        <f t="shared" ref="V151:V157" si="20">ROUND(E151*U151,2)</f>
        <v>0</v>
      </c>
      <c r="W151" s="148"/>
      <c r="X151" s="129" t="s">
        <v>148</v>
      </c>
      <c r="Y151" s="119"/>
      <c r="Z151" s="119"/>
      <c r="AA151" s="119"/>
      <c r="AB151" s="119"/>
      <c r="AC151" s="119"/>
      <c r="AD151" s="119"/>
      <c r="AE151" s="119"/>
      <c r="AF151" s="119" t="s">
        <v>149</v>
      </c>
      <c r="AG151" s="119"/>
      <c r="AH151" s="119"/>
      <c r="AI151" s="119"/>
      <c r="AJ151" s="119"/>
      <c r="AK151" s="119"/>
      <c r="AL151" s="119"/>
      <c r="AM151" s="119"/>
      <c r="AN151" s="119"/>
      <c r="AO151" s="119"/>
      <c r="AP151" s="119"/>
      <c r="AQ151" s="119"/>
      <c r="AR151" s="119"/>
      <c r="AS151" s="119"/>
      <c r="AT151" s="119"/>
      <c r="AU151" s="119"/>
      <c r="AV151" s="119"/>
      <c r="AW151" s="119"/>
      <c r="AX151" s="119"/>
      <c r="AY151" s="119"/>
      <c r="AZ151" s="119"/>
      <c r="BA151" s="119"/>
      <c r="BB151" s="119"/>
      <c r="BC151" s="119"/>
      <c r="BD151" s="119"/>
      <c r="BE151" s="119"/>
      <c r="BF151" s="119"/>
      <c r="BG151" s="119"/>
    </row>
    <row r="152" spans="1:59" outlineLevel="1" x14ac:dyDescent="0.2">
      <c r="A152" s="143">
        <v>79</v>
      </c>
      <c r="B152" s="144" t="s">
        <v>323</v>
      </c>
      <c r="C152" s="151" t="s">
        <v>324</v>
      </c>
      <c r="D152" s="145" t="s">
        <v>322</v>
      </c>
      <c r="E152" s="146">
        <v>300</v>
      </c>
      <c r="F152" s="147">
        <v>0</v>
      </c>
      <c r="G152" s="148">
        <f t="shared" si="14"/>
        <v>0</v>
      </c>
      <c r="H152" s="147">
        <v>200</v>
      </c>
      <c r="I152" s="148">
        <f t="shared" si="15"/>
        <v>60000</v>
      </c>
      <c r="J152" s="147">
        <v>0</v>
      </c>
      <c r="K152" s="148">
        <f t="shared" si="16"/>
        <v>0</v>
      </c>
      <c r="L152" s="148">
        <v>21</v>
      </c>
      <c r="M152" s="148">
        <f t="shared" si="17"/>
        <v>0</v>
      </c>
      <c r="N152" s="146">
        <v>0.04</v>
      </c>
      <c r="O152" s="146">
        <f t="shared" si="18"/>
        <v>12</v>
      </c>
      <c r="P152" s="146">
        <v>0</v>
      </c>
      <c r="Q152" s="146">
        <f t="shared" si="19"/>
        <v>0</v>
      </c>
      <c r="R152" s="148"/>
      <c r="S152" s="148" t="s">
        <v>153</v>
      </c>
      <c r="T152" s="148" t="s">
        <v>147</v>
      </c>
      <c r="U152" s="148">
        <v>0</v>
      </c>
      <c r="V152" s="148">
        <f t="shared" si="20"/>
        <v>0</v>
      </c>
      <c r="W152" s="148"/>
      <c r="X152" s="129" t="s">
        <v>148</v>
      </c>
      <c r="Y152" s="119"/>
      <c r="Z152" s="119"/>
      <c r="AA152" s="119"/>
      <c r="AB152" s="119"/>
      <c r="AC152" s="119"/>
      <c r="AD152" s="119"/>
      <c r="AE152" s="119"/>
      <c r="AF152" s="119" t="s">
        <v>149</v>
      </c>
      <c r="AG152" s="119"/>
      <c r="AH152" s="119"/>
      <c r="AI152" s="119"/>
      <c r="AJ152" s="119"/>
      <c r="AK152" s="119"/>
      <c r="AL152" s="119"/>
      <c r="AM152" s="119"/>
      <c r="AN152" s="119"/>
      <c r="AO152" s="119"/>
      <c r="AP152" s="119"/>
      <c r="AQ152" s="119"/>
      <c r="AR152" s="119"/>
      <c r="AS152" s="119"/>
      <c r="AT152" s="119"/>
      <c r="AU152" s="119"/>
      <c r="AV152" s="119"/>
      <c r="AW152" s="119"/>
      <c r="AX152" s="119"/>
      <c r="AY152" s="119"/>
      <c r="AZ152" s="119"/>
      <c r="BA152" s="119"/>
      <c r="BB152" s="119"/>
      <c r="BC152" s="119"/>
      <c r="BD152" s="119"/>
      <c r="BE152" s="119"/>
      <c r="BF152" s="119"/>
      <c r="BG152" s="119"/>
    </row>
    <row r="153" spans="1:59" ht="22.5" outlineLevel="1" x14ac:dyDescent="0.2">
      <c r="A153" s="143">
        <v>80</v>
      </c>
      <c r="B153" s="144" t="s">
        <v>325</v>
      </c>
      <c r="C153" s="151" t="s">
        <v>326</v>
      </c>
      <c r="D153" s="145" t="s">
        <v>164</v>
      </c>
      <c r="E153" s="146">
        <v>5</v>
      </c>
      <c r="F153" s="147">
        <v>0</v>
      </c>
      <c r="G153" s="148">
        <f t="shared" si="14"/>
        <v>0</v>
      </c>
      <c r="H153" s="147">
        <v>0</v>
      </c>
      <c r="I153" s="148">
        <f t="shared" si="15"/>
        <v>0</v>
      </c>
      <c r="J153" s="147">
        <v>15000</v>
      </c>
      <c r="K153" s="148">
        <f t="shared" si="16"/>
        <v>75000</v>
      </c>
      <c r="L153" s="148">
        <v>21</v>
      </c>
      <c r="M153" s="148">
        <f t="shared" si="17"/>
        <v>0</v>
      </c>
      <c r="N153" s="146">
        <v>0.04</v>
      </c>
      <c r="O153" s="146">
        <f t="shared" si="18"/>
        <v>0.2</v>
      </c>
      <c r="P153" s="146">
        <v>0</v>
      </c>
      <c r="Q153" s="146">
        <f t="shared" si="19"/>
        <v>0</v>
      </c>
      <c r="R153" s="148"/>
      <c r="S153" s="148" t="s">
        <v>153</v>
      </c>
      <c r="T153" s="148" t="s">
        <v>147</v>
      </c>
      <c r="U153" s="148">
        <v>0</v>
      </c>
      <c r="V153" s="148">
        <f t="shared" si="20"/>
        <v>0</v>
      </c>
      <c r="W153" s="148"/>
      <c r="X153" s="129" t="s">
        <v>148</v>
      </c>
      <c r="Y153" s="119"/>
      <c r="Z153" s="119"/>
      <c r="AA153" s="119"/>
      <c r="AB153" s="119"/>
      <c r="AC153" s="119"/>
      <c r="AD153" s="119"/>
      <c r="AE153" s="119"/>
      <c r="AF153" s="119" t="s">
        <v>149</v>
      </c>
      <c r="AG153" s="119"/>
      <c r="AH153" s="119"/>
      <c r="AI153" s="119"/>
      <c r="AJ153" s="119"/>
      <c r="AK153" s="119"/>
      <c r="AL153" s="119"/>
      <c r="AM153" s="119"/>
      <c r="AN153" s="119"/>
      <c r="AO153" s="119"/>
      <c r="AP153" s="119"/>
      <c r="AQ153" s="119"/>
      <c r="AR153" s="119"/>
      <c r="AS153" s="119"/>
      <c r="AT153" s="119"/>
      <c r="AU153" s="119"/>
      <c r="AV153" s="119"/>
      <c r="AW153" s="119"/>
      <c r="AX153" s="119"/>
      <c r="AY153" s="119"/>
      <c r="AZ153" s="119"/>
      <c r="BA153" s="119"/>
      <c r="BB153" s="119"/>
      <c r="BC153" s="119"/>
      <c r="BD153" s="119"/>
      <c r="BE153" s="119"/>
      <c r="BF153" s="119"/>
      <c r="BG153" s="119"/>
    </row>
    <row r="154" spans="1:59" ht="22.5" outlineLevel="1" x14ac:dyDescent="0.2">
      <c r="A154" s="143">
        <v>81</v>
      </c>
      <c r="B154" s="144" t="s">
        <v>327</v>
      </c>
      <c r="C154" s="151" t="s">
        <v>328</v>
      </c>
      <c r="D154" s="145" t="s">
        <v>183</v>
      </c>
      <c r="E154" s="146">
        <v>25</v>
      </c>
      <c r="F154" s="147">
        <v>0</v>
      </c>
      <c r="G154" s="148">
        <f t="shared" si="14"/>
        <v>0</v>
      </c>
      <c r="H154" s="147">
        <v>0</v>
      </c>
      <c r="I154" s="148">
        <f t="shared" si="15"/>
        <v>0</v>
      </c>
      <c r="J154" s="147">
        <v>21.3</v>
      </c>
      <c r="K154" s="148">
        <f t="shared" si="16"/>
        <v>532.5</v>
      </c>
      <c r="L154" s="148">
        <v>21</v>
      </c>
      <c r="M154" s="148">
        <f t="shared" si="17"/>
        <v>0</v>
      </c>
      <c r="N154" s="146">
        <v>5.9000000000000003E-4</v>
      </c>
      <c r="O154" s="146">
        <f t="shared" si="18"/>
        <v>0.01</v>
      </c>
      <c r="P154" s="146">
        <v>0</v>
      </c>
      <c r="Q154" s="146">
        <f t="shared" si="19"/>
        <v>0</v>
      </c>
      <c r="R154" s="148"/>
      <c r="S154" s="148" t="s">
        <v>153</v>
      </c>
      <c r="T154" s="148" t="s">
        <v>147</v>
      </c>
      <c r="U154" s="148">
        <v>0</v>
      </c>
      <c r="V154" s="148">
        <f t="shared" si="20"/>
        <v>0</v>
      </c>
      <c r="W154" s="148"/>
      <c r="X154" s="129" t="s">
        <v>148</v>
      </c>
      <c r="Y154" s="119"/>
      <c r="Z154" s="119"/>
      <c r="AA154" s="119"/>
      <c r="AB154" s="119"/>
      <c r="AC154" s="119"/>
      <c r="AD154" s="119"/>
      <c r="AE154" s="119"/>
      <c r="AF154" s="119" t="s">
        <v>149</v>
      </c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Q154" s="119"/>
      <c r="AR154" s="119"/>
      <c r="AS154" s="119"/>
      <c r="AT154" s="119"/>
      <c r="AU154" s="119"/>
      <c r="AV154" s="119"/>
      <c r="AW154" s="119"/>
      <c r="AX154" s="119"/>
      <c r="AY154" s="119"/>
      <c r="AZ154" s="119"/>
      <c r="BA154" s="119"/>
      <c r="BB154" s="119"/>
      <c r="BC154" s="119"/>
      <c r="BD154" s="119"/>
      <c r="BE154" s="119"/>
      <c r="BF154" s="119"/>
      <c r="BG154" s="119"/>
    </row>
    <row r="155" spans="1:59" ht="22.5" outlineLevel="1" x14ac:dyDescent="0.2">
      <c r="A155" s="143">
        <v>82</v>
      </c>
      <c r="B155" s="144" t="s">
        <v>329</v>
      </c>
      <c r="C155" s="151" t="s">
        <v>330</v>
      </c>
      <c r="D155" s="145" t="s">
        <v>183</v>
      </c>
      <c r="E155" s="146">
        <v>25</v>
      </c>
      <c r="F155" s="147">
        <v>0</v>
      </c>
      <c r="G155" s="148">
        <f t="shared" si="14"/>
        <v>0</v>
      </c>
      <c r="H155" s="147">
        <v>71</v>
      </c>
      <c r="I155" s="148">
        <f t="shared" si="15"/>
        <v>1775</v>
      </c>
      <c r="J155" s="147">
        <v>0</v>
      </c>
      <c r="K155" s="148">
        <f t="shared" si="16"/>
        <v>0</v>
      </c>
      <c r="L155" s="148">
        <v>21</v>
      </c>
      <c r="M155" s="148">
        <f t="shared" si="17"/>
        <v>0</v>
      </c>
      <c r="N155" s="146">
        <v>5.9000000000000003E-4</v>
      </c>
      <c r="O155" s="146">
        <f t="shared" si="18"/>
        <v>0.01</v>
      </c>
      <c r="P155" s="146">
        <v>0</v>
      </c>
      <c r="Q155" s="146">
        <f t="shared" si="19"/>
        <v>0</v>
      </c>
      <c r="R155" s="148" t="s">
        <v>331</v>
      </c>
      <c r="S155" s="148" t="s">
        <v>146</v>
      </c>
      <c r="T155" s="148" t="s">
        <v>147</v>
      </c>
      <c r="U155" s="148">
        <v>0</v>
      </c>
      <c r="V155" s="148">
        <f t="shared" si="20"/>
        <v>0</v>
      </c>
      <c r="W155" s="148"/>
      <c r="X155" s="129" t="s">
        <v>148</v>
      </c>
      <c r="Y155" s="119"/>
      <c r="Z155" s="119"/>
      <c r="AA155" s="119"/>
      <c r="AB155" s="119"/>
      <c r="AC155" s="119"/>
      <c r="AD155" s="119"/>
      <c r="AE155" s="119"/>
      <c r="AF155" s="119" t="s">
        <v>209</v>
      </c>
      <c r="AG155" s="119"/>
      <c r="AH155" s="119"/>
      <c r="AI155" s="119"/>
      <c r="AJ155" s="119"/>
      <c r="AK155" s="119"/>
      <c r="AL155" s="119"/>
      <c r="AM155" s="119"/>
      <c r="AN155" s="119"/>
      <c r="AO155" s="119"/>
      <c r="AP155" s="119"/>
      <c r="AQ155" s="119"/>
      <c r="AR155" s="119"/>
      <c r="AS155" s="119"/>
      <c r="AT155" s="119"/>
      <c r="AU155" s="119"/>
      <c r="AV155" s="119"/>
      <c r="AW155" s="119"/>
      <c r="AX155" s="119"/>
      <c r="AY155" s="119"/>
      <c r="AZ155" s="119"/>
      <c r="BA155" s="119"/>
      <c r="BB155" s="119"/>
      <c r="BC155" s="119"/>
      <c r="BD155" s="119"/>
      <c r="BE155" s="119"/>
      <c r="BF155" s="119"/>
      <c r="BG155" s="119"/>
    </row>
    <row r="156" spans="1:59" ht="22.5" outlineLevel="1" x14ac:dyDescent="0.2">
      <c r="A156" s="143">
        <v>83</v>
      </c>
      <c r="B156" s="144" t="s">
        <v>332</v>
      </c>
      <c r="C156" s="151" t="s">
        <v>333</v>
      </c>
      <c r="D156" s="145" t="s">
        <v>164</v>
      </c>
      <c r="E156" s="146">
        <v>5</v>
      </c>
      <c r="F156" s="147">
        <v>0</v>
      </c>
      <c r="G156" s="148">
        <f t="shared" si="14"/>
        <v>0</v>
      </c>
      <c r="H156" s="147">
        <v>20000</v>
      </c>
      <c r="I156" s="148">
        <f t="shared" si="15"/>
        <v>100000</v>
      </c>
      <c r="J156" s="147">
        <v>0</v>
      </c>
      <c r="K156" s="148">
        <f t="shared" si="16"/>
        <v>0</v>
      </c>
      <c r="L156" s="148">
        <v>21</v>
      </c>
      <c r="M156" s="148">
        <f t="shared" si="17"/>
        <v>0</v>
      </c>
      <c r="N156" s="146">
        <v>0.04</v>
      </c>
      <c r="O156" s="146">
        <f t="shared" si="18"/>
        <v>0.2</v>
      </c>
      <c r="P156" s="146">
        <v>0</v>
      </c>
      <c r="Q156" s="146">
        <f t="shared" si="19"/>
        <v>0</v>
      </c>
      <c r="R156" s="148"/>
      <c r="S156" s="148" t="s">
        <v>153</v>
      </c>
      <c r="T156" s="148" t="s">
        <v>147</v>
      </c>
      <c r="U156" s="148">
        <v>0</v>
      </c>
      <c r="V156" s="148">
        <f t="shared" si="20"/>
        <v>0</v>
      </c>
      <c r="W156" s="148"/>
      <c r="X156" s="129" t="s">
        <v>148</v>
      </c>
      <c r="Y156" s="119"/>
      <c r="Z156" s="119"/>
      <c r="AA156" s="119"/>
      <c r="AB156" s="119"/>
      <c r="AC156" s="119"/>
      <c r="AD156" s="119"/>
      <c r="AE156" s="119"/>
      <c r="AF156" s="119" t="s">
        <v>149</v>
      </c>
      <c r="AG156" s="119"/>
      <c r="AH156" s="119"/>
      <c r="AI156" s="119"/>
      <c r="AJ156" s="119"/>
      <c r="AK156" s="119"/>
      <c r="AL156" s="119"/>
      <c r="AM156" s="119"/>
      <c r="AN156" s="119"/>
      <c r="AO156" s="119"/>
      <c r="AP156" s="119"/>
      <c r="AQ156" s="119"/>
      <c r="AR156" s="119"/>
      <c r="AS156" s="119"/>
      <c r="AT156" s="119"/>
      <c r="AU156" s="119"/>
      <c r="AV156" s="119"/>
      <c r="AW156" s="119"/>
      <c r="AX156" s="119"/>
      <c r="AY156" s="119"/>
      <c r="AZ156" s="119"/>
      <c r="BA156" s="119"/>
      <c r="BB156" s="119"/>
      <c r="BC156" s="119"/>
      <c r="BD156" s="119"/>
      <c r="BE156" s="119"/>
      <c r="BF156" s="119"/>
      <c r="BG156" s="119"/>
    </row>
    <row r="157" spans="1:59" outlineLevel="1" x14ac:dyDescent="0.2">
      <c r="A157" s="143">
        <v>84</v>
      </c>
      <c r="B157" s="144" t="s">
        <v>334</v>
      </c>
      <c r="C157" s="151" t="s">
        <v>335</v>
      </c>
      <c r="D157" s="145" t="s">
        <v>0</v>
      </c>
      <c r="E157" s="146">
        <v>3</v>
      </c>
      <c r="F157" s="147">
        <v>0</v>
      </c>
      <c r="G157" s="148">
        <f t="shared" si="14"/>
        <v>0</v>
      </c>
      <c r="H157" s="147">
        <v>0</v>
      </c>
      <c r="I157" s="148">
        <f t="shared" si="15"/>
        <v>0</v>
      </c>
      <c r="J157" s="147">
        <v>115468</v>
      </c>
      <c r="K157" s="148">
        <f t="shared" si="16"/>
        <v>346404</v>
      </c>
      <c r="L157" s="148">
        <v>21</v>
      </c>
      <c r="M157" s="148">
        <f t="shared" si="17"/>
        <v>0</v>
      </c>
      <c r="N157" s="146">
        <v>0.04</v>
      </c>
      <c r="O157" s="146">
        <f t="shared" si="18"/>
        <v>0.12</v>
      </c>
      <c r="P157" s="146">
        <v>0</v>
      </c>
      <c r="Q157" s="146">
        <f t="shared" si="19"/>
        <v>0</v>
      </c>
      <c r="R157" s="148"/>
      <c r="S157" s="148" t="s">
        <v>153</v>
      </c>
      <c r="T157" s="148" t="s">
        <v>147</v>
      </c>
      <c r="U157" s="148">
        <v>0</v>
      </c>
      <c r="V157" s="148">
        <f t="shared" si="20"/>
        <v>0</v>
      </c>
      <c r="W157" s="148"/>
      <c r="X157" s="129" t="s">
        <v>148</v>
      </c>
      <c r="Y157" s="119"/>
      <c r="Z157" s="119"/>
      <c r="AA157" s="119"/>
      <c r="AB157" s="119"/>
      <c r="AC157" s="119"/>
      <c r="AD157" s="119"/>
      <c r="AE157" s="119"/>
      <c r="AF157" s="119" t="s">
        <v>149</v>
      </c>
      <c r="AG157" s="119"/>
      <c r="AH157" s="119"/>
      <c r="AI157" s="119"/>
      <c r="AJ157" s="119"/>
      <c r="AK157" s="119"/>
      <c r="AL157" s="119"/>
      <c r="AM157" s="119"/>
      <c r="AN157" s="119"/>
      <c r="AO157" s="119"/>
      <c r="AP157" s="119"/>
      <c r="AQ157" s="119"/>
      <c r="AR157" s="119"/>
      <c r="AS157" s="119"/>
      <c r="AT157" s="119"/>
      <c r="AU157" s="119"/>
      <c r="AV157" s="119"/>
      <c r="AW157" s="119"/>
      <c r="AX157" s="119"/>
      <c r="AY157" s="119"/>
      <c r="AZ157" s="119"/>
      <c r="BA157" s="119"/>
      <c r="BB157" s="119"/>
      <c r="BC157" s="119"/>
      <c r="BD157" s="119"/>
      <c r="BE157" s="119"/>
      <c r="BF157" s="119"/>
      <c r="BG157" s="119"/>
    </row>
    <row r="158" spans="1:59" x14ac:dyDescent="0.2">
      <c r="A158" s="131" t="s">
        <v>141</v>
      </c>
      <c r="B158" s="132" t="s">
        <v>77</v>
      </c>
      <c r="C158" s="150" t="s">
        <v>78</v>
      </c>
      <c r="D158" s="133"/>
      <c r="E158" s="134"/>
      <c r="F158" s="135"/>
      <c r="G158" s="135">
        <f>SUMIF(AF159:AF161,"&lt;&gt;NOR",G159:G161)</f>
        <v>0</v>
      </c>
      <c r="H158" s="135"/>
      <c r="I158" s="135">
        <f>SUM(I159:I161)</f>
        <v>12500000</v>
      </c>
      <c r="J158" s="135"/>
      <c r="K158" s="135">
        <f>SUM(K159:K161)</f>
        <v>32500</v>
      </c>
      <c r="L158" s="135"/>
      <c r="M158" s="135">
        <f>SUM(M159:M161)</f>
        <v>0</v>
      </c>
      <c r="N158" s="134"/>
      <c r="O158" s="134">
        <f>SUM(O159:O161)</f>
        <v>0</v>
      </c>
      <c r="P158" s="134"/>
      <c r="Q158" s="134">
        <f>SUM(Q159:Q161)</f>
        <v>0</v>
      </c>
      <c r="R158" s="135"/>
      <c r="S158" s="135"/>
      <c r="T158" s="135"/>
      <c r="U158" s="135"/>
      <c r="V158" s="135">
        <f>SUM(V159:V161)</f>
        <v>0</v>
      </c>
      <c r="W158" s="135"/>
      <c r="X158" s="130"/>
      <c r="AF158" t="s">
        <v>142</v>
      </c>
    </row>
    <row r="159" spans="1:59" outlineLevel="1" x14ac:dyDescent="0.2">
      <c r="A159" s="137">
        <v>85</v>
      </c>
      <c r="B159" s="138" t="s">
        <v>336</v>
      </c>
      <c r="C159" s="152" t="s">
        <v>337</v>
      </c>
      <c r="D159" s="139" t="s">
        <v>221</v>
      </c>
      <c r="E159" s="140">
        <v>1</v>
      </c>
      <c r="F159" s="141">
        <v>0</v>
      </c>
      <c r="G159" s="142">
        <f>ROUND(E159*F159,2)</f>
        <v>0</v>
      </c>
      <c r="H159" s="141">
        <v>0</v>
      </c>
      <c r="I159" s="142">
        <f>ROUND(E159*H159,2)</f>
        <v>0</v>
      </c>
      <c r="J159" s="141">
        <v>32500</v>
      </c>
      <c r="K159" s="142">
        <f>ROUND(E159*J159,2)</f>
        <v>32500</v>
      </c>
      <c r="L159" s="142">
        <v>21</v>
      </c>
      <c r="M159" s="142">
        <f>G159*(1+L159/100)</f>
        <v>0</v>
      </c>
      <c r="N159" s="140">
        <v>0</v>
      </c>
      <c r="O159" s="140">
        <f>ROUND(E159*N159,2)</f>
        <v>0</v>
      </c>
      <c r="P159" s="140">
        <v>0</v>
      </c>
      <c r="Q159" s="140">
        <f>ROUND(E159*P159,2)</f>
        <v>0</v>
      </c>
      <c r="R159" s="142"/>
      <c r="S159" s="142" t="s">
        <v>153</v>
      </c>
      <c r="T159" s="142" t="s">
        <v>147</v>
      </c>
      <c r="U159" s="142">
        <v>0</v>
      </c>
      <c r="V159" s="142">
        <f>ROUND(E159*U159,2)</f>
        <v>0</v>
      </c>
      <c r="W159" s="142"/>
      <c r="X159" s="129" t="s">
        <v>148</v>
      </c>
      <c r="Y159" s="119"/>
      <c r="Z159" s="119"/>
      <c r="AA159" s="119"/>
      <c r="AB159" s="119"/>
      <c r="AC159" s="119"/>
      <c r="AD159" s="119"/>
      <c r="AE159" s="119"/>
      <c r="AF159" s="119" t="s">
        <v>149</v>
      </c>
      <c r="AG159" s="119"/>
      <c r="AH159" s="119"/>
      <c r="AI159" s="119"/>
      <c r="AJ159" s="119"/>
      <c r="AK159" s="119"/>
      <c r="AL159" s="119"/>
      <c r="AM159" s="119"/>
      <c r="AN159" s="119"/>
      <c r="AO159" s="119"/>
      <c r="AP159" s="119"/>
      <c r="AQ159" s="119"/>
      <c r="AR159" s="119"/>
      <c r="AS159" s="119"/>
      <c r="AT159" s="119"/>
      <c r="AU159" s="119"/>
      <c r="AV159" s="119"/>
      <c r="AW159" s="119"/>
      <c r="AX159" s="119"/>
      <c r="AY159" s="119"/>
      <c r="AZ159" s="119"/>
      <c r="BA159" s="119"/>
      <c r="BB159" s="119"/>
      <c r="BC159" s="119"/>
      <c r="BD159" s="119"/>
      <c r="BE159" s="119"/>
      <c r="BF159" s="119"/>
      <c r="BG159" s="119"/>
    </row>
    <row r="160" spans="1:59" outlineLevel="2" x14ac:dyDescent="0.2">
      <c r="A160" s="126"/>
      <c r="B160" s="127"/>
      <c r="C160" s="263" t="s">
        <v>338</v>
      </c>
      <c r="D160" s="264"/>
      <c r="E160" s="264"/>
      <c r="F160" s="264"/>
      <c r="G160" s="264"/>
      <c r="H160" s="129"/>
      <c r="I160" s="129"/>
      <c r="J160" s="129"/>
      <c r="K160" s="129"/>
      <c r="L160" s="129"/>
      <c r="M160" s="129"/>
      <c r="N160" s="128"/>
      <c r="O160" s="128"/>
      <c r="P160" s="128"/>
      <c r="Q160" s="128"/>
      <c r="R160" s="129"/>
      <c r="S160" s="129"/>
      <c r="T160" s="129"/>
      <c r="U160" s="129"/>
      <c r="V160" s="129"/>
      <c r="W160" s="129"/>
      <c r="X160" s="129"/>
      <c r="Y160" s="119"/>
      <c r="Z160" s="119"/>
      <c r="AA160" s="119"/>
      <c r="AB160" s="119"/>
      <c r="AC160" s="119"/>
      <c r="AD160" s="119"/>
      <c r="AE160" s="119"/>
      <c r="AF160" s="119" t="s">
        <v>206</v>
      </c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Q160" s="119"/>
      <c r="AR160" s="119"/>
      <c r="AS160" s="119"/>
      <c r="AT160" s="119"/>
      <c r="AU160" s="119"/>
      <c r="AV160" s="119"/>
      <c r="AW160" s="119"/>
      <c r="AX160" s="119"/>
      <c r="AY160" s="119"/>
      <c r="AZ160" s="119"/>
      <c r="BA160" s="119"/>
      <c r="BB160" s="119"/>
      <c r="BC160" s="119"/>
      <c r="BD160" s="119"/>
      <c r="BE160" s="119"/>
      <c r="BF160" s="119"/>
      <c r="BG160" s="119"/>
    </row>
    <row r="161" spans="1:59" ht="22.5" outlineLevel="1" x14ac:dyDescent="0.2">
      <c r="A161" s="143">
        <v>86</v>
      </c>
      <c r="B161" s="144" t="s">
        <v>339</v>
      </c>
      <c r="C161" s="151" t="s">
        <v>338</v>
      </c>
      <c r="D161" s="145" t="s">
        <v>221</v>
      </c>
      <c r="E161" s="146">
        <v>1</v>
      </c>
      <c r="F161" s="147">
        <v>0</v>
      </c>
      <c r="G161" s="148">
        <f>ROUND(E161*F161,2)</f>
        <v>0</v>
      </c>
      <c r="H161" s="147">
        <v>12500000</v>
      </c>
      <c r="I161" s="148">
        <f>ROUND(E161*H161,2)</f>
        <v>12500000</v>
      </c>
      <c r="J161" s="147">
        <v>0</v>
      </c>
      <c r="K161" s="148">
        <f>ROUND(E161*J161,2)</f>
        <v>0</v>
      </c>
      <c r="L161" s="148">
        <v>21</v>
      </c>
      <c r="M161" s="148">
        <f>G161*(1+L161/100)</f>
        <v>0</v>
      </c>
      <c r="N161" s="146">
        <v>0</v>
      </c>
      <c r="O161" s="146">
        <f>ROUND(E161*N161,2)</f>
        <v>0</v>
      </c>
      <c r="P161" s="146">
        <v>0</v>
      </c>
      <c r="Q161" s="146">
        <f>ROUND(E161*P161,2)</f>
        <v>0</v>
      </c>
      <c r="R161" s="148"/>
      <c r="S161" s="148" t="s">
        <v>153</v>
      </c>
      <c r="T161" s="148" t="s">
        <v>147</v>
      </c>
      <c r="U161" s="148">
        <v>0</v>
      </c>
      <c r="V161" s="148">
        <f>ROUND(E161*U161,2)</f>
        <v>0</v>
      </c>
      <c r="W161" s="148"/>
      <c r="X161" s="129" t="s">
        <v>148</v>
      </c>
      <c r="Y161" s="119"/>
      <c r="Z161" s="119"/>
      <c r="AA161" s="119"/>
      <c r="AB161" s="119"/>
      <c r="AC161" s="119"/>
      <c r="AD161" s="119"/>
      <c r="AE161" s="119"/>
      <c r="AF161" s="119" t="s">
        <v>209</v>
      </c>
      <c r="AG161" s="119"/>
      <c r="AH161" s="119"/>
      <c r="AI161" s="119"/>
      <c r="AJ161" s="119"/>
      <c r="AK161" s="119"/>
      <c r="AL161" s="119"/>
      <c r="AM161" s="119"/>
      <c r="AN161" s="119"/>
      <c r="AO161" s="119"/>
      <c r="AP161" s="119"/>
      <c r="AQ161" s="119"/>
      <c r="AR161" s="119"/>
      <c r="AS161" s="119"/>
      <c r="AT161" s="119"/>
      <c r="AU161" s="119"/>
      <c r="AV161" s="119"/>
      <c r="AW161" s="119"/>
      <c r="AX161" s="119"/>
      <c r="AY161" s="119"/>
      <c r="AZ161" s="119"/>
      <c r="BA161" s="119"/>
      <c r="BB161" s="119"/>
      <c r="BC161" s="119"/>
      <c r="BD161" s="119"/>
      <c r="BE161" s="119"/>
      <c r="BF161" s="119"/>
      <c r="BG161" s="119"/>
    </row>
    <row r="162" spans="1:59" x14ac:dyDescent="0.2">
      <c r="A162" s="131" t="s">
        <v>141</v>
      </c>
      <c r="B162" s="132" t="s">
        <v>79</v>
      </c>
      <c r="C162" s="150" t="s">
        <v>80</v>
      </c>
      <c r="D162" s="133"/>
      <c r="E162" s="134"/>
      <c r="F162" s="135"/>
      <c r="G162" s="135">
        <f>SUMIF(AF163:AF165,"&lt;&gt;NOR",G163:G165)</f>
        <v>0</v>
      </c>
      <c r="H162" s="135"/>
      <c r="I162" s="135">
        <f>SUM(I163:I165)</f>
        <v>3800000</v>
      </c>
      <c r="J162" s="135"/>
      <c r="K162" s="135">
        <f>SUM(K163:K165)</f>
        <v>20000</v>
      </c>
      <c r="L162" s="135"/>
      <c r="M162" s="135">
        <f>SUM(M163:M165)</f>
        <v>0</v>
      </c>
      <c r="N162" s="134"/>
      <c r="O162" s="134">
        <f>SUM(O163:O165)</f>
        <v>0</v>
      </c>
      <c r="P162" s="134"/>
      <c r="Q162" s="134">
        <f>SUM(Q163:Q165)</f>
        <v>0</v>
      </c>
      <c r="R162" s="135"/>
      <c r="S162" s="135"/>
      <c r="T162" s="135"/>
      <c r="U162" s="135"/>
      <c r="V162" s="135">
        <f>SUM(V163:V165)</f>
        <v>0</v>
      </c>
      <c r="W162" s="135"/>
      <c r="X162" s="130"/>
      <c r="AF162" t="s">
        <v>142</v>
      </c>
    </row>
    <row r="163" spans="1:59" ht="22.5" outlineLevel="1" x14ac:dyDescent="0.2">
      <c r="A163" s="137">
        <v>87</v>
      </c>
      <c r="B163" s="138" t="s">
        <v>340</v>
      </c>
      <c r="C163" s="152" t="s">
        <v>341</v>
      </c>
      <c r="D163" s="139" t="s">
        <v>221</v>
      </c>
      <c r="E163" s="140">
        <v>1</v>
      </c>
      <c r="F163" s="141">
        <v>0</v>
      </c>
      <c r="G163" s="142">
        <f>ROUND(E163*F163,2)</f>
        <v>0</v>
      </c>
      <c r="H163" s="141">
        <v>0</v>
      </c>
      <c r="I163" s="142">
        <f>ROUND(E163*H163,2)</f>
        <v>0</v>
      </c>
      <c r="J163" s="141">
        <v>20000</v>
      </c>
      <c r="K163" s="142">
        <f>ROUND(E163*J163,2)</f>
        <v>20000</v>
      </c>
      <c r="L163" s="142">
        <v>21</v>
      </c>
      <c r="M163" s="142">
        <f>G163*(1+L163/100)</f>
        <v>0</v>
      </c>
      <c r="N163" s="140">
        <v>0</v>
      </c>
      <c r="O163" s="140">
        <f>ROUND(E163*N163,2)</f>
        <v>0</v>
      </c>
      <c r="P163" s="140">
        <v>0</v>
      </c>
      <c r="Q163" s="140">
        <f>ROUND(E163*P163,2)</f>
        <v>0</v>
      </c>
      <c r="R163" s="142"/>
      <c r="S163" s="142" t="s">
        <v>153</v>
      </c>
      <c r="T163" s="142" t="s">
        <v>147</v>
      </c>
      <c r="U163" s="142">
        <v>0</v>
      </c>
      <c r="V163" s="142">
        <f>ROUND(E163*U163,2)</f>
        <v>0</v>
      </c>
      <c r="W163" s="142"/>
      <c r="X163" s="129" t="s">
        <v>148</v>
      </c>
      <c r="Y163" s="119"/>
      <c r="Z163" s="119"/>
      <c r="AA163" s="119"/>
      <c r="AB163" s="119"/>
      <c r="AC163" s="119"/>
      <c r="AD163" s="119"/>
      <c r="AE163" s="119"/>
      <c r="AF163" s="119" t="s">
        <v>149</v>
      </c>
      <c r="AG163" s="119"/>
      <c r="AH163" s="119"/>
      <c r="AI163" s="119"/>
      <c r="AJ163" s="119"/>
      <c r="AK163" s="119"/>
      <c r="AL163" s="119"/>
      <c r="AM163" s="119"/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9"/>
      <c r="AZ163" s="119"/>
      <c r="BA163" s="119"/>
      <c r="BB163" s="119"/>
      <c r="BC163" s="119"/>
      <c r="BD163" s="119"/>
      <c r="BE163" s="119"/>
      <c r="BF163" s="119"/>
      <c r="BG163" s="119"/>
    </row>
    <row r="164" spans="1:59" outlineLevel="2" x14ac:dyDescent="0.2">
      <c r="A164" s="126"/>
      <c r="B164" s="127"/>
      <c r="C164" s="263" t="s">
        <v>342</v>
      </c>
      <c r="D164" s="264"/>
      <c r="E164" s="264"/>
      <c r="F164" s="264"/>
      <c r="G164" s="264"/>
      <c r="H164" s="129"/>
      <c r="I164" s="129"/>
      <c r="J164" s="129"/>
      <c r="K164" s="129"/>
      <c r="L164" s="129"/>
      <c r="M164" s="129"/>
      <c r="N164" s="128"/>
      <c r="O164" s="128"/>
      <c r="P164" s="128"/>
      <c r="Q164" s="128"/>
      <c r="R164" s="129"/>
      <c r="S164" s="129"/>
      <c r="T164" s="129"/>
      <c r="U164" s="129"/>
      <c r="V164" s="129"/>
      <c r="W164" s="129"/>
      <c r="X164" s="129"/>
      <c r="Y164" s="119"/>
      <c r="Z164" s="119"/>
      <c r="AA164" s="119"/>
      <c r="AB164" s="119"/>
      <c r="AC164" s="119"/>
      <c r="AD164" s="119"/>
      <c r="AE164" s="119"/>
      <c r="AF164" s="119" t="s">
        <v>206</v>
      </c>
      <c r="AG164" s="119"/>
      <c r="AH164" s="119"/>
      <c r="AI164" s="119"/>
      <c r="AJ164" s="119"/>
      <c r="AK164" s="119"/>
      <c r="AL164" s="119"/>
      <c r="AM164" s="119"/>
      <c r="AN164" s="119"/>
      <c r="AO164" s="119"/>
      <c r="AP164" s="119"/>
      <c r="AQ164" s="119"/>
      <c r="AR164" s="119"/>
      <c r="AS164" s="119"/>
      <c r="AT164" s="119"/>
      <c r="AU164" s="119"/>
      <c r="AV164" s="119"/>
      <c r="AW164" s="119"/>
      <c r="AX164" s="119"/>
      <c r="AY164" s="119"/>
      <c r="AZ164" s="119"/>
      <c r="BA164" s="119"/>
      <c r="BB164" s="119"/>
      <c r="BC164" s="119"/>
      <c r="BD164" s="119"/>
      <c r="BE164" s="119"/>
      <c r="BF164" s="119"/>
      <c r="BG164" s="119"/>
    </row>
    <row r="165" spans="1:59" ht="33.75" outlineLevel="1" x14ac:dyDescent="0.2">
      <c r="A165" s="143">
        <v>88</v>
      </c>
      <c r="B165" s="144" t="s">
        <v>343</v>
      </c>
      <c r="C165" s="151" t="s">
        <v>344</v>
      </c>
      <c r="D165" s="145" t="s">
        <v>221</v>
      </c>
      <c r="E165" s="146">
        <v>1</v>
      </c>
      <c r="F165" s="147">
        <v>0</v>
      </c>
      <c r="G165" s="148">
        <f>ROUND(E165*F165,2)</f>
        <v>0</v>
      </c>
      <c r="H165" s="147">
        <v>3800000</v>
      </c>
      <c r="I165" s="148">
        <f>ROUND(E165*H165,2)</f>
        <v>3800000</v>
      </c>
      <c r="J165" s="147">
        <v>0</v>
      </c>
      <c r="K165" s="148">
        <f>ROUND(E165*J165,2)</f>
        <v>0</v>
      </c>
      <c r="L165" s="148">
        <v>21</v>
      </c>
      <c r="M165" s="148">
        <f>G165*(1+L165/100)</f>
        <v>0</v>
      </c>
      <c r="N165" s="146">
        <v>0</v>
      </c>
      <c r="O165" s="146">
        <f>ROUND(E165*N165,2)</f>
        <v>0</v>
      </c>
      <c r="P165" s="146">
        <v>0</v>
      </c>
      <c r="Q165" s="146">
        <f>ROUND(E165*P165,2)</f>
        <v>0</v>
      </c>
      <c r="R165" s="148"/>
      <c r="S165" s="148" t="s">
        <v>153</v>
      </c>
      <c r="T165" s="148" t="s">
        <v>147</v>
      </c>
      <c r="U165" s="148">
        <v>0</v>
      </c>
      <c r="V165" s="148">
        <f>ROUND(E165*U165,2)</f>
        <v>0</v>
      </c>
      <c r="W165" s="148"/>
      <c r="X165" s="129" t="s">
        <v>148</v>
      </c>
      <c r="Y165" s="119"/>
      <c r="Z165" s="119"/>
      <c r="AA165" s="119"/>
      <c r="AB165" s="119"/>
      <c r="AC165" s="119"/>
      <c r="AD165" s="119"/>
      <c r="AE165" s="119"/>
      <c r="AF165" s="119" t="s">
        <v>209</v>
      </c>
      <c r="AG165" s="119"/>
      <c r="AH165" s="119"/>
      <c r="AI165" s="119"/>
      <c r="AJ165" s="119"/>
      <c r="AK165" s="119"/>
      <c r="AL165" s="119"/>
      <c r="AM165" s="119"/>
      <c r="AN165" s="119"/>
      <c r="AO165" s="119"/>
      <c r="AP165" s="119"/>
      <c r="AQ165" s="119"/>
      <c r="AR165" s="119"/>
      <c r="AS165" s="119"/>
      <c r="AT165" s="119"/>
      <c r="AU165" s="119"/>
      <c r="AV165" s="119"/>
      <c r="AW165" s="119"/>
      <c r="AX165" s="119"/>
      <c r="AY165" s="119"/>
      <c r="AZ165" s="119"/>
      <c r="BA165" s="119"/>
      <c r="BB165" s="119"/>
      <c r="BC165" s="119"/>
      <c r="BD165" s="119"/>
      <c r="BE165" s="119"/>
      <c r="BF165" s="119"/>
      <c r="BG165" s="119"/>
    </row>
    <row r="166" spans="1:59" x14ac:dyDescent="0.2">
      <c r="A166" s="131" t="s">
        <v>141</v>
      </c>
      <c r="B166" s="132" t="s">
        <v>81</v>
      </c>
      <c r="C166" s="150" t="s">
        <v>82</v>
      </c>
      <c r="D166" s="133"/>
      <c r="E166" s="134"/>
      <c r="F166" s="135"/>
      <c r="G166" s="135">
        <f>SUMIF(AF167:AF169,"&lt;&gt;NOR",G167:G169)</f>
        <v>0</v>
      </c>
      <c r="H166" s="135"/>
      <c r="I166" s="135">
        <f>SUM(I167:I169)</f>
        <v>3500000</v>
      </c>
      <c r="J166" s="135"/>
      <c r="K166" s="135">
        <f>SUM(K167:K169)</f>
        <v>20000</v>
      </c>
      <c r="L166" s="135"/>
      <c r="M166" s="135">
        <f>SUM(M167:M169)</f>
        <v>0</v>
      </c>
      <c r="N166" s="134"/>
      <c r="O166" s="134">
        <f>SUM(O167:O169)</f>
        <v>0</v>
      </c>
      <c r="P166" s="134"/>
      <c r="Q166" s="134">
        <f>SUM(Q167:Q169)</f>
        <v>0</v>
      </c>
      <c r="R166" s="135"/>
      <c r="S166" s="135"/>
      <c r="T166" s="135"/>
      <c r="U166" s="135"/>
      <c r="V166" s="135">
        <f>SUM(V167:V169)</f>
        <v>0</v>
      </c>
      <c r="W166" s="135"/>
      <c r="X166" s="130"/>
      <c r="AF166" t="s">
        <v>142</v>
      </c>
    </row>
    <row r="167" spans="1:59" outlineLevel="1" x14ac:dyDescent="0.2">
      <c r="A167" s="137">
        <v>89</v>
      </c>
      <c r="B167" s="138" t="s">
        <v>345</v>
      </c>
      <c r="C167" s="152" t="s">
        <v>346</v>
      </c>
      <c r="D167" s="139" t="s">
        <v>221</v>
      </c>
      <c r="E167" s="140">
        <v>1</v>
      </c>
      <c r="F167" s="141">
        <v>0</v>
      </c>
      <c r="G167" s="142">
        <f>ROUND(E167*F167,2)</f>
        <v>0</v>
      </c>
      <c r="H167" s="141">
        <v>0</v>
      </c>
      <c r="I167" s="142">
        <f>ROUND(E167*H167,2)</f>
        <v>0</v>
      </c>
      <c r="J167" s="141">
        <v>20000</v>
      </c>
      <c r="K167" s="142">
        <f>ROUND(E167*J167,2)</f>
        <v>20000</v>
      </c>
      <c r="L167" s="142">
        <v>21</v>
      </c>
      <c r="M167" s="142">
        <f>G167*(1+L167/100)</f>
        <v>0</v>
      </c>
      <c r="N167" s="140">
        <v>0</v>
      </c>
      <c r="O167" s="140">
        <f>ROUND(E167*N167,2)</f>
        <v>0</v>
      </c>
      <c r="P167" s="140">
        <v>0</v>
      </c>
      <c r="Q167" s="140">
        <f>ROUND(E167*P167,2)</f>
        <v>0</v>
      </c>
      <c r="R167" s="142"/>
      <c r="S167" s="142" t="s">
        <v>153</v>
      </c>
      <c r="T167" s="142" t="s">
        <v>147</v>
      </c>
      <c r="U167" s="142">
        <v>0</v>
      </c>
      <c r="V167" s="142">
        <f>ROUND(E167*U167,2)</f>
        <v>0</v>
      </c>
      <c r="W167" s="142"/>
      <c r="X167" s="129" t="s">
        <v>148</v>
      </c>
      <c r="Y167" s="119"/>
      <c r="Z167" s="119"/>
      <c r="AA167" s="119"/>
      <c r="AB167" s="119"/>
      <c r="AC167" s="119"/>
      <c r="AD167" s="119"/>
      <c r="AE167" s="119"/>
      <c r="AF167" s="119" t="s">
        <v>149</v>
      </c>
      <c r="AG167" s="119"/>
      <c r="AH167" s="119"/>
      <c r="AI167" s="119"/>
      <c r="AJ167" s="119"/>
      <c r="AK167" s="119"/>
      <c r="AL167" s="119"/>
      <c r="AM167" s="119"/>
      <c r="AN167" s="119"/>
      <c r="AO167" s="119"/>
      <c r="AP167" s="119"/>
      <c r="AQ167" s="119"/>
      <c r="AR167" s="119"/>
      <c r="AS167" s="119"/>
      <c r="AT167" s="119"/>
      <c r="AU167" s="119"/>
      <c r="AV167" s="119"/>
      <c r="AW167" s="119"/>
      <c r="AX167" s="119"/>
      <c r="AY167" s="119"/>
      <c r="AZ167" s="119"/>
      <c r="BA167" s="119"/>
      <c r="BB167" s="119"/>
      <c r="BC167" s="119"/>
      <c r="BD167" s="119"/>
      <c r="BE167" s="119"/>
      <c r="BF167" s="119"/>
      <c r="BG167" s="119"/>
    </row>
    <row r="168" spans="1:59" outlineLevel="2" x14ac:dyDescent="0.2">
      <c r="A168" s="126"/>
      <c r="B168" s="127"/>
      <c r="C168" s="263" t="s">
        <v>347</v>
      </c>
      <c r="D168" s="264"/>
      <c r="E168" s="264"/>
      <c r="F168" s="264"/>
      <c r="G168" s="264"/>
      <c r="H168" s="129"/>
      <c r="I168" s="129"/>
      <c r="J168" s="129"/>
      <c r="K168" s="129"/>
      <c r="L168" s="129"/>
      <c r="M168" s="129"/>
      <c r="N168" s="128"/>
      <c r="O168" s="128"/>
      <c r="P168" s="128"/>
      <c r="Q168" s="128"/>
      <c r="R168" s="129"/>
      <c r="S168" s="129"/>
      <c r="T168" s="129"/>
      <c r="U168" s="129"/>
      <c r="V168" s="129"/>
      <c r="W168" s="129"/>
      <c r="X168" s="129"/>
      <c r="Y168" s="119"/>
      <c r="Z168" s="119"/>
      <c r="AA168" s="119"/>
      <c r="AB168" s="119"/>
      <c r="AC168" s="119"/>
      <c r="AD168" s="119"/>
      <c r="AE168" s="119"/>
      <c r="AF168" s="119" t="s">
        <v>206</v>
      </c>
      <c r="AG168" s="119"/>
      <c r="AH168" s="119"/>
      <c r="AI168" s="119"/>
      <c r="AJ168" s="119"/>
      <c r="AK168" s="119"/>
      <c r="AL168" s="119"/>
      <c r="AM168" s="119"/>
      <c r="AN168" s="119"/>
      <c r="AO168" s="119"/>
      <c r="AP168" s="119"/>
      <c r="AQ168" s="119"/>
      <c r="AR168" s="119"/>
      <c r="AS168" s="119"/>
      <c r="AT168" s="119"/>
      <c r="AU168" s="119"/>
      <c r="AV168" s="119"/>
      <c r="AW168" s="119"/>
      <c r="AX168" s="119"/>
      <c r="AY168" s="119"/>
      <c r="AZ168" s="119"/>
      <c r="BA168" s="119"/>
      <c r="BB168" s="119"/>
      <c r="BC168" s="119"/>
      <c r="BD168" s="119"/>
      <c r="BE168" s="119"/>
      <c r="BF168" s="119"/>
      <c r="BG168" s="119"/>
    </row>
    <row r="169" spans="1:59" ht="22.5" outlineLevel="1" x14ac:dyDescent="0.2">
      <c r="A169" s="143">
        <v>90</v>
      </c>
      <c r="B169" s="144" t="s">
        <v>348</v>
      </c>
      <c r="C169" s="151" t="s">
        <v>347</v>
      </c>
      <c r="D169" s="145" t="s">
        <v>221</v>
      </c>
      <c r="E169" s="146">
        <v>1</v>
      </c>
      <c r="F169" s="147">
        <v>0</v>
      </c>
      <c r="G169" s="148">
        <f>ROUND(E169*F169,2)</f>
        <v>0</v>
      </c>
      <c r="H169" s="147">
        <v>3500000</v>
      </c>
      <c r="I169" s="148">
        <f>ROUND(E169*H169,2)</f>
        <v>3500000</v>
      </c>
      <c r="J169" s="147">
        <v>0</v>
      </c>
      <c r="K169" s="148">
        <f>ROUND(E169*J169,2)</f>
        <v>0</v>
      </c>
      <c r="L169" s="148">
        <v>21</v>
      </c>
      <c r="M169" s="148">
        <f>G169*(1+L169/100)</f>
        <v>0</v>
      </c>
      <c r="N169" s="146">
        <v>0</v>
      </c>
      <c r="O169" s="146">
        <f>ROUND(E169*N169,2)</f>
        <v>0</v>
      </c>
      <c r="P169" s="146">
        <v>0</v>
      </c>
      <c r="Q169" s="146">
        <f>ROUND(E169*P169,2)</f>
        <v>0</v>
      </c>
      <c r="R169" s="148"/>
      <c r="S169" s="148" t="s">
        <v>153</v>
      </c>
      <c r="T169" s="148" t="s">
        <v>147</v>
      </c>
      <c r="U169" s="148">
        <v>0</v>
      </c>
      <c r="V169" s="148">
        <f>ROUND(E169*U169,2)</f>
        <v>0</v>
      </c>
      <c r="W169" s="148"/>
      <c r="X169" s="129" t="s">
        <v>148</v>
      </c>
      <c r="Y169" s="119"/>
      <c r="Z169" s="119"/>
      <c r="AA169" s="119"/>
      <c r="AB169" s="119"/>
      <c r="AC169" s="119"/>
      <c r="AD169" s="119"/>
      <c r="AE169" s="119"/>
      <c r="AF169" s="119" t="s">
        <v>209</v>
      </c>
      <c r="AG169" s="119"/>
      <c r="AH169" s="119"/>
      <c r="AI169" s="119"/>
      <c r="AJ169" s="119"/>
      <c r="AK169" s="119"/>
      <c r="AL169" s="119"/>
      <c r="AM169" s="119"/>
      <c r="AN169" s="119"/>
      <c r="AO169" s="119"/>
      <c r="AP169" s="119"/>
      <c r="AQ169" s="119"/>
      <c r="AR169" s="119"/>
      <c r="AS169" s="119"/>
      <c r="AT169" s="119"/>
      <c r="AU169" s="119"/>
      <c r="AV169" s="119"/>
      <c r="AW169" s="119"/>
      <c r="AX169" s="119"/>
      <c r="AY169" s="119"/>
      <c r="AZ169" s="119"/>
      <c r="BA169" s="119"/>
      <c r="BB169" s="119"/>
      <c r="BC169" s="119"/>
      <c r="BD169" s="119"/>
      <c r="BE169" s="119"/>
      <c r="BF169" s="119"/>
      <c r="BG169" s="119"/>
    </row>
    <row r="170" spans="1:59" x14ac:dyDescent="0.2">
      <c r="A170" s="131" t="s">
        <v>141</v>
      </c>
      <c r="B170" s="132" t="s">
        <v>83</v>
      </c>
      <c r="C170" s="150" t="s">
        <v>84</v>
      </c>
      <c r="D170" s="133"/>
      <c r="E170" s="134"/>
      <c r="F170" s="135"/>
      <c r="G170" s="135">
        <f>SUMIF(AF171:AF173,"&lt;&gt;NOR",G171:G173)</f>
        <v>0</v>
      </c>
      <c r="H170" s="135"/>
      <c r="I170" s="135">
        <f>SUM(I171:I173)</f>
        <v>4200000</v>
      </c>
      <c r="J170" s="135"/>
      <c r="K170" s="135">
        <f>SUM(K171:K173)</f>
        <v>17500</v>
      </c>
      <c r="L170" s="135"/>
      <c r="M170" s="135">
        <f>SUM(M171:M173)</f>
        <v>0</v>
      </c>
      <c r="N170" s="134"/>
      <c r="O170" s="134">
        <f>SUM(O171:O173)</f>
        <v>0</v>
      </c>
      <c r="P170" s="134"/>
      <c r="Q170" s="134">
        <f>SUM(Q171:Q173)</f>
        <v>0</v>
      </c>
      <c r="R170" s="135"/>
      <c r="S170" s="135"/>
      <c r="T170" s="135"/>
      <c r="U170" s="135"/>
      <c r="V170" s="135">
        <f>SUM(V171:V173)</f>
        <v>0</v>
      </c>
      <c r="W170" s="135"/>
      <c r="X170" s="130"/>
      <c r="AF170" t="s">
        <v>142</v>
      </c>
    </row>
    <row r="171" spans="1:59" ht="33.75" outlineLevel="1" x14ac:dyDescent="0.2">
      <c r="A171" s="137">
        <v>91</v>
      </c>
      <c r="B171" s="138" t="s">
        <v>349</v>
      </c>
      <c r="C171" s="152" t="s">
        <v>350</v>
      </c>
      <c r="D171" s="139" t="s">
        <v>221</v>
      </c>
      <c r="E171" s="140">
        <v>1</v>
      </c>
      <c r="F171" s="141">
        <v>0</v>
      </c>
      <c r="G171" s="142">
        <f>ROUND(E171*F171,2)</f>
        <v>0</v>
      </c>
      <c r="H171" s="141">
        <v>0</v>
      </c>
      <c r="I171" s="142">
        <f>ROUND(E171*H171,2)</f>
        <v>0</v>
      </c>
      <c r="J171" s="141">
        <v>17500</v>
      </c>
      <c r="K171" s="142">
        <f>ROUND(E171*J171,2)</f>
        <v>17500</v>
      </c>
      <c r="L171" s="142">
        <v>21</v>
      </c>
      <c r="M171" s="142">
        <f>G171*(1+L171/100)</f>
        <v>0</v>
      </c>
      <c r="N171" s="140">
        <v>0</v>
      </c>
      <c r="O171" s="140">
        <f>ROUND(E171*N171,2)</f>
        <v>0</v>
      </c>
      <c r="P171" s="140">
        <v>0</v>
      </c>
      <c r="Q171" s="140">
        <f>ROUND(E171*P171,2)</f>
        <v>0</v>
      </c>
      <c r="R171" s="142"/>
      <c r="S171" s="142" t="s">
        <v>153</v>
      </c>
      <c r="T171" s="142" t="s">
        <v>147</v>
      </c>
      <c r="U171" s="142">
        <v>0</v>
      </c>
      <c r="V171" s="142">
        <f>ROUND(E171*U171,2)</f>
        <v>0</v>
      </c>
      <c r="W171" s="142"/>
      <c r="X171" s="129" t="s">
        <v>148</v>
      </c>
      <c r="Y171" s="119"/>
      <c r="Z171" s="119"/>
      <c r="AA171" s="119"/>
      <c r="AB171" s="119"/>
      <c r="AC171" s="119"/>
      <c r="AD171" s="119"/>
      <c r="AE171" s="119"/>
      <c r="AF171" s="119" t="s">
        <v>149</v>
      </c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Q171" s="119"/>
      <c r="AR171" s="119"/>
      <c r="AS171" s="119"/>
      <c r="AT171" s="119"/>
      <c r="AU171" s="119"/>
      <c r="AV171" s="119"/>
      <c r="AW171" s="119"/>
      <c r="AX171" s="119"/>
      <c r="AY171" s="119"/>
      <c r="AZ171" s="119"/>
      <c r="BA171" s="119"/>
      <c r="BB171" s="119"/>
      <c r="BC171" s="119"/>
      <c r="BD171" s="119"/>
      <c r="BE171" s="119"/>
      <c r="BF171" s="119"/>
      <c r="BG171" s="119"/>
    </row>
    <row r="172" spans="1:59" outlineLevel="2" x14ac:dyDescent="0.2">
      <c r="A172" s="126"/>
      <c r="B172" s="127"/>
      <c r="C172" s="263" t="s">
        <v>351</v>
      </c>
      <c r="D172" s="264"/>
      <c r="E172" s="264"/>
      <c r="F172" s="264"/>
      <c r="G172" s="264"/>
      <c r="H172" s="129"/>
      <c r="I172" s="129"/>
      <c r="J172" s="129"/>
      <c r="K172" s="129"/>
      <c r="L172" s="129"/>
      <c r="M172" s="129"/>
      <c r="N172" s="128"/>
      <c r="O172" s="128"/>
      <c r="P172" s="128"/>
      <c r="Q172" s="128"/>
      <c r="R172" s="129"/>
      <c r="S172" s="129"/>
      <c r="T172" s="129"/>
      <c r="U172" s="129"/>
      <c r="V172" s="129"/>
      <c r="W172" s="129"/>
      <c r="X172" s="129"/>
      <c r="Y172" s="119"/>
      <c r="Z172" s="119"/>
      <c r="AA172" s="119"/>
      <c r="AB172" s="119"/>
      <c r="AC172" s="119"/>
      <c r="AD172" s="119"/>
      <c r="AE172" s="119"/>
      <c r="AF172" s="119" t="s">
        <v>206</v>
      </c>
      <c r="AG172" s="119"/>
      <c r="AH172" s="119"/>
      <c r="AI172" s="119"/>
      <c r="AJ172" s="119"/>
      <c r="AK172" s="119"/>
      <c r="AL172" s="119"/>
      <c r="AM172" s="119"/>
      <c r="AN172" s="119"/>
      <c r="AO172" s="119"/>
      <c r="AP172" s="119"/>
      <c r="AQ172" s="119"/>
      <c r="AR172" s="119"/>
      <c r="AS172" s="119"/>
      <c r="AT172" s="119"/>
      <c r="AU172" s="119"/>
      <c r="AV172" s="119"/>
      <c r="AW172" s="119"/>
      <c r="AX172" s="119"/>
      <c r="AY172" s="119"/>
      <c r="AZ172" s="119"/>
      <c r="BA172" s="119"/>
      <c r="BB172" s="119"/>
      <c r="BC172" s="119"/>
      <c r="BD172" s="119"/>
      <c r="BE172" s="119"/>
      <c r="BF172" s="119"/>
      <c r="BG172" s="119"/>
    </row>
    <row r="173" spans="1:59" ht="22.5" outlineLevel="1" x14ac:dyDescent="0.2">
      <c r="A173" s="143">
        <v>92</v>
      </c>
      <c r="B173" s="144" t="s">
        <v>352</v>
      </c>
      <c r="C173" s="151" t="s">
        <v>351</v>
      </c>
      <c r="D173" s="145" t="s">
        <v>221</v>
      </c>
      <c r="E173" s="146">
        <v>1</v>
      </c>
      <c r="F173" s="147">
        <v>0</v>
      </c>
      <c r="G173" s="148">
        <f>ROUND(E173*F173,2)</f>
        <v>0</v>
      </c>
      <c r="H173" s="147">
        <v>4200000</v>
      </c>
      <c r="I173" s="148">
        <f>ROUND(E173*H173,2)</f>
        <v>4200000</v>
      </c>
      <c r="J173" s="147">
        <v>0</v>
      </c>
      <c r="K173" s="148">
        <f>ROUND(E173*J173,2)</f>
        <v>0</v>
      </c>
      <c r="L173" s="148">
        <v>21</v>
      </c>
      <c r="M173" s="148">
        <f>G173*(1+L173/100)</f>
        <v>0</v>
      </c>
      <c r="N173" s="146">
        <v>0</v>
      </c>
      <c r="O173" s="146">
        <f>ROUND(E173*N173,2)</f>
        <v>0</v>
      </c>
      <c r="P173" s="146">
        <v>0</v>
      </c>
      <c r="Q173" s="146">
        <f>ROUND(E173*P173,2)</f>
        <v>0</v>
      </c>
      <c r="R173" s="148"/>
      <c r="S173" s="148" t="s">
        <v>153</v>
      </c>
      <c r="T173" s="148" t="s">
        <v>147</v>
      </c>
      <c r="U173" s="148">
        <v>0</v>
      </c>
      <c r="V173" s="148">
        <f>ROUND(E173*U173,2)</f>
        <v>0</v>
      </c>
      <c r="W173" s="148"/>
      <c r="X173" s="129" t="s">
        <v>148</v>
      </c>
      <c r="Y173" s="119"/>
      <c r="Z173" s="119"/>
      <c r="AA173" s="119"/>
      <c r="AB173" s="119"/>
      <c r="AC173" s="119"/>
      <c r="AD173" s="119"/>
      <c r="AE173" s="119"/>
      <c r="AF173" s="119" t="s">
        <v>209</v>
      </c>
      <c r="AG173" s="119"/>
      <c r="AH173" s="119"/>
      <c r="AI173" s="119"/>
      <c r="AJ173" s="119"/>
      <c r="AK173" s="119"/>
      <c r="AL173" s="119"/>
      <c r="AM173" s="119"/>
      <c r="AN173" s="119"/>
      <c r="AO173" s="119"/>
      <c r="AP173" s="119"/>
      <c r="AQ173" s="119"/>
      <c r="AR173" s="119"/>
      <c r="AS173" s="119"/>
      <c r="AT173" s="119"/>
      <c r="AU173" s="119"/>
      <c r="AV173" s="119"/>
      <c r="AW173" s="119"/>
      <c r="AX173" s="119"/>
      <c r="AY173" s="119"/>
      <c r="AZ173" s="119"/>
      <c r="BA173" s="119"/>
      <c r="BB173" s="119"/>
      <c r="BC173" s="119"/>
      <c r="BD173" s="119"/>
      <c r="BE173" s="119"/>
      <c r="BF173" s="119"/>
      <c r="BG173" s="119"/>
    </row>
    <row r="174" spans="1:59" x14ac:dyDescent="0.2">
      <c r="A174" s="131" t="s">
        <v>141</v>
      </c>
      <c r="B174" s="132" t="s">
        <v>85</v>
      </c>
      <c r="C174" s="150" t="s">
        <v>86</v>
      </c>
      <c r="D174" s="133"/>
      <c r="E174" s="134"/>
      <c r="F174" s="135"/>
      <c r="G174" s="135">
        <f>SUMIF(AF175:AF177,"&lt;&gt;NOR",G175:G177)</f>
        <v>0</v>
      </c>
      <c r="H174" s="135"/>
      <c r="I174" s="135">
        <f>SUM(I175:I177)</f>
        <v>4200000</v>
      </c>
      <c r="J174" s="135"/>
      <c r="K174" s="135">
        <f>SUM(K175:K177)</f>
        <v>17500</v>
      </c>
      <c r="L174" s="135"/>
      <c r="M174" s="135">
        <f>SUM(M175:M177)</f>
        <v>0</v>
      </c>
      <c r="N174" s="134"/>
      <c r="O174" s="134">
        <f>SUM(O175:O177)</f>
        <v>0</v>
      </c>
      <c r="P174" s="134"/>
      <c r="Q174" s="134">
        <f>SUM(Q175:Q177)</f>
        <v>0</v>
      </c>
      <c r="R174" s="135"/>
      <c r="S174" s="135"/>
      <c r="T174" s="135"/>
      <c r="U174" s="135"/>
      <c r="V174" s="135">
        <f>SUM(V175:V177)</f>
        <v>0</v>
      </c>
      <c r="W174" s="135"/>
      <c r="X174" s="130"/>
      <c r="AF174" t="s">
        <v>142</v>
      </c>
    </row>
    <row r="175" spans="1:59" ht="33.75" outlineLevel="1" x14ac:dyDescent="0.2">
      <c r="A175" s="137">
        <v>93</v>
      </c>
      <c r="B175" s="138" t="s">
        <v>353</v>
      </c>
      <c r="C175" s="152" t="s">
        <v>354</v>
      </c>
      <c r="D175" s="139" t="s">
        <v>221</v>
      </c>
      <c r="E175" s="140">
        <v>1</v>
      </c>
      <c r="F175" s="141">
        <v>0</v>
      </c>
      <c r="G175" s="142">
        <f>ROUND(E175*F175,2)</f>
        <v>0</v>
      </c>
      <c r="H175" s="141">
        <v>0</v>
      </c>
      <c r="I175" s="142">
        <f>ROUND(E175*H175,2)</f>
        <v>0</v>
      </c>
      <c r="J175" s="141">
        <v>17500</v>
      </c>
      <c r="K175" s="142">
        <f>ROUND(E175*J175,2)</f>
        <v>17500</v>
      </c>
      <c r="L175" s="142">
        <v>21</v>
      </c>
      <c r="M175" s="142">
        <f>G175*(1+L175/100)</f>
        <v>0</v>
      </c>
      <c r="N175" s="140">
        <v>0</v>
      </c>
      <c r="O175" s="140">
        <f>ROUND(E175*N175,2)</f>
        <v>0</v>
      </c>
      <c r="P175" s="140">
        <v>0</v>
      </c>
      <c r="Q175" s="140">
        <f>ROUND(E175*P175,2)</f>
        <v>0</v>
      </c>
      <c r="R175" s="142"/>
      <c r="S175" s="142" t="s">
        <v>153</v>
      </c>
      <c r="T175" s="142" t="s">
        <v>147</v>
      </c>
      <c r="U175" s="142">
        <v>0</v>
      </c>
      <c r="V175" s="142">
        <f>ROUND(E175*U175,2)</f>
        <v>0</v>
      </c>
      <c r="W175" s="142"/>
      <c r="X175" s="129" t="s">
        <v>148</v>
      </c>
      <c r="Y175" s="119"/>
      <c r="Z175" s="119"/>
      <c r="AA175" s="119"/>
      <c r="AB175" s="119"/>
      <c r="AC175" s="119"/>
      <c r="AD175" s="119"/>
      <c r="AE175" s="119"/>
      <c r="AF175" s="119" t="s">
        <v>149</v>
      </c>
      <c r="AG175" s="119"/>
      <c r="AH175" s="119"/>
      <c r="AI175" s="119"/>
      <c r="AJ175" s="119"/>
      <c r="AK175" s="119"/>
      <c r="AL175" s="119"/>
      <c r="AM175" s="119"/>
      <c r="AN175" s="119"/>
      <c r="AO175" s="119"/>
      <c r="AP175" s="119"/>
      <c r="AQ175" s="119"/>
      <c r="AR175" s="119"/>
      <c r="AS175" s="119"/>
      <c r="AT175" s="119"/>
      <c r="AU175" s="119"/>
      <c r="AV175" s="119"/>
      <c r="AW175" s="119"/>
      <c r="AX175" s="119"/>
      <c r="AY175" s="119"/>
      <c r="AZ175" s="119"/>
      <c r="BA175" s="119"/>
      <c r="BB175" s="119"/>
      <c r="BC175" s="119"/>
      <c r="BD175" s="119"/>
      <c r="BE175" s="119"/>
      <c r="BF175" s="119"/>
      <c r="BG175" s="119"/>
    </row>
    <row r="176" spans="1:59" outlineLevel="2" x14ac:dyDescent="0.2">
      <c r="A176" s="126"/>
      <c r="B176" s="127"/>
      <c r="C176" s="263" t="s">
        <v>355</v>
      </c>
      <c r="D176" s="264"/>
      <c r="E176" s="264"/>
      <c r="F176" s="264"/>
      <c r="G176" s="264"/>
      <c r="H176" s="129"/>
      <c r="I176" s="129"/>
      <c r="J176" s="129"/>
      <c r="K176" s="129"/>
      <c r="L176" s="129"/>
      <c r="M176" s="129"/>
      <c r="N176" s="128"/>
      <c r="O176" s="128"/>
      <c r="P176" s="128"/>
      <c r="Q176" s="128"/>
      <c r="R176" s="129"/>
      <c r="S176" s="129"/>
      <c r="T176" s="129"/>
      <c r="U176" s="129"/>
      <c r="V176" s="129"/>
      <c r="W176" s="129"/>
      <c r="X176" s="129"/>
      <c r="Y176" s="119"/>
      <c r="Z176" s="119"/>
      <c r="AA176" s="119"/>
      <c r="AB176" s="119"/>
      <c r="AC176" s="119"/>
      <c r="AD176" s="119"/>
      <c r="AE176" s="119"/>
      <c r="AF176" s="119" t="s">
        <v>206</v>
      </c>
      <c r="AG176" s="119"/>
      <c r="AH176" s="119"/>
      <c r="AI176" s="119"/>
      <c r="AJ176" s="119"/>
      <c r="AK176" s="119"/>
      <c r="AL176" s="119"/>
      <c r="AM176" s="119"/>
      <c r="AN176" s="119"/>
      <c r="AO176" s="119"/>
      <c r="AP176" s="119"/>
      <c r="AQ176" s="119"/>
      <c r="AR176" s="119"/>
      <c r="AS176" s="119"/>
      <c r="AT176" s="119"/>
      <c r="AU176" s="119"/>
      <c r="AV176" s="119"/>
      <c r="AW176" s="119"/>
      <c r="AX176" s="119"/>
      <c r="AY176" s="119"/>
      <c r="AZ176" s="119"/>
      <c r="BA176" s="119"/>
      <c r="BB176" s="119"/>
      <c r="BC176" s="119"/>
      <c r="BD176" s="119"/>
      <c r="BE176" s="119"/>
      <c r="BF176" s="119"/>
      <c r="BG176" s="119"/>
    </row>
    <row r="177" spans="1:59" ht="22.5" outlineLevel="1" x14ac:dyDescent="0.2">
      <c r="A177" s="143">
        <v>94</v>
      </c>
      <c r="B177" s="144" t="s">
        <v>356</v>
      </c>
      <c r="C177" s="151" t="s">
        <v>355</v>
      </c>
      <c r="D177" s="145" t="s">
        <v>221</v>
      </c>
      <c r="E177" s="146">
        <v>1</v>
      </c>
      <c r="F177" s="147">
        <v>0</v>
      </c>
      <c r="G177" s="148">
        <f>ROUND(E177*F177,2)</f>
        <v>0</v>
      </c>
      <c r="H177" s="147">
        <v>4200000</v>
      </c>
      <c r="I177" s="148">
        <f>ROUND(E177*H177,2)</f>
        <v>4200000</v>
      </c>
      <c r="J177" s="147">
        <v>0</v>
      </c>
      <c r="K177" s="148">
        <f>ROUND(E177*J177,2)</f>
        <v>0</v>
      </c>
      <c r="L177" s="148">
        <v>21</v>
      </c>
      <c r="M177" s="148">
        <f>G177*(1+L177/100)</f>
        <v>0</v>
      </c>
      <c r="N177" s="146">
        <v>0</v>
      </c>
      <c r="O177" s="146">
        <f>ROUND(E177*N177,2)</f>
        <v>0</v>
      </c>
      <c r="P177" s="146">
        <v>0</v>
      </c>
      <c r="Q177" s="146">
        <f>ROUND(E177*P177,2)</f>
        <v>0</v>
      </c>
      <c r="R177" s="148"/>
      <c r="S177" s="148" t="s">
        <v>153</v>
      </c>
      <c r="T177" s="148" t="s">
        <v>147</v>
      </c>
      <c r="U177" s="148">
        <v>0</v>
      </c>
      <c r="V177" s="148">
        <f>ROUND(E177*U177,2)</f>
        <v>0</v>
      </c>
      <c r="W177" s="148"/>
      <c r="X177" s="129" t="s">
        <v>148</v>
      </c>
      <c r="Y177" s="119"/>
      <c r="Z177" s="119"/>
      <c r="AA177" s="119"/>
      <c r="AB177" s="119"/>
      <c r="AC177" s="119"/>
      <c r="AD177" s="119"/>
      <c r="AE177" s="119"/>
      <c r="AF177" s="119" t="s">
        <v>209</v>
      </c>
      <c r="AG177" s="119"/>
      <c r="AH177" s="119"/>
      <c r="AI177" s="119"/>
      <c r="AJ177" s="119"/>
      <c r="AK177" s="119"/>
      <c r="AL177" s="119"/>
      <c r="AM177" s="119"/>
      <c r="AN177" s="119"/>
      <c r="AO177" s="119"/>
      <c r="AP177" s="119"/>
      <c r="AQ177" s="119"/>
      <c r="AR177" s="119"/>
      <c r="AS177" s="119"/>
      <c r="AT177" s="119"/>
      <c r="AU177" s="119"/>
      <c r="AV177" s="119"/>
      <c r="AW177" s="119"/>
      <c r="AX177" s="119"/>
      <c r="AY177" s="119"/>
      <c r="AZ177" s="119"/>
      <c r="BA177" s="119"/>
      <c r="BB177" s="119"/>
      <c r="BC177" s="119"/>
      <c r="BD177" s="119"/>
      <c r="BE177" s="119"/>
      <c r="BF177" s="119"/>
      <c r="BG177" s="119"/>
    </row>
    <row r="178" spans="1:59" x14ac:dyDescent="0.2">
      <c r="A178" s="131" t="s">
        <v>141</v>
      </c>
      <c r="B178" s="132" t="s">
        <v>87</v>
      </c>
      <c r="C178" s="150" t="s">
        <v>88</v>
      </c>
      <c r="D178" s="133"/>
      <c r="E178" s="134"/>
      <c r="F178" s="135"/>
      <c r="G178" s="135">
        <f>SUMIF(AF179:AF181,"&lt;&gt;NOR",G179:G181)</f>
        <v>0</v>
      </c>
      <c r="H178" s="135"/>
      <c r="I178" s="135">
        <f>SUM(I179:I181)</f>
        <v>4200000</v>
      </c>
      <c r="J178" s="135"/>
      <c r="K178" s="135">
        <f>SUM(K179:K181)</f>
        <v>17500</v>
      </c>
      <c r="L178" s="135"/>
      <c r="M178" s="135">
        <f>SUM(M179:M181)</f>
        <v>0</v>
      </c>
      <c r="N178" s="134"/>
      <c r="O178" s="134">
        <f>SUM(O179:O181)</f>
        <v>0</v>
      </c>
      <c r="P178" s="134"/>
      <c r="Q178" s="134">
        <f>SUM(Q179:Q181)</f>
        <v>0</v>
      </c>
      <c r="R178" s="135"/>
      <c r="S178" s="135"/>
      <c r="T178" s="135"/>
      <c r="U178" s="135"/>
      <c r="V178" s="135">
        <f>SUM(V179:V181)</f>
        <v>0</v>
      </c>
      <c r="W178" s="135"/>
      <c r="X178" s="130"/>
      <c r="AF178" t="s">
        <v>142</v>
      </c>
    </row>
    <row r="179" spans="1:59" ht="33.75" outlineLevel="1" x14ac:dyDescent="0.2">
      <c r="A179" s="137">
        <v>95</v>
      </c>
      <c r="B179" s="138" t="s">
        <v>357</v>
      </c>
      <c r="C179" s="152" t="s">
        <v>358</v>
      </c>
      <c r="D179" s="139" t="s">
        <v>221</v>
      </c>
      <c r="E179" s="140">
        <v>1</v>
      </c>
      <c r="F179" s="141">
        <v>0</v>
      </c>
      <c r="G179" s="142">
        <f>ROUND(E179*F179,2)</f>
        <v>0</v>
      </c>
      <c r="H179" s="141">
        <v>0</v>
      </c>
      <c r="I179" s="142">
        <f>ROUND(E179*H179,2)</f>
        <v>0</v>
      </c>
      <c r="J179" s="141">
        <v>17500</v>
      </c>
      <c r="K179" s="142">
        <f>ROUND(E179*J179,2)</f>
        <v>17500</v>
      </c>
      <c r="L179" s="142">
        <v>21</v>
      </c>
      <c r="M179" s="142">
        <f>G179*(1+L179/100)</f>
        <v>0</v>
      </c>
      <c r="N179" s="140">
        <v>0</v>
      </c>
      <c r="O179" s="140">
        <f>ROUND(E179*N179,2)</f>
        <v>0</v>
      </c>
      <c r="P179" s="140">
        <v>0</v>
      </c>
      <c r="Q179" s="140">
        <f>ROUND(E179*P179,2)</f>
        <v>0</v>
      </c>
      <c r="R179" s="142"/>
      <c r="S179" s="142" t="s">
        <v>153</v>
      </c>
      <c r="T179" s="142" t="s">
        <v>147</v>
      </c>
      <c r="U179" s="142">
        <v>0</v>
      </c>
      <c r="V179" s="142">
        <f>ROUND(E179*U179,2)</f>
        <v>0</v>
      </c>
      <c r="W179" s="142"/>
      <c r="X179" s="129" t="s">
        <v>148</v>
      </c>
      <c r="Y179" s="119"/>
      <c r="Z179" s="119"/>
      <c r="AA179" s="119"/>
      <c r="AB179" s="119"/>
      <c r="AC179" s="119"/>
      <c r="AD179" s="119"/>
      <c r="AE179" s="119"/>
      <c r="AF179" s="119" t="s">
        <v>149</v>
      </c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19"/>
      <c r="AW179" s="119"/>
      <c r="AX179" s="119"/>
      <c r="AY179" s="119"/>
      <c r="AZ179" s="119"/>
      <c r="BA179" s="119"/>
      <c r="BB179" s="119"/>
      <c r="BC179" s="119"/>
      <c r="BD179" s="119"/>
      <c r="BE179" s="119"/>
      <c r="BF179" s="119"/>
      <c r="BG179" s="119"/>
    </row>
    <row r="180" spans="1:59" outlineLevel="2" x14ac:dyDescent="0.2">
      <c r="A180" s="126"/>
      <c r="B180" s="127"/>
      <c r="C180" s="263" t="s">
        <v>359</v>
      </c>
      <c r="D180" s="264"/>
      <c r="E180" s="264"/>
      <c r="F180" s="264"/>
      <c r="G180" s="264"/>
      <c r="H180" s="129"/>
      <c r="I180" s="129"/>
      <c r="J180" s="129"/>
      <c r="K180" s="129"/>
      <c r="L180" s="129"/>
      <c r="M180" s="129"/>
      <c r="N180" s="128"/>
      <c r="O180" s="128"/>
      <c r="P180" s="128"/>
      <c r="Q180" s="128"/>
      <c r="R180" s="129"/>
      <c r="S180" s="129"/>
      <c r="T180" s="129"/>
      <c r="U180" s="129"/>
      <c r="V180" s="129"/>
      <c r="W180" s="129"/>
      <c r="X180" s="129"/>
      <c r="Y180" s="119"/>
      <c r="Z180" s="119"/>
      <c r="AA180" s="119"/>
      <c r="AB180" s="119"/>
      <c r="AC180" s="119"/>
      <c r="AD180" s="119"/>
      <c r="AE180" s="119"/>
      <c r="AF180" s="119" t="s">
        <v>206</v>
      </c>
      <c r="AG180" s="119"/>
      <c r="AH180" s="119"/>
      <c r="AI180" s="119"/>
      <c r="AJ180" s="119"/>
      <c r="AK180" s="119"/>
      <c r="AL180" s="119"/>
      <c r="AM180" s="119"/>
      <c r="AN180" s="119"/>
      <c r="AO180" s="119"/>
      <c r="AP180" s="119"/>
      <c r="AQ180" s="119"/>
      <c r="AR180" s="119"/>
      <c r="AS180" s="119"/>
      <c r="AT180" s="119"/>
      <c r="AU180" s="119"/>
      <c r="AV180" s="119"/>
      <c r="AW180" s="119"/>
      <c r="AX180" s="119"/>
      <c r="AY180" s="119"/>
      <c r="AZ180" s="119"/>
      <c r="BA180" s="119"/>
      <c r="BB180" s="119"/>
      <c r="BC180" s="119"/>
      <c r="BD180" s="119"/>
      <c r="BE180" s="119"/>
      <c r="BF180" s="119"/>
      <c r="BG180" s="119"/>
    </row>
    <row r="181" spans="1:59" ht="22.5" outlineLevel="1" x14ac:dyDescent="0.2">
      <c r="A181" s="143">
        <v>96</v>
      </c>
      <c r="B181" s="144" t="s">
        <v>360</v>
      </c>
      <c r="C181" s="151" t="s">
        <v>359</v>
      </c>
      <c r="D181" s="145" t="s">
        <v>221</v>
      </c>
      <c r="E181" s="146">
        <v>1</v>
      </c>
      <c r="F181" s="147">
        <v>0</v>
      </c>
      <c r="G181" s="148">
        <f>ROUND(E181*F181,2)</f>
        <v>0</v>
      </c>
      <c r="H181" s="147">
        <v>4200000</v>
      </c>
      <c r="I181" s="148">
        <f>ROUND(E181*H181,2)</f>
        <v>4200000</v>
      </c>
      <c r="J181" s="147">
        <v>0</v>
      </c>
      <c r="K181" s="148">
        <f>ROUND(E181*J181,2)</f>
        <v>0</v>
      </c>
      <c r="L181" s="148">
        <v>21</v>
      </c>
      <c r="M181" s="148">
        <f>G181*(1+L181/100)</f>
        <v>0</v>
      </c>
      <c r="N181" s="146">
        <v>0</v>
      </c>
      <c r="O181" s="146">
        <f>ROUND(E181*N181,2)</f>
        <v>0</v>
      </c>
      <c r="P181" s="146">
        <v>0</v>
      </c>
      <c r="Q181" s="146">
        <f>ROUND(E181*P181,2)</f>
        <v>0</v>
      </c>
      <c r="R181" s="148"/>
      <c r="S181" s="148" t="s">
        <v>153</v>
      </c>
      <c r="T181" s="148" t="s">
        <v>147</v>
      </c>
      <c r="U181" s="148">
        <v>0</v>
      </c>
      <c r="V181" s="148">
        <f>ROUND(E181*U181,2)</f>
        <v>0</v>
      </c>
      <c r="W181" s="148"/>
      <c r="X181" s="129" t="s">
        <v>148</v>
      </c>
      <c r="Y181" s="119"/>
      <c r="Z181" s="119"/>
      <c r="AA181" s="119"/>
      <c r="AB181" s="119"/>
      <c r="AC181" s="119"/>
      <c r="AD181" s="119"/>
      <c r="AE181" s="119"/>
      <c r="AF181" s="119" t="s">
        <v>209</v>
      </c>
      <c r="AG181" s="119"/>
      <c r="AH181" s="119"/>
      <c r="AI181" s="119"/>
      <c r="AJ181" s="119"/>
      <c r="AK181" s="119"/>
      <c r="AL181" s="119"/>
      <c r="AM181" s="119"/>
      <c r="AN181" s="119"/>
      <c r="AO181" s="119"/>
      <c r="AP181" s="119"/>
      <c r="AQ181" s="119"/>
      <c r="AR181" s="119"/>
      <c r="AS181" s="119"/>
      <c r="AT181" s="119"/>
      <c r="AU181" s="119"/>
      <c r="AV181" s="119"/>
      <c r="AW181" s="119"/>
      <c r="AX181" s="119"/>
      <c r="AY181" s="119"/>
      <c r="AZ181" s="119"/>
      <c r="BA181" s="119"/>
      <c r="BB181" s="119"/>
      <c r="BC181" s="119"/>
      <c r="BD181" s="119"/>
      <c r="BE181" s="119"/>
      <c r="BF181" s="119"/>
      <c r="BG181" s="119"/>
    </row>
    <row r="182" spans="1:59" x14ac:dyDescent="0.2">
      <c r="A182" s="131" t="s">
        <v>141</v>
      </c>
      <c r="B182" s="132" t="s">
        <v>89</v>
      </c>
      <c r="C182" s="150" t="s">
        <v>90</v>
      </c>
      <c r="D182" s="133"/>
      <c r="E182" s="134"/>
      <c r="F182" s="135"/>
      <c r="G182" s="135">
        <f>SUMIF(AF183:AF185,"&lt;&gt;NOR",G183:G185)</f>
        <v>0</v>
      </c>
      <c r="H182" s="135"/>
      <c r="I182" s="135">
        <f>SUM(I183:I185)</f>
        <v>3900000</v>
      </c>
      <c r="J182" s="135"/>
      <c r="K182" s="135">
        <f>SUM(K183:K185)</f>
        <v>17500</v>
      </c>
      <c r="L182" s="135"/>
      <c r="M182" s="135">
        <f>SUM(M183:M185)</f>
        <v>0</v>
      </c>
      <c r="N182" s="134"/>
      <c r="O182" s="134">
        <f>SUM(O183:O185)</f>
        <v>0</v>
      </c>
      <c r="P182" s="134"/>
      <c r="Q182" s="134">
        <f>SUM(Q183:Q185)</f>
        <v>0</v>
      </c>
      <c r="R182" s="135"/>
      <c r="S182" s="135"/>
      <c r="T182" s="135"/>
      <c r="U182" s="135"/>
      <c r="V182" s="135">
        <f>SUM(V183:V185)</f>
        <v>0</v>
      </c>
      <c r="W182" s="135"/>
      <c r="X182" s="130"/>
      <c r="AF182" t="s">
        <v>142</v>
      </c>
    </row>
    <row r="183" spans="1:59" ht="22.5" outlineLevel="1" x14ac:dyDescent="0.2">
      <c r="A183" s="137">
        <v>97</v>
      </c>
      <c r="B183" s="138" t="s">
        <v>361</v>
      </c>
      <c r="C183" s="152" t="s">
        <v>362</v>
      </c>
      <c r="D183" s="139" t="s">
        <v>221</v>
      </c>
      <c r="E183" s="140">
        <v>1</v>
      </c>
      <c r="F183" s="141">
        <v>0</v>
      </c>
      <c r="G183" s="142">
        <f>ROUND(E183*F183,2)</f>
        <v>0</v>
      </c>
      <c r="H183" s="141">
        <v>0</v>
      </c>
      <c r="I183" s="142">
        <f>ROUND(E183*H183,2)</f>
        <v>0</v>
      </c>
      <c r="J183" s="141">
        <v>17500</v>
      </c>
      <c r="K183" s="142">
        <f>ROUND(E183*J183,2)</f>
        <v>17500</v>
      </c>
      <c r="L183" s="142">
        <v>21</v>
      </c>
      <c r="M183" s="142">
        <f>G183*(1+L183/100)</f>
        <v>0</v>
      </c>
      <c r="N183" s="140">
        <v>0</v>
      </c>
      <c r="O183" s="140">
        <f>ROUND(E183*N183,2)</f>
        <v>0</v>
      </c>
      <c r="P183" s="140">
        <v>0</v>
      </c>
      <c r="Q183" s="140">
        <f>ROUND(E183*P183,2)</f>
        <v>0</v>
      </c>
      <c r="R183" s="142"/>
      <c r="S183" s="142" t="s">
        <v>153</v>
      </c>
      <c r="T183" s="142" t="s">
        <v>147</v>
      </c>
      <c r="U183" s="142">
        <v>0</v>
      </c>
      <c r="V183" s="142">
        <f>ROUND(E183*U183,2)</f>
        <v>0</v>
      </c>
      <c r="W183" s="142"/>
      <c r="X183" s="129" t="s">
        <v>148</v>
      </c>
      <c r="Y183" s="119"/>
      <c r="Z183" s="119"/>
      <c r="AA183" s="119"/>
      <c r="AB183" s="119"/>
      <c r="AC183" s="119"/>
      <c r="AD183" s="119"/>
      <c r="AE183" s="119"/>
      <c r="AF183" s="119" t="s">
        <v>149</v>
      </c>
      <c r="AG183" s="119"/>
      <c r="AH183" s="119"/>
      <c r="AI183" s="119"/>
      <c r="AJ183" s="119"/>
      <c r="AK183" s="119"/>
      <c r="AL183" s="119"/>
      <c r="AM183" s="119"/>
      <c r="AN183" s="119"/>
      <c r="AO183" s="119"/>
      <c r="AP183" s="119"/>
      <c r="AQ183" s="119"/>
      <c r="AR183" s="119"/>
      <c r="AS183" s="119"/>
      <c r="AT183" s="119"/>
      <c r="AU183" s="119"/>
      <c r="AV183" s="119"/>
      <c r="AW183" s="119"/>
      <c r="AX183" s="119"/>
      <c r="AY183" s="119"/>
      <c r="AZ183" s="119"/>
      <c r="BA183" s="119"/>
      <c r="BB183" s="119"/>
      <c r="BC183" s="119"/>
      <c r="BD183" s="119"/>
      <c r="BE183" s="119"/>
      <c r="BF183" s="119"/>
      <c r="BG183" s="119"/>
    </row>
    <row r="184" spans="1:59" outlineLevel="2" x14ac:dyDescent="0.2">
      <c r="A184" s="126"/>
      <c r="B184" s="127"/>
      <c r="C184" s="263" t="s">
        <v>363</v>
      </c>
      <c r="D184" s="264"/>
      <c r="E184" s="264"/>
      <c r="F184" s="264"/>
      <c r="G184" s="264"/>
      <c r="H184" s="129"/>
      <c r="I184" s="129"/>
      <c r="J184" s="129"/>
      <c r="K184" s="129"/>
      <c r="L184" s="129"/>
      <c r="M184" s="129"/>
      <c r="N184" s="128"/>
      <c r="O184" s="128"/>
      <c r="P184" s="128"/>
      <c r="Q184" s="128"/>
      <c r="R184" s="129"/>
      <c r="S184" s="129"/>
      <c r="T184" s="129"/>
      <c r="U184" s="129"/>
      <c r="V184" s="129"/>
      <c r="W184" s="129"/>
      <c r="X184" s="129"/>
      <c r="Y184" s="119"/>
      <c r="Z184" s="119"/>
      <c r="AA184" s="119"/>
      <c r="AB184" s="119"/>
      <c r="AC184" s="119"/>
      <c r="AD184" s="119"/>
      <c r="AE184" s="119"/>
      <c r="AF184" s="119" t="s">
        <v>206</v>
      </c>
      <c r="AG184" s="119"/>
      <c r="AH184" s="119"/>
      <c r="AI184" s="119"/>
      <c r="AJ184" s="119"/>
      <c r="AK184" s="119"/>
      <c r="AL184" s="119"/>
      <c r="AM184" s="119"/>
      <c r="AN184" s="119"/>
      <c r="AO184" s="119"/>
      <c r="AP184" s="119"/>
      <c r="AQ184" s="119"/>
      <c r="AR184" s="119"/>
      <c r="AS184" s="119"/>
      <c r="AT184" s="119"/>
      <c r="AU184" s="119"/>
      <c r="AV184" s="119"/>
      <c r="AW184" s="119"/>
      <c r="AX184" s="119"/>
      <c r="AY184" s="119"/>
      <c r="AZ184" s="119"/>
      <c r="BA184" s="119"/>
      <c r="BB184" s="119"/>
      <c r="BC184" s="119"/>
      <c r="BD184" s="119"/>
      <c r="BE184" s="119"/>
      <c r="BF184" s="119"/>
      <c r="BG184" s="119"/>
    </row>
    <row r="185" spans="1:59" ht="22.5" outlineLevel="1" x14ac:dyDescent="0.2">
      <c r="A185" s="143">
        <v>98</v>
      </c>
      <c r="B185" s="144" t="s">
        <v>364</v>
      </c>
      <c r="C185" s="151" t="s">
        <v>363</v>
      </c>
      <c r="D185" s="145" t="s">
        <v>221</v>
      </c>
      <c r="E185" s="146">
        <v>1</v>
      </c>
      <c r="F185" s="147">
        <v>0</v>
      </c>
      <c r="G185" s="148">
        <f>ROUND(E185*F185,2)</f>
        <v>0</v>
      </c>
      <c r="H185" s="147">
        <v>3900000</v>
      </c>
      <c r="I185" s="148">
        <f>ROUND(E185*H185,2)</f>
        <v>3900000</v>
      </c>
      <c r="J185" s="147">
        <v>0</v>
      </c>
      <c r="K185" s="148">
        <f>ROUND(E185*J185,2)</f>
        <v>0</v>
      </c>
      <c r="L185" s="148">
        <v>21</v>
      </c>
      <c r="M185" s="148">
        <f>G185*(1+L185/100)</f>
        <v>0</v>
      </c>
      <c r="N185" s="146">
        <v>0</v>
      </c>
      <c r="O185" s="146">
        <f>ROUND(E185*N185,2)</f>
        <v>0</v>
      </c>
      <c r="P185" s="146">
        <v>0</v>
      </c>
      <c r="Q185" s="146">
        <f>ROUND(E185*P185,2)</f>
        <v>0</v>
      </c>
      <c r="R185" s="148"/>
      <c r="S185" s="148" t="s">
        <v>153</v>
      </c>
      <c r="T185" s="148" t="s">
        <v>147</v>
      </c>
      <c r="U185" s="148">
        <v>0</v>
      </c>
      <c r="V185" s="148">
        <f>ROUND(E185*U185,2)</f>
        <v>0</v>
      </c>
      <c r="W185" s="148"/>
      <c r="X185" s="129" t="s">
        <v>148</v>
      </c>
      <c r="Y185" s="119"/>
      <c r="Z185" s="119"/>
      <c r="AA185" s="119"/>
      <c r="AB185" s="119"/>
      <c r="AC185" s="119"/>
      <c r="AD185" s="119"/>
      <c r="AE185" s="119"/>
      <c r="AF185" s="119" t="s">
        <v>209</v>
      </c>
      <c r="AG185" s="119"/>
      <c r="AH185" s="119"/>
      <c r="AI185" s="119"/>
      <c r="AJ185" s="119"/>
      <c r="AK185" s="119"/>
      <c r="AL185" s="119"/>
      <c r="AM185" s="119"/>
      <c r="AN185" s="119"/>
      <c r="AO185" s="119"/>
      <c r="AP185" s="119"/>
      <c r="AQ185" s="119"/>
      <c r="AR185" s="119"/>
      <c r="AS185" s="119"/>
      <c r="AT185" s="119"/>
      <c r="AU185" s="119"/>
      <c r="AV185" s="119"/>
      <c r="AW185" s="119"/>
      <c r="AX185" s="119"/>
      <c r="AY185" s="119"/>
      <c r="AZ185" s="119"/>
      <c r="BA185" s="119"/>
      <c r="BB185" s="119"/>
      <c r="BC185" s="119"/>
      <c r="BD185" s="119"/>
      <c r="BE185" s="119"/>
      <c r="BF185" s="119"/>
      <c r="BG185" s="119"/>
    </row>
    <row r="186" spans="1:59" x14ac:dyDescent="0.2">
      <c r="A186" s="131" t="s">
        <v>141</v>
      </c>
      <c r="B186" s="132" t="s">
        <v>91</v>
      </c>
      <c r="C186" s="150" t="s">
        <v>92</v>
      </c>
      <c r="D186" s="133"/>
      <c r="E186" s="134"/>
      <c r="F186" s="135"/>
      <c r="G186" s="135">
        <f>SUMIF(AF187:AF189,"&lt;&gt;NOR",G187:G189)</f>
        <v>0</v>
      </c>
      <c r="H186" s="135"/>
      <c r="I186" s="135">
        <f>SUM(I187:I189)</f>
        <v>2100000</v>
      </c>
      <c r="J186" s="135"/>
      <c r="K186" s="135">
        <f>SUM(K187:K189)</f>
        <v>17500</v>
      </c>
      <c r="L186" s="135"/>
      <c r="M186" s="135">
        <f>SUM(M187:M189)</f>
        <v>0</v>
      </c>
      <c r="N186" s="134"/>
      <c r="O186" s="134">
        <f>SUM(O187:O189)</f>
        <v>0</v>
      </c>
      <c r="P186" s="134"/>
      <c r="Q186" s="134">
        <f>SUM(Q187:Q189)</f>
        <v>0</v>
      </c>
      <c r="R186" s="135"/>
      <c r="S186" s="135"/>
      <c r="T186" s="135"/>
      <c r="U186" s="135"/>
      <c r="V186" s="135">
        <f>SUM(V187:V189)</f>
        <v>0</v>
      </c>
      <c r="W186" s="135"/>
      <c r="X186" s="130"/>
      <c r="AF186" t="s">
        <v>142</v>
      </c>
    </row>
    <row r="187" spans="1:59" ht="22.5" outlineLevel="1" x14ac:dyDescent="0.2">
      <c r="A187" s="137">
        <v>99</v>
      </c>
      <c r="B187" s="138" t="s">
        <v>365</v>
      </c>
      <c r="C187" s="152" t="s">
        <v>366</v>
      </c>
      <c r="D187" s="139" t="s">
        <v>221</v>
      </c>
      <c r="E187" s="140">
        <v>1</v>
      </c>
      <c r="F187" s="141">
        <v>0</v>
      </c>
      <c r="G187" s="142">
        <f>ROUND(E187*F187,2)</f>
        <v>0</v>
      </c>
      <c r="H187" s="141">
        <v>0</v>
      </c>
      <c r="I187" s="142">
        <f>ROUND(E187*H187,2)</f>
        <v>0</v>
      </c>
      <c r="J187" s="141">
        <v>17500</v>
      </c>
      <c r="K187" s="142">
        <f>ROUND(E187*J187,2)</f>
        <v>17500</v>
      </c>
      <c r="L187" s="142">
        <v>21</v>
      </c>
      <c r="M187" s="142">
        <f>G187*(1+L187/100)</f>
        <v>0</v>
      </c>
      <c r="N187" s="140">
        <v>0</v>
      </c>
      <c r="O187" s="140">
        <f>ROUND(E187*N187,2)</f>
        <v>0</v>
      </c>
      <c r="P187" s="140">
        <v>0</v>
      </c>
      <c r="Q187" s="140">
        <f>ROUND(E187*P187,2)</f>
        <v>0</v>
      </c>
      <c r="R187" s="142"/>
      <c r="S187" s="142" t="s">
        <v>153</v>
      </c>
      <c r="T187" s="142" t="s">
        <v>147</v>
      </c>
      <c r="U187" s="142">
        <v>0</v>
      </c>
      <c r="V187" s="142">
        <f>ROUND(E187*U187,2)</f>
        <v>0</v>
      </c>
      <c r="W187" s="142"/>
      <c r="X187" s="129" t="s">
        <v>148</v>
      </c>
      <c r="Y187" s="119"/>
      <c r="Z187" s="119"/>
      <c r="AA187" s="119"/>
      <c r="AB187" s="119"/>
      <c r="AC187" s="119"/>
      <c r="AD187" s="119"/>
      <c r="AE187" s="119"/>
      <c r="AF187" s="119" t="s">
        <v>149</v>
      </c>
      <c r="AG187" s="119"/>
      <c r="AH187" s="119"/>
      <c r="AI187" s="119"/>
      <c r="AJ187" s="119"/>
      <c r="AK187" s="119"/>
      <c r="AL187" s="119"/>
      <c r="AM187" s="119"/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9"/>
      <c r="AZ187" s="119"/>
      <c r="BA187" s="119"/>
      <c r="BB187" s="119"/>
      <c r="BC187" s="119"/>
      <c r="BD187" s="119"/>
      <c r="BE187" s="119"/>
      <c r="BF187" s="119"/>
      <c r="BG187" s="119"/>
    </row>
    <row r="188" spans="1:59" outlineLevel="2" x14ac:dyDescent="0.2">
      <c r="A188" s="126"/>
      <c r="B188" s="127"/>
      <c r="C188" s="263" t="s">
        <v>367</v>
      </c>
      <c r="D188" s="264"/>
      <c r="E188" s="264"/>
      <c r="F188" s="264"/>
      <c r="G188" s="264"/>
      <c r="H188" s="129"/>
      <c r="I188" s="129"/>
      <c r="J188" s="129"/>
      <c r="K188" s="129"/>
      <c r="L188" s="129"/>
      <c r="M188" s="129"/>
      <c r="N188" s="128"/>
      <c r="O188" s="128"/>
      <c r="P188" s="128"/>
      <c r="Q188" s="128"/>
      <c r="R188" s="129"/>
      <c r="S188" s="129"/>
      <c r="T188" s="129"/>
      <c r="U188" s="129"/>
      <c r="V188" s="129"/>
      <c r="W188" s="129"/>
      <c r="X188" s="129"/>
      <c r="Y188" s="119"/>
      <c r="Z188" s="119"/>
      <c r="AA188" s="119"/>
      <c r="AB188" s="119"/>
      <c r="AC188" s="119"/>
      <c r="AD188" s="119"/>
      <c r="AE188" s="119"/>
      <c r="AF188" s="119" t="s">
        <v>206</v>
      </c>
      <c r="AG188" s="119"/>
      <c r="AH188" s="119"/>
      <c r="AI188" s="119"/>
      <c r="AJ188" s="119"/>
      <c r="AK188" s="119"/>
      <c r="AL188" s="119"/>
      <c r="AM188" s="119"/>
      <c r="AN188" s="119"/>
      <c r="AO188" s="119"/>
      <c r="AP188" s="119"/>
      <c r="AQ188" s="119"/>
      <c r="AR188" s="119"/>
      <c r="AS188" s="119"/>
      <c r="AT188" s="119"/>
      <c r="AU188" s="119"/>
      <c r="AV188" s="119"/>
      <c r="AW188" s="119"/>
      <c r="AX188" s="119"/>
      <c r="AY188" s="119"/>
      <c r="AZ188" s="119"/>
      <c r="BA188" s="119"/>
      <c r="BB188" s="119"/>
      <c r="BC188" s="119"/>
      <c r="BD188" s="119"/>
      <c r="BE188" s="119"/>
      <c r="BF188" s="119"/>
      <c r="BG188" s="119"/>
    </row>
    <row r="189" spans="1:59" ht="22.5" outlineLevel="1" x14ac:dyDescent="0.2">
      <c r="A189" s="143">
        <v>100</v>
      </c>
      <c r="B189" s="144" t="s">
        <v>368</v>
      </c>
      <c r="C189" s="151" t="s">
        <v>367</v>
      </c>
      <c r="D189" s="145" t="s">
        <v>221</v>
      </c>
      <c r="E189" s="146">
        <v>1</v>
      </c>
      <c r="F189" s="147">
        <v>0</v>
      </c>
      <c r="G189" s="148">
        <f>ROUND(E189*F189,2)</f>
        <v>0</v>
      </c>
      <c r="H189" s="147">
        <v>2100000</v>
      </c>
      <c r="I189" s="148">
        <f>ROUND(E189*H189,2)</f>
        <v>2100000</v>
      </c>
      <c r="J189" s="147">
        <v>0</v>
      </c>
      <c r="K189" s="148">
        <f>ROUND(E189*J189,2)</f>
        <v>0</v>
      </c>
      <c r="L189" s="148">
        <v>21</v>
      </c>
      <c r="M189" s="148">
        <f>G189*(1+L189/100)</f>
        <v>0</v>
      </c>
      <c r="N189" s="146">
        <v>0</v>
      </c>
      <c r="O189" s="146">
        <f>ROUND(E189*N189,2)</f>
        <v>0</v>
      </c>
      <c r="P189" s="146">
        <v>0</v>
      </c>
      <c r="Q189" s="146">
        <f>ROUND(E189*P189,2)</f>
        <v>0</v>
      </c>
      <c r="R189" s="148"/>
      <c r="S189" s="148" t="s">
        <v>153</v>
      </c>
      <c r="T189" s="148" t="s">
        <v>147</v>
      </c>
      <c r="U189" s="148">
        <v>0</v>
      </c>
      <c r="V189" s="148">
        <f>ROUND(E189*U189,2)</f>
        <v>0</v>
      </c>
      <c r="W189" s="148"/>
      <c r="X189" s="129" t="s">
        <v>148</v>
      </c>
      <c r="Y189" s="119"/>
      <c r="Z189" s="119"/>
      <c r="AA189" s="119"/>
      <c r="AB189" s="119"/>
      <c r="AC189" s="119"/>
      <c r="AD189" s="119"/>
      <c r="AE189" s="119"/>
      <c r="AF189" s="119" t="s">
        <v>209</v>
      </c>
      <c r="AG189" s="119"/>
      <c r="AH189" s="119"/>
      <c r="AI189" s="119"/>
      <c r="AJ189" s="119"/>
      <c r="AK189" s="119"/>
      <c r="AL189" s="119"/>
      <c r="AM189" s="119"/>
      <c r="AN189" s="119"/>
      <c r="AO189" s="119"/>
      <c r="AP189" s="119"/>
      <c r="AQ189" s="119"/>
      <c r="AR189" s="119"/>
      <c r="AS189" s="119"/>
      <c r="AT189" s="119"/>
      <c r="AU189" s="119"/>
      <c r="AV189" s="119"/>
      <c r="AW189" s="119"/>
      <c r="AX189" s="119"/>
      <c r="AY189" s="119"/>
      <c r="AZ189" s="119"/>
      <c r="BA189" s="119"/>
      <c r="BB189" s="119"/>
      <c r="BC189" s="119"/>
      <c r="BD189" s="119"/>
      <c r="BE189" s="119"/>
      <c r="BF189" s="119"/>
      <c r="BG189" s="119"/>
    </row>
    <row r="190" spans="1:59" ht="25.5" x14ac:dyDescent="0.2">
      <c r="A190" s="131" t="s">
        <v>141</v>
      </c>
      <c r="B190" s="132" t="s">
        <v>93</v>
      </c>
      <c r="C190" s="150" t="s">
        <v>94</v>
      </c>
      <c r="D190" s="133"/>
      <c r="E190" s="134"/>
      <c r="F190" s="135"/>
      <c r="G190" s="135">
        <f>SUMIF(AF191:AF193,"&lt;&gt;NOR",G191:G193)</f>
        <v>0</v>
      </c>
      <c r="H190" s="135"/>
      <c r="I190" s="135">
        <f>SUM(I191:I193)</f>
        <v>4200000</v>
      </c>
      <c r="J190" s="135"/>
      <c r="K190" s="135">
        <f>SUM(K191:K193)</f>
        <v>60000</v>
      </c>
      <c r="L190" s="135"/>
      <c r="M190" s="135">
        <f>SUM(M191:M193)</f>
        <v>0</v>
      </c>
      <c r="N190" s="134"/>
      <c r="O190" s="134">
        <f>SUM(O191:O193)</f>
        <v>0</v>
      </c>
      <c r="P190" s="134"/>
      <c r="Q190" s="134">
        <f>SUM(Q191:Q193)</f>
        <v>0</v>
      </c>
      <c r="R190" s="135"/>
      <c r="S190" s="135"/>
      <c r="T190" s="135"/>
      <c r="U190" s="135"/>
      <c r="V190" s="135">
        <f>SUM(V191:V193)</f>
        <v>0</v>
      </c>
      <c r="W190" s="135"/>
      <c r="X190" s="130"/>
      <c r="AF190" t="s">
        <v>142</v>
      </c>
    </row>
    <row r="191" spans="1:59" ht="22.5" outlineLevel="1" x14ac:dyDescent="0.2">
      <c r="A191" s="137">
        <v>101</v>
      </c>
      <c r="B191" s="138" t="s">
        <v>369</v>
      </c>
      <c r="C191" s="152" t="s">
        <v>370</v>
      </c>
      <c r="D191" s="139" t="s">
        <v>221</v>
      </c>
      <c r="E191" s="140">
        <v>6</v>
      </c>
      <c r="F191" s="141">
        <v>0</v>
      </c>
      <c r="G191" s="142">
        <f>ROUND(E191*F191,2)</f>
        <v>0</v>
      </c>
      <c r="H191" s="141">
        <v>0</v>
      </c>
      <c r="I191" s="142">
        <f>ROUND(E191*H191,2)</f>
        <v>0</v>
      </c>
      <c r="J191" s="141">
        <v>10000</v>
      </c>
      <c r="K191" s="142">
        <f>ROUND(E191*J191,2)</f>
        <v>60000</v>
      </c>
      <c r="L191" s="142">
        <v>21</v>
      </c>
      <c r="M191" s="142">
        <f>G191*(1+L191/100)</f>
        <v>0</v>
      </c>
      <c r="N191" s="140">
        <v>0</v>
      </c>
      <c r="O191" s="140">
        <f>ROUND(E191*N191,2)</f>
        <v>0</v>
      </c>
      <c r="P191" s="140">
        <v>0</v>
      </c>
      <c r="Q191" s="140">
        <f>ROUND(E191*P191,2)</f>
        <v>0</v>
      </c>
      <c r="R191" s="142"/>
      <c r="S191" s="142" t="s">
        <v>153</v>
      </c>
      <c r="T191" s="142" t="s">
        <v>147</v>
      </c>
      <c r="U191" s="142">
        <v>0</v>
      </c>
      <c r="V191" s="142">
        <f>ROUND(E191*U191,2)</f>
        <v>0</v>
      </c>
      <c r="W191" s="142"/>
      <c r="X191" s="129" t="s">
        <v>148</v>
      </c>
      <c r="Y191" s="119"/>
      <c r="Z191" s="119"/>
      <c r="AA191" s="119"/>
      <c r="AB191" s="119"/>
      <c r="AC191" s="119"/>
      <c r="AD191" s="119"/>
      <c r="AE191" s="119"/>
      <c r="AF191" s="119" t="s">
        <v>149</v>
      </c>
      <c r="AG191" s="119"/>
      <c r="AH191" s="119"/>
      <c r="AI191" s="119"/>
      <c r="AJ191" s="119"/>
      <c r="AK191" s="119"/>
      <c r="AL191" s="119"/>
      <c r="AM191" s="119"/>
      <c r="AN191" s="119"/>
      <c r="AO191" s="119"/>
      <c r="AP191" s="119"/>
      <c r="AQ191" s="119"/>
      <c r="AR191" s="119"/>
      <c r="AS191" s="119"/>
      <c r="AT191" s="119"/>
      <c r="AU191" s="119"/>
      <c r="AV191" s="119"/>
      <c r="AW191" s="119"/>
      <c r="AX191" s="119"/>
      <c r="AY191" s="119"/>
      <c r="AZ191" s="119"/>
      <c r="BA191" s="119"/>
      <c r="BB191" s="119"/>
      <c r="BC191" s="119"/>
      <c r="BD191" s="119"/>
      <c r="BE191" s="119"/>
      <c r="BF191" s="119"/>
      <c r="BG191" s="119"/>
    </row>
    <row r="192" spans="1:59" outlineLevel="2" x14ac:dyDescent="0.2">
      <c r="A192" s="126"/>
      <c r="B192" s="127"/>
      <c r="C192" s="263" t="s">
        <v>371</v>
      </c>
      <c r="D192" s="264"/>
      <c r="E192" s="264"/>
      <c r="F192" s="264"/>
      <c r="G192" s="264"/>
      <c r="H192" s="129"/>
      <c r="I192" s="129"/>
      <c r="J192" s="129"/>
      <c r="K192" s="129"/>
      <c r="L192" s="129"/>
      <c r="M192" s="129"/>
      <c r="N192" s="128"/>
      <c r="O192" s="128"/>
      <c r="P192" s="128"/>
      <c r="Q192" s="128"/>
      <c r="R192" s="129"/>
      <c r="S192" s="129"/>
      <c r="T192" s="129"/>
      <c r="U192" s="129"/>
      <c r="V192" s="129"/>
      <c r="W192" s="129"/>
      <c r="X192" s="129"/>
      <c r="Y192" s="119"/>
      <c r="Z192" s="119"/>
      <c r="AA192" s="119"/>
      <c r="AB192" s="119"/>
      <c r="AC192" s="119"/>
      <c r="AD192" s="119"/>
      <c r="AE192" s="119"/>
      <c r="AF192" s="119" t="s">
        <v>206</v>
      </c>
      <c r="AG192" s="119"/>
      <c r="AH192" s="119"/>
      <c r="AI192" s="119"/>
      <c r="AJ192" s="119"/>
      <c r="AK192" s="119"/>
      <c r="AL192" s="119"/>
      <c r="AM192" s="119"/>
      <c r="AN192" s="119"/>
      <c r="AO192" s="119"/>
      <c r="AP192" s="119"/>
      <c r="AQ192" s="119"/>
      <c r="AR192" s="119"/>
      <c r="AS192" s="119"/>
      <c r="AT192" s="119"/>
      <c r="AU192" s="119"/>
      <c r="AV192" s="119"/>
      <c r="AW192" s="119"/>
      <c r="AX192" s="119"/>
      <c r="AY192" s="119"/>
      <c r="AZ192" s="119"/>
      <c r="BA192" s="119"/>
      <c r="BB192" s="119"/>
      <c r="BC192" s="119"/>
      <c r="BD192" s="119"/>
      <c r="BE192" s="119"/>
      <c r="BF192" s="119"/>
      <c r="BG192" s="119"/>
    </row>
    <row r="193" spans="1:59" ht="22.5" outlineLevel="1" x14ac:dyDescent="0.2">
      <c r="A193" s="143">
        <v>102</v>
      </c>
      <c r="B193" s="144" t="s">
        <v>372</v>
      </c>
      <c r="C193" s="151" t="s">
        <v>371</v>
      </c>
      <c r="D193" s="145" t="s">
        <v>221</v>
      </c>
      <c r="E193" s="146">
        <v>6</v>
      </c>
      <c r="F193" s="147">
        <v>0</v>
      </c>
      <c r="G193" s="148">
        <f>ROUND(E193*F193,2)</f>
        <v>0</v>
      </c>
      <c r="H193" s="147">
        <v>700000</v>
      </c>
      <c r="I193" s="148">
        <f>ROUND(E193*H193,2)</f>
        <v>4200000</v>
      </c>
      <c r="J193" s="147">
        <v>0</v>
      </c>
      <c r="K193" s="148">
        <f>ROUND(E193*J193,2)</f>
        <v>0</v>
      </c>
      <c r="L193" s="148">
        <v>21</v>
      </c>
      <c r="M193" s="148">
        <f>G193*(1+L193/100)</f>
        <v>0</v>
      </c>
      <c r="N193" s="146">
        <v>0</v>
      </c>
      <c r="O193" s="146">
        <f>ROUND(E193*N193,2)</f>
        <v>0</v>
      </c>
      <c r="P193" s="146">
        <v>0</v>
      </c>
      <c r="Q193" s="146">
        <f>ROUND(E193*P193,2)</f>
        <v>0</v>
      </c>
      <c r="R193" s="148"/>
      <c r="S193" s="148" t="s">
        <v>153</v>
      </c>
      <c r="T193" s="148" t="s">
        <v>147</v>
      </c>
      <c r="U193" s="148">
        <v>0</v>
      </c>
      <c r="V193" s="148">
        <f>ROUND(E193*U193,2)</f>
        <v>0</v>
      </c>
      <c r="W193" s="148"/>
      <c r="X193" s="129" t="s">
        <v>148</v>
      </c>
      <c r="Y193" s="119"/>
      <c r="Z193" s="119"/>
      <c r="AA193" s="119"/>
      <c r="AB193" s="119"/>
      <c r="AC193" s="119"/>
      <c r="AD193" s="119"/>
      <c r="AE193" s="119"/>
      <c r="AF193" s="119" t="s">
        <v>209</v>
      </c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19"/>
      <c r="AQ193" s="119"/>
      <c r="AR193" s="119"/>
      <c r="AS193" s="119"/>
      <c r="AT193" s="119"/>
      <c r="AU193" s="119"/>
      <c r="AV193" s="119"/>
      <c r="AW193" s="119"/>
      <c r="AX193" s="119"/>
      <c r="AY193" s="119"/>
      <c r="AZ193" s="119"/>
      <c r="BA193" s="119"/>
      <c r="BB193" s="119"/>
      <c r="BC193" s="119"/>
      <c r="BD193" s="119"/>
      <c r="BE193" s="119"/>
      <c r="BF193" s="119"/>
      <c r="BG193" s="119"/>
    </row>
    <row r="194" spans="1:59" ht="25.5" x14ac:dyDescent="0.2">
      <c r="A194" s="131" t="s">
        <v>141</v>
      </c>
      <c r="B194" s="132" t="s">
        <v>95</v>
      </c>
      <c r="C194" s="150" t="s">
        <v>96</v>
      </c>
      <c r="D194" s="133"/>
      <c r="E194" s="134"/>
      <c r="F194" s="135"/>
      <c r="G194" s="135">
        <f>SUMIF(AF195:AF197,"&lt;&gt;NOR",G195:G197)</f>
        <v>0</v>
      </c>
      <c r="H194" s="135"/>
      <c r="I194" s="135">
        <f>SUM(I195:I197)</f>
        <v>500000</v>
      </c>
      <c r="J194" s="135"/>
      <c r="K194" s="135">
        <f>SUM(K195:K197)</f>
        <v>5000</v>
      </c>
      <c r="L194" s="135"/>
      <c r="M194" s="135">
        <f>SUM(M195:M197)</f>
        <v>0</v>
      </c>
      <c r="N194" s="134"/>
      <c r="O194" s="134">
        <f>SUM(O195:O197)</f>
        <v>0</v>
      </c>
      <c r="P194" s="134"/>
      <c r="Q194" s="134">
        <f>SUM(Q195:Q197)</f>
        <v>0</v>
      </c>
      <c r="R194" s="135"/>
      <c r="S194" s="135"/>
      <c r="T194" s="135"/>
      <c r="U194" s="135"/>
      <c r="V194" s="135">
        <f>SUM(V195:V197)</f>
        <v>0</v>
      </c>
      <c r="W194" s="135"/>
      <c r="X194" s="130"/>
      <c r="AF194" t="s">
        <v>142</v>
      </c>
    </row>
    <row r="195" spans="1:59" ht="22.5" outlineLevel="1" x14ac:dyDescent="0.2">
      <c r="A195" s="137">
        <v>103</v>
      </c>
      <c r="B195" s="138" t="s">
        <v>373</v>
      </c>
      <c r="C195" s="152" t="s">
        <v>374</v>
      </c>
      <c r="D195" s="139" t="s">
        <v>221</v>
      </c>
      <c r="E195" s="140">
        <v>1</v>
      </c>
      <c r="F195" s="141">
        <v>0</v>
      </c>
      <c r="G195" s="142">
        <f>ROUND(E195*F195,2)</f>
        <v>0</v>
      </c>
      <c r="H195" s="141">
        <v>0</v>
      </c>
      <c r="I195" s="142">
        <f>ROUND(E195*H195,2)</f>
        <v>0</v>
      </c>
      <c r="J195" s="141">
        <v>5000</v>
      </c>
      <c r="K195" s="142">
        <f>ROUND(E195*J195,2)</f>
        <v>5000</v>
      </c>
      <c r="L195" s="142">
        <v>21</v>
      </c>
      <c r="M195" s="142">
        <f>G195*(1+L195/100)</f>
        <v>0</v>
      </c>
      <c r="N195" s="140">
        <v>0</v>
      </c>
      <c r="O195" s="140">
        <f>ROUND(E195*N195,2)</f>
        <v>0</v>
      </c>
      <c r="P195" s="140">
        <v>0</v>
      </c>
      <c r="Q195" s="140">
        <f>ROUND(E195*P195,2)</f>
        <v>0</v>
      </c>
      <c r="R195" s="142"/>
      <c r="S195" s="142" t="s">
        <v>153</v>
      </c>
      <c r="T195" s="142" t="s">
        <v>147</v>
      </c>
      <c r="U195" s="142">
        <v>0</v>
      </c>
      <c r="V195" s="142">
        <f>ROUND(E195*U195,2)</f>
        <v>0</v>
      </c>
      <c r="W195" s="142"/>
      <c r="X195" s="129" t="s">
        <v>148</v>
      </c>
      <c r="Y195" s="119"/>
      <c r="Z195" s="119"/>
      <c r="AA195" s="119"/>
      <c r="AB195" s="119"/>
      <c r="AC195" s="119"/>
      <c r="AD195" s="119"/>
      <c r="AE195" s="119"/>
      <c r="AF195" s="119" t="s">
        <v>149</v>
      </c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19"/>
      <c r="AW195" s="119"/>
      <c r="AX195" s="119"/>
      <c r="AY195" s="119"/>
      <c r="AZ195" s="119"/>
      <c r="BA195" s="119"/>
      <c r="BB195" s="119"/>
      <c r="BC195" s="119"/>
      <c r="BD195" s="119"/>
      <c r="BE195" s="119"/>
      <c r="BF195" s="119"/>
      <c r="BG195" s="119"/>
    </row>
    <row r="196" spans="1:59" outlineLevel="2" x14ac:dyDescent="0.2">
      <c r="A196" s="126"/>
      <c r="B196" s="127"/>
      <c r="C196" s="263" t="s">
        <v>375</v>
      </c>
      <c r="D196" s="264"/>
      <c r="E196" s="264"/>
      <c r="F196" s="264"/>
      <c r="G196" s="264"/>
      <c r="H196" s="129"/>
      <c r="I196" s="129"/>
      <c r="J196" s="129"/>
      <c r="K196" s="129"/>
      <c r="L196" s="129"/>
      <c r="M196" s="129"/>
      <c r="N196" s="128"/>
      <c r="O196" s="128"/>
      <c r="P196" s="128"/>
      <c r="Q196" s="128"/>
      <c r="R196" s="129"/>
      <c r="S196" s="129"/>
      <c r="T196" s="129"/>
      <c r="U196" s="129"/>
      <c r="V196" s="129"/>
      <c r="W196" s="129"/>
      <c r="X196" s="129"/>
      <c r="Y196" s="119"/>
      <c r="Z196" s="119"/>
      <c r="AA196" s="119"/>
      <c r="AB196" s="119"/>
      <c r="AC196" s="119"/>
      <c r="AD196" s="119"/>
      <c r="AE196" s="119"/>
      <c r="AF196" s="119" t="s">
        <v>206</v>
      </c>
      <c r="AG196" s="119"/>
      <c r="AH196" s="119"/>
      <c r="AI196" s="119"/>
      <c r="AJ196" s="119"/>
      <c r="AK196" s="119"/>
      <c r="AL196" s="119"/>
      <c r="AM196" s="119"/>
      <c r="AN196" s="119"/>
      <c r="AO196" s="119"/>
      <c r="AP196" s="119"/>
      <c r="AQ196" s="119"/>
      <c r="AR196" s="119"/>
      <c r="AS196" s="119"/>
      <c r="AT196" s="119"/>
      <c r="AU196" s="119"/>
      <c r="AV196" s="119"/>
      <c r="AW196" s="119"/>
      <c r="AX196" s="119"/>
      <c r="AY196" s="119"/>
      <c r="AZ196" s="119"/>
      <c r="BA196" s="119"/>
      <c r="BB196" s="119"/>
      <c r="BC196" s="119"/>
      <c r="BD196" s="119"/>
      <c r="BE196" s="119"/>
      <c r="BF196" s="119"/>
      <c r="BG196" s="119"/>
    </row>
    <row r="197" spans="1:59" ht="22.5" outlineLevel="1" x14ac:dyDescent="0.2">
      <c r="A197" s="143">
        <v>104</v>
      </c>
      <c r="B197" s="144" t="s">
        <v>373</v>
      </c>
      <c r="C197" s="151" t="s">
        <v>375</v>
      </c>
      <c r="D197" s="145" t="s">
        <v>221</v>
      </c>
      <c r="E197" s="146">
        <v>1</v>
      </c>
      <c r="F197" s="147">
        <v>0</v>
      </c>
      <c r="G197" s="148">
        <f>ROUND(E197*F197,2)</f>
        <v>0</v>
      </c>
      <c r="H197" s="147">
        <v>500000</v>
      </c>
      <c r="I197" s="148">
        <f>ROUND(E197*H197,2)</f>
        <v>500000</v>
      </c>
      <c r="J197" s="147">
        <v>0</v>
      </c>
      <c r="K197" s="148">
        <f>ROUND(E197*J197,2)</f>
        <v>0</v>
      </c>
      <c r="L197" s="148">
        <v>21</v>
      </c>
      <c r="M197" s="148">
        <f>G197*(1+L197/100)</f>
        <v>0</v>
      </c>
      <c r="N197" s="146">
        <v>0</v>
      </c>
      <c r="O197" s="146">
        <f>ROUND(E197*N197,2)</f>
        <v>0</v>
      </c>
      <c r="P197" s="146">
        <v>0</v>
      </c>
      <c r="Q197" s="146">
        <f>ROUND(E197*P197,2)</f>
        <v>0</v>
      </c>
      <c r="R197" s="148"/>
      <c r="S197" s="148" t="s">
        <v>153</v>
      </c>
      <c r="T197" s="148" t="s">
        <v>147</v>
      </c>
      <c r="U197" s="148">
        <v>0</v>
      </c>
      <c r="V197" s="148">
        <f>ROUND(E197*U197,2)</f>
        <v>0</v>
      </c>
      <c r="W197" s="148"/>
      <c r="X197" s="129" t="s">
        <v>148</v>
      </c>
      <c r="Y197" s="119"/>
      <c r="Z197" s="119"/>
      <c r="AA197" s="119"/>
      <c r="AB197" s="119"/>
      <c r="AC197" s="119"/>
      <c r="AD197" s="119"/>
      <c r="AE197" s="119"/>
      <c r="AF197" s="119" t="s">
        <v>376</v>
      </c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Q197" s="119"/>
      <c r="AR197" s="119"/>
      <c r="AS197" s="119"/>
      <c r="AT197" s="119"/>
      <c r="AU197" s="119"/>
      <c r="AV197" s="119"/>
      <c r="AW197" s="119"/>
      <c r="AX197" s="119"/>
      <c r="AY197" s="119"/>
      <c r="AZ197" s="119"/>
      <c r="BA197" s="119"/>
      <c r="BB197" s="119"/>
      <c r="BC197" s="119"/>
      <c r="BD197" s="119"/>
      <c r="BE197" s="119"/>
      <c r="BF197" s="119"/>
      <c r="BG197" s="119"/>
    </row>
    <row r="198" spans="1:59" ht="25.5" x14ac:dyDescent="0.2">
      <c r="A198" s="131" t="s">
        <v>141</v>
      </c>
      <c r="B198" s="132" t="s">
        <v>97</v>
      </c>
      <c r="C198" s="150" t="s">
        <v>98</v>
      </c>
      <c r="D198" s="133"/>
      <c r="E198" s="134"/>
      <c r="F198" s="135"/>
      <c r="G198" s="135">
        <f>SUMIF(AF199:AF201,"&lt;&gt;NOR",G199:G201)</f>
        <v>0</v>
      </c>
      <c r="H198" s="135"/>
      <c r="I198" s="135">
        <f>SUM(I199:I201)</f>
        <v>5000000</v>
      </c>
      <c r="J198" s="135"/>
      <c r="K198" s="135">
        <f>SUM(K199:K201)</f>
        <v>300000</v>
      </c>
      <c r="L198" s="135"/>
      <c r="M198" s="135">
        <f>SUM(M199:M201)</f>
        <v>0</v>
      </c>
      <c r="N198" s="134"/>
      <c r="O198" s="134">
        <f>SUM(O199:O201)</f>
        <v>0</v>
      </c>
      <c r="P198" s="134"/>
      <c r="Q198" s="134">
        <f>SUM(Q199:Q201)</f>
        <v>0</v>
      </c>
      <c r="R198" s="135"/>
      <c r="S198" s="135"/>
      <c r="T198" s="135"/>
      <c r="U198" s="135"/>
      <c r="V198" s="135">
        <f>SUM(V199:V201)</f>
        <v>0</v>
      </c>
      <c r="W198" s="135"/>
      <c r="X198" s="130"/>
      <c r="AF198" t="s">
        <v>142</v>
      </c>
    </row>
    <row r="199" spans="1:59" outlineLevel="1" x14ac:dyDescent="0.2">
      <c r="A199" s="137">
        <v>105</v>
      </c>
      <c r="B199" s="138" t="s">
        <v>377</v>
      </c>
      <c r="C199" s="152" t="s">
        <v>378</v>
      </c>
      <c r="D199" s="139" t="s">
        <v>221</v>
      </c>
      <c r="E199" s="140">
        <v>2</v>
      </c>
      <c r="F199" s="141">
        <v>0</v>
      </c>
      <c r="G199" s="142">
        <f>ROUND(E199*F199,2)</f>
        <v>0</v>
      </c>
      <c r="H199" s="141">
        <v>0</v>
      </c>
      <c r="I199" s="142">
        <f>ROUND(E199*H199,2)</f>
        <v>0</v>
      </c>
      <c r="J199" s="141">
        <v>150000</v>
      </c>
      <c r="K199" s="142">
        <f>ROUND(E199*J199,2)</f>
        <v>300000</v>
      </c>
      <c r="L199" s="142">
        <v>21</v>
      </c>
      <c r="M199" s="142">
        <f>G199*(1+L199/100)</f>
        <v>0</v>
      </c>
      <c r="N199" s="140">
        <v>0</v>
      </c>
      <c r="O199" s="140">
        <f>ROUND(E199*N199,2)</f>
        <v>0</v>
      </c>
      <c r="P199" s="140">
        <v>0</v>
      </c>
      <c r="Q199" s="140">
        <f>ROUND(E199*P199,2)</f>
        <v>0</v>
      </c>
      <c r="R199" s="142"/>
      <c r="S199" s="142" t="s">
        <v>153</v>
      </c>
      <c r="T199" s="142" t="s">
        <v>147</v>
      </c>
      <c r="U199" s="142">
        <v>0</v>
      </c>
      <c r="V199" s="142">
        <f>ROUND(E199*U199,2)</f>
        <v>0</v>
      </c>
      <c r="W199" s="142"/>
      <c r="X199" s="129" t="s">
        <v>148</v>
      </c>
      <c r="Y199" s="119"/>
      <c r="Z199" s="119"/>
      <c r="AA199" s="119"/>
      <c r="AB199" s="119"/>
      <c r="AC199" s="119"/>
      <c r="AD199" s="119"/>
      <c r="AE199" s="119"/>
      <c r="AF199" s="119" t="s">
        <v>149</v>
      </c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19"/>
      <c r="AU199" s="119"/>
      <c r="AV199" s="119"/>
      <c r="AW199" s="119"/>
      <c r="AX199" s="119"/>
      <c r="AY199" s="119"/>
      <c r="AZ199" s="119"/>
      <c r="BA199" s="119"/>
      <c r="BB199" s="119"/>
      <c r="BC199" s="119"/>
      <c r="BD199" s="119"/>
      <c r="BE199" s="119"/>
      <c r="BF199" s="119"/>
      <c r="BG199" s="119"/>
    </row>
    <row r="200" spans="1:59" outlineLevel="2" x14ac:dyDescent="0.2">
      <c r="A200" s="126"/>
      <c r="B200" s="127"/>
      <c r="C200" s="263" t="s">
        <v>379</v>
      </c>
      <c r="D200" s="264"/>
      <c r="E200" s="264"/>
      <c r="F200" s="264"/>
      <c r="G200" s="264"/>
      <c r="H200" s="129"/>
      <c r="I200" s="129"/>
      <c r="J200" s="129"/>
      <c r="K200" s="129"/>
      <c r="L200" s="129"/>
      <c r="M200" s="129"/>
      <c r="N200" s="128"/>
      <c r="O200" s="128"/>
      <c r="P200" s="128"/>
      <c r="Q200" s="128"/>
      <c r="R200" s="129"/>
      <c r="S200" s="129"/>
      <c r="T200" s="129"/>
      <c r="U200" s="129"/>
      <c r="V200" s="129"/>
      <c r="W200" s="129"/>
      <c r="X200" s="129"/>
      <c r="Y200" s="119"/>
      <c r="Z200" s="119"/>
      <c r="AA200" s="119"/>
      <c r="AB200" s="119"/>
      <c r="AC200" s="119"/>
      <c r="AD200" s="119"/>
      <c r="AE200" s="119"/>
      <c r="AF200" s="119" t="s">
        <v>206</v>
      </c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Q200" s="119"/>
      <c r="AR200" s="119"/>
      <c r="AS200" s="119"/>
      <c r="AT200" s="119"/>
      <c r="AU200" s="119"/>
      <c r="AV200" s="119"/>
      <c r="AW200" s="119"/>
      <c r="AX200" s="119"/>
      <c r="AY200" s="119"/>
      <c r="AZ200" s="119"/>
      <c r="BA200" s="119"/>
      <c r="BB200" s="119"/>
      <c r="BC200" s="119"/>
      <c r="BD200" s="119"/>
      <c r="BE200" s="119"/>
      <c r="BF200" s="119"/>
      <c r="BG200" s="119"/>
    </row>
    <row r="201" spans="1:59" ht="22.5" outlineLevel="1" x14ac:dyDescent="0.2">
      <c r="A201" s="143">
        <v>106</v>
      </c>
      <c r="B201" s="144" t="s">
        <v>380</v>
      </c>
      <c r="C201" s="151" t="s">
        <v>379</v>
      </c>
      <c r="D201" s="145" t="s">
        <v>221</v>
      </c>
      <c r="E201" s="146">
        <v>2</v>
      </c>
      <c r="F201" s="147">
        <v>0</v>
      </c>
      <c r="G201" s="148">
        <f>ROUND(E201*F201,2)</f>
        <v>0</v>
      </c>
      <c r="H201" s="147">
        <v>2500000</v>
      </c>
      <c r="I201" s="148">
        <f>ROUND(E201*H201,2)</f>
        <v>5000000</v>
      </c>
      <c r="J201" s="147">
        <v>0</v>
      </c>
      <c r="K201" s="148">
        <f>ROUND(E201*J201,2)</f>
        <v>0</v>
      </c>
      <c r="L201" s="148">
        <v>21</v>
      </c>
      <c r="M201" s="148">
        <f>G201*(1+L201/100)</f>
        <v>0</v>
      </c>
      <c r="N201" s="146">
        <v>0</v>
      </c>
      <c r="O201" s="146">
        <f>ROUND(E201*N201,2)</f>
        <v>0</v>
      </c>
      <c r="P201" s="146">
        <v>0</v>
      </c>
      <c r="Q201" s="146">
        <f>ROUND(E201*P201,2)</f>
        <v>0</v>
      </c>
      <c r="R201" s="148"/>
      <c r="S201" s="148" t="s">
        <v>153</v>
      </c>
      <c r="T201" s="148" t="s">
        <v>147</v>
      </c>
      <c r="U201" s="148">
        <v>0</v>
      </c>
      <c r="V201" s="148">
        <f>ROUND(E201*U201,2)</f>
        <v>0</v>
      </c>
      <c r="W201" s="148"/>
      <c r="X201" s="129" t="s">
        <v>148</v>
      </c>
      <c r="Y201" s="119"/>
      <c r="Z201" s="119"/>
      <c r="AA201" s="119"/>
      <c r="AB201" s="119"/>
      <c r="AC201" s="119"/>
      <c r="AD201" s="119"/>
      <c r="AE201" s="119"/>
      <c r="AF201" s="119" t="s">
        <v>149</v>
      </c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19"/>
      <c r="AQ201" s="119"/>
      <c r="AR201" s="119"/>
      <c r="AS201" s="119"/>
      <c r="AT201" s="119"/>
      <c r="AU201" s="119"/>
      <c r="AV201" s="119"/>
      <c r="AW201" s="119"/>
      <c r="AX201" s="119"/>
      <c r="AY201" s="119"/>
      <c r="AZ201" s="119"/>
      <c r="BA201" s="119"/>
      <c r="BB201" s="119"/>
      <c r="BC201" s="119"/>
      <c r="BD201" s="119"/>
      <c r="BE201" s="119"/>
      <c r="BF201" s="119"/>
      <c r="BG201" s="119"/>
    </row>
    <row r="202" spans="1:59" ht="25.5" x14ac:dyDescent="0.2">
      <c r="A202" s="131" t="s">
        <v>141</v>
      </c>
      <c r="B202" s="132" t="s">
        <v>99</v>
      </c>
      <c r="C202" s="150" t="s">
        <v>100</v>
      </c>
      <c r="D202" s="133"/>
      <c r="E202" s="134"/>
      <c r="F202" s="135"/>
      <c r="G202" s="135">
        <f>SUMIF(AF203:AF205,"&lt;&gt;NOR",G203:G205)</f>
        <v>0</v>
      </c>
      <c r="H202" s="135"/>
      <c r="I202" s="135">
        <f>SUM(I203:I205)</f>
        <v>10000000</v>
      </c>
      <c r="J202" s="135"/>
      <c r="K202" s="135">
        <f>SUM(K203:K205)</f>
        <v>600000</v>
      </c>
      <c r="L202" s="135"/>
      <c r="M202" s="135">
        <f>SUM(M203:M205)</f>
        <v>0</v>
      </c>
      <c r="N202" s="134"/>
      <c r="O202" s="134">
        <f>SUM(O203:O205)</f>
        <v>0</v>
      </c>
      <c r="P202" s="134"/>
      <c r="Q202" s="134">
        <f>SUM(Q203:Q205)</f>
        <v>0</v>
      </c>
      <c r="R202" s="135"/>
      <c r="S202" s="135"/>
      <c r="T202" s="135"/>
      <c r="U202" s="135"/>
      <c r="V202" s="135">
        <f>SUM(V203:V205)</f>
        <v>0</v>
      </c>
      <c r="W202" s="135"/>
      <c r="X202" s="130"/>
      <c r="AF202" t="s">
        <v>142</v>
      </c>
    </row>
    <row r="203" spans="1:59" outlineLevel="1" x14ac:dyDescent="0.2">
      <c r="A203" s="137">
        <v>107</v>
      </c>
      <c r="B203" s="138" t="s">
        <v>381</v>
      </c>
      <c r="C203" s="152" t="s">
        <v>382</v>
      </c>
      <c r="D203" s="139" t="s">
        <v>221</v>
      </c>
      <c r="E203" s="140">
        <v>4</v>
      </c>
      <c r="F203" s="141">
        <v>0</v>
      </c>
      <c r="G203" s="142">
        <f>ROUND(E203*F203,2)</f>
        <v>0</v>
      </c>
      <c r="H203" s="141">
        <v>0</v>
      </c>
      <c r="I203" s="142">
        <f>ROUND(E203*H203,2)</f>
        <v>0</v>
      </c>
      <c r="J203" s="141">
        <v>150000</v>
      </c>
      <c r="K203" s="142">
        <f>ROUND(E203*J203,2)</f>
        <v>600000</v>
      </c>
      <c r="L203" s="142">
        <v>21</v>
      </c>
      <c r="M203" s="142">
        <f>G203*(1+L203/100)</f>
        <v>0</v>
      </c>
      <c r="N203" s="140">
        <v>0</v>
      </c>
      <c r="O203" s="140">
        <f>ROUND(E203*N203,2)</f>
        <v>0</v>
      </c>
      <c r="P203" s="140">
        <v>0</v>
      </c>
      <c r="Q203" s="140">
        <f>ROUND(E203*P203,2)</f>
        <v>0</v>
      </c>
      <c r="R203" s="142"/>
      <c r="S203" s="142" t="s">
        <v>153</v>
      </c>
      <c r="T203" s="142" t="s">
        <v>147</v>
      </c>
      <c r="U203" s="142">
        <v>0</v>
      </c>
      <c r="V203" s="142">
        <f>ROUND(E203*U203,2)</f>
        <v>0</v>
      </c>
      <c r="W203" s="142"/>
      <c r="X203" s="129" t="s">
        <v>148</v>
      </c>
      <c r="Y203" s="119"/>
      <c r="Z203" s="119"/>
      <c r="AA203" s="119"/>
      <c r="AB203" s="119"/>
      <c r="AC203" s="119"/>
      <c r="AD203" s="119"/>
      <c r="AE203" s="119"/>
      <c r="AF203" s="119" t="s">
        <v>149</v>
      </c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19"/>
      <c r="AY203" s="119"/>
      <c r="AZ203" s="119"/>
      <c r="BA203" s="119"/>
      <c r="BB203" s="119"/>
      <c r="BC203" s="119"/>
      <c r="BD203" s="119"/>
      <c r="BE203" s="119"/>
      <c r="BF203" s="119"/>
      <c r="BG203" s="119"/>
    </row>
    <row r="204" spans="1:59" outlineLevel="2" x14ac:dyDescent="0.2">
      <c r="A204" s="126"/>
      <c r="B204" s="127"/>
      <c r="C204" s="263" t="s">
        <v>383</v>
      </c>
      <c r="D204" s="264"/>
      <c r="E204" s="264"/>
      <c r="F204" s="264"/>
      <c r="G204" s="264"/>
      <c r="H204" s="129"/>
      <c r="I204" s="129"/>
      <c r="J204" s="129"/>
      <c r="K204" s="129"/>
      <c r="L204" s="129"/>
      <c r="M204" s="129"/>
      <c r="N204" s="128"/>
      <c r="O204" s="128"/>
      <c r="P204" s="128"/>
      <c r="Q204" s="128"/>
      <c r="R204" s="129"/>
      <c r="S204" s="129"/>
      <c r="T204" s="129"/>
      <c r="U204" s="129"/>
      <c r="V204" s="129"/>
      <c r="W204" s="129"/>
      <c r="X204" s="129"/>
      <c r="Y204" s="119"/>
      <c r="Z204" s="119"/>
      <c r="AA204" s="119"/>
      <c r="AB204" s="119"/>
      <c r="AC204" s="119"/>
      <c r="AD204" s="119"/>
      <c r="AE204" s="119"/>
      <c r="AF204" s="119" t="s">
        <v>206</v>
      </c>
      <c r="AG204" s="119"/>
      <c r="AH204" s="119"/>
      <c r="AI204" s="119"/>
      <c r="AJ204" s="119"/>
      <c r="AK204" s="119"/>
      <c r="AL204" s="119"/>
      <c r="AM204" s="119"/>
      <c r="AN204" s="119"/>
      <c r="AO204" s="119"/>
      <c r="AP204" s="119"/>
      <c r="AQ204" s="119"/>
      <c r="AR204" s="119"/>
      <c r="AS204" s="119"/>
      <c r="AT204" s="119"/>
      <c r="AU204" s="119"/>
      <c r="AV204" s="119"/>
      <c r="AW204" s="119"/>
      <c r="AX204" s="119"/>
      <c r="AY204" s="119"/>
      <c r="AZ204" s="119"/>
      <c r="BA204" s="119"/>
      <c r="BB204" s="119"/>
      <c r="BC204" s="119"/>
      <c r="BD204" s="119"/>
      <c r="BE204" s="119"/>
      <c r="BF204" s="119"/>
      <c r="BG204" s="119"/>
    </row>
    <row r="205" spans="1:59" ht="22.5" outlineLevel="1" x14ac:dyDescent="0.2">
      <c r="A205" s="143">
        <v>108</v>
      </c>
      <c r="B205" s="144" t="s">
        <v>384</v>
      </c>
      <c r="C205" s="151" t="s">
        <v>383</v>
      </c>
      <c r="D205" s="145" t="s">
        <v>221</v>
      </c>
      <c r="E205" s="146">
        <v>4</v>
      </c>
      <c r="F205" s="147">
        <v>0</v>
      </c>
      <c r="G205" s="148">
        <f>ROUND(E205*F205,2)</f>
        <v>0</v>
      </c>
      <c r="H205" s="147">
        <v>2500000</v>
      </c>
      <c r="I205" s="148">
        <f>ROUND(E205*H205,2)</f>
        <v>10000000</v>
      </c>
      <c r="J205" s="147">
        <v>0</v>
      </c>
      <c r="K205" s="148">
        <f>ROUND(E205*J205,2)</f>
        <v>0</v>
      </c>
      <c r="L205" s="148">
        <v>21</v>
      </c>
      <c r="M205" s="148">
        <f>G205*(1+L205/100)</f>
        <v>0</v>
      </c>
      <c r="N205" s="146">
        <v>0</v>
      </c>
      <c r="O205" s="146">
        <f>ROUND(E205*N205,2)</f>
        <v>0</v>
      </c>
      <c r="P205" s="146">
        <v>0</v>
      </c>
      <c r="Q205" s="146">
        <f>ROUND(E205*P205,2)</f>
        <v>0</v>
      </c>
      <c r="R205" s="148"/>
      <c r="S205" s="148" t="s">
        <v>153</v>
      </c>
      <c r="T205" s="148" t="s">
        <v>147</v>
      </c>
      <c r="U205" s="148">
        <v>0</v>
      </c>
      <c r="V205" s="148">
        <f>ROUND(E205*U205,2)</f>
        <v>0</v>
      </c>
      <c r="W205" s="148"/>
      <c r="X205" s="129" t="s">
        <v>148</v>
      </c>
      <c r="Y205" s="119"/>
      <c r="Z205" s="119"/>
      <c r="AA205" s="119"/>
      <c r="AB205" s="119"/>
      <c r="AC205" s="119"/>
      <c r="AD205" s="119"/>
      <c r="AE205" s="119"/>
      <c r="AF205" s="119" t="s">
        <v>149</v>
      </c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Q205" s="119"/>
      <c r="AR205" s="119"/>
      <c r="AS205" s="119"/>
      <c r="AT205" s="119"/>
      <c r="AU205" s="119"/>
      <c r="AV205" s="119"/>
      <c r="AW205" s="119"/>
      <c r="AX205" s="119"/>
      <c r="AY205" s="119"/>
      <c r="AZ205" s="119"/>
      <c r="BA205" s="119"/>
      <c r="BB205" s="119"/>
      <c r="BC205" s="119"/>
      <c r="BD205" s="119"/>
      <c r="BE205" s="119"/>
      <c r="BF205" s="119"/>
      <c r="BG205" s="119"/>
    </row>
    <row r="206" spans="1:59" x14ac:dyDescent="0.2">
      <c r="A206" s="131" t="s">
        <v>141</v>
      </c>
      <c r="B206" s="132" t="s">
        <v>101</v>
      </c>
      <c r="C206" s="150" t="s">
        <v>102</v>
      </c>
      <c r="D206" s="133"/>
      <c r="E206" s="134"/>
      <c r="F206" s="135"/>
      <c r="G206" s="135">
        <f>SUMIF(AF207:AF209,"&lt;&gt;NOR",G207:G209)</f>
        <v>0</v>
      </c>
      <c r="H206" s="135"/>
      <c r="I206" s="135">
        <f>SUM(I207:I209)</f>
        <v>1050000</v>
      </c>
      <c r="J206" s="135"/>
      <c r="K206" s="135">
        <f>SUM(K207:K209)</f>
        <v>110000</v>
      </c>
      <c r="L206" s="135"/>
      <c r="M206" s="135">
        <f>SUM(M207:M209)</f>
        <v>0</v>
      </c>
      <c r="N206" s="134"/>
      <c r="O206" s="134">
        <f>SUM(O207:O209)</f>
        <v>0</v>
      </c>
      <c r="P206" s="134"/>
      <c r="Q206" s="134">
        <f>SUM(Q207:Q209)</f>
        <v>0</v>
      </c>
      <c r="R206" s="135"/>
      <c r="S206" s="135"/>
      <c r="T206" s="135"/>
      <c r="U206" s="135"/>
      <c r="V206" s="135">
        <f>SUM(V207:V209)</f>
        <v>0</v>
      </c>
      <c r="W206" s="135"/>
      <c r="X206" s="130"/>
      <c r="AF206" t="s">
        <v>142</v>
      </c>
    </row>
    <row r="207" spans="1:59" outlineLevel="1" x14ac:dyDescent="0.2">
      <c r="A207" s="137">
        <v>109</v>
      </c>
      <c r="B207" s="138" t="s">
        <v>385</v>
      </c>
      <c r="C207" s="152" t="s">
        <v>386</v>
      </c>
      <c r="D207" s="139" t="s">
        <v>221</v>
      </c>
      <c r="E207" s="140">
        <v>1</v>
      </c>
      <c r="F207" s="141">
        <v>0</v>
      </c>
      <c r="G207" s="142">
        <f>ROUND(E207*F207,2)</f>
        <v>0</v>
      </c>
      <c r="H207" s="141">
        <v>0</v>
      </c>
      <c r="I207" s="142">
        <f>ROUND(E207*H207,2)</f>
        <v>0</v>
      </c>
      <c r="J207" s="141">
        <v>110000</v>
      </c>
      <c r="K207" s="142">
        <f>ROUND(E207*J207,2)</f>
        <v>110000</v>
      </c>
      <c r="L207" s="142">
        <v>21</v>
      </c>
      <c r="M207" s="142">
        <f>G207*(1+L207/100)</f>
        <v>0</v>
      </c>
      <c r="N207" s="140">
        <v>0</v>
      </c>
      <c r="O207" s="140">
        <f>ROUND(E207*N207,2)</f>
        <v>0</v>
      </c>
      <c r="P207" s="140">
        <v>0</v>
      </c>
      <c r="Q207" s="140">
        <f>ROUND(E207*P207,2)</f>
        <v>0</v>
      </c>
      <c r="R207" s="142"/>
      <c r="S207" s="142" t="s">
        <v>153</v>
      </c>
      <c r="T207" s="142" t="s">
        <v>147</v>
      </c>
      <c r="U207" s="142">
        <v>0</v>
      </c>
      <c r="V207" s="142">
        <f>ROUND(E207*U207,2)</f>
        <v>0</v>
      </c>
      <c r="W207" s="142"/>
      <c r="X207" s="129" t="s">
        <v>148</v>
      </c>
      <c r="Y207" s="119"/>
      <c r="Z207" s="119"/>
      <c r="AA207" s="119"/>
      <c r="AB207" s="119"/>
      <c r="AC207" s="119"/>
      <c r="AD207" s="119"/>
      <c r="AE207" s="119"/>
      <c r="AF207" s="119" t="s">
        <v>149</v>
      </c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119"/>
      <c r="AT207" s="119"/>
      <c r="AU207" s="119"/>
      <c r="AV207" s="119"/>
      <c r="AW207" s="119"/>
      <c r="AX207" s="119"/>
      <c r="AY207" s="119"/>
      <c r="AZ207" s="119"/>
      <c r="BA207" s="119"/>
      <c r="BB207" s="119"/>
      <c r="BC207" s="119"/>
      <c r="BD207" s="119"/>
      <c r="BE207" s="119"/>
      <c r="BF207" s="119"/>
      <c r="BG207" s="119"/>
    </row>
    <row r="208" spans="1:59" outlineLevel="2" x14ac:dyDescent="0.2">
      <c r="A208" s="126"/>
      <c r="B208" s="127"/>
      <c r="C208" s="263" t="s">
        <v>387</v>
      </c>
      <c r="D208" s="264"/>
      <c r="E208" s="264"/>
      <c r="F208" s="264"/>
      <c r="G208" s="264"/>
      <c r="H208" s="129"/>
      <c r="I208" s="129"/>
      <c r="J208" s="129"/>
      <c r="K208" s="129"/>
      <c r="L208" s="129"/>
      <c r="M208" s="129"/>
      <c r="N208" s="128"/>
      <c r="O208" s="128"/>
      <c r="P208" s="128"/>
      <c r="Q208" s="128"/>
      <c r="R208" s="129"/>
      <c r="S208" s="129"/>
      <c r="T208" s="129"/>
      <c r="U208" s="129"/>
      <c r="V208" s="129"/>
      <c r="W208" s="129"/>
      <c r="X208" s="129"/>
      <c r="Y208" s="119"/>
      <c r="Z208" s="119"/>
      <c r="AA208" s="119"/>
      <c r="AB208" s="119"/>
      <c r="AC208" s="119"/>
      <c r="AD208" s="119"/>
      <c r="AE208" s="119"/>
      <c r="AF208" s="119" t="s">
        <v>206</v>
      </c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Q208" s="119"/>
      <c r="AR208" s="119"/>
      <c r="AS208" s="119"/>
      <c r="AT208" s="119"/>
      <c r="AU208" s="119"/>
      <c r="AV208" s="119"/>
      <c r="AW208" s="119"/>
      <c r="AX208" s="119"/>
      <c r="AY208" s="119"/>
      <c r="AZ208" s="119"/>
      <c r="BA208" s="119"/>
      <c r="BB208" s="119"/>
      <c r="BC208" s="119"/>
      <c r="BD208" s="119"/>
      <c r="BE208" s="119"/>
      <c r="BF208" s="119"/>
      <c r="BG208" s="119"/>
    </row>
    <row r="209" spans="1:59" ht="22.5" outlineLevel="1" x14ac:dyDescent="0.2">
      <c r="A209" s="143">
        <v>110</v>
      </c>
      <c r="B209" s="144" t="s">
        <v>388</v>
      </c>
      <c r="C209" s="151" t="s">
        <v>387</v>
      </c>
      <c r="D209" s="145" t="s">
        <v>221</v>
      </c>
      <c r="E209" s="146">
        <v>1</v>
      </c>
      <c r="F209" s="147">
        <v>0</v>
      </c>
      <c r="G209" s="148">
        <f>ROUND(E209*F209,2)</f>
        <v>0</v>
      </c>
      <c r="H209" s="147">
        <v>1050000</v>
      </c>
      <c r="I209" s="148">
        <f>ROUND(E209*H209,2)</f>
        <v>1050000</v>
      </c>
      <c r="J209" s="147">
        <v>0</v>
      </c>
      <c r="K209" s="148">
        <f>ROUND(E209*J209,2)</f>
        <v>0</v>
      </c>
      <c r="L209" s="148">
        <v>21</v>
      </c>
      <c r="M209" s="148">
        <f>G209*(1+L209/100)</f>
        <v>0</v>
      </c>
      <c r="N209" s="146">
        <v>0</v>
      </c>
      <c r="O209" s="146">
        <f>ROUND(E209*N209,2)</f>
        <v>0</v>
      </c>
      <c r="P209" s="146">
        <v>0</v>
      </c>
      <c r="Q209" s="146">
        <f>ROUND(E209*P209,2)</f>
        <v>0</v>
      </c>
      <c r="R209" s="148"/>
      <c r="S209" s="148" t="s">
        <v>153</v>
      </c>
      <c r="T209" s="148" t="s">
        <v>147</v>
      </c>
      <c r="U209" s="148">
        <v>0</v>
      </c>
      <c r="V209" s="148">
        <f>ROUND(E209*U209,2)</f>
        <v>0</v>
      </c>
      <c r="W209" s="148"/>
      <c r="X209" s="129" t="s">
        <v>148</v>
      </c>
      <c r="Y209" s="119"/>
      <c r="Z209" s="119"/>
      <c r="AA209" s="119"/>
      <c r="AB209" s="119"/>
      <c r="AC209" s="119"/>
      <c r="AD209" s="119"/>
      <c r="AE209" s="119"/>
      <c r="AF209" s="119" t="s">
        <v>149</v>
      </c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Q209" s="119"/>
      <c r="AR209" s="119"/>
      <c r="AS209" s="119"/>
      <c r="AT209" s="119"/>
      <c r="AU209" s="119"/>
      <c r="AV209" s="119"/>
      <c r="AW209" s="119"/>
      <c r="AX209" s="119"/>
      <c r="AY209" s="119"/>
      <c r="AZ209" s="119"/>
      <c r="BA209" s="119"/>
      <c r="BB209" s="119"/>
      <c r="BC209" s="119"/>
      <c r="BD209" s="119"/>
      <c r="BE209" s="119"/>
      <c r="BF209" s="119"/>
      <c r="BG209" s="119"/>
    </row>
    <row r="210" spans="1:59" x14ac:dyDescent="0.2">
      <c r="A210" s="131" t="s">
        <v>141</v>
      </c>
      <c r="B210" s="132" t="s">
        <v>103</v>
      </c>
      <c r="C210" s="150" t="s">
        <v>104</v>
      </c>
      <c r="D210" s="133"/>
      <c r="E210" s="134"/>
      <c r="F210" s="135"/>
      <c r="G210" s="135">
        <f>SUMIF(AF211:AF214,"&lt;&gt;NOR",G211:G214)</f>
        <v>0</v>
      </c>
      <c r="H210" s="135"/>
      <c r="I210" s="135">
        <f>SUM(I211:I214)</f>
        <v>1119.58</v>
      </c>
      <c r="J210" s="135"/>
      <c r="K210" s="135">
        <f>SUM(K211:K214)</f>
        <v>95544.92</v>
      </c>
      <c r="L210" s="135"/>
      <c r="M210" s="135">
        <f>SUM(M211:M214)</f>
        <v>0</v>
      </c>
      <c r="N210" s="134"/>
      <c r="O210" s="134">
        <f>SUM(O211:O214)</f>
        <v>0.03</v>
      </c>
      <c r="P210" s="134"/>
      <c r="Q210" s="134">
        <f>SUM(Q211:Q214)</f>
        <v>0</v>
      </c>
      <c r="R210" s="135"/>
      <c r="S210" s="135"/>
      <c r="T210" s="135"/>
      <c r="U210" s="135"/>
      <c r="V210" s="135">
        <f>SUM(V211:V214)</f>
        <v>3.63</v>
      </c>
      <c r="W210" s="135"/>
      <c r="X210" s="130"/>
      <c r="AF210" t="s">
        <v>142</v>
      </c>
    </row>
    <row r="211" spans="1:59" ht="22.5" outlineLevel="1" x14ac:dyDescent="0.2">
      <c r="A211" s="143">
        <v>111</v>
      </c>
      <c r="B211" s="144" t="s">
        <v>389</v>
      </c>
      <c r="C211" s="151" t="s">
        <v>390</v>
      </c>
      <c r="D211" s="145" t="s">
        <v>164</v>
      </c>
      <c r="E211" s="146">
        <v>2</v>
      </c>
      <c r="F211" s="147">
        <v>0</v>
      </c>
      <c r="G211" s="148">
        <f>ROUND(E211*F211,2)</f>
        <v>0</v>
      </c>
      <c r="H211" s="147">
        <v>153.04</v>
      </c>
      <c r="I211" s="148">
        <f>ROUND(E211*H211,2)</f>
        <v>306.08</v>
      </c>
      <c r="J211" s="147">
        <v>9846.9599999999991</v>
      </c>
      <c r="K211" s="148">
        <f>ROUND(E211*J211,2)</f>
        <v>19693.919999999998</v>
      </c>
      <c r="L211" s="148">
        <v>21</v>
      </c>
      <c r="M211" s="148">
        <f>G211*(1+L211/100)</f>
        <v>0</v>
      </c>
      <c r="N211" s="146">
        <v>3.7399999999999998E-3</v>
      </c>
      <c r="O211" s="146">
        <f>ROUND(E211*N211,2)</f>
        <v>0.01</v>
      </c>
      <c r="P211" s="146">
        <v>0</v>
      </c>
      <c r="Q211" s="146">
        <f>ROUND(E211*P211,2)</f>
        <v>0</v>
      </c>
      <c r="R211" s="148"/>
      <c r="S211" s="148" t="s">
        <v>153</v>
      </c>
      <c r="T211" s="148" t="s">
        <v>147</v>
      </c>
      <c r="U211" s="148">
        <v>0</v>
      </c>
      <c r="V211" s="148">
        <f>ROUND(E211*U211,2)</f>
        <v>0</v>
      </c>
      <c r="W211" s="148"/>
      <c r="X211" s="129" t="s">
        <v>148</v>
      </c>
      <c r="Y211" s="119"/>
      <c r="Z211" s="119"/>
      <c r="AA211" s="119"/>
      <c r="AB211" s="119"/>
      <c r="AC211" s="119"/>
      <c r="AD211" s="119"/>
      <c r="AE211" s="119"/>
      <c r="AF211" s="119" t="s">
        <v>391</v>
      </c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9"/>
      <c r="BA211" s="119"/>
      <c r="BB211" s="119"/>
      <c r="BC211" s="119"/>
      <c r="BD211" s="119"/>
      <c r="BE211" s="119"/>
      <c r="BF211" s="119"/>
      <c r="BG211" s="119"/>
    </row>
    <row r="212" spans="1:59" outlineLevel="1" x14ac:dyDescent="0.2">
      <c r="A212" s="143">
        <v>112</v>
      </c>
      <c r="B212" s="144" t="s">
        <v>392</v>
      </c>
      <c r="C212" s="151" t="s">
        <v>393</v>
      </c>
      <c r="D212" s="145" t="s">
        <v>183</v>
      </c>
      <c r="E212" s="146">
        <v>330</v>
      </c>
      <c r="F212" s="147">
        <v>0</v>
      </c>
      <c r="G212" s="148">
        <f>ROUND(E212*F212,2)</f>
        <v>0</v>
      </c>
      <c r="H212" s="147">
        <v>0</v>
      </c>
      <c r="I212" s="148">
        <f>ROUND(E212*H212,2)</f>
        <v>0</v>
      </c>
      <c r="J212" s="147">
        <v>26.9</v>
      </c>
      <c r="K212" s="148">
        <f>ROUND(E212*J212,2)</f>
        <v>8877</v>
      </c>
      <c r="L212" s="148">
        <v>21</v>
      </c>
      <c r="M212" s="148">
        <f>G212*(1+L212/100)</f>
        <v>0</v>
      </c>
      <c r="N212" s="146">
        <v>6.0000000000000002E-5</v>
      </c>
      <c r="O212" s="146">
        <f>ROUND(E212*N212,2)</f>
        <v>0.02</v>
      </c>
      <c r="P212" s="146">
        <v>0</v>
      </c>
      <c r="Q212" s="146">
        <f>ROUND(E212*P212,2)</f>
        <v>0</v>
      </c>
      <c r="R212" s="148"/>
      <c r="S212" s="148" t="s">
        <v>153</v>
      </c>
      <c r="T212" s="148" t="s">
        <v>147</v>
      </c>
      <c r="U212" s="148">
        <v>0</v>
      </c>
      <c r="V212" s="148">
        <f>ROUND(E212*U212,2)</f>
        <v>0</v>
      </c>
      <c r="W212" s="148"/>
      <c r="X212" s="129" t="s">
        <v>148</v>
      </c>
      <c r="Y212" s="119"/>
      <c r="Z212" s="119"/>
      <c r="AA212" s="119"/>
      <c r="AB212" s="119"/>
      <c r="AC212" s="119"/>
      <c r="AD212" s="119"/>
      <c r="AE212" s="119"/>
      <c r="AF212" s="119" t="s">
        <v>391</v>
      </c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9"/>
      <c r="BA212" s="119"/>
      <c r="BB212" s="119"/>
      <c r="BC212" s="119"/>
      <c r="BD212" s="119"/>
      <c r="BE212" s="119"/>
      <c r="BF212" s="119"/>
      <c r="BG212" s="119"/>
    </row>
    <row r="213" spans="1:59" outlineLevel="1" x14ac:dyDescent="0.2">
      <c r="A213" s="143">
        <v>113</v>
      </c>
      <c r="B213" s="144" t="s">
        <v>394</v>
      </c>
      <c r="C213" s="151" t="s">
        <v>395</v>
      </c>
      <c r="D213" s="145" t="s">
        <v>183</v>
      </c>
      <c r="E213" s="146">
        <v>25</v>
      </c>
      <c r="F213" s="147">
        <v>0</v>
      </c>
      <c r="G213" s="148">
        <f>ROUND(E213*F213,2)</f>
        <v>0</v>
      </c>
      <c r="H213" s="147">
        <v>32.54</v>
      </c>
      <c r="I213" s="148">
        <f>ROUND(E213*H213,2)</f>
        <v>813.5</v>
      </c>
      <c r="J213" s="147">
        <v>104.96</v>
      </c>
      <c r="K213" s="148">
        <f>ROUND(E213*J213,2)</f>
        <v>2624</v>
      </c>
      <c r="L213" s="148">
        <v>21</v>
      </c>
      <c r="M213" s="148">
        <f>G213*(1+L213/100)</f>
        <v>0</v>
      </c>
      <c r="N213" s="146">
        <v>0</v>
      </c>
      <c r="O213" s="146">
        <f>ROUND(E213*N213,2)</f>
        <v>0</v>
      </c>
      <c r="P213" s="146">
        <v>0</v>
      </c>
      <c r="Q213" s="146">
        <f>ROUND(E213*P213,2)</f>
        <v>0</v>
      </c>
      <c r="R213" s="148"/>
      <c r="S213" s="148" t="s">
        <v>146</v>
      </c>
      <c r="T213" s="148" t="s">
        <v>147</v>
      </c>
      <c r="U213" s="148">
        <v>0.14499999999999999</v>
      </c>
      <c r="V213" s="148">
        <f>ROUND(E213*U213,2)</f>
        <v>3.63</v>
      </c>
      <c r="W213" s="148"/>
      <c r="X213" s="129" t="s">
        <v>148</v>
      </c>
      <c r="Y213" s="119"/>
      <c r="Z213" s="119"/>
      <c r="AA213" s="119"/>
      <c r="AB213" s="119"/>
      <c r="AC213" s="119"/>
      <c r="AD213" s="119"/>
      <c r="AE213" s="119"/>
      <c r="AF213" s="119" t="s">
        <v>391</v>
      </c>
      <c r="AG213" s="119"/>
      <c r="AH213" s="119"/>
      <c r="AI213" s="119"/>
      <c r="AJ213" s="119"/>
      <c r="AK213" s="119"/>
      <c r="AL213" s="119"/>
      <c r="AM213" s="119"/>
      <c r="AN213" s="119"/>
      <c r="AO213" s="119"/>
      <c r="AP213" s="119"/>
      <c r="AQ213" s="119"/>
      <c r="AR213" s="119"/>
      <c r="AS213" s="119"/>
      <c r="AT213" s="119"/>
      <c r="AU213" s="119"/>
      <c r="AV213" s="119"/>
      <c r="AW213" s="119"/>
      <c r="AX213" s="119"/>
      <c r="AY213" s="119"/>
      <c r="AZ213" s="119"/>
      <c r="BA213" s="119"/>
      <c r="BB213" s="119"/>
      <c r="BC213" s="119"/>
      <c r="BD213" s="119"/>
      <c r="BE213" s="119"/>
      <c r="BF213" s="119"/>
      <c r="BG213" s="119"/>
    </row>
    <row r="214" spans="1:59" ht="22.5" outlineLevel="1" x14ac:dyDescent="0.2">
      <c r="A214" s="143">
        <v>114</v>
      </c>
      <c r="B214" s="144" t="s">
        <v>396</v>
      </c>
      <c r="C214" s="151" t="s">
        <v>397</v>
      </c>
      <c r="D214" s="145" t="s">
        <v>183</v>
      </c>
      <c r="E214" s="146">
        <v>110</v>
      </c>
      <c r="F214" s="147">
        <v>0</v>
      </c>
      <c r="G214" s="148">
        <f>ROUND(E214*F214,2)</f>
        <v>0</v>
      </c>
      <c r="H214" s="147">
        <v>0</v>
      </c>
      <c r="I214" s="148">
        <f>ROUND(E214*H214,2)</f>
        <v>0</v>
      </c>
      <c r="J214" s="147">
        <v>585</v>
      </c>
      <c r="K214" s="148">
        <f>ROUND(E214*J214,2)</f>
        <v>64350</v>
      </c>
      <c r="L214" s="148">
        <v>21</v>
      </c>
      <c r="M214" s="148">
        <f>G214*(1+L214/100)</f>
        <v>0</v>
      </c>
      <c r="N214" s="146">
        <v>0</v>
      </c>
      <c r="O214" s="146">
        <f>ROUND(E214*N214,2)</f>
        <v>0</v>
      </c>
      <c r="P214" s="146">
        <v>0</v>
      </c>
      <c r="Q214" s="146">
        <f>ROUND(E214*P214,2)</f>
        <v>0</v>
      </c>
      <c r="R214" s="148"/>
      <c r="S214" s="148" t="s">
        <v>153</v>
      </c>
      <c r="T214" s="148" t="s">
        <v>147</v>
      </c>
      <c r="U214" s="148">
        <v>0</v>
      </c>
      <c r="V214" s="148">
        <f>ROUND(E214*U214,2)</f>
        <v>0</v>
      </c>
      <c r="W214" s="148"/>
      <c r="X214" s="129" t="s">
        <v>148</v>
      </c>
      <c r="Y214" s="119"/>
      <c r="Z214" s="119"/>
      <c r="AA214" s="119"/>
      <c r="AB214" s="119"/>
      <c r="AC214" s="119"/>
      <c r="AD214" s="119"/>
      <c r="AE214" s="119"/>
      <c r="AF214" s="119" t="s">
        <v>391</v>
      </c>
      <c r="AG214" s="119"/>
      <c r="AH214" s="119"/>
      <c r="AI214" s="119"/>
      <c r="AJ214" s="119"/>
      <c r="AK214" s="119"/>
      <c r="AL214" s="119"/>
      <c r="AM214" s="119"/>
      <c r="AN214" s="119"/>
      <c r="AO214" s="119"/>
      <c r="AP214" s="119"/>
      <c r="AQ214" s="119"/>
      <c r="AR214" s="119"/>
      <c r="AS214" s="119"/>
      <c r="AT214" s="119"/>
      <c r="AU214" s="119"/>
      <c r="AV214" s="119"/>
      <c r="AW214" s="119"/>
      <c r="AX214" s="119"/>
      <c r="AY214" s="119"/>
      <c r="AZ214" s="119"/>
      <c r="BA214" s="119"/>
      <c r="BB214" s="119"/>
      <c r="BC214" s="119"/>
      <c r="BD214" s="119"/>
      <c r="BE214" s="119"/>
      <c r="BF214" s="119"/>
      <c r="BG214" s="119"/>
    </row>
    <row r="215" spans="1:59" ht="25.5" x14ac:dyDescent="0.2">
      <c r="A215" s="131" t="s">
        <v>141</v>
      </c>
      <c r="B215" s="132" t="s">
        <v>105</v>
      </c>
      <c r="C215" s="150" t="s">
        <v>106</v>
      </c>
      <c r="D215" s="133"/>
      <c r="E215" s="134"/>
      <c r="F215" s="135"/>
      <c r="G215" s="135">
        <f>SUMIF(AF216:AF217,"&lt;&gt;NOR",G216:G217)</f>
        <v>0</v>
      </c>
      <c r="H215" s="135"/>
      <c r="I215" s="135">
        <f>SUM(I216:I217)</f>
        <v>259600</v>
      </c>
      <c r="J215" s="135"/>
      <c r="K215" s="135">
        <f>SUM(K216:K217)</f>
        <v>17600</v>
      </c>
      <c r="L215" s="135"/>
      <c r="M215" s="135">
        <f>SUM(M216:M217)</f>
        <v>0</v>
      </c>
      <c r="N215" s="134"/>
      <c r="O215" s="134">
        <f>SUM(O216:O217)</f>
        <v>1.46</v>
      </c>
      <c r="P215" s="134"/>
      <c r="Q215" s="134">
        <f>SUM(Q216:Q217)</f>
        <v>0</v>
      </c>
      <c r="R215" s="135"/>
      <c r="S215" s="135"/>
      <c r="T215" s="135"/>
      <c r="U215" s="135"/>
      <c r="V215" s="135">
        <f>SUM(V216:V217)</f>
        <v>0</v>
      </c>
      <c r="W215" s="135"/>
      <c r="X215" s="130"/>
      <c r="AF215" t="s">
        <v>142</v>
      </c>
    </row>
    <row r="216" spans="1:59" ht="22.5" outlineLevel="1" x14ac:dyDescent="0.2">
      <c r="A216" s="143">
        <v>115</v>
      </c>
      <c r="B216" s="144" t="s">
        <v>398</v>
      </c>
      <c r="C216" s="151" t="s">
        <v>399</v>
      </c>
      <c r="D216" s="145" t="s">
        <v>183</v>
      </c>
      <c r="E216" s="146">
        <v>80</v>
      </c>
      <c r="F216" s="147">
        <v>0</v>
      </c>
      <c r="G216" s="148">
        <f>ROUND(E216*F216,2)</f>
        <v>0</v>
      </c>
      <c r="H216" s="147">
        <v>0</v>
      </c>
      <c r="I216" s="148">
        <f>ROUND(E216*H216,2)</f>
        <v>0</v>
      </c>
      <c r="J216" s="147">
        <v>220</v>
      </c>
      <c r="K216" s="148">
        <f>ROUND(E216*J216,2)</f>
        <v>17600</v>
      </c>
      <c r="L216" s="148">
        <v>21</v>
      </c>
      <c r="M216" s="148">
        <f>G216*(1+L216/100)</f>
        <v>0</v>
      </c>
      <c r="N216" s="146">
        <v>9.1699999999999993E-3</v>
      </c>
      <c r="O216" s="146">
        <f>ROUND(E216*N216,2)</f>
        <v>0.73</v>
      </c>
      <c r="P216" s="146">
        <v>0</v>
      </c>
      <c r="Q216" s="146">
        <f>ROUND(E216*P216,2)</f>
        <v>0</v>
      </c>
      <c r="R216" s="148"/>
      <c r="S216" s="148" t="s">
        <v>153</v>
      </c>
      <c r="T216" s="148" t="s">
        <v>147</v>
      </c>
      <c r="U216" s="148">
        <v>0</v>
      </c>
      <c r="V216" s="148">
        <f>ROUND(E216*U216,2)</f>
        <v>0</v>
      </c>
      <c r="W216" s="148"/>
      <c r="X216" s="129" t="s">
        <v>148</v>
      </c>
      <c r="Y216" s="119"/>
      <c r="Z216" s="119"/>
      <c r="AA216" s="119"/>
      <c r="AB216" s="119"/>
      <c r="AC216" s="119"/>
      <c r="AD216" s="119"/>
      <c r="AE216" s="119"/>
      <c r="AF216" s="119" t="s">
        <v>149</v>
      </c>
      <c r="AG216" s="119"/>
      <c r="AH216" s="119"/>
      <c r="AI216" s="119"/>
      <c r="AJ216" s="119"/>
      <c r="AK216" s="119"/>
      <c r="AL216" s="119"/>
      <c r="AM216" s="119"/>
      <c r="AN216" s="119"/>
      <c r="AO216" s="119"/>
      <c r="AP216" s="119"/>
      <c r="AQ216" s="119"/>
      <c r="AR216" s="119"/>
      <c r="AS216" s="119"/>
      <c r="AT216" s="119"/>
      <c r="AU216" s="119"/>
      <c r="AV216" s="119"/>
      <c r="AW216" s="119"/>
      <c r="AX216" s="119"/>
      <c r="AY216" s="119"/>
      <c r="AZ216" s="119"/>
      <c r="BA216" s="119"/>
      <c r="BB216" s="119"/>
      <c r="BC216" s="119"/>
      <c r="BD216" s="119"/>
      <c r="BE216" s="119"/>
      <c r="BF216" s="119"/>
      <c r="BG216" s="119"/>
    </row>
    <row r="217" spans="1:59" ht="22.5" outlineLevel="1" x14ac:dyDescent="0.2">
      <c r="A217" s="143">
        <v>116</v>
      </c>
      <c r="B217" s="144" t="s">
        <v>400</v>
      </c>
      <c r="C217" s="151" t="s">
        <v>401</v>
      </c>
      <c r="D217" s="145" t="s">
        <v>183</v>
      </c>
      <c r="E217" s="146">
        <v>80</v>
      </c>
      <c r="F217" s="147">
        <v>0</v>
      </c>
      <c r="G217" s="148">
        <f>ROUND(E217*F217,2)</f>
        <v>0</v>
      </c>
      <c r="H217" s="147">
        <v>3245</v>
      </c>
      <c r="I217" s="148">
        <f>ROUND(E217*H217,2)</f>
        <v>259600</v>
      </c>
      <c r="J217" s="147">
        <v>0</v>
      </c>
      <c r="K217" s="148">
        <f>ROUND(E217*J217,2)</f>
        <v>0</v>
      </c>
      <c r="L217" s="148">
        <v>21</v>
      </c>
      <c r="M217" s="148">
        <f>G217*(1+L217/100)</f>
        <v>0</v>
      </c>
      <c r="N217" s="146">
        <v>9.1699999999999993E-3</v>
      </c>
      <c r="O217" s="146">
        <f>ROUND(E217*N217,2)</f>
        <v>0.73</v>
      </c>
      <c r="P217" s="146">
        <v>0</v>
      </c>
      <c r="Q217" s="146">
        <f>ROUND(E217*P217,2)</f>
        <v>0</v>
      </c>
      <c r="R217" s="148" t="s">
        <v>331</v>
      </c>
      <c r="S217" s="148" t="s">
        <v>146</v>
      </c>
      <c r="T217" s="148" t="s">
        <v>147</v>
      </c>
      <c r="U217" s="148">
        <v>0</v>
      </c>
      <c r="V217" s="148">
        <f>ROUND(E217*U217,2)</f>
        <v>0</v>
      </c>
      <c r="W217" s="148"/>
      <c r="X217" s="129" t="s">
        <v>148</v>
      </c>
      <c r="Y217" s="119"/>
      <c r="Z217" s="119"/>
      <c r="AA217" s="119"/>
      <c r="AB217" s="119"/>
      <c r="AC217" s="119"/>
      <c r="AD217" s="119"/>
      <c r="AE217" s="119"/>
      <c r="AF217" s="119" t="s">
        <v>209</v>
      </c>
      <c r="AG217" s="119"/>
      <c r="AH217" s="119"/>
      <c r="AI217" s="119"/>
      <c r="AJ217" s="119"/>
      <c r="AK217" s="119"/>
      <c r="AL217" s="119"/>
      <c r="AM217" s="119"/>
      <c r="AN217" s="119"/>
      <c r="AO217" s="119"/>
      <c r="AP217" s="119"/>
      <c r="AQ217" s="119"/>
      <c r="AR217" s="119"/>
      <c r="AS217" s="119"/>
      <c r="AT217" s="119"/>
      <c r="AU217" s="119"/>
      <c r="AV217" s="119"/>
      <c r="AW217" s="119"/>
      <c r="AX217" s="119"/>
      <c r="AY217" s="119"/>
      <c r="AZ217" s="119"/>
      <c r="BA217" s="119"/>
      <c r="BB217" s="119"/>
      <c r="BC217" s="119"/>
      <c r="BD217" s="119"/>
      <c r="BE217" s="119"/>
      <c r="BF217" s="119"/>
      <c r="BG217" s="119"/>
    </row>
    <row r="218" spans="1:59" x14ac:dyDescent="0.2">
      <c r="A218" s="131" t="s">
        <v>141</v>
      </c>
      <c r="B218" s="132" t="s">
        <v>107</v>
      </c>
      <c r="C218" s="150" t="s">
        <v>108</v>
      </c>
      <c r="D218" s="133"/>
      <c r="E218" s="134"/>
      <c r="F218" s="135"/>
      <c r="G218" s="135">
        <f>SUMIF(AF219:AF220,"&lt;&gt;NOR",G219:G220)</f>
        <v>0</v>
      </c>
      <c r="H218" s="135"/>
      <c r="I218" s="135">
        <f>SUM(I219:I220)</f>
        <v>0</v>
      </c>
      <c r="J218" s="135"/>
      <c r="K218" s="135">
        <f>SUM(K219:K220)</f>
        <v>116000</v>
      </c>
      <c r="L218" s="135"/>
      <c r="M218" s="135">
        <f>SUM(M219:M220)</f>
        <v>0</v>
      </c>
      <c r="N218" s="134"/>
      <c r="O218" s="134">
        <f>SUM(O219:O220)</f>
        <v>0</v>
      </c>
      <c r="P218" s="134"/>
      <c r="Q218" s="134">
        <f>SUM(Q219:Q220)</f>
        <v>0</v>
      </c>
      <c r="R218" s="135"/>
      <c r="S218" s="135"/>
      <c r="T218" s="135"/>
      <c r="U218" s="135"/>
      <c r="V218" s="135">
        <f>SUM(V219:V220)</f>
        <v>0</v>
      </c>
      <c r="W218" s="135"/>
      <c r="X218" s="130"/>
      <c r="AF218" t="s">
        <v>142</v>
      </c>
    </row>
    <row r="219" spans="1:59" ht="33.75" outlineLevel="1" x14ac:dyDescent="0.2">
      <c r="A219" s="143">
        <v>117</v>
      </c>
      <c r="B219" s="144" t="s">
        <v>402</v>
      </c>
      <c r="C219" s="151" t="s">
        <v>403</v>
      </c>
      <c r="D219" s="145" t="s">
        <v>316</v>
      </c>
      <c r="E219" s="146">
        <v>120</v>
      </c>
      <c r="F219" s="147">
        <v>0</v>
      </c>
      <c r="G219" s="148">
        <f>ROUND(E219*F219,2)</f>
        <v>0</v>
      </c>
      <c r="H219" s="147">
        <v>0</v>
      </c>
      <c r="I219" s="148">
        <f>ROUND(E219*H219,2)</f>
        <v>0</v>
      </c>
      <c r="J219" s="147">
        <v>550</v>
      </c>
      <c r="K219" s="148">
        <f>ROUND(E219*J219,2)</f>
        <v>66000</v>
      </c>
      <c r="L219" s="148">
        <v>21</v>
      </c>
      <c r="M219" s="148">
        <f>G219*(1+L219/100)</f>
        <v>0</v>
      </c>
      <c r="N219" s="146">
        <v>0</v>
      </c>
      <c r="O219" s="146">
        <f>ROUND(E219*N219,2)</f>
        <v>0</v>
      </c>
      <c r="P219" s="146">
        <v>0</v>
      </c>
      <c r="Q219" s="146">
        <f>ROUND(E219*P219,2)</f>
        <v>0</v>
      </c>
      <c r="R219" s="148"/>
      <c r="S219" s="148" t="s">
        <v>153</v>
      </c>
      <c r="T219" s="148" t="s">
        <v>147</v>
      </c>
      <c r="U219" s="148">
        <v>0</v>
      </c>
      <c r="V219" s="148">
        <f>ROUND(E219*U219,2)</f>
        <v>0</v>
      </c>
      <c r="W219" s="148"/>
      <c r="X219" s="129" t="s">
        <v>148</v>
      </c>
      <c r="Y219" s="119"/>
      <c r="Z219" s="119"/>
      <c r="AA219" s="119"/>
      <c r="AB219" s="119"/>
      <c r="AC219" s="119"/>
      <c r="AD219" s="119"/>
      <c r="AE219" s="119"/>
      <c r="AF219" s="119" t="s">
        <v>149</v>
      </c>
      <c r="AG219" s="119"/>
      <c r="AH219" s="119"/>
      <c r="AI219" s="119"/>
      <c r="AJ219" s="119"/>
      <c r="AK219" s="119"/>
      <c r="AL219" s="119"/>
      <c r="AM219" s="119"/>
      <c r="AN219" s="119"/>
      <c r="AO219" s="119"/>
      <c r="AP219" s="119"/>
      <c r="AQ219" s="119"/>
      <c r="AR219" s="119"/>
      <c r="AS219" s="119"/>
      <c r="AT219" s="119"/>
      <c r="AU219" s="119"/>
      <c r="AV219" s="119"/>
      <c r="AW219" s="119"/>
      <c r="AX219" s="119"/>
      <c r="AY219" s="119"/>
      <c r="AZ219" s="119"/>
      <c r="BA219" s="119"/>
      <c r="BB219" s="119"/>
      <c r="BC219" s="119"/>
      <c r="BD219" s="119"/>
      <c r="BE219" s="119"/>
      <c r="BF219" s="119"/>
      <c r="BG219" s="119"/>
    </row>
    <row r="220" spans="1:59" outlineLevel="1" x14ac:dyDescent="0.2">
      <c r="A220" s="143">
        <v>118</v>
      </c>
      <c r="B220" s="144" t="s">
        <v>404</v>
      </c>
      <c r="C220" s="151" t="s">
        <v>405</v>
      </c>
      <c r="D220" s="145" t="s">
        <v>221</v>
      </c>
      <c r="E220" s="146">
        <v>1</v>
      </c>
      <c r="F220" s="147">
        <v>0</v>
      </c>
      <c r="G220" s="148">
        <f>ROUND(E220*F220,2)</f>
        <v>0</v>
      </c>
      <c r="H220" s="147">
        <v>0</v>
      </c>
      <c r="I220" s="148">
        <f>ROUND(E220*H220,2)</f>
        <v>0</v>
      </c>
      <c r="J220" s="147">
        <v>50000</v>
      </c>
      <c r="K220" s="148">
        <f>ROUND(E220*J220,2)</f>
        <v>50000</v>
      </c>
      <c r="L220" s="148">
        <v>21</v>
      </c>
      <c r="M220" s="148">
        <f>G220*(1+L220/100)</f>
        <v>0</v>
      </c>
      <c r="N220" s="146">
        <v>0</v>
      </c>
      <c r="O220" s="146">
        <f>ROUND(E220*N220,2)</f>
        <v>0</v>
      </c>
      <c r="P220" s="146">
        <v>0</v>
      </c>
      <c r="Q220" s="146">
        <f>ROUND(E220*P220,2)</f>
        <v>0</v>
      </c>
      <c r="R220" s="148"/>
      <c r="S220" s="148" t="s">
        <v>153</v>
      </c>
      <c r="T220" s="148" t="s">
        <v>147</v>
      </c>
      <c r="U220" s="148">
        <v>0</v>
      </c>
      <c r="V220" s="148">
        <f>ROUND(E220*U220,2)</f>
        <v>0</v>
      </c>
      <c r="W220" s="148"/>
      <c r="X220" s="129" t="s">
        <v>148</v>
      </c>
      <c r="Y220" s="119"/>
      <c r="Z220" s="119"/>
      <c r="AA220" s="119"/>
      <c r="AB220" s="119"/>
      <c r="AC220" s="119"/>
      <c r="AD220" s="119"/>
      <c r="AE220" s="119"/>
      <c r="AF220" s="119" t="s">
        <v>149</v>
      </c>
      <c r="AG220" s="119"/>
      <c r="AH220" s="119"/>
      <c r="AI220" s="119"/>
      <c r="AJ220" s="119"/>
      <c r="AK220" s="119"/>
      <c r="AL220" s="119"/>
      <c r="AM220" s="119"/>
      <c r="AN220" s="119"/>
      <c r="AO220" s="119"/>
      <c r="AP220" s="119"/>
      <c r="AQ220" s="119"/>
      <c r="AR220" s="119"/>
      <c r="AS220" s="119"/>
      <c r="AT220" s="119"/>
      <c r="AU220" s="119"/>
      <c r="AV220" s="119"/>
      <c r="AW220" s="119"/>
      <c r="AX220" s="119"/>
      <c r="AY220" s="119"/>
      <c r="AZ220" s="119"/>
      <c r="BA220" s="119"/>
      <c r="BB220" s="119"/>
      <c r="BC220" s="119"/>
      <c r="BD220" s="119"/>
      <c r="BE220" s="119"/>
      <c r="BF220" s="119"/>
      <c r="BG220" s="119"/>
    </row>
    <row r="221" spans="1:59" x14ac:dyDescent="0.2">
      <c r="A221" s="131" t="s">
        <v>141</v>
      </c>
      <c r="B221" s="132" t="s">
        <v>109</v>
      </c>
      <c r="C221" s="150" t="s">
        <v>110</v>
      </c>
      <c r="D221" s="133"/>
      <c r="E221" s="134"/>
      <c r="F221" s="135"/>
      <c r="G221" s="135">
        <f>SUMIF(AF222:AF227,"&lt;&gt;NOR",G222:G227)</f>
        <v>0</v>
      </c>
      <c r="H221" s="135"/>
      <c r="I221" s="135">
        <f>SUM(I222:I227)</f>
        <v>0</v>
      </c>
      <c r="J221" s="135"/>
      <c r="K221" s="135">
        <f>SUM(K222:K227)</f>
        <v>2000000</v>
      </c>
      <c r="L221" s="135"/>
      <c r="M221" s="135">
        <f>SUM(M222:M227)</f>
        <v>0</v>
      </c>
      <c r="N221" s="134"/>
      <c r="O221" s="134">
        <f>SUM(O222:O227)</f>
        <v>0</v>
      </c>
      <c r="P221" s="134"/>
      <c r="Q221" s="134">
        <f>SUM(Q222:Q227)</f>
        <v>0</v>
      </c>
      <c r="R221" s="135"/>
      <c r="S221" s="135"/>
      <c r="T221" s="135"/>
      <c r="U221" s="135"/>
      <c r="V221" s="135">
        <f>SUM(V222:V227)</f>
        <v>0</v>
      </c>
      <c r="W221" s="135"/>
      <c r="X221" s="130"/>
      <c r="AF221" t="s">
        <v>142</v>
      </c>
    </row>
    <row r="222" spans="1:59" outlineLevel="1" x14ac:dyDescent="0.2">
      <c r="A222" s="137">
        <v>119</v>
      </c>
      <c r="B222" s="138" t="s">
        <v>406</v>
      </c>
      <c r="C222" s="152" t="s">
        <v>407</v>
      </c>
      <c r="D222" s="139" t="s">
        <v>312</v>
      </c>
      <c r="E222" s="140">
        <v>1</v>
      </c>
      <c r="F222" s="141">
        <v>0</v>
      </c>
      <c r="G222" s="142">
        <f>ROUND(E222*F222,2)</f>
        <v>0</v>
      </c>
      <c r="H222" s="141">
        <v>0</v>
      </c>
      <c r="I222" s="142">
        <f>ROUND(E222*H222,2)</f>
        <v>0</v>
      </c>
      <c r="J222" s="141">
        <v>750000</v>
      </c>
      <c r="K222" s="142">
        <f>ROUND(E222*J222,2)</f>
        <v>750000</v>
      </c>
      <c r="L222" s="142">
        <v>21</v>
      </c>
      <c r="M222" s="142">
        <f>G222*(1+L222/100)</f>
        <v>0</v>
      </c>
      <c r="N222" s="140">
        <v>0</v>
      </c>
      <c r="O222" s="140">
        <f>ROUND(E222*N222,2)</f>
        <v>0</v>
      </c>
      <c r="P222" s="140">
        <v>0</v>
      </c>
      <c r="Q222" s="140">
        <f>ROUND(E222*P222,2)</f>
        <v>0</v>
      </c>
      <c r="R222" s="142"/>
      <c r="S222" s="142" t="s">
        <v>153</v>
      </c>
      <c r="T222" s="142" t="s">
        <v>147</v>
      </c>
      <c r="U222" s="142">
        <v>0</v>
      </c>
      <c r="V222" s="142">
        <f>ROUND(E222*U222,2)</f>
        <v>0</v>
      </c>
      <c r="W222" s="142"/>
      <c r="X222" s="129" t="s">
        <v>148</v>
      </c>
      <c r="Y222" s="119"/>
      <c r="Z222" s="119"/>
      <c r="AA222" s="119"/>
      <c r="AB222" s="119"/>
      <c r="AC222" s="119"/>
      <c r="AD222" s="119"/>
      <c r="AE222" s="119"/>
      <c r="AF222" s="119" t="s">
        <v>313</v>
      </c>
      <c r="AG222" s="119"/>
      <c r="AH222" s="119"/>
      <c r="AI222" s="119"/>
      <c r="AJ222" s="119"/>
      <c r="AK222" s="119"/>
      <c r="AL222" s="119"/>
      <c r="AM222" s="119"/>
      <c r="AN222" s="119"/>
      <c r="AO222" s="119"/>
      <c r="AP222" s="119"/>
      <c r="AQ222" s="119"/>
      <c r="AR222" s="119"/>
      <c r="AS222" s="119"/>
      <c r="AT222" s="119"/>
      <c r="AU222" s="119"/>
      <c r="AV222" s="119"/>
      <c r="AW222" s="119"/>
      <c r="AX222" s="119"/>
      <c r="AY222" s="119"/>
      <c r="AZ222" s="119"/>
      <c r="BA222" s="119"/>
      <c r="BB222" s="119"/>
      <c r="BC222" s="119"/>
      <c r="BD222" s="119"/>
      <c r="BE222" s="119"/>
      <c r="BF222" s="119"/>
      <c r="BG222" s="119"/>
    </row>
    <row r="223" spans="1:59" outlineLevel="2" x14ac:dyDescent="0.2">
      <c r="A223" s="126"/>
      <c r="B223" s="127"/>
      <c r="C223" s="263" t="s">
        <v>408</v>
      </c>
      <c r="D223" s="264"/>
      <c r="E223" s="264"/>
      <c r="F223" s="264"/>
      <c r="G223" s="264"/>
      <c r="H223" s="129"/>
      <c r="I223" s="129"/>
      <c r="J223" s="129"/>
      <c r="K223" s="129"/>
      <c r="L223" s="129"/>
      <c r="M223" s="129"/>
      <c r="N223" s="128"/>
      <c r="O223" s="128"/>
      <c r="P223" s="128"/>
      <c r="Q223" s="128"/>
      <c r="R223" s="129"/>
      <c r="S223" s="129"/>
      <c r="T223" s="129"/>
      <c r="U223" s="129"/>
      <c r="V223" s="129"/>
      <c r="W223" s="129"/>
      <c r="X223" s="129"/>
      <c r="Y223" s="119"/>
      <c r="Z223" s="119"/>
      <c r="AA223" s="119"/>
      <c r="AB223" s="119"/>
      <c r="AC223" s="119"/>
      <c r="AD223" s="119"/>
      <c r="AE223" s="119"/>
      <c r="AF223" s="119" t="s">
        <v>206</v>
      </c>
      <c r="AG223" s="119"/>
      <c r="AH223" s="119"/>
      <c r="AI223" s="119"/>
      <c r="AJ223" s="119"/>
      <c r="AK223" s="119"/>
      <c r="AL223" s="119"/>
      <c r="AM223" s="119"/>
      <c r="AN223" s="119"/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19"/>
      <c r="AY223" s="119"/>
      <c r="AZ223" s="119"/>
      <c r="BA223" s="119"/>
      <c r="BB223" s="119"/>
      <c r="BC223" s="119"/>
      <c r="BD223" s="119"/>
      <c r="BE223" s="119"/>
      <c r="BF223" s="119"/>
      <c r="BG223" s="119"/>
    </row>
    <row r="224" spans="1:59" outlineLevel="1" x14ac:dyDescent="0.2">
      <c r="A224" s="137">
        <v>120</v>
      </c>
      <c r="B224" s="138" t="s">
        <v>409</v>
      </c>
      <c r="C224" s="152" t="s">
        <v>410</v>
      </c>
      <c r="D224" s="139" t="s">
        <v>312</v>
      </c>
      <c r="E224" s="140">
        <v>1</v>
      </c>
      <c r="F224" s="141">
        <v>0</v>
      </c>
      <c r="G224" s="142">
        <f>ROUND(E224*F224,2)</f>
        <v>0</v>
      </c>
      <c r="H224" s="141">
        <v>0</v>
      </c>
      <c r="I224" s="142">
        <f>ROUND(E224*H224,2)</f>
        <v>0</v>
      </c>
      <c r="J224" s="141">
        <v>950000</v>
      </c>
      <c r="K224" s="142">
        <f>ROUND(E224*J224,2)</f>
        <v>950000</v>
      </c>
      <c r="L224" s="142">
        <v>21</v>
      </c>
      <c r="M224" s="142">
        <f>G224*(1+L224/100)</f>
        <v>0</v>
      </c>
      <c r="N224" s="140">
        <v>0</v>
      </c>
      <c r="O224" s="140">
        <f>ROUND(E224*N224,2)</f>
        <v>0</v>
      </c>
      <c r="P224" s="140">
        <v>0</v>
      </c>
      <c r="Q224" s="140">
        <f>ROUND(E224*P224,2)</f>
        <v>0</v>
      </c>
      <c r="R224" s="142"/>
      <c r="S224" s="142" t="s">
        <v>153</v>
      </c>
      <c r="T224" s="142" t="s">
        <v>147</v>
      </c>
      <c r="U224" s="142">
        <v>0</v>
      </c>
      <c r="V224" s="142">
        <f>ROUND(E224*U224,2)</f>
        <v>0</v>
      </c>
      <c r="W224" s="142"/>
      <c r="X224" s="129" t="s">
        <v>148</v>
      </c>
      <c r="Y224" s="119"/>
      <c r="Z224" s="119"/>
      <c r="AA224" s="119"/>
      <c r="AB224" s="119"/>
      <c r="AC224" s="119"/>
      <c r="AD224" s="119"/>
      <c r="AE224" s="119"/>
      <c r="AF224" s="119" t="s">
        <v>313</v>
      </c>
      <c r="AG224" s="119"/>
      <c r="AH224" s="119"/>
      <c r="AI224" s="119"/>
      <c r="AJ224" s="119"/>
      <c r="AK224" s="119"/>
      <c r="AL224" s="119"/>
      <c r="AM224" s="119"/>
      <c r="AN224" s="119"/>
      <c r="AO224" s="119"/>
      <c r="AP224" s="119"/>
      <c r="AQ224" s="119"/>
      <c r="AR224" s="119"/>
      <c r="AS224" s="119"/>
      <c r="AT224" s="119"/>
      <c r="AU224" s="119"/>
      <c r="AV224" s="119"/>
      <c r="AW224" s="119"/>
      <c r="AX224" s="119"/>
      <c r="AY224" s="119"/>
      <c r="AZ224" s="119"/>
      <c r="BA224" s="119"/>
      <c r="BB224" s="119"/>
      <c r="BC224" s="119"/>
      <c r="BD224" s="119"/>
      <c r="BE224" s="119"/>
      <c r="BF224" s="119"/>
      <c r="BG224" s="119"/>
    </row>
    <row r="225" spans="1:59" outlineLevel="2" x14ac:dyDescent="0.2">
      <c r="A225" s="126"/>
      <c r="B225" s="127"/>
      <c r="C225" s="263" t="s">
        <v>408</v>
      </c>
      <c r="D225" s="264"/>
      <c r="E225" s="264"/>
      <c r="F225" s="264"/>
      <c r="G225" s="264"/>
      <c r="H225" s="129"/>
      <c r="I225" s="129"/>
      <c r="J225" s="129"/>
      <c r="K225" s="129"/>
      <c r="L225" s="129"/>
      <c r="M225" s="129"/>
      <c r="N225" s="128"/>
      <c r="O225" s="128"/>
      <c r="P225" s="128"/>
      <c r="Q225" s="128"/>
      <c r="R225" s="129"/>
      <c r="S225" s="129"/>
      <c r="T225" s="129"/>
      <c r="U225" s="129"/>
      <c r="V225" s="129"/>
      <c r="W225" s="129"/>
      <c r="X225" s="129"/>
      <c r="Y225" s="119"/>
      <c r="Z225" s="119"/>
      <c r="AA225" s="119"/>
      <c r="AB225" s="119"/>
      <c r="AC225" s="119"/>
      <c r="AD225" s="119"/>
      <c r="AE225" s="119"/>
      <c r="AF225" s="119" t="s">
        <v>206</v>
      </c>
      <c r="AG225" s="119"/>
      <c r="AH225" s="119"/>
      <c r="AI225" s="119"/>
      <c r="AJ225" s="119"/>
      <c r="AK225" s="119"/>
      <c r="AL225" s="119"/>
      <c r="AM225" s="119"/>
      <c r="AN225" s="119"/>
      <c r="AO225" s="119"/>
      <c r="AP225" s="119"/>
      <c r="AQ225" s="119"/>
      <c r="AR225" s="119"/>
      <c r="AS225" s="119"/>
      <c r="AT225" s="119"/>
      <c r="AU225" s="119"/>
      <c r="AV225" s="119"/>
      <c r="AW225" s="119"/>
      <c r="AX225" s="119"/>
      <c r="AY225" s="119"/>
      <c r="AZ225" s="119"/>
      <c r="BA225" s="119"/>
      <c r="BB225" s="119"/>
      <c r="BC225" s="119"/>
      <c r="BD225" s="119"/>
      <c r="BE225" s="119"/>
      <c r="BF225" s="119"/>
      <c r="BG225" s="119"/>
    </row>
    <row r="226" spans="1:59" ht="22.5" outlineLevel="1" x14ac:dyDescent="0.2">
      <c r="A226" s="137">
        <v>121</v>
      </c>
      <c r="B226" s="138" t="s">
        <v>411</v>
      </c>
      <c r="C226" s="152" t="s">
        <v>412</v>
      </c>
      <c r="D226" s="139" t="s">
        <v>312</v>
      </c>
      <c r="E226" s="140">
        <v>1</v>
      </c>
      <c r="F226" s="141">
        <v>0</v>
      </c>
      <c r="G226" s="142">
        <f>ROUND(E226*F226,2)</f>
        <v>0</v>
      </c>
      <c r="H226" s="141">
        <v>0</v>
      </c>
      <c r="I226" s="142">
        <f>ROUND(E226*H226,2)</f>
        <v>0</v>
      </c>
      <c r="J226" s="141">
        <v>300000</v>
      </c>
      <c r="K226" s="142">
        <f>ROUND(E226*J226,2)</f>
        <v>300000</v>
      </c>
      <c r="L226" s="142">
        <v>21</v>
      </c>
      <c r="M226" s="142">
        <f>G226*(1+L226/100)</f>
        <v>0</v>
      </c>
      <c r="N226" s="140">
        <v>0</v>
      </c>
      <c r="O226" s="140">
        <f>ROUND(E226*N226,2)</f>
        <v>0</v>
      </c>
      <c r="P226" s="140">
        <v>0</v>
      </c>
      <c r="Q226" s="140">
        <f>ROUND(E226*P226,2)</f>
        <v>0</v>
      </c>
      <c r="R226" s="142"/>
      <c r="S226" s="142" t="s">
        <v>153</v>
      </c>
      <c r="T226" s="142" t="s">
        <v>147</v>
      </c>
      <c r="U226" s="142">
        <v>0</v>
      </c>
      <c r="V226" s="142">
        <f>ROUND(E226*U226,2)</f>
        <v>0</v>
      </c>
      <c r="W226" s="142"/>
      <c r="X226" s="129" t="s">
        <v>148</v>
      </c>
      <c r="Y226" s="119"/>
      <c r="Z226" s="119"/>
      <c r="AA226" s="119"/>
      <c r="AB226" s="119"/>
      <c r="AC226" s="119"/>
      <c r="AD226" s="119"/>
      <c r="AE226" s="119"/>
      <c r="AF226" s="119" t="s">
        <v>313</v>
      </c>
      <c r="AG226" s="119"/>
      <c r="AH226" s="119"/>
      <c r="AI226" s="119"/>
      <c r="AJ226" s="119"/>
      <c r="AK226" s="119"/>
      <c r="AL226" s="119"/>
      <c r="AM226" s="119"/>
      <c r="AN226" s="119"/>
      <c r="AO226" s="119"/>
      <c r="AP226" s="119"/>
      <c r="AQ226" s="119"/>
      <c r="AR226" s="119"/>
      <c r="AS226" s="119"/>
      <c r="AT226" s="119"/>
      <c r="AU226" s="119"/>
      <c r="AV226" s="119"/>
      <c r="AW226" s="119"/>
      <c r="AX226" s="119"/>
      <c r="AY226" s="119"/>
      <c r="AZ226" s="119"/>
      <c r="BA226" s="119"/>
      <c r="BB226" s="119"/>
      <c r="BC226" s="119"/>
      <c r="BD226" s="119"/>
      <c r="BE226" s="119"/>
      <c r="BF226" s="119"/>
      <c r="BG226" s="119"/>
    </row>
    <row r="227" spans="1:59" ht="22.5" outlineLevel="2" x14ac:dyDescent="0.2">
      <c r="A227" s="126"/>
      <c r="B227" s="127"/>
      <c r="C227" s="263" t="s">
        <v>413</v>
      </c>
      <c r="D227" s="264"/>
      <c r="E227" s="264"/>
      <c r="F227" s="264"/>
      <c r="G227" s="264"/>
      <c r="H227" s="129"/>
      <c r="I227" s="129"/>
      <c r="J227" s="129"/>
      <c r="K227" s="129"/>
      <c r="L227" s="129"/>
      <c r="M227" s="129"/>
      <c r="N227" s="128"/>
      <c r="O227" s="128"/>
      <c r="P227" s="128"/>
      <c r="Q227" s="128"/>
      <c r="R227" s="129"/>
      <c r="S227" s="129"/>
      <c r="T227" s="129"/>
      <c r="U227" s="129"/>
      <c r="V227" s="129"/>
      <c r="W227" s="129"/>
      <c r="X227" s="129"/>
      <c r="Y227" s="119"/>
      <c r="Z227" s="119"/>
      <c r="AA227" s="119"/>
      <c r="AB227" s="119"/>
      <c r="AC227" s="119"/>
      <c r="AD227" s="119"/>
      <c r="AE227" s="119"/>
      <c r="AF227" s="119" t="s">
        <v>206</v>
      </c>
      <c r="AG227" s="119"/>
      <c r="AH227" s="119"/>
      <c r="AI227" s="119"/>
      <c r="AJ227" s="119"/>
      <c r="AK227" s="119"/>
      <c r="AL227" s="119"/>
      <c r="AM227" s="119"/>
      <c r="AN227" s="119"/>
      <c r="AO227" s="119"/>
      <c r="AP227" s="119"/>
      <c r="AQ227" s="119"/>
      <c r="AR227" s="119"/>
      <c r="AS227" s="119"/>
      <c r="AT227" s="119"/>
      <c r="AU227" s="119"/>
      <c r="AV227" s="119"/>
      <c r="AW227" s="119"/>
      <c r="AX227" s="119"/>
      <c r="AY227" s="119"/>
      <c r="AZ227" s="149" t="str">
        <f>C227</f>
        <v>(optický kabel single mode 09/125 OS2, 12 vláken včetně chráničky optického kabelu HDPE DN40 a optických svarů - bližší popis v technickém řešení odst. 2.14)</v>
      </c>
      <c r="BA227" s="119"/>
      <c r="BB227" s="119"/>
      <c r="BC227" s="119"/>
      <c r="BD227" s="119"/>
      <c r="BE227" s="119"/>
      <c r="BF227" s="119"/>
      <c r="BG227" s="119"/>
    </row>
    <row r="228" spans="1:59" x14ac:dyDescent="0.2">
      <c r="A228" s="131" t="s">
        <v>141</v>
      </c>
      <c r="B228" s="132" t="s">
        <v>111</v>
      </c>
      <c r="C228" s="150" t="s">
        <v>112</v>
      </c>
      <c r="D228" s="133"/>
      <c r="E228" s="134"/>
      <c r="F228" s="135"/>
      <c r="G228" s="135">
        <f>SUMIF(AF229:AF232,"&lt;&gt;NOR",G229:G232)</f>
        <v>0</v>
      </c>
      <c r="H228" s="135"/>
      <c r="I228" s="135">
        <f>SUM(I229:I232)</f>
        <v>0</v>
      </c>
      <c r="J228" s="135"/>
      <c r="K228" s="135">
        <f>SUM(K229:K232)</f>
        <v>23731</v>
      </c>
      <c r="L228" s="135"/>
      <c r="M228" s="135">
        <f>SUM(M229:M232)</f>
        <v>0</v>
      </c>
      <c r="N228" s="134"/>
      <c r="O228" s="134">
        <f>SUM(O229:O232)</f>
        <v>0</v>
      </c>
      <c r="P228" s="134"/>
      <c r="Q228" s="134">
        <f>SUM(Q229:Q232)</f>
        <v>0</v>
      </c>
      <c r="R228" s="135"/>
      <c r="S228" s="135"/>
      <c r="T228" s="135"/>
      <c r="U228" s="135"/>
      <c r="V228" s="135">
        <f>SUM(V229:V232)</f>
        <v>4.83</v>
      </c>
      <c r="W228" s="135"/>
      <c r="X228" s="130"/>
      <c r="AF228" t="s">
        <v>142</v>
      </c>
    </row>
    <row r="229" spans="1:59" outlineLevel="1" x14ac:dyDescent="0.2">
      <c r="A229" s="143">
        <v>122</v>
      </c>
      <c r="B229" s="144" t="s">
        <v>414</v>
      </c>
      <c r="C229" s="151" t="s">
        <v>415</v>
      </c>
      <c r="D229" s="145" t="s">
        <v>416</v>
      </c>
      <c r="E229" s="146">
        <v>5</v>
      </c>
      <c r="F229" s="147">
        <v>0</v>
      </c>
      <c r="G229" s="148">
        <f>ROUND(E229*F229,2)</f>
        <v>0</v>
      </c>
      <c r="H229" s="147">
        <v>0</v>
      </c>
      <c r="I229" s="148">
        <f>ROUND(E229*H229,2)</f>
        <v>0</v>
      </c>
      <c r="J229" s="147">
        <v>55.4</v>
      </c>
      <c r="K229" s="148">
        <f>ROUND(E229*J229,2)</f>
        <v>277</v>
      </c>
      <c r="L229" s="148">
        <v>21</v>
      </c>
      <c r="M229" s="148">
        <f>G229*(1+L229/100)</f>
        <v>0</v>
      </c>
      <c r="N229" s="146">
        <v>0</v>
      </c>
      <c r="O229" s="146">
        <f>ROUND(E229*N229,2)</f>
        <v>0</v>
      </c>
      <c r="P229" s="146">
        <v>0</v>
      </c>
      <c r="Q229" s="146">
        <f>ROUND(E229*P229,2)</f>
        <v>0</v>
      </c>
      <c r="R229" s="148"/>
      <c r="S229" s="148" t="s">
        <v>146</v>
      </c>
      <c r="T229" s="148" t="s">
        <v>147</v>
      </c>
      <c r="U229" s="148">
        <v>0.01</v>
      </c>
      <c r="V229" s="148">
        <f>ROUND(E229*U229,2)</f>
        <v>0.05</v>
      </c>
      <c r="W229" s="148"/>
      <c r="X229" s="129" t="s">
        <v>148</v>
      </c>
      <c r="Y229" s="119"/>
      <c r="Z229" s="119"/>
      <c r="AA229" s="119"/>
      <c r="AB229" s="119"/>
      <c r="AC229" s="119"/>
      <c r="AD229" s="119"/>
      <c r="AE229" s="119"/>
      <c r="AF229" s="119" t="s">
        <v>391</v>
      </c>
      <c r="AG229" s="119"/>
      <c r="AH229" s="119"/>
      <c r="AI229" s="119"/>
      <c r="AJ229" s="119"/>
      <c r="AK229" s="119"/>
      <c r="AL229" s="119"/>
      <c r="AM229" s="119"/>
      <c r="AN229" s="119"/>
      <c r="AO229" s="119"/>
      <c r="AP229" s="119"/>
      <c r="AQ229" s="119"/>
      <c r="AR229" s="119"/>
      <c r="AS229" s="119"/>
      <c r="AT229" s="119"/>
      <c r="AU229" s="119"/>
      <c r="AV229" s="119"/>
      <c r="AW229" s="119"/>
      <c r="AX229" s="119"/>
      <c r="AY229" s="119"/>
      <c r="AZ229" s="119"/>
      <c r="BA229" s="119"/>
      <c r="BB229" s="119"/>
      <c r="BC229" s="119"/>
      <c r="BD229" s="119"/>
      <c r="BE229" s="119"/>
      <c r="BF229" s="119"/>
      <c r="BG229" s="119"/>
    </row>
    <row r="230" spans="1:59" outlineLevel="1" x14ac:dyDescent="0.2">
      <c r="A230" s="143">
        <v>123</v>
      </c>
      <c r="B230" s="144" t="s">
        <v>417</v>
      </c>
      <c r="C230" s="151" t="s">
        <v>418</v>
      </c>
      <c r="D230" s="145" t="s">
        <v>416</v>
      </c>
      <c r="E230" s="146">
        <v>45</v>
      </c>
      <c r="F230" s="147">
        <v>0</v>
      </c>
      <c r="G230" s="148">
        <f>ROUND(E230*F230,2)</f>
        <v>0</v>
      </c>
      <c r="H230" s="147">
        <v>0</v>
      </c>
      <c r="I230" s="148">
        <f>ROUND(E230*H230,2)</f>
        <v>0</v>
      </c>
      <c r="J230" s="147">
        <v>28.2</v>
      </c>
      <c r="K230" s="148">
        <f>ROUND(E230*J230,2)</f>
        <v>1269</v>
      </c>
      <c r="L230" s="148">
        <v>21</v>
      </c>
      <c r="M230" s="148">
        <f>G230*(1+L230/100)</f>
        <v>0</v>
      </c>
      <c r="N230" s="146">
        <v>0</v>
      </c>
      <c r="O230" s="146">
        <f>ROUND(E230*N230,2)</f>
        <v>0</v>
      </c>
      <c r="P230" s="146">
        <v>0</v>
      </c>
      <c r="Q230" s="146">
        <f>ROUND(E230*P230,2)</f>
        <v>0</v>
      </c>
      <c r="R230" s="148"/>
      <c r="S230" s="148" t="s">
        <v>146</v>
      </c>
      <c r="T230" s="148" t="s">
        <v>147</v>
      </c>
      <c r="U230" s="148">
        <v>0</v>
      </c>
      <c r="V230" s="148">
        <f>ROUND(E230*U230,2)</f>
        <v>0</v>
      </c>
      <c r="W230" s="148"/>
      <c r="X230" s="129" t="s">
        <v>148</v>
      </c>
      <c r="Y230" s="119"/>
      <c r="Z230" s="119"/>
      <c r="AA230" s="119"/>
      <c r="AB230" s="119"/>
      <c r="AC230" s="119"/>
      <c r="AD230" s="119"/>
      <c r="AE230" s="119"/>
      <c r="AF230" s="119" t="s">
        <v>391</v>
      </c>
      <c r="AG230" s="119"/>
      <c r="AH230" s="119"/>
      <c r="AI230" s="119"/>
      <c r="AJ230" s="119"/>
      <c r="AK230" s="119"/>
      <c r="AL230" s="119"/>
      <c r="AM230" s="119"/>
      <c r="AN230" s="119"/>
      <c r="AO230" s="119"/>
      <c r="AP230" s="119"/>
      <c r="AQ230" s="119"/>
      <c r="AR230" s="119"/>
      <c r="AS230" s="119"/>
      <c r="AT230" s="119"/>
      <c r="AU230" s="119"/>
      <c r="AV230" s="119"/>
      <c r="AW230" s="119"/>
      <c r="AX230" s="119"/>
      <c r="AY230" s="119"/>
      <c r="AZ230" s="119"/>
      <c r="BA230" s="119"/>
      <c r="BB230" s="119"/>
      <c r="BC230" s="119"/>
      <c r="BD230" s="119"/>
      <c r="BE230" s="119"/>
      <c r="BF230" s="119"/>
      <c r="BG230" s="119"/>
    </row>
    <row r="231" spans="1:59" outlineLevel="1" x14ac:dyDescent="0.2">
      <c r="A231" s="143">
        <v>124</v>
      </c>
      <c r="B231" s="144" t="s">
        <v>419</v>
      </c>
      <c r="C231" s="151" t="s">
        <v>420</v>
      </c>
      <c r="D231" s="145" t="s">
        <v>416</v>
      </c>
      <c r="E231" s="146">
        <v>5</v>
      </c>
      <c r="F231" s="147">
        <v>0</v>
      </c>
      <c r="G231" s="148">
        <f>ROUND(E231*F231,2)</f>
        <v>0</v>
      </c>
      <c r="H231" s="147">
        <v>0</v>
      </c>
      <c r="I231" s="148">
        <f>ROUND(E231*H231,2)</f>
        <v>0</v>
      </c>
      <c r="J231" s="147">
        <v>1357</v>
      </c>
      <c r="K231" s="148">
        <f>ROUND(E231*J231,2)</f>
        <v>6785</v>
      </c>
      <c r="L231" s="148">
        <v>21</v>
      </c>
      <c r="M231" s="148">
        <f>G231*(1+L231/100)</f>
        <v>0</v>
      </c>
      <c r="N231" s="146">
        <v>0</v>
      </c>
      <c r="O231" s="146">
        <f>ROUND(E231*N231,2)</f>
        <v>0</v>
      </c>
      <c r="P231" s="146">
        <v>0</v>
      </c>
      <c r="Q231" s="146">
        <f>ROUND(E231*P231,2)</f>
        <v>0</v>
      </c>
      <c r="R231" s="148"/>
      <c r="S231" s="148" t="s">
        <v>146</v>
      </c>
      <c r="T231" s="148" t="s">
        <v>147</v>
      </c>
      <c r="U231" s="148">
        <v>0.95599999999999996</v>
      </c>
      <c r="V231" s="148">
        <f>ROUND(E231*U231,2)</f>
        <v>4.78</v>
      </c>
      <c r="W231" s="148"/>
      <c r="X231" s="129" t="s">
        <v>148</v>
      </c>
      <c r="Y231" s="119"/>
      <c r="Z231" s="119"/>
      <c r="AA231" s="119"/>
      <c r="AB231" s="119"/>
      <c r="AC231" s="119"/>
      <c r="AD231" s="119"/>
      <c r="AE231" s="119"/>
      <c r="AF231" s="119" t="s">
        <v>391</v>
      </c>
      <c r="AG231" s="119"/>
      <c r="AH231" s="119"/>
      <c r="AI231" s="119"/>
      <c r="AJ231" s="119"/>
      <c r="AK231" s="119"/>
      <c r="AL231" s="119"/>
      <c r="AM231" s="119"/>
      <c r="AN231" s="119"/>
      <c r="AO231" s="119"/>
      <c r="AP231" s="119"/>
      <c r="AQ231" s="119"/>
      <c r="AR231" s="119"/>
      <c r="AS231" s="119"/>
      <c r="AT231" s="119"/>
      <c r="AU231" s="119"/>
      <c r="AV231" s="119"/>
      <c r="AW231" s="119"/>
      <c r="AX231" s="119"/>
      <c r="AY231" s="119"/>
      <c r="AZ231" s="119"/>
      <c r="BA231" s="119"/>
      <c r="BB231" s="119"/>
      <c r="BC231" s="119"/>
      <c r="BD231" s="119"/>
      <c r="BE231" s="119"/>
      <c r="BF231" s="119"/>
      <c r="BG231" s="119"/>
    </row>
    <row r="232" spans="1:59" ht="22.5" outlineLevel="1" x14ac:dyDescent="0.2">
      <c r="A232" s="143">
        <v>125</v>
      </c>
      <c r="B232" s="144" t="s">
        <v>421</v>
      </c>
      <c r="C232" s="151" t="s">
        <v>422</v>
      </c>
      <c r="D232" s="145" t="s">
        <v>416</v>
      </c>
      <c r="E232" s="146">
        <v>5</v>
      </c>
      <c r="F232" s="147">
        <v>0</v>
      </c>
      <c r="G232" s="148">
        <f>ROUND(E232*F232,2)</f>
        <v>0</v>
      </c>
      <c r="H232" s="147">
        <v>0</v>
      </c>
      <c r="I232" s="148">
        <f>ROUND(E232*H232,2)</f>
        <v>0</v>
      </c>
      <c r="J232" s="147">
        <v>3080</v>
      </c>
      <c r="K232" s="148">
        <f>ROUND(E232*J232,2)</f>
        <v>15400</v>
      </c>
      <c r="L232" s="148">
        <v>21</v>
      </c>
      <c r="M232" s="148">
        <f>G232*(1+L232/100)</f>
        <v>0</v>
      </c>
      <c r="N232" s="146">
        <v>0</v>
      </c>
      <c r="O232" s="146">
        <f>ROUND(E232*N232,2)</f>
        <v>0</v>
      </c>
      <c r="P232" s="146">
        <v>0</v>
      </c>
      <c r="Q232" s="146">
        <f>ROUND(E232*P232,2)</f>
        <v>0</v>
      </c>
      <c r="R232" s="148"/>
      <c r="S232" s="148" t="s">
        <v>146</v>
      </c>
      <c r="T232" s="148" t="s">
        <v>147</v>
      </c>
      <c r="U232" s="148">
        <v>0</v>
      </c>
      <c r="V232" s="148">
        <f>ROUND(E232*U232,2)</f>
        <v>0</v>
      </c>
      <c r="W232" s="148"/>
      <c r="X232" s="129" t="s">
        <v>148</v>
      </c>
      <c r="Y232" s="119"/>
      <c r="Z232" s="119"/>
      <c r="AA232" s="119"/>
      <c r="AB232" s="119"/>
      <c r="AC232" s="119"/>
      <c r="AD232" s="119"/>
      <c r="AE232" s="119"/>
      <c r="AF232" s="119" t="s">
        <v>391</v>
      </c>
      <c r="AG232" s="119"/>
      <c r="AH232" s="119"/>
      <c r="AI232" s="119"/>
      <c r="AJ232" s="119"/>
      <c r="AK232" s="119"/>
      <c r="AL232" s="119"/>
      <c r="AM232" s="119"/>
      <c r="AN232" s="119"/>
      <c r="AO232" s="119"/>
      <c r="AP232" s="119"/>
      <c r="AQ232" s="119"/>
      <c r="AR232" s="119"/>
      <c r="AS232" s="119"/>
      <c r="AT232" s="119"/>
      <c r="AU232" s="119"/>
      <c r="AV232" s="119"/>
      <c r="AW232" s="119"/>
      <c r="AX232" s="119"/>
      <c r="AY232" s="119"/>
      <c r="AZ232" s="119"/>
      <c r="BA232" s="119"/>
      <c r="BB232" s="119"/>
      <c r="BC232" s="119"/>
      <c r="BD232" s="119"/>
      <c r="BE232" s="119"/>
      <c r="BF232" s="119"/>
      <c r="BG232" s="119"/>
    </row>
    <row r="233" spans="1:59" x14ac:dyDescent="0.2">
      <c r="A233" s="131" t="s">
        <v>141</v>
      </c>
      <c r="B233" s="132" t="s">
        <v>114</v>
      </c>
      <c r="C233" s="150" t="s">
        <v>29</v>
      </c>
      <c r="D233" s="133"/>
      <c r="E233" s="134"/>
      <c r="F233" s="135"/>
      <c r="G233" s="135">
        <f>SUMIF(AF234:AF234,"&lt;&gt;NOR",G234:G234)</f>
        <v>0</v>
      </c>
      <c r="H233" s="135"/>
      <c r="I233" s="135">
        <f>SUM(I234:I234)</f>
        <v>0</v>
      </c>
      <c r="J233" s="135"/>
      <c r="K233" s="135">
        <f>SUM(K234:K234)</f>
        <v>659590</v>
      </c>
      <c r="L233" s="135"/>
      <c r="M233" s="135">
        <f>SUM(M234:M234)</f>
        <v>0</v>
      </c>
      <c r="N233" s="134"/>
      <c r="O233" s="134">
        <f>SUM(O234:O234)</f>
        <v>0</v>
      </c>
      <c r="P233" s="134"/>
      <c r="Q233" s="134">
        <f>SUM(Q234:Q234)</f>
        <v>0</v>
      </c>
      <c r="R233" s="135"/>
      <c r="S233" s="135"/>
      <c r="T233" s="135"/>
      <c r="U233" s="135"/>
      <c r="V233" s="135">
        <f>SUM(V234:V234)</f>
        <v>0</v>
      </c>
      <c r="W233" s="135"/>
      <c r="X233" s="130"/>
      <c r="AF233" t="s">
        <v>142</v>
      </c>
    </row>
    <row r="234" spans="1:59" outlineLevel="1" x14ac:dyDescent="0.2">
      <c r="A234" s="143">
        <v>126</v>
      </c>
      <c r="B234" s="144" t="s">
        <v>423</v>
      </c>
      <c r="C234" s="151" t="s">
        <v>29</v>
      </c>
      <c r="D234" s="145" t="s">
        <v>180</v>
      </c>
      <c r="E234" s="146">
        <v>1</v>
      </c>
      <c r="F234" s="147">
        <v>0</v>
      </c>
      <c r="G234" s="148">
        <f>ROUND(E234*F234,2)</f>
        <v>0</v>
      </c>
      <c r="H234" s="147">
        <v>0</v>
      </c>
      <c r="I234" s="148">
        <f>ROUND(E234*H234,2)</f>
        <v>0</v>
      </c>
      <c r="J234" s="147">
        <v>659590</v>
      </c>
      <c r="K234" s="148">
        <f>ROUND(E234*J234,2)</f>
        <v>659590</v>
      </c>
      <c r="L234" s="148">
        <v>21</v>
      </c>
      <c r="M234" s="148">
        <f>G234*(1+L234/100)</f>
        <v>0</v>
      </c>
      <c r="N234" s="146">
        <v>0</v>
      </c>
      <c r="O234" s="146">
        <f>ROUND(E234*N234,2)</f>
        <v>0</v>
      </c>
      <c r="P234" s="146">
        <v>0</v>
      </c>
      <c r="Q234" s="146">
        <f>ROUND(E234*P234,2)</f>
        <v>0</v>
      </c>
      <c r="R234" s="148"/>
      <c r="S234" s="148" t="s">
        <v>153</v>
      </c>
      <c r="T234" s="148" t="s">
        <v>147</v>
      </c>
      <c r="U234" s="148">
        <v>0</v>
      </c>
      <c r="V234" s="148">
        <f>ROUND(E234*U234,2)</f>
        <v>0</v>
      </c>
      <c r="W234" s="148"/>
      <c r="X234" s="129" t="s">
        <v>148</v>
      </c>
      <c r="Y234" s="119"/>
      <c r="Z234" s="119"/>
      <c r="AA234" s="119"/>
      <c r="AB234" s="119"/>
      <c r="AC234" s="119"/>
      <c r="AD234" s="119"/>
      <c r="AE234" s="119"/>
      <c r="AF234" s="119" t="s">
        <v>391</v>
      </c>
      <c r="AG234" s="119"/>
      <c r="AH234" s="119"/>
      <c r="AI234" s="119"/>
      <c r="AJ234" s="119"/>
      <c r="AK234" s="119"/>
      <c r="AL234" s="119"/>
      <c r="AM234" s="119"/>
      <c r="AN234" s="119"/>
      <c r="AO234" s="119"/>
      <c r="AP234" s="119"/>
      <c r="AQ234" s="119"/>
      <c r="AR234" s="119"/>
      <c r="AS234" s="119"/>
      <c r="AT234" s="119"/>
      <c r="AU234" s="119"/>
      <c r="AV234" s="119"/>
      <c r="AW234" s="119"/>
      <c r="AX234" s="119"/>
      <c r="AY234" s="119"/>
      <c r="AZ234" s="119"/>
      <c r="BA234" s="119"/>
      <c r="BB234" s="119"/>
      <c r="BC234" s="119"/>
      <c r="BD234" s="119"/>
      <c r="BE234" s="119"/>
      <c r="BF234" s="119"/>
      <c r="BG234" s="119"/>
    </row>
    <row r="235" spans="1:59" x14ac:dyDescent="0.2">
      <c r="A235" s="131" t="s">
        <v>141</v>
      </c>
      <c r="B235" s="132" t="s">
        <v>115</v>
      </c>
      <c r="C235" s="150" t="s">
        <v>30</v>
      </c>
      <c r="D235" s="133"/>
      <c r="E235" s="134"/>
      <c r="F235" s="135"/>
      <c r="G235" s="135">
        <f>SUMIF(AF236:AF237,"&lt;&gt;NOR",G236:G237)</f>
        <v>0</v>
      </c>
      <c r="H235" s="135"/>
      <c r="I235" s="135">
        <f>SUM(I236:I237)</f>
        <v>0</v>
      </c>
      <c r="J235" s="135"/>
      <c r="K235" s="135">
        <f>SUM(K236:K237)</f>
        <v>384000</v>
      </c>
      <c r="L235" s="135"/>
      <c r="M235" s="135">
        <f>SUM(M236:M237)</f>
        <v>0</v>
      </c>
      <c r="N235" s="134"/>
      <c r="O235" s="134">
        <f>SUM(O236:O237)</f>
        <v>0</v>
      </c>
      <c r="P235" s="134"/>
      <c r="Q235" s="134">
        <f>SUM(Q236:Q237)</f>
        <v>0</v>
      </c>
      <c r="R235" s="135"/>
      <c r="S235" s="135"/>
      <c r="T235" s="135"/>
      <c r="U235" s="135"/>
      <c r="V235" s="135">
        <f>SUM(V236:V237)</f>
        <v>0</v>
      </c>
      <c r="W235" s="135"/>
      <c r="X235" s="130"/>
      <c r="AF235" t="s">
        <v>142</v>
      </c>
    </row>
    <row r="236" spans="1:59" outlineLevel="1" x14ac:dyDescent="0.2">
      <c r="A236" s="143">
        <v>127</v>
      </c>
      <c r="B236" s="144" t="s">
        <v>424</v>
      </c>
      <c r="C236" s="151" t="s">
        <v>425</v>
      </c>
      <c r="D236" s="145" t="s">
        <v>180</v>
      </c>
      <c r="E236" s="146">
        <v>1</v>
      </c>
      <c r="F236" s="147">
        <v>0</v>
      </c>
      <c r="G236" s="148">
        <f>ROUND(E236*F236,2)</f>
        <v>0</v>
      </c>
      <c r="H236" s="147">
        <v>0</v>
      </c>
      <c r="I236" s="148">
        <f>ROUND(E236*H236,2)</f>
        <v>0</v>
      </c>
      <c r="J236" s="147">
        <v>320000</v>
      </c>
      <c r="K236" s="148">
        <f>ROUND(E236*J236,2)</f>
        <v>320000</v>
      </c>
      <c r="L236" s="148">
        <v>21</v>
      </c>
      <c r="M236" s="148">
        <f>G236*(1+L236/100)</f>
        <v>0</v>
      </c>
      <c r="N236" s="146">
        <v>0</v>
      </c>
      <c r="O236" s="146">
        <f>ROUND(E236*N236,2)</f>
        <v>0</v>
      </c>
      <c r="P236" s="146">
        <v>0</v>
      </c>
      <c r="Q236" s="146">
        <f>ROUND(E236*P236,2)</f>
        <v>0</v>
      </c>
      <c r="R236" s="148"/>
      <c r="S236" s="148" t="s">
        <v>153</v>
      </c>
      <c r="T236" s="148" t="s">
        <v>147</v>
      </c>
      <c r="U236" s="148">
        <v>0</v>
      </c>
      <c r="V236" s="148">
        <f>ROUND(E236*U236,2)</f>
        <v>0</v>
      </c>
      <c r="W236" s="148"/>
      <c r="X236" s="129" t="s">
        <v>148</v>
      </c>
      <c r="Y236" s="119"/>
      <c r="Z236" s="119"/>
      <c r="AA236" s="119"/>
      <c r="AB236" s="119"/>
      <c r="AC236" s="119"/>
      <c r="AD236" s="119"/>
      <c r="AE236" s="119"/>
      <c r="AF236" s="119" t="s">
        <v>391</v>
      </c>
      <c r="AG236" s="119"/>
      <c r="AH236" s="119"/>
      <c r="AI236" s="119"/>
      <c r="AJ236" s="119"/>
      <c r="AK236" s="119"/>
      <c r="AL236" s="119"/>
      <c r="AM236" s="119"/>
      <c r="AN236" s="119"/>
      <c r="AO236" s="119"/>
      <c r="AP236" s="119"/>
      <c r="AQ236" s="119"/>
      <c r="AR236" s="119"/>
      <c r="AS236" s="119"/>
      <c r="AT236" s="119"/>
      <c r="AU236" s="119"/>
      <c r="AV236" s="119"/>
      <c r="AW236" s="119"/>
      <c r="AX236" s="119"/>
      <c r="AY236" s="119"/>
      <c r="AZ236" s="119"/>
      <c r="BA236" s="119"/>
      <c r="BB236" s="119"/>
      <c r="BC236" s="119"/>
      <c r="BD236" s="119"/>
      <c r="BE236" s="119"/>
      <c r="BF236" s="119"/>
      <c r="BG236" s="119"/>
    </row>
    <row r="237" spans="1:59" outlineLevel="1" x14ac:dyDescent="0.2">
      <c r="A237" s="137">
        <v>128</v>
      </c>
      <c r="B237" s="138" t="s">
        <v>426</v>
      </c>
      <c r="C237" s="152" t="s">
        <v>427</v>
      </c>
      <c r="D237" s="139" t="s">
        <v>180</v>
      </c>
      <c r="E237" s="140">
        <v>1</v>
      </c>
      <c r="F237" s="141">
        <v>0</v>
      </c>
      <c r="G237" s="142">
        <f>ROUND(E237*F237,2)</f>
        <v>0</v>
      </c>
      <c r="H237" s="141">
        <v>0</v>
      </c>
      <c r="I237" s="142">
        <f>ROUND(E237*H237,2)</f>
        <v>0</v>
      </c>
      <c r="J237" s="141">
        <v>64000</v>
      </c>
      <c r="K237" s="142">
        <f>ROUND(E237*J237,2)</f>
        <v>64000</v>
      </c>
      <c r="L237" s="142">
        <v>21</v>
      </c>
      <c r="M237" s="142">
        <f>G237*(1+L237/100)</f>
        <v>0</v>
      </c>
      <c r="N237" s="140">
        <v>0</v>
      </c>
      <c r="O237" s="140">
        <f>ROUND(E237*N237,2)</f>
        <v>0</v>
      </c>
      <c r="P237" s="140">
        <v>0</v>
      </c>
      <c r="Q237" s="140">
        <f>ROUND(E237*P237,2)</f>
        <v>0</v>
      </c>
      <c r="R237" s="142"/>
      <c r="S237" s="142" t="s">
        <v>153</v>
      </c>
      <c r="T237" s="142" t="s">
        <v>147</v>
      </c>
      <c r="U237" s="142">
        <v>0</v>
      </c>
      <c r="V237" s="142">
        <f>ROUND(E237*U237,2)</f>
        <v>0</v>
      </c>
      <c r="W237" s="142"/>
      <c r="X237" s="129" t="s">
        <v>148</v>
      </c>
      <c r="Y237" s="119"/>
      <c r="Z237" s="119"/>
      <c r="AA237" s="119"/>
      <c r="AB237" s="119"/>
      <c r="AC237" s="119"/>
      <c r="AD237" s="119"/>
      <c r="AE237" s="119"/>
      <c r="AF237" s="119" t="s">
        <v>391</v>
      </c>
      <c r="AG237" s="119"/>
      <c r="AH237" s="119"/>
      <c r="AI237" s="119"/>
      <c r="AJ237" s="119"/>
      <c r="AK237" s="119"/>
      <c r="AL237" s="119"/>
      <c r="AM237" s="119"/>
      <c r="AN237" s="119"/>
      <c r="AO237" s="119"/>
      <c r="AP237" s="119"/>
      <c r="AQ237" s="119"/>
      <c r="AR237" s="119"/>
      <c r="AS237" s="119"/>
      <c r="AT237" s="119"/>
      <c r="AU237" s="119"/>
      <c r="AV237" s="119"/>
      <c r="AW237" s="119"/>
      <c r="AX237" s="119"/>
      <c r="AY237" s="119"/>
      <c r="AZ237" s="119"/>
      <c r="BA237" s="119"/>
      <c r="BB237" s="119"/>
      <c r="BC237" s="119"/>
      <c r="BD237" s="119"/>
      <c r="BE237" s="119"/>
      <c r="BF237" s="119"/>
      <c r="BG237" s="119"/>
    </row>
    <row r="238" spans="1:59" x14ac:dyDescent="0.2">
      <c r="A238" s="3"/>
      <c r="B238" s="4"/>
      <c r="C238" s="153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D238">
        <v>12</v>
      </c>
      <c r="AE238">
        <v>21</v>
      </c>
      <c r="AF238" t="s">
        <v>128</v>
      </c>
    </row>
    <row r="239" spans="1:59" x14ac:dyDescent="0.2">
      <c r="A239" s="122"/>
      <c r="B239" s="123" t="s">
        <v>31</v>
      </c>
      <c r="C239" s="154"/>
      <c r="D239" s="124"/>
      <c r="E239" s="125"/>
      <c r="F239" s="125"/>
      <c r="G239" s="136">
        <f>G8+G26+G29+G31+G33+G35+G38+G71+G82+G91+G102+G111+G128+G158+G162+G166+G170+G174+G178+G182+G186+G190+G194+G198+G202+G206+G210+G215+G218+G221+G228+G233+G235</f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D239">
        <f>SUMIF(L7:L237,AD238,G7:G237)</f>
        <v>0</v>
      </c>
      <c r="AE239">
        <f>SUMIF(L7:L237,AE238,G7:G237)</f>
        <v>0</v>
      </c>
      <c r="AF239" t="s">
        <v>428</v>
      </c>
    </row>
    <row r="240" spans="1:59" x14ac:dyDescent="0.2">
      <c r="A240" s="3"/>
      <c r="B240" s="4"/>
      <c r="C240" s="153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2" x14ac:dyDescent="0.2">
      <c r="A241" s="3"/>
      <c r="B241" s="4"/>
      <c r="C241" s="153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2" x14ac:dyDescent="0.2">
      <c r="A242" s="274" t="s">
        <v>440</v>
      </c>
      <c r="B242" s="274"/>
      <c r="C242" s="275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2" ht="17.25" customHeight="1" x14ac:dyDescent="0.2">
      <c r="A243" s="251" t="s">
        <v>439</v>
      </c>
      <c r="B243" s="252"/>
      <c r="C243" s="253"/>
      <c r="D243" s="252"/>
      <c r="E243" s="252"/>
      <c r="F243" s="252"/>
      <c r="G243" s="254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F243" t="s">
        <v>429</v>
      </c>
    </row>
    <row r="244" spans="1:32" ht="16.5" customHeight="1" x14ac:dyDescent="0.2">
      <c r="A244" s="255"/>
      <c r="B244" s="256"/>
      <c r="C244" s="257"/>
      <c r="D244" s="256"/>
      <c r="E244" s="256"/>
      <c r="F244" s="256"/>
      <c r="G244" s="258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2" x14ac:dyDescent="0.2">
      <c r="A245" s="255"/>
      <c r="B245" s="256"/>
      <c r="C245" s="257"/>
      <c r="D245" s="256"/>
      <c r="E245" s="256"/>
      <c r="F245" s="256"/>
      <c r="G245" s="258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2" ht="21" customHeight="1" x14ac:dyDescent="0.2">
      <c r="A246" s="255"/>
      <c r="B246" s="256"/>
      <c r="C246" s="257"/>
      <c r="D246" s="256"/>
      <c r="E246" s="256"/>
      <c r="F246" s="256"/>
      <c r="G246" s="258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2" ht="34.5" customHeight="1" x14ac:dyDescent="0.2">
      <c r="A247" s="259"/>
      <c r="B247" s="260"/>
      <c r="C247" s="261"/>
      <c r="D247" s="260"/>
      <c r="E247" s="260"/>
      <c r="F247" s="260"/>
      <c r="G247" s="26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2" x14ac:dyDescent="0.2">
      <c r="A248" s="3"/>
      <c r="B248" s="4"/>
      <c r="C248" s="153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2" x14ac:dyDescent="0.2">
      <c r="C249" s="155"/>
      <c r="D249" s="9"/>
      <c r="AF249" t="s">
        <v>430</v>
      </c>
    </row>
    <row r="250" spans="1:32" x14ac:dyDescent="0.2">
      <c r="D250" s="9"/>
    </row>
    <row r="251" spans="1:32" x14ac:dyDescent="0.2">
      <c r="D251" s="9"/>
    </row>
    <row r="252" spans="1:32" x14ac:dyDescent="0.2">
      <c r="D252" s="9"/>
    </row>
    <row r="253" spans="1:32" x14ac:dyDescent="0.2">
      <c r="D253" s="9"/>
    </row>
    <row r="254" spans="1:32" x14ac:dyDescent="0.2">
      <c r="D254" s="9"/>
    </row>
    <row r="255" spans="1:32" x14ac:dyDescent="0.2">
      <c r="D255" s="9"/>
    </row>
    <row r="256" spans="1:32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mergeCells count="75">
    <mergeCell ref="C204:G204"/>
    <mergeCell ref="C208:G208"/>
    <mergeCell ref="C223:G223"/>
    <mergeCell ref="C225:G225"/>
    <mergeCell ref="C227:G227"/>
    <mergeCell ref="C200:G200"/>
    <mergeCell ref="C150:G150"/>
    <mergeCell ref="C160:G160"/>
    <mergeCell ref="C164:G164"/>
    <mergeCell ref="C168:G168"/>
    <mergeCell ref="C172:G172"/>
    <mergeCell ref="C176:G176"/>
    <mergeCell ref="C180:G180"/>
    <mergeCell ref="C184:G184"/>
    <mergeCell ref="C188:G188"/>
    <mergeCell ref="C192:G192"/>
    <mergeCell ref="C196:G196"/>
    <mergeCell ref="C146:G146"/>
    <mergeCell ref="C117:G117"/>
    <mergeCell ref="C119:G119"/>
    <mergeCell ref="C121:G121"/>
    <mergeCell ref="C123:G123"/>
    <mergeCell ref="C125:G125"/>
    <mergeCell ref="C127:G127"/>
    <mergeCell ref="C136:G136"/>
    <mergeCell ref="C138:G138"/>
    <mergeCell ref="C140:G140"/>
    <mergeCell ref="C142:G142"/>
    <mergeCell ref="C144:G144"/>
    <mergeCell ref="C86:G86"/>
    <mergeCell ref="C88:G88"/>
    <mergeCell ref="C115:G115"/>
    <mergeCell ref="C93:G93"/>
    <mergeCell ref="C95:G95"/>
    <mergeCell ref="C97:G97"/>
    <mergeCell ref="C98:G98"/>
    <mergeCell ref="C100:G100"/>
    <mergeCell ref="C101:G101"/>
    <mergeCell ref="C104:G104"/>
    <mergeCell ref="C106:G106"/>
    <mergeCell ref="C108:G108"/>
    <mergeCell ref="C110:G110"/>
    <mergeCell ref="C113:G113"/>
    <mergeCell ref="A1:G1"/>
    <mergeCell ref="C2:G2"/>
    <mergeCell ref="C3:G3"/>
    <mergeCell ref="C4:G4"/>
    <mergeCell ref="A242:C242"/>
    <mergeCell ref="C66:G66"/>
    <mergeCell ref="C47:G47"/>
    <mergeCell ref="C48:G48"/>
    <mergeCell ref="C50:G50"/>
    <mergeCell ref="C51:G51"/>
    <mergeCell ref="C53:G53"/>
    <mergeCell ref="C54:G54"/>
    <mergeCell ref="C56:G56"/>
    <mergeCell ref="C58:G58"/>
    <mergeCell ref="C60:G60"/>
    <mergeCell ref="C62:G62"/>
    <mergeCell ref="A243:G247"/>
    <mergeCell ref="C40:G40"/>
    <mergeCell ref="C42:G42"/>
    <mergeCell ref="C44:G44"/>
    <mergeCell ref="C45:G45"/>
    <mergeCell ref="C64:G64"/>
    <mergeCell ref="C90:G90"/>
    <mergeCell ref="C68:G68"/>
    <mergeCell ref="C70:G70"/>
    <mergeCell ref="C73:G73"/>
    <mergeCell ref="C75:G75"/>
    <mergeCell ref="C77:G77"/>
    <mergeCell ref="C78:G78"/>
    <mergeCell ref="C80:G80"/>
    <mergeCell ref="C81:G81"/>
    <mergeCell ref="C84:G84"/>
  </mergeCells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&amp;LZpracováno programem BUILDpower S,  © RTS, a.s.&amp;RStránka &amp;P z &amp;[12
HP4-6-106033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Jaroslav Richtár</cp:lastModifiedBy>
  <cp:lastPrinted>2025-04-29T05:43:32Z</cp:lastPrinted>
  <dcterms:created xsi:type="dcterms:W3CDTF">2009-04-08T07:15:50Z</dcterms:created>
  <dcterms:modified xsi:type="dcterms:W3CDTF">2025-04-29T05:44:14Z</dcterms:modified>
</cp:coreProperties>
</file>