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5\Zakládání prvků ÚSES v k. ú. Těšov, Uherský Brod\"/>
    </mc:Choice>
  </mc:AlternateContent>
  <bookViews>
    <workbookView xWindow="0" yWindow="0" windowWidth="16380" windowHeight="8196" tabRatio="500"/>
  </bookViews>
  <sheets>
    <sheet name="titulka" sheetId="1" r:id="rId1"/>
    <sheet name="LBK 4" sheetId="2" r:id="rId2"/>
    <sheet name="LBK 5" sheetId="3" r:id="rId3"/>
    <sheet name="VRN" sheetId="4" r:id="rId4"/>
    <sheet name="Celkový souhrn" sheetId="5" r:id="rId5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4" i="2" l="1"/>
  <c r="J22" i="2" s="1"/>
  <c r="J15" i="2"/>
  <c r="J16" i="2"/>
  <c r="J17" i="2"/>
  <c r="J18" i="2"/>
  <c r="J19" i="2"/>
  <c r="J20" i="2"/>
  <c r="J21" i="2"/>
  <c r="J27" i="2"/>
  <c r="J28" i="2"/>
  <c r="J29" i="2"/>
  <c r="J30" i="2"/>
  <c r="J31" i="2"/>
  <c r="J32" i="2"/>
  <c r="J33" i="2"/>
  <c r="D30" i="4" l="1"/>
  <c r="G137" i="3"/>
  <c r="G136" i="3"/>
  <c r="E136" i="3"/>
  <c r="G135" i="3"/>
  <c r="G134" i="3"/>
  <c r="G133" i="3"/>
  <c r="G118" i="3"/>
  <c r="E118" i="3"/>
  <c r="E117" i="3"/>
  <c r="G117" i="3" s="1"/>
  <c r="E116" i="3"/>
  <c r="G116" i="3" s="1"/>
  <c r="G115" i="3"/>
  <c r="E115" i="3"/>
  <c r="E101" i="3"/>
  <c r="G101" i="3" s="1"/>
  <c r="E100" i="3"/>
  <c r="G100" i="3" s="1"/>
  <c r="E99" i="3"/>
  <c r="G99" i="3" s="1"/>
  <c r="G98" i="3"/>
  <c r="E98" i="3"/>
  <c r="G97" i="3"/>
  <c r="E85" i="3"/>
  <c r="G85" i="3" s="1"/>
  <c r="L69" i="3"/>
  <c r="K69" i="3"/>
  <c r="I69" i="3"/>
  <c r="O69" i="3" s="1"/>
  <c r="E62" i="3" s="1"/>
  <c r="G55" i="3"/>
  <c r="E55" i="3"/>
  <c r="G50" i="3"/>
  <c r="E42" i="3"/>
  <c r="G42" i="3" s="1"/>
  <c r="G33" i="3"/>
  <c r="R32" i="3"/>
  <c r="P32" i="3"/>
  <c r="K31" i="3"/>
  <c r="K32" i="3" s="1"/>
  <c r="I31" i="3"/>
  <c r="I32" i="3" s="1"/>
  <c r="N30" i="3"/>
  <c r="K30" i="3"/>
  <c r="I30" i="3"/>
  <c r="K29" i="3"/>
  <c r="I29" i="3"/>
  <c r="N29" i="3" s="1"/>
  <c r="E22" i="3" s="1"/>
  <c r="G22" i="3" s="1"/>
  <c r="K28" i="3"/>
  <c r="I28" i="3"/>
  <c r="N28" i="3" s="1"/>
  <c r="E21" i="3" s="1"/>
  <c r="G21" i="3" s="1"/>
  <c r="K27" i="3"/>
  <c r="I27" i="3"/>
  <c r="N27" i="3" s="1"/>
  <c r="E20" i="3" s="1"/>
  <c r="G20" i="3" s="1"/>
  <c r="K26" i="3"/>
  <c r="I26" i="3"/>
  <c r="N26" i="3" s="1"/>
  <c r="E23" i="3"/>
  <c r="G23" i="3" s="1"/>
  <c r="S22" i="3"/>
  <c r="R22" i="3"/>
  <c r="P22" i="3"/>
  <c r="L21" i="3"/>
  <c r="K21" i="3"/>
  <c r="I21" i="3"/>
  <c r="N21" i="3" s="1"/>
  <c r="E14" i="3" s="1"/>
  <c r="G14" i="3" s="1"/>
  <c r="L20" i="3"/>
  <c r="K20" i="3"/>
  <c r="I20" i="3"/>
  <c r="N20" i="3" s="1"/>
  <c r="E13" i="3" s="1"/>
  <c r="L19" i="3"/>
  <c r="K19" i="3"/>
  <c r="I19" i="3"/>
  <c r="N19" i="3" s="1"/>
  <c r="E12" i="3" s="1"/>
  <c r="G12" i="3" s="1"/>
  <c r="L18" i="3"/>
  <c r="K18" i="3"/>
  <c r="I18" i="3"/>
  <c r="N18" i="3" s="1"/>
  <c r="E11" i="3" s="1"/>
  <c r="G11" i="3" s="1"/>
  <c r="L17" i="3"/>
  <c r="K17" i="3"/>
  <c r="I17" i="3"/>
  <c r="N17" i="3" s="1"/>
  <c r="E10" i="3" s="1"/>
  <c r="G10" i="3" s="1"/>
  <c r="L16" i="3"/>
  <c r="K16" i="3"/>
  <c r="I16" i="3"/>
  <c r="N16" i="3" s="1"/>
  <c r="E9" i="3" s="1"/>
  <c r="G9" i="3" s="1"/>
  <c r="L15" i="3"/>
  <c r="K15" i="3"/>
  <c r="I15" i="3"/>
  <c r="N15" i="3" s="1"/>
  <c r="E8" i="3" s="1"/>
  <c r="G8" i="3" s="1"/>
  <c r="L14" i="3"/>
  <c r="L22" i="3" s="1"/>
  <c r="K14" i="3"/>
  <c r="K22" i="3" s="1"/>
  <c r="I14" i="3"/>
  <c r="I22" i="3" s="1"/>
  <c r="L7" i="3"/>
  <c r="M6" i="3"/>
  <c r="L6" i="3"/>
  <c r="M5" i="3"/>
  <c r="M10" i="3" s="1"/>
  <c r="L5" i="3"/>
  <c r="L10" i="3" s="1"/>
  <c r="G138" i="2"/>
  <c r="E137" i="2"/>
  <c r="G137" i="2" s="1"/>
  <c r="G136" i="2"/>
  <c r="G135" i="2"/>
  <c r="G134" i="2"/>
  <c r="E116" i="2"/>
  <c r="G116" i="2" s="1"/>
  <c r="E102" i="2"/>
  <c r="G102" i="2" s="1"/>
  <c r="E101" i="2"/>
  <c r="G101" i="2" s="1"/>
  <c r="E99" i="2"/>
  <c r="E100" i="2" s="1"/>
  <c r="G100" i="2" s="1"/>
  <c r="G98" i="2"/>
  <c r="K70" i="2"/>
  <c r="E63" i="2" s="1"/>
  <c r="E92" i="2" s="1"/>
  <c r="G92" i="2" s="1"/>
  <c r="G93" i="2" s="1"/>
  <c r="E56" i="2"/>
  <c r="E86" i="2" s="1"/>
  <c r="G86" i="2" s="1"/>
  <c r="G51" i="2"/>
  <c r="E25" i="2"/>
  <c r="G25" i="2" s="1"/>
  <c r="E24" i="2"/>
  <c r="G24" i="2" s="1"/>
  <c r="E23" i="2"/>
  <c r="G23" i="2" s="1"/>
  <c r="E22" i="2"/>
  <c r="G22" i="2" s="1"/>
  <c r="E21" i="2"/>
  <c r="G21" i="2" s="1"/>
  <c r="E20" i="2"/>
  <c r="E13" i="2"/>
  <c r="E12" i="2"/>
  <c r="G12" i="2" s="1"/>
  <c r="E11" i="2"/>
  <c r="G11" i="2" s="1"/>
  <c r="E10" i="2"/>
  <c r="G10" i="2" s="1"/>
  <c r="E9" i="2"/>
  <c r="G9" i="2" s="1"/>
  <c r="E8" i="2"/>
  <c r="G8" i="2" s="1"/>
  <c r="E7" i="2"/>
  <c r="E14" i="2"/>
  <c r="G14" i="2" s="1"/>
  <c r="G138" i="3" l="1"/>
  <c r="G148" i="3" s="1"/>
  <c r="G102" i="3"/>
  <c r="G145" i="3" s="1"/>
  <c r="G139" i="2"/>
  <c r="G149" i="2" s="1"/>
  <c r="G119" i="3"/>
  <c r="E119" i="2"/>
  <c r="G119" i="2" s="1"/>
  <c r="E19" i="3"/>
  <c r="G13" i="3"/>
  <c r="E15" i="2"/>
  <c r="G7" i="2"/>
  <c r="G20" i="2"/>
  <c r="G26" i="2" s="1"/>
  <c r="E26" i="2"/>
  <c r="D32" i="4"/>
  <c r="B12" i="5" s="1"/>
  <c r="D12" i="5" s="1"/>
  <c r="G13" i="2"/>
  <c r="E91" i="3"/>
  <c r="G91" i="3" s="1"/>
  <c r="G92" i="3" s="1"/>
  <c r="E64" i="3"/>
  <c r="G64" i="3" s="1"/>
  <c r="G62" i="3"/>
  <c r="E67" i="3"/>
  <c r="G67" i="3" s="1"/>
  <c r="E63" i="3"/>
  <c r="G63" i="3" s="1"/>
  <c r="E66" i="3"/>
  <c r="E65" i="3"/>
  <c r="G65" i="3" s="1"/>
  <c r="G56" i="2"/>
  <c r="E64" i="2"/>
  <c r="G99" i="2"/>
  <c r="G103" i="2" s="1"/>
  <c r="G146" i="2" s="1"/>
  <c r="N14" i="3"/>
  <c r="G63" i="2"/>
  <c r="N31" i="3"/>
  <c r="E24" i="3" s="1"/>
  <c r="G24" i="3" s="1"/>
  <c r="D31" i="4"/>
  <c r="E117" i="2"/>
  <c r="G117" i="2" s="1"/>
  <c r="E118" i="2"/>
  <c r="G118" i="2" s="1"/>
  <c r="G120" i="2" l="1"/>
  <c r="E87" i="2"/>
  <c r="G87" i="2" s="1"/>
  <c r="E50" i="2"/>
  <c r="E85" i="2"/>
  <c r="G85" i="2" s="1"/>
  <c r="G88" i="2" s="1"/>
  <c r="G15" i="2"/>
  <c r="G27" i="2" s="1"/>
  <c r="G143" i="2" s="1"/>
  <c r="E123" i="3"/>
  <c r="G123" i="3" s="1"/>
  <c r="G124" i="3" s="1"/>
  <c r="G66" i="3"/>
  <c r="G68" i="3" s="1"/>
  <c r="N22" i="3"/>
  <c r="E7" i="3"/>
  <c r="E65" i="2"/>
  <c r="G64" i="2"/>
  <c r="E75" i="2"/>
  <c r="G75" i="2" s="1"/>
  <c r="E76" i="2"/>
  <c r="G76" i="2" s="1"/>
  <c r="E80" i="2"/>
  <c r="G80" i="2" s="1"/>
  <c r="E79" i="2"/>
  <c r="G79" i="2" s="1"/>
  <c r="E77" i="2"/>
  <c r="G77" i="2" s="1"/>
  <c r="E33" i="2"/>
  <c r="E108" i="2"/>
  <c r="E78" i="2"/>
  <c r="G78" i="2" s="1"/>
  <c r="N32" i="3"/>
  <c r="E25" i="3"/>
  <c r="G19" i="3"/>
  <c r="G25" i="3" s="1"/>
  <c r="G81" i="2" l="1"/>
  <c r="G94" i="2" s="1"/>
  <c r="G145" i="2" s="1"/>
  <c r="E39" i="2"/>
  <c r="G39" i="2" s="1"/>
  <c r="E37" i="2"/>
  <c r="G37" i="2" s="1"/>
  <c r="E41" i="2"/>
  <c r="G41" i="2" s="1"/>
  <c r="E38" i="2"/>
  <c r="G38" i="2" s="1"/>
  <c r="E35" i="2"/>
  <c r="E44" i="2"/>
  <c r="G44" i="2" s="1"/>
  <c r="E34" i="2"/>
  <c r="G34" i="2" s="1"/>
  <c r="G33" i="2"/>
  <c r="E43" i="2"/>
  <c r="G43" i="2" s="1"/>
  <c r="E42" i="2"/>
  <c r="G42" i="2" s="1"/>
  <c r="E40" i="2"/>
  <c r="G40" i="2" s="1"/>
  <c r="E45" i="2"/>
  <c r="G45" i="2" s="1"/>
  <c r="E15" i="3"/>
  <c r="G7" i="3"/>
  <c r="G15" i="3" s="1"/>
  <c r="G26" i="3" s="1"/>
  <c r="G142" i="3" s="1"/>
  <c r="G129" i="3"/>
  <c r="G147" i="3" s="1"/>
  <c r="C6" i="5" s="1"/>
  <c r="G127" i="3"/>
  <c r="E86" i="3"/>
  <c r="G86" i="3" s="1"/>
  <c r="E49" i="3"/>
  <c r="E84" i="3"/>
  <c r="G84" i="3" s="1"/>
  <c r="E66" i="2"/>
  <c r="G65" i="2"/>
  <c r="E55" i="2"/>
  <c r="G55" i="2" s="1"/>
  <c r="E53" i="2"/>
  <c r="G53" i="2" s="1"/>
  <c r="G50" i="2"/>
  <c r="E54" i="2"/>
  <c r="G54" i="2" s="1"/>
  <c r="E52" i="2"/>
  <c r="G52" i="2" s="1"/>
  <c r="E58" i="2"/>
  <c r="G58" i="2" s="1"/>
  <c r="E57" i="2"/>
  <c r="G57" i="2" s="1"/>
  <c r="G108" i="2"/>
  <c r="E110" i="2"/>
  <c r="E109" i="2"/>
  <c r="G109" i="2" s="1"/>
  <c r="G87" i="3" l="1"/>
  <c r="E56" i="3"/>
  <c r="G56" i="3" s="1"/>
  <c r="E54" i="3"/>
  <c r="G54" i="3" s="1"/>
  <c r="E53" i="3"/>
  <c r="G53" i="3" s="1"/>
  <c r="E52" i="3"/>
  <c r="G52" i="3" s="1"/>
  <c r="E51" i="3"/>
  <c r="G51" i="3" s="1"/>
  <c r="G49" i="3"/>
  <c r="E57" i="3"/>
  <c r="G57" i="3" s="1"/>
  <c r="E74" i="3"/>
  <c r="G74" i="3" s="1"/>
  <c r="E32" i="3"/>
  <c r="E77" i="3"/>
  <c r="G77" i="3" s="1"/>
  <c r="E107" i="3"/>
  <c r="E78" i="3"/>
  <c r="G78" i="3" s="1"/>
  <c r="E76" i="3"/>
  <c r="G76" i="3" s="1"/>
  <c r="E75" i="3"/>
  <c r="G75" i="3" s="1"/>
  <c r="E67" i="2"/>
  <c r="G66" i="2"/>
  <c r="E111" i="2"/>
  <c r="G111" i="2" s="1"/>
  <c r="G110" i="2"/>
  <c r="G59" i="2"/>
  <c r="E36" i="2"/>
  <c r="G36" i="2" s="1"/>
  <c r="G35" i="2"/>
  <c r="G46" i="2" s="1"/>
  <c r="G112" i="2" l="1"/>
  <c r="G127" i="2" s="1"/>
  <c r="G129" i="2" s="1"/>
  <c r="G147" i="2" s="1"/>
  <c r="E68" i="2"/>
  <c r="G68" i="2" s="1"/>
  <c r="E124" i="2"/>
  <c r="G124" i="2" s="1"/>
  <c r="G125" i="2" s="1"/>
  <c r="G67" i="2"/>
  <c r="G69" i="2" s="1"/>
  <c r="G70" i="2" s="1"/>
  <c r="G144" i="2" s="1"/>
  <c r="E40" i="3"/>
  <c r="E44" i="3"/>
  <c r="G44" i="3" s="1"/>
  <c r="E43" i="3"/>
  <c r="G43" i="3" s="1"/>
  <c r="E39" i="3"/>
  <c r="G39" i="3" s="1"/>
  <c r="E38" i="3"/>
  <c r="G38" i="3" s="1"/>
  <c r="E37" i="3"/>
  <c r="G37" i="3" s="1"/>
  <c r="E36" i="3"/>
  <c r="G36" i="3" s="1"/>
  <c r="E34" i="3"/>
  <c r="G32" i="3"/>
  <c r="E41" i="3"/>
  <c r="G41" i="3" s="1"/>
  <c r="G58" i="3"/>
  <c r="G107" i="3"/>
  <c r="E109" i="3"/>
  <c r="E108" i="3"/>
  <c r="G108" i="3" s="1"/>
  <c r="B5" i="5" l="1"/>
  <c r="E35" i="3"/>
  <c r="G35" i="3" s="1"/>
  <c r="G34" i="3"/>
  <c r="E79" i="3"/>
  <c r="G79" i="3" s="1"/>
  <c r="G80" i="3" s="1"/>
  <c r="G93" i="3" s="1"/>
  <c r="G144" i="3" s="1"/>
  <c r="G40" i="3"/>
  <c r="G45" i="3" s="1"/>
  <c r="G69" i="3" s="1"/>
  <c r="G143" i="3" s="1"/>
  <c r="G130" i="2"/>
  <c r="G148" i="2" s="1"/>
  <c r="C5" i="5" s="1"/>
  <c r="C8" i="5" s="1"/>
  <c r="G128" i="2"/>
  <c r="E110" i="3"/>
  <c r="G110" i="3" s="1"/>
  <c r="G109" i="3"/>
  <c r="G111" i="3" s="1"/>
  <c r="G126" i="3" s="1"/>
  <c r="G128" i="3" s="1"/>
  <c r="G146" i="3" s="1"/>
  <c r="B6" i="5" l="1"/>
  <c r="B8" i="5" s="1"/>
  <c r="G149" i="3"/>
  <c r="D6" i="5" s="1"/>
  <c r="C9" i="5"/>
  <c r="C10" i="5" s="1"/>
  <c r="C13" i="5" s="1"/>
  <c r="G150" i="2"/>
  <c r="D5" i="5" s="1"/>
  <c r="D8" i="5" l="1"/>
  <c r="D9" i="5" s="1"/>
  <c r="D10" i="5" s="1"/>
  <c r="D13" i="5" s="1"/>
  <c r="B9" i="5"/>
  <c r="B10" i="5" s="1"/>
  <c r="B13" i="5" s="1"/>
</calcChain>
</file>

<file path=xl/sharedStrings.xml><?xml version="1.0" encoding="utf-8"?>
<sst xmlns="http://schemas.openxmlformats.org/spreadsheetml/2006/main" count="803" uniqueCount="233">
  <si>
    <t>ZAKLÁDÁNÍ PRVKŮ ÚSES V K.Ú TĚŠOV, UHERSKÝ BROD, LBK 4, LBK 5</t>
  </si>
  <si>
    <t>DOKUMENTACE PRO PROVÁDĚNÍ STAVBY (DPS)</t>
  </si>
  <si>
    <t>DOKUMENTACE PRO ŽÁDOST O DOTACI</t>
  </si>
  <si>
    <t>ROZPOČET</t>
  </si>
  <si>
    <t>Investor:</t>
  </si>
  <si>
    <t>Město Uherský Brod</t>
  </si>
  <si>
    <t>Masarykovo nám. 100</t>
  </si>
  <si>
    <t>688 01,Uherský Brod</t>
  </si>
  <si>
    <t>IČ : 00291463 DIČ: CZ00261463</t>
  </si>
  <si>
    <t>Projektant:</t>
  </si>
  <si>
    <t>Ing. Klára Königová</t>
  </si>
  <si>
    <t>Zahradní a krajinářský architekt</t>
  </si>
  <si>
    <t>Václava Kulíška 1825</t>
  </si>
  <si>
    <t>686 05, Uherské Hradiště</t>
  </si>
  <si>
    <t>tel. +420 724 350 521, +420 608 480 732</t>
  </si>
  <si>
    <t>IČ: 71622667</t>
  </si>
  <si>
    <t>Datum:</t>
  </si>
  <si>
    <t>02/2024</t>
  </si>
  <si>
    <t>paré:</t>
  </si>
  <si>
    <t>ZAKLÁDÁNÍ PRVKŮ ÚSES V K.Ú TĚŠOV, LBK 4, LBK 5</t>
  </si>
  <si>
    <t>LBK 4</t>
  </si>
  <si>
    <t>12 modulů B ;  0,6909 ha</t>
  </si>
  <si>
    <t>ROSTLINNÝ MATERIÁL  :</t>
  </si>
  <si>
    <t>počet modulů</t>
  </si>
  <si>
    <t>NEOVOCNÉ STROMY :</t>
  </si>
  <si>
    <t>B</t>
  </si>
  <si>
    <t>P.č.</t>
  </si>
  <si>
    <t>taxon</t>
  </si>
  <si>
    <t>česky</t>
  </si>
  <si>
    <t>velk. kat.</t>
  </si>
  <si>
    <t>poč. ks</t>
  </si>
  <si>
    <t>cena/ks*</t>
  </si>
  <si>
    <t>celkem*</t>
  </si>
  <si>
    <t>Acer campestre</t>
  </si>
  <si>
    <t>javor babyka</t>
  </si>
  <si>
    <t>odrostek 121+,prost.</t>
  </si>
  <si>
    <t>Acer platanoides</t>
  </si>
  <si>
    <t>javor mléč</t>
  </si>
  <si>
    <t>Carpinus betulus</t>
  </si>
  <si>
    <t>habr obecný</t>
  </si>
  <si>
    <t>Fagus sylvatica</t>
  </si>
  <si>
    <t>buk lesní</t>
  </si>
  <si>
    <t>Prunus avium</t>
  </si>
  <si>
    <t>třešeň ptačí</t>
  </si>
  <si>
    <t>Quercus petraea</t>
  </si>
  <si>
    <t>dub zimní</t>
  </si>
  <si>
    <t>poč. ks v 1 modulu</t>
  </si>
  <si>
    <t>celkem LBK 4</t>
  </si>
  <si>
    <t>Pinus sylvestris</t>
  </si>
  <si>
    <t>borovice lesní</t>
  </si>
  <si>
    <t>v=125cm, bal</t>
  </si>
  <si>
    <t>Tilia cordata</t>
  </si>
  <si>
    <t>lípa srdčitá</t>
  </si>
  <si>
    <t>CELKEM :</t>
  </si>
  <si>
    <t>KEŘE :</t>
  </si>
  <si>
    <t>K1</t>
  </si>
  <si>
    <t>Cornus sanguinea</t>
  </si>
  <si>
    <t>svída krvavá</t>
  </si>
  <si>
    <t>v = 40-60cm</t>
  </si>
  <si>
    <t>K2</t>
  </si>
  <si>
    <t>Crataegus monogyna</t>
  </si>
  <si>
    <t>hloh jednosemenný</t>
  </si>
  <si>
    <t>K3</t>
  </si>
  <si>
    <t>Ligustrum vulgare</t>
  </si>
  <si>
    <t>ptačí zob obecný</t>
  </si>
  <si>
    <t>K4</t>
  </si>
  <si>
    <t>Lonicera xylosteum</t>
  </si>
  <si>
    <t>zimolez obecný</t>
  </si>
  <si>
    <t>K5</t>
  </si>
  <si>
    <t>Euonymus europaeaus</t>
  </si>
  <si>
    <t>brslen evropský</t>
  </si>
  <si>
    <t>K6</t>
  </si>
  <si>
    <t>Corylus avellana</t>
  </si>
  <si>
    <t>líska obecná</t>
  </si>
  <si>
    <t>CELKEM ROSTLINNÝ MATERIÁL :</t>
  </si>
  <si>
    <t>PRÁCE  :</t>
  </si>
  <si>
    <r>
      <rPr>
        <sz val="12"/>
        <color rgb="FF808080"/>
        <rFont val="Courier New"/>
        <family val="3"/>
        <charset val="238"/>
      </rPr>
      <t xml:space="preserve">katalog popisů a směrných cen stavebních prací </t>
    </r>
    <r>
      <rPr>
        <b/>
        <sz val="12"/>
        <color rgb="FF808080"/>
        <rFont val="Courier New"/>
        <family val="3"/>
        <charset val="238"/>
      </rPr>
      <t>HSV</t>
    </r>
    <r>
      <rPr>
        <sz val="12"/>
        <color rgb="FF808080"/>
        <rFont val="Courier New"/>
        <family val="3"/>
        <charset val="238"/>
      </rPr>
      <t>, ÚRS PRAHA</t>
    </r>
  </si>
  <si>
    <t>VÝSADBA STROMŮ VE VÝSADBOVÝCH MODULECH :</t>
  </si>
  <si>
    <t>poř.č.</t>
  </si>
  <si>
    <t>č. práce</t>
  </si>
  <si>
    <t>práce</t>
  </si>
  <si>
    <t>jednotka</t>
  </si>
  <si>
    <t>počet jedn.</t>
  </si>
  <si>
    <t>cena/jedn.</t>
  </si>
  <si>
    <t>celkem</t>
  </si>
  <si>
    <t>-</t>
  </si>
  <si>
    <t>vytyčení stromů</t>
  </si>
  <si>
    <t>ks</t>
  </si>
  <si>
    <t>rozrušení terénu (orba, vláčení, válení) 1m2</t>
  </si>
  <si>
    <t>m2</t>
  </si>
  <si>
    <t>hloubení jam bez výměny půdy do 0,125 m3</t>
  </si>
  <si>
    <t>výsadba stromů do předem vyhl. jamky se zalitím</t>
  </si>
  <si>
    <t>184 21-5412</t>
  </si>
  <si>
    <t>zhotovení závlahové mísy o prům.  přes 0,5 m do 1m</t>
  </si>
  <si>
    <t>184 21-5111</t>
  </si>
  <si>
    <t>kotvení dřevin 1 kůlem do 2 m</t>
  </si>
  <si>
    <t>hnojení tabletovým hnojivem (1 strom - 3 ks)</t>
  </si>
  <si>
    <t>ochrana dřevin před okusem zvěří, nátěrem, listn., rovina</t>
  </si>
  <si>
    <t>instalace plastové chráničky, VYVA 78 CM</t>
  </si>
  <si>
    <t>výchovný řez stromů při výsadbě</t>
  </si>
  <si>
    <t>184 92-1093</t>
  </si>
  <si>
    <t>mulčování rostlin</t>
  </si>
  <si>
    <t>185 85-1121</t>
  </si>
  <si>
    <t>dovoz vody pro zálivku do 1000 m (1x 0,03m3/strom)</t>
  </si>
  <si>
    <t>m3</t>
  </si>
  <si>
    <t>998 23-1311</t>
  </si>
  <si>
    <t>přesun hmot pro sadovnické úpravy do 5000 m vodorovně (0,01t/strom)</t>
  </si>
  <si>
    <t>t</t>
  </si>
  <si>
    <t>VÝSADBA KEŘŮ VE VÝSADBOVÝCH MODULECH :</t>
  </si>
  <si>
    <t>vytyčení keřů</t>
  </si>
  <si>
    <t>rozrušení terénu (orba, vláčení, válení)</t>
  </si>
  <si>
    <t>183 10-1113</t>
  </si>
  <si>
    <t>hloubení jam bez výměny půdy do 0,05m3, vč. naložení, odvozu přebyteč.výkopků do 20 km a složení</t>
  </si>
  <si>
    <t>184 10-2111</t>
  </si>
  <si>
    <t>výsadba dřeviny s bal.do předem vyhl. jamky se zalitím</t>
  </si>
  <si>
    <t>hnojení tabletovým hnojivem (1 keř - 1 ks)</t>
  </si>
  <si>
    <t>184 81-3134</t>
  </si>
  <si>
    <t>dovoz vody pro zálivku do 1000 m (1x 0,01 m3/keř)</t>
  </si>
  <si>
    <t>přesun hmot pro sadovnické úpravy do 5000 m vodorovně (0,01t/keř)</t>
  </si>
  <si>
    <t>ZALOŽENÍ TRÁVNÍKU :</t>
  </si>
  <si>
    <t>ha</t>
  </si>
  <si>
    <t>plošná úprava terénu - nerovnosti 10-30 cm</t>
  </si>
  <si>
    <t>osetí travní směsí</t>
  </si>
  <si>
    <t>zavláčení</t>
  </si>
  <si>
    <t>zaválcování křížem</t>
  </si>
  <si>
    <t>1.seč se sběrem a likvidace posečené hmoty</t>
  </si>
  <si>
    <t>trávník v modulech</t>
  </si>
  <si>
    <t>trávník mimo moduly</t>
  </si>
  <si>
    <t>CELKEM PRÁCE :</t>
  </si>
  <si>
    <t>POMOCNÝ MATERIÁL  :</t>
  </si>
  <si>
    <t>POMOCNÝ MATERIÁL STROMY:</t>
  </si>
  <si>
    <t>číslo</t>
  </si>
  <si>
    <t>název</t>
  </si>
  <si>
    <t>tabletové hnojivo (3 ks/strom)</t>
  </si>
  <si>
    <t>kůly (prům. 6 cm, 1,5m), 1 ks/strom</t>
  </si>
  <si>
    <t>úvazky (0,5 bm/strom)</t>
  </si>
  <si>
    <t>bm</t>
  </si>
  <si>
    <t>štěpka (10 cm výška)</t>
  </si>
  <si>
    <t>nátěr proti okusu zvěří (5 kg/1000 sazenic)</t>
  </si>
  <si>
    <t>kg</t>
  </si>
  <si>
    <t>plastová chránička VYVA 78 cm</t>
  </si>
  <si>
    <t xml:space="preserve"> </t>
  </si>
  <si>
    <t>POMOCNÝ MATERIÁL KEŘE:</t>
  </si>
  <si>
    <t>tabletové hnojivo (2 ks/keř)</t>
  </si>
  <si>
    <t>POMOCNÝ MATERIÁL TRÁVNÍK:</t>
  </si>
  <si>
    <t>travní osivo: RSM 8.1.1 - Druhově bohaté extenzivní travní porosty (15 g/m2)</t>
  </si>
  <si>
    <t>CELKEM POMOCNÝ MATERIÁL :</t>
  </si>
  <si>
    <t>KONSTRUKCE OPLOCENKY:</t>
  </si>
  <si>
    <t>vytyčení oplocenky</t>
  </si>
  <si>
    <t>338 95-0144</t>
  </si>
  <si>
    <t>vrtání jam vrtákem</t>
  </si>
  <si>
    <t>osazení jednotlivých kůlů do jam výšky do 1,8 m nad terénem, plotové sloupky dřevěné (akát) 2,5 m frézované, (rozestup 3m), vzpěry (podélně s plotem), D+M</t>
  </si>
  <si>
    <t>konstrukce pletiva, pletivo lesnické pozinkované, prům drátů min.2,5 mm, výška pletiva 1,8 m, hřebíky a skoby k uchycení kůlů a pletiva, vstupní branky, D+M</t>
  </si>
  <si>
    <t>přesun hmot pro sadovnické úpravy do 5000 m vodorovně (0,02t/bm)</t>
  </si>
  <si>
    <t>ROZVOJOVÁ PÉČE</t>
  </si>
  <si>
    <t>ROZVOJOVÁ PÉČE STROMY:</t>
  </si>
  <si>
    <t>zálivka vč. dopravy vody - 6x ročně 0,03 m3</t>
  </si>
  <si>
    <t>hnojení, vč.ceny hnojiva</t>
  </si>
  <si>
    <t>odplevelování, výchovný řez, odstranění obrostu kmene, kontrola ukotvení(znovuuvázání)</t>
  </si>
  <si>
    <t>doplnění mulče, vč.ceny mulče</t>
  </si>
  <si>
    <t>celkem za rozvojovou péči za stromy/1 rok  :</t>
  </si>
  <si>
    <t>ROZVOJOVÁ PÉČE KEŘE:</t>
  </si>
  <si>
    <t>zálivka vč. dopravy vody - 6x ročně 0,02 m3</t>
  </si>
  <si>
    <t>odplevelování, nátěr proti okusu vč. ceny materiálu</t>
  </si>
  <si>
    <t>celkem za rozvojovou péči za keře/1 rok  :</t>
  </si>
  <si>
    <t>ROZVOJOVÁ PÉČE TRÁVNÍK (nezpůsobilé výdaje):</t>
  </si>
  <si>
    <t>seč trávníku, 2x ročně, vč.likvidace posečené trávy</t>
  </si>
  <si>
    <t>celkem za rozvojovou péči za trávník/1 rok  :</t>
  </si>
  <si>
    <t>celkem za rozvojovou péči / rok - způsobilé výdaje</t>
  </si>
  <si>
    <t>celkem za rozvojovou péči / rok - nezpůsobilé výdaje</t>
  </si>
  <si>
    <t>celkem za rozvojovou péči / 3 roky - způsobilé výdaje</t>
  </si>
  <si>
    <t>celkem za rozvojovou péči / 3 roky - nezpůsobilé výdaje</t>
  </si>
  <si>
    <t>VYMEZENÍ ŘEŠENÉHO ÚZEMÍ :</t>
  </si>
  <si>
    <t>vytyčení kůlů a kamenů</t>
  </si>
  <si>
    <t>osazení jednotlivých kůlů do jam výšky do 1,5 m nad terénem, akátové podélně štípané sloupky 2,0 m (rozestup 50 m), D+M</t>
  </si>
  <si>
    <t>osazení jednotlivých kamenů,vč. materiálu, velikost 0,125 m3, D+M</t>
  </si>
  <si>
    <t>CELKOVÉ NÁKLADY :</t>
  </si>
  <si>
    <t xml:space="preserve">Rostlinný materiál </t>
  </si>
  <si>
    <t>Práce</t>
  </si>
  <si>
    <t xml:space="preserve">Pomocný materiál </t>
  </si>
  <si>
    <t>Konstrukce oplocenky</t>
  </si>
  <si>
    <t>Rozvojová péče 3 roky - způsobilé výdaje</t>
  </si>
  <si>
    <t>Rozvojová péče 3 roky - nezpůsobilé výdaje</t>
  </si>
  <si>
    <t>Vymezení řeš.území</t>
  </si>
  <si>
    <t>CELKEM bez DPH :</t>
  </si>
  <si>
    <t>LBK 5</t>
  </si>
  <si>
    <t>keře mulč</t>
  </si>
  <si>
    <t>stromy mulč</t>
  </si>
  <si>
    <t>A</t>
  </si>
  <si>
    <t>C</t>
  </si>
  <si>
    <t>D</t>
  </si>
  <si>
    <t>poč. ks ve všech modulech</t>
  </si>
  <si>
    <t>celkem LBK 5</t>
  </si>
  <si>
    <t>instalace plastové chráničky, VYVA 78 CM (kromě jehličnatých taxonů)</t>
  </si>
  <si>
    <t>rozrušení terénu (orba, vláčení, válení</t>
  </si>
  <si>
    <t>doplnění mulče, vč.ceny mulče ( 20%plochy )</t>
  </si>
  <si>
    <t>VEDLEJŠÍ A OSTATNÍ NÁKLADY</t>
  </si>
  <si>
    <t>soubor</t>
  </si>
  <si>
    <t>soubor/cena</t>
  </si>
  <si>
    <t xml:space="preserve">Vybudování zařízení staveniště </t>
  </si>
  <si>
    <t>náklady spojené s případným vypracováním PD zařízení staveniště,:</t>
  </si>
  <si>
    <t>zřízením přípojek energií k objektům zařízení staveniště, vybudování:</t>
  </si>
  <si>
    <t>případných měřících odběrných míst a zřízení, případná příprava území:</t>
  </si>
  <si>
    <t>pro objekty zařízení staveniště a vlastní vybudování objektů zařízení :</t>
  </si>
  <si>
    <t>staveniště včetně oplocení:1</t>
  </si>
  <si>
    <t xml:space="preserve">Provoz zařízení staveniště </t>
  </si>
  <si>
    <t>náklady na vybavení objektů zařízení staveniště, náklady na energie:</t>
  </si>
  <si>
    <t>spotřebované dodavatelem v rámci provozu zařízení staveniště, náklady:</t>
  </si>
  <si>
    <t>na potřebný úklid v prostorách zařízení staveniště, náklady na nutnou:</t>
  </si>
  <si>
    <t>údržbu a opravy na objektech zařízení staveniště a na přípojkách energií:1</t>
  </si>
  <si>
    <t>včetně nákladů na zábor veřejného prostranství:</t>
  </si>
  <si>
    <t xml:space="preserve">Odstranění zařízení staveniště </t>
  </si>
  <si>
    <t>Odstranění objektů zařízení staveniště včetně přípojek energií a jejich:</t>
  </si>
  <si>
    <t>odvoz. Položka zahrnuje i náklady na úpravu povrchů po odstranění:</t>
  </si>
  <si>
    <t>zařízení staveniště a úklid ploch, na kterých bylo zařízení staveniště :</t>
  </si>
  <si>
    <t>provozováno.:1</t>
  </si>
  <si>
    <t>Ztížené výrobní podmínky související s umístěním stavby</t>
  </si>
  <si>
    <t>Provozní a dopravní omezení</t>
  </si>
  <si>
    <t xml:space="preserve">Kompletační činnost </t>
  </si>
  <si>
    <t>Koordinace stavebních prací generálním dodavatelem stavby.:1</t>
  </si>
  <si>
    <t xml:space="preserve">Geodetické práce ( vytyčení stavby polohopisné, vytyčení DSPS ) </t>
  </si>
  <si>
    <t>Vypracování PD skutečného provedení stavby</t>
  </si>
  <si>
    <t>CELKEM VEDLEJŠÍ A OSTATNÍ NÁKLADY</t>
  </si>
  <si>
    <t>DPH 21 %</t>
  </si>
  <si>
    <t xml:space="preserve">CELKEM VČ. DPH </t>
  </si>
  <si>
    <t>CELKOVÝ SOUHRN :</t>
  </si>
  <si>
    <t xml:space="preserve">označení plochy </t>
  </si>
  <si>
    <t>způsobilé výdaje</t>
  </si>
  <si>
    <t>nezpůsobilé výdaje</t>
  </si>
  <si>
    <t xml:space="preserve">celkem </t>
  </si>
  <si>
    <t xml:space="preserve">základní rozpočtové náklady (cena vč. DPH) </t>
  </si>
  <si>
    <t>vedlejší a ostatní náklady (cena vč. DPH)</t>
  </si>
  <si>
    <t>Přímé realizační výdaje (ZRN + VRN) (cena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</si>
</sst>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-405]d/m/yyyy"/>
    <numFmt numFmtId="165" formatCode="#,##0.00&quot; Kč&quot;"/>
    <numFmt numFmtId="166" formatCode="0.0000"/>
    <numFmt numFmtId="167" formatCode="#,##0.00\ _K_č"/>
    <numFmt numFmtId="168" formatCode="0.0"/>
    <numFmt numFmtId="169" formatCode="#,##0&quot; Kč&quot;"/>
  </numFmts>
  <fonts count="40"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sz val="10"/>
      <name val="Arial CE"/>
      <charset val="1"/>
    </font>
    <font>
      <sz val="11"/>
      <color rgb="FF000000"/>
      <name val="Courier New"/>
      <family val="3"/>
      <charset val="1"/>
    </font>
    <font>
      <b/>
      <sz val="18"/>
      <color rgb="FF000000"/>
      <name val="Courier New"/>
      <family val="3"/>
      <charset val="1"/>
    </font>
    <font>
      <b/>
      <sz val="11"/>
      <color rgb="FF000000"/>
      <name val="Courier New"/>
      <family val="3"/>
      <charset val="1"/>
    </font>
    <font>
      <b/>
      <sz val="20"/>
      <color rgb="FF000000"/>
      <name val="Courier New"/>
      <family val="3"/>
      <charset val="1"/>
    </font>
    <font>
      <b/>
      <sz val="13"/>
      <color rgb="FF1F497D"/>
      <name val="Courier New"/>
      <family val="1"/>
      <charset val="238"/>
    </font>
    <font>
      <sz val="11"/>
      <color rgb="FF000000"/>
      <name val="Courier New"/>
      <family val="3"/>
      <charset val="238"/>
    </font>
    <font>
      <b/>
      <sz val="14"/>
      <name val="Courier New"/>
      <family val="3"/>
      <charset val="238"/>
    </font>
    <font>
      <b/>
      <sz val="10"/>
      <name val="Courier New"/>
      <family val="3"/>
      <charset val="238"/>
    </font>
    <font>
      <sz val="10"/>
      <name val="Courier New"/>
      <family val="3"/>
      <charset val="238"/>
    </font>
    <font>
      <b/>
      <sz val="11"/>
      <color rgb="FF558ED5"/>
      <name val="Courier New"/>
      <family val="3"/>
      <charset val="238"/>
    </font>
    <font>
      <b/>
      <sz val="12"/>
      <name val="Courier New"/>
      <family val="3"/>
      <charset val="238"/>
    </font>
    <font>
      <b/>
      <sz val="8"/>
      <name val="Courier New"/>
      <family val="3"/>
      <charset val="238"/>
    </font>
    <font>
      <sz val="10"/>
      <color rgb="FF808080"/>
      <name val="Courier New"/>
      <family val="3"/>
      <charset val="238"/>
    </font>
    <font>
      <sz val="10"/>
      <color rgb="FF000000"/>
      <name val="Courier New"/>
      <family val="3"/>
      <charset val="238"/>
    </font>
    <font>
      <b/>
      <sz val="11"/>
      <name val="Courier New"/>
      <family val="3"/>
      <charset val="238"/>
    </font>
    <font>
      <sz val="11"/>
      <name val="Courier New"/>
      <family val="3"/>
      <charset val="238"/>
    </font>
    <font>
      <b/>
      <sz val="10"/>
      <color rgb="FF000000"/>
      <name val="Courier New"/>
      <family val="3"/>
      <charset val="238"/>
    </font>
    <font>
      <sz val="11"/>
      <name val="Calibri"/>
      <family val="2"/>
      <charset val="238"/>
    </font>
    <font>
      <b/>
      <sz val="11"/>
      <color rgb="FF000000"/>
      <name val="Courier New"/>
      <family val="3"/>
      <charset val="238"/>
    </font>
    <font>
      <sz val="12"/>
      <color rgb="FF808080"/>
      <name val="Courier New"/>
      <family val="3"/>
      <charset val="238"/>
    </font>
    <font>
      <b/>
      <sz val="12"/>
      <color rgb="FF808080"/>
      <name val="Courier New"/>
      <family val="3"/>
      <charset val="238"/>
    </font>
    <font>
      <b/>
      <sz val="10"/>
      <color rgb="FF808080"/>
      <name val="Courier New"/>
      <family val="3"/>
      <charset val="238"/>
    </font>
    <font>
      <sz val="8"/>
      <name val="Courier New"/>
      <family val="3"/>
      <charset val="238"/>
    </font>
    <font>
      <sz val="12"/>
      <name val="Courier New"/>
      <family val="3"/>
      <charset val="238"/>
    </font>
    <font>
      <sz val="10"/>
      <color rgb="FFFF0000"/>
      <name val="Courier New"/>
      <family val="3"/>
      <charset val="238"/>
    </font>
    <font>
      <b/>
      <sz val="10"/>
      <color rgb="FFFF0000"/>
      <name val="Courier New"/>
      <family val="3"/>
      <charset val="238"/>
    </font>
    <font>
      <b/>
      <sz val="8"/>
      <color rgb="FFFF0000"/>
      <name val="Courier New"/>
      <family val="3"/>
      <charset val="238"/>
    </font>
    <font>
      <sz val="8"/>
      <color rgb="FFFF0000"/>
      <name val="Courier New"/>
      <family val="3"/>
      <charset val="238"/>
    </font>
    <font>
      <b/>
      <sz val="10"/>
      <color rgb="FF00A933"/>
      <name val="Courier New"/>
      <family val="3"/>
      <charset val="238"/>
    </font>
    <font>
      <sz val="10"/>
      <name val="Courier New"/>
      <family val="3"/>
      <charset val="1"/>
    </font>
    <font>
      <b/>
      <sz val="16"/>
      <name val="Courier New"/>
      <family val="3"/>
      <charset val="1"/>
    </font>
    <font>
      <sz val="14"/>
      <name val="Courier New"/>
      <family val="3"/>
      <charset val="1"/>
    </font>
    <font>
      <b/>
      <sz val="12"/>
      <name val="Courier New"/>
      <family val="3"/>
      <charset val="1"/>
    </font>
    <font>
      <b/>
      <sz val="11"/>
      <color rgb="FF4F81BD"/>
      <name val="Courier New"/>
      <family val="3"/>
      <charset val="238"/>
    </font>
    <font>
      <sz val="11"/>
      <color rgb="FFFF0000"/>
      <name val="Courier New"/>
      <family val="3"/>
      <charset val="238"/>
    </font>
    <font>
      <b/>
      <sz val="14"/>
      <color rgb="FF000000"/>
      <name val="Courier New"/>
      <family val="3"/>
      <charset val="238"/>
    </font>
    <font>
      <sz val="12"/>
      <color rgb="FF000000"/>
      <name val="Courier New"/>
      <family val="3"/>
      <charset val="238"/>
    </font>
  </fonts>
  <fills count="7">
    <fill>
      <patternFill patternType="none"/>
    </fill>
    <fill>
      <patternFill patternType="gray125"/>
    </fill>
    <fill>
      <patternFill patternType="solid">
        <fgColor rgb="FFDEE6EF"/>
        <bgColor rgb="FFDCE6F2"/>
      </patternFill>
    </fill>
    <fill>
      <patternFill patternType="solid">
        <fgColor rgb="FFBBE33D"/>
        <bgColor rgb="FFFFCC00"/>
      </patternFill>
    </fill>
    <fill>
      <patternFill patternType="solid">
        <fgColor rgb="FFDCE6F2"/>
        <bgColor rgb="FFDEE6EF"/>
      </patternFill>
    </fill>
    <fill>
      <patternFill patternType="solid">
        <fgColor rgb="FFB9CDE5"/>
        <bgColor rgb="FFC0C0C0"/>
      </patternFill>
    </fill>
    <fill>
      <patternFill patternType="solid">
        <fgColor rgb="FFFFFFFF"/>
        <bgColor rgb="FFFFFFCC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</cellStyleXfs>
  <cellXfs count="25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justify"/>
    </xf>
    <xf numFmtId="0" fontId="0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9" fillId="2" borderId="0" xfId="0" applyFont="1" applyFill="1" applyAlignment="1">
      <alignment horizontal="left"/>
    </xf>
    <xf numFmtId="0" fontId="10" fillId="2" borderId="0" xfId="0" applyFont="1" applyFill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10" fillId="0" borderId="0" xfId="0" applyFont="1"/>
    <xf numFmtId="0" fontId="14" fillId="0" borderId="1" xfId="0" applyFont="1" applyBorder="1" applyAlignment="1">
      <alignment horizontal="center" wrapText="1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49" fontId="11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/>
    <xf numFmtId="0" fontId="14" fillId="0" borderId="1" xfId="0" applyFont="1" applyBorder="1" applyAlignment="1">
      <alignment horizontal="left"/>
    </xf>
    <xf numFmtId="49" fontId="14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165" fontId="11" fillId="0" borderId="1" xfId="4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0" fillId="0" borderId="2" xfId="0" applyFont="1" applyBorder="1"/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165" fontId="19" fillId="0" borderId="4" xfId="0" applyNumberFormat="1" applyFont="1" applyBorder="1" applyAlignment="1">
      <alignment horizontal="center"/>
    </xf>
    <xf numFmtId="49" fontId="11" fillId="0" borderId="5" xfId="0" applyNumberFormat="1" applyFont="1" applyBorder="1" applyAlignment="1">
      <alignment horizontal="center" wrapText="1"/>
    </xf>
    <xf numFmtId="0" fontId="11" fillId="0" borderId="6" xfId="0" applyFont="1" applyBorder="1"/>
    <xf numFmtId="0" fontId="11" fillId="0" borderId="6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20" fillId="0" borderId="0" xfId="0" applyFont="1"/>
    <xf numFmtId="2" fontId="10" fillId="0" borderId="3" xfId="0" applyNumberFormat="1" applyFont="1" applyBorder="1" applyAlignment="1">
      <alignment horizontal="center"/>
    </xf>
    <xf numFmtId="0" fontId="10" fillId="4" borderId="2" xfId="0" applyFont="1" applyFill="1" applyBorder="1"/>
    <xf numFmtId="0" fontId="8" fillId="4" borderId="3" xfId="0" applyFont="1" applyFill="1" applyBorder="1"/>
    <xf numFmtId="165" fontId="21" fillId="4" borderId="4" xfId="0" applyNumberFormat="1" applyFont="1" applyFill="1" applyBorder="1" applyAlignment="1">
      <alignment horizontal="center"/>
    </xf>
    <xf numFmtId="0" fontId="22" fillId="0" borderId="0" xfId="0" applyFont="1"/>
    <xf numFmtId="0" fontId="11" fillId="0" borderId="0" xfId="0" applyFont="1" applyAlignment="1">
      <alignment vertical="center"/>
    </xf>
    <xf numFmtId="0" fontId="15" fillId="0" borderId="0" xfId="0" applyFont="1"/>
    <xf numFmtId="0" fontId="24" fillId="0" borderId="0" xfId="0" applyFont="1"/>
    <xf numFmtId="0" fontId="24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2" fontId="11" fillId="0" borderId="6" xfId="4" applyNumberFormat="1" applyFont="1" applyBorder="1" applyAlignment="1">
      <alignment horizontal="center" vertical="center"/>
    </xf>
    <xf numFmtId="0" fontId="18" fillId="0" borderId="0" xfId="0" applyFont="1"/>
    <xf numFmtId="49" fontId="25" fillId="0" borderId="1" xfId="0" applyNumberFormat="1" applyFont="1" applyBorder="1" applyAlignment="1">
      <alignment horizontal="center"/>
    </xf>
    <xf numFmtId="0" fontId="11" fillId="0" borderId="3" xfId="4" applyFont="1" applyBorder="1" applyAlignment="1">
      <alignment horizontal="center" vertical="center"/>
    </xf>
    <xf numFmtId="0" fontId="11" fillId="0" borderId="2" xfId="4" applyFont="1" applyBorder="1" applyAlignment="1">
      <alignment horizontal="center" vertical="center"/>
    </xf>
    <xf numFmtId="0" fontId="11" fillId="0" borderId="0" xfId="4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vertical="center"/>
    </xf>
    <xf numFmtId="0" fontId="11" fillId="0" borderId="9" xfId="0" applyFont="1" applyBorder="1"/>
    <xf numFmtId="0" fontId="11" fillId="0" borderId="1" xfId="4" applyFont="1" applyBorder="1" applyAlignment="1">
      <alignment vertical="center"/>
    </xf>
    <xf numFmtId="0" fontId="11" fillId="0" borderId="5" xfId="4" applyFont="1" applyBorder="1" applyAlignment="1">
      <alignment horizontal="center" vertical="center"/>
    </xf>
    <xf numFmtId="49" fontId="25" fillId="0" borderId="6" xfId="0" applyNumberFormat="1" applyFont="1" applyBorder="1" applyAlignment="1">
      <alignment horizontal="center"/>
    </xf>
    <xf numFmtId="0" fontId="11" fillId="0" borderId="6" xfId="4" applyFont="1" applyBorder="1" applyAlignment="1">
      <alignment vertical="center"/>
    </xf>
    <xf numFmtId="0" fontId="11" fillId="0" borderId="6" xfId="4" applyFont="1" applyBorder="1" applyAlignment="1">
      <alignment horizontal="center" vertical="center"/>
    </xf>
    <xf numFmtId="0" fontId="14" fillId="0" borderId="3" xfId="4" applyFont="1" applyBorder="1" applyAlignment="1">
      <alignment vertical="center"/>
    </xf>
    <xf numFmtId="0" fontId="10" fillId="0" borderId="3" xfId="4" applyFont="1" applyBorder="1" applyAlignment="1">
      <alignment vertical="center"/>
    </xf>
    <xf numFmtId="0" fontId="10" fillId="0" borderId="3" xfId="4" applyFont="1" applyBorder="1" applyAlignment="1">
      <alignment horizontal="center" vertical="center"/>
    </xf>
    <xf numFmtId="165" fontId="10" fillId="0" borderId="4" xfId="4" applyNumberFormat="1" applyFont="1" applyBorder="1" applyAlignment="1">
      <alignment horizontal="center" vertical="center"/>
    </xf>
    <xf numFmtId="0" fontId="10" fillId="0" borderId="0" xfId="4" applyFont="1" applyBorder="1" applyAlignment="1">
      <alignment vertical="center"/>
    </xf>
    <xf numFmtId="0" fontId="14" fillId="0" borderId="0" xfId="4" applyFont="1" applyBorder="1" applyAlignment="1">
      <alignment vertical="center"/>
    </xf>
    <xf numFmtId="0" fontId="10" fillId="0" borderId="0" xfId="4" applyFont="1" applyBorder="1" applyAlignment="1">
      <alignment horizontal="center" vertical="center"/>
    </xf>
    <xf numFmtId="165" fontId="10" fillId="0" borderId="0" xfId="4" applyNumberFormat="1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11" fillId="0" borderId="0" xfId="4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4" applyFont="1" applyBorder="1" applyAlignment="1">
      <alignment horizontal="center"/>
    </xf>
    <xf numFmtId="0" fontId="11" fillId="0" borderId="1" xfId="4" applyFont="1" applyBorder="1" applyAlignment="1">
      <alignment vertical="center" wrapText="1"/>
    </xf>
    <xf numFmtId="0" fontId="11" fillId="0" borderId="1" xfId="4" applyFont="1" applyBorder="1" applyAlignment="1">
      <alignment horizontal="center"/>
    </xf>
    <xf numFmtId="167" fontId="11" fillId="0" borderId="1" xfId="4" applyNumberFormat="1" applyFont="1" applyBorder="1" applyAlignment="1">
      <alignment horizontal="center"/>
    </xf>
    <xf numFmtId="0" fontId="14" fillId="0" borderId="1" xfId="4" applyFont="1" applyBorder="1" applyAlignment="1">
      <alignment horizontal="center" vertical="center"/>
    </xf>
    <xf numFmtId="166" fontId="11" fillId="0" borderId="1" xfId="4" applyNumberFormat="1" applyFont="1" applyBorder="1" applyAlignment="1">
      <alignment horizontal="center"/>
    </xf>
    <xf numFmtId="49" fontId="14" fillId="0" borderId="1" xfId="4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0" fillId="0" borderId="10" xfId="0" applyBorder="1"/>
    <xf numFmtId="0" fontId="18" fillId="0" borderId="10" xfId="0" applyFont="1" applyBorder="1" applyAlignment="1">
      <alignment horizontal="center"/>
    </xf>
    <xf numFmtId="165" fontId="10" fillId="4" borderId="11" xfId="0" applyNumberFormat="1" applyFont="1" applyFill="1" applyBorder="1" applyAlignment="1">
      <alignment horizontal="left" vertical="center"/>
    </xf>
    <xf numFmtId="165" fontId="14" fillId="4" borderId="12" xfId="4" applyNumberFormat="1" applyFont="1" applyFill="1" applyBorder="1" applyAlignment="1">
      <alignment horizontal="center" vertical="center"/>
    </xf>
    <xf numFmtId="0" fontId="26" fillId="4" borderId="12" xfId="4" applyFont="1" applyFill="1" applyBorder="1" applyAlignment="1">
      <alignment vertical="center"/>
    </xf>
    <xf numFmtId="165" fontId="13" fillId="4" borderId="13" xfId="4" applyNumberFormat="1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/>
    </xf>
    <xf numFmtId="0" fontId="0" fillId="0" borderId="0" xfId="0" applyBorder="1"/>
    <xf numFmtId="0" fontId="17" fillId="0" borderId="0" xfId="0" applyFont="1" applyBorder="1" applyAlignment="1">
      <alignment horizontal="center"/>
    </xf>
    <xf numFmtId="0" fontId="23" fillId="0" borderId="0" xfId="0" applyFont="1"/>
    <xf numFmtId="0" fontId="25" fillId="0" borderId="1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165" fontId="11" fillId="0" borderId="1" xfId="0" applyNumberFormat="1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49" fontId="11" fillId="0" borderId="6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11" xfId="0" applyFont="1" applyBorder="1"/>
    <xf numFmtId="0" fontId="13" fillId="0" borderId="12" xfId="0" applyFont="1" applyBorder="1"/>
    <xf numFmtId="0" fontId="13" fillId="0" borderId="12" xfId="0" applyFont="1" applyBorder="1" applyAlignment="1">
      <alignment horizontal="center"/>
    </xf>
    <xf numFmtId="165" fontId="10" fillId="0" borderId="13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14" xfId="0" applyFont="1" applyBorder="1"/>
    <xf numFmtId="49" fontId="11" fillId="0" borderId="14" xfId="0" applyNumberFormat="1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165" fontId="11" fillId="0" borderId="5" xfId="0" applyNumberFormat="1" applyFont="1" applyBorder="1" applyAlignment="1">
      <alignment horizontal="center"/>
    </xf>
    <xf numFmtId="0" fontId="10" fillId="0" borderId="0" xfId="0" applyFont="1" applyBorder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49" fontId="25" fillId="0" borderId="1" xfId="4" applyNumberFormat="1" applyFont="1" applyBorder="1" applyAlignment="1">
      <alignment horizontal="center" vertical="center"/>
    </xf>
    <xf numFmtId="1" fontId="11" fillId="0" borderId="1" xfId="4" applyNumberFormat="1" applyFont="1" applyBorder="1" applyAlignment="1">
      <alignment horizontal="center"/>
    </xf>
    <xf numFmtId="1" fontId="11" fillId="0" borderId="1" xfId="4" applyNumberFormat="1" applyFont="1" applyBorder="1" applyAlignment="1">
      <alignment horizontal="center" vertical="center"/>
    </xf>
    <xf numFmtId="0" fontId="11" fillId="0" borderId="6" xfId="4" applyFont="1" applyBorder="1" applyAlignment="1">
      <alignment vertical="center" wrapText="1"/>
    </xf>
    <xf numFmtId="0" fontId="11" fillId="0" borderId="6" xfId="4" applyFont="1" applyBorder="1" applyAlignment="1">
      <alignment horizontal="center"/>
    </xf>
    <xf numFmtId="1" fontId="11" fillId="0" borderId="6" xfId="4" applyNumberFormat="1" applyFont="1" applyBorder="1" applyAlignment="1">
      <alignment horizontal="center"/>
    </xf>
    <xf numFmtId="167" fontId="11" fillId="0" borderId="6" xfId="4" applyNumberFormat="1" applyFont="1" applyBorder="1" applyAlignment="1">
      <alignment horizontal="center"/>
    </xf>
    <xf numFmtId="0" fontId="10" fillId="4" borderId="11" xfId="0" applyFont="1" applyFill="1" applyBorder="1"/>
    <xf numFmtId="0" fontId="11" fillId="4" borderId="12" xfId="4" applyFont="1" applyFill="1" applyBorder="1" applyAlignment="1">
      <alignment horizontal="center" vertical="center"/>
    </xf>
    <xf numFmtId="0" fontId="11" fillId="4" borderId="12" xfId="4" applyFont="1" applyFill="1" applyBorder="1" applyAlignment="1">
      <alignment vertical="center"/>
    </xf>
    <xf numFmtId="0" fontId="11" fillId="4" borderId="12" xfId="4" applyFont="1" applyFill="1" applyBorder="1" applyAlignment="1">
      <alignment horizontal="center"/>
    </xf>
    <xf numFmtId="1" fontId="11" fillId="4" borderId="12" xfId="4" applyNumberFormat="1" applyFont="1" applyFill="1" applyBorder="1" applyAlignment="1">
      <alignment horizontal="center"/>
    </xf>
    <xf numFmtId="165" fontId="10" fillId="4" borderId="15" xfId="4" applyNumberFormat="1" applyFont="1" applyFill="1" applyBorder="1" applyAlignment="1">
      <alignment horizontal="center"/>
    </xf>
    <xf numFmtId="49" fontId="14" fillId="0" borderId="6" xfId="4" applyNumberFormat="1" applyFont="1" applyBorder="1" applyAlignment="1">
      <alignment horizontal="center" vertical="center"/>
    </xf>
    <xf numFmtId="0" fontId="10" fillId="0" borderId="11" xfId="0" applyFont="1" applyBorder="1" applyAlignment="1">
      <alignment vertical="center"/>
    </xf>
    <xf numFmtId="49" fontId="14" fillId="0" borderId="16" xfId="4" applyNumberFormat="1" applyFont="1" applyBorder="1" applyAlignment="1">
      <alignment horizontal="center" vertical="center"/>
    </xf>
    <xf numFmtId="0" fontId="11" fillId="0" borderId="16" xfId="0" applyFont="1" applyBorder="1" applyAlignment="1">
      <alignment vertical="center"/>
    </xf>
    <xf numFmtId="165" fontId="10" fillId="0" borderId="15" xfId="4" applyNumberFormat="1" applyFont="1" applyBorder="1" applyAlignment="1">
      <alignment horizontal="center"/>
    </xf>
    <xf numFmtId="49" fontId="14" fillId="0" borderId="0" xfId="4" applyNumberFormat="1" applyFont="1" applyAlignment="1">
      <alignment horizontal="center" vertical="center"/>
    </xf>
    <xf numFmtId="165" fontId="10" fillId="0" borderId="0" xfId="4" applyNumberFormat="1" applyFont="1" applyAlignment="1">
      <alignment horizontal="center"/>
    </xf>
    <xf numFmtId="0" fontId="27" fillId="0" borderId="0" xfId="0" applyFont="1" applyAlignment="1">
      <alignment vertical="center"/>
    </xf>
    <xf numFmtId="0" fontId="27" fillId="0" borderId="0" xfId="0" applyFont="1"/>
    <xf numFmtId="0" fontId="28" fillId="0" borderId="0" xfId="0" applyFont="1"/>
    <xf numFmtId="0" fontId="28" fillId="0" borderId="0" xfId="0" applyFont="1" applyAlignment="1">
      <alignment horizontal="center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 wrapText="1"/>
    </xf>
    <xf numFmtId="0" fontId="29" fillId="0" borderId="1" xfId="4" applyFont="1" applyBorder="1" applyAlignment="1">
      <alignment horizontal="center"/>
    </xf>
    <xf numFmtId="0" fontId="30" fillId="0" borderId="1" xfId="0" applyFont="1" applyBorder="1" applyAlignment="1">
      <alignment horizontal="center" vertical="center"/>
    </xf>
    <xf numFmtId="49" fontId="29" fillId="0" borderId="1" xfId="4" applyNumberFormat="1" applyFont="1" applyBorder="1" applyAlignment="1">
      <alignment horizontal="center" vertical="center"/>
    </xf>
    <xf numFmtId="0" fontId="27" fillId="0" borderId="1" xfId="4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/>
    </xf>
    <xf numFmtId="166" fontId="27" fillId="0" borderId="1" xfId="0" applyNumberFormat="1" applyFont="1" applyBorder="1" applyAlignment="1">
      <alignment horizontal="center" vertical="center"/>
    </xf>
    <xf numFmtId="167" fontId="27" fillId="0" borderId="1" xfId="4" applyNumberFormat="1" applyFont="1" applyBorder="1" applyAlignment="1">
      <alignment horizontal="center"/>
    </xf>
    <xf numFmtId="0" fontId="28" fillId="0" borderId="11" xfId="0" applyFont="1" applyBorder="1" applyAlignment="1">
      <alignment vertical="center"/>
    </xf>
    <xf numFmtId="49" fontId="29" fillId="0" borderId="16" xfId="4" applyNumberFormat="1" applyFont="1" applyBorder="1" applyAlignment="1">
      <alignment horizontal="center" vertical="center"/>
    </xf>
    <xf numFmtId="0" fontId="27" fillId="0" borderId="16" xfId="0" applyFont="1" applyBorder="1" applyAlignment="1">
      <alignment vertical="center"/>
    </xf>
    <xf numFmtId="165" fontId="28" fillId="0" borderId="15" xfId="4" applyNumberFormat="1" applyFont="1" applyBorder="1" applyAlignment="1">
      <alignment horizontal="center"/>
    </xf>
    <xf numFmtId="0" fontId="11" fillId="0" borderId="12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27" fillId="0" borderId="12" xfId="0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0" fontId="10" fillId="4" borderId="11" xfId="0" applyFont="1" applyFill="1" applyBorder="1" applyAlignment="1">
      <alignment vertical="center"/>
    </xf>
    <xf numFmtId="0" fontId="11" fillId="4" borderId="12" xfId="0" applyFont="1" applyFill="1" applyBorder="1" applyAlignment="1">
      <alignment vertical="center"/>
    </xf>
    <xf numFmtId="0" fontId="10" fillId="4" borderId="12" xfId="0" applyFont="1" applyFill="1" applyBorder="1" applyAlignment="1">
      <alignment vertical="center"/>
    </xf>
    <xf numFmtId="0" fontId="28" fillId="4" borderId="11" xfId="0" applyFont="1" applyFill="1" applyBorder="1" applyAlignment="1">
      <alignment vertical="center"/>
    </xf>
    <xf numFmtId="0" fontId="27" fillId="4" borderId="12" xfId="0" applyFont="1" applyFill="1" applyBorder="1" applyAlignment="1">
      <alignment vertical="center"/>
    </xf>
    <xf numFmtId="0" fontId="28" fillId="4" borderId="12" xfId="0" applyFont="1" applyFill="1" applyBorder="1" applyAlignment="1">
      <alignment vertical="center"/>
    </xf>
    <xf numFmtId="165" fontId="28" fillId="4" borderId="13" xfId="4" applyNumberFormat="1" applyFont="1" applyFill="1" applyBorder="1" applyAlignment="1">
      <alignment horizontal="center"/>
    </xf>
    <xf numFmtId="0" fontId="11" fillId="0" borderId="2" xfId="0" applyFont="1" applyBorder="1"/>
    <xf numFmtId="0" fontId="11" fillId="0" borderId="3" xfId="0" applyFont="1" applyBorder="1"/>
    <xf numFmtId="165" fontId="11" fillId="0" borderId="4" xfId="0" applyNumberFormat="1" applyFont="1" applyBorder="1" applyAlignment="1">
      <alignment horizontal="center"/>
    </xf>
    <xf numFmtId="0" fontId="11" fillId="0" borderId="7" xfId="0" applyFont="1" applyBorder="1"/>
    <xf numFmtId="0" fontId="11" fillId="0" borderId="17" xfId="0" applyFont="1" applyBorder="1"/>
    <xf numFmtId="165" fontId="11" fillId="0" borderId="8" xfId="0" applyNumberFormat="1" applyFont="1" applyBorder="1" applyAlignment="1">
      <alignment horizontal="center"/>
    </xf>
    <xf numFmtId="165" fontId="28" fillId="0" borderId="0" xfId="4" applyNumberFormat="1" applyFont="1" applyBorder="1" applyAlignment="1">
      <alignment horizontal="center"/>
    </xf>
    <xf numFmtId="0" fontId="27" fillId="0" borderId="7" xfId="0" applyFont="1" applyBorder="1"/>
    <xf numFmtId="0" fontId="27" fillId="0" borderId="17" xfId="0" applyFont="1" applyBorder="1"/>
    <xf numFmtId="165" fontId="27" fillId="0" borderId="8" xfId="0" applyNumberFormat="1" applyFont="1" applyBorder="1" applyAlignment="1">
      <alignment horizontal="center"/>
    </xf>
    <xf numFmtId="0" fontId="27" fillId="0" borderId="3" xfId="0" applyFont="1" applyBorder="1"/>
    <xf numFmtId="4" fontId="31" fillId="0" borderId="0" xfId="4" applyNumberFormat="1" applyFont="1" applyBorder="1" applyAlignment="1">
      <alignment horizontal="center"/>
    </xf>
    <xf numFmtId="0" fontId="9" fillId="5" borderId="18" xfId="0" applyFont="1" applyFill="1" applyBorder="1"/>
    <xf numFmtId="0" fontId="11" fillId="5" borderId="19" xfId="0" applyFont="1" applyFill="1" applyBorder="1"/>
    <xf numFmtId="165" fontId="9" fillId="5" borderId="20" xfId="0" applyNumberFormat="1" applyFont="1" applyFill="1" applyBorder="1" applyAlignment="1">
      <alignment horizontal="center"/>
    </xf>
    <xf numFmtId="165" fontId="0" fillId="0" borderId="0" xfId="0" applyNumberFormat="1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10" xfId="0" applyFont="1" applyBorder="1"/>
    <xf numFmtId="0" fontId="0" fillId="0" borderId="10" xfId="0" applyBorder="1" applyAlignment="1">
      <alignment horizontal="center"/>
    </xf>
    <xf numFmtId="0" fontId="0" fillId="0" borderId="10" xfId="0" applyFont="1" applyBorder="1" applyAlignment="1">
      <alignment horizontal="center"/>
    </xf>
    <xf numFmtId="168" fontId="11" fillId="0" borderId="1" xfId="4" applyNumberFormat="1" applyFont="1" applyBorder="1" applyAlignment="1">
      <alignment horizontal="center" vertical="center"/>
    </xf>
    <xf numFmtId="1" fontId="11" fillId="0" borderId="6" xfId="4" applyNumberFormat="1" applyFont="1" applyBorder="1" applyAlignment="1">
      <alignment horizontal="center" vertical="center"/>
    </xf>
    <xf numFmtId="167" fontId="11" fillId="0" borderId="6" xfId="4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2" fillId="0" borderId="0" xfId="0" applyFont="1"/>
    <xf numFmtId="0" fontId="34" fillId="0" borderId="0" xfId="0" applyFont="1" applyAlignment="1">
      <alignment vertical="center"/>
    </xf>
    <xf numFmtId="0" fontId="32" fillId="0" borderId="0" xfId="0" applyFont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35" fillId="0" borderId="6" xfId="3" applyFont="1" applyBorder="1" applyAlignment="1">
      <alignment vertical="top" wrapText="1"/>
    </xf>
    <xf numFmtId="167" fontId="32" fillId="0" borderId="6" xfId="3" applyNumberFormat="1" applyFont="1" applyBorder="1" applyAlignment="1">
      <alignment horizontal="center"/>
    </xf>
    <xf numFmtId="49" fontId="32" fillId="6" borderId="21" xfId="3" applyNumberFormat="1" applyFont="1" applyFill="1" applyBorder="1" applyAlignment="1">
      <alignment horizontal="left" wrapText="1"/>
    </xf>
    <xf numFmtId="167" fontId="32" fillId="6" borderId="14" xfId="3" applyNumberFormat="1" applyFont="1" applyFill="1" applyBorder="1" applyAlignment="1">
      <alignment horizontal="center" wrapText="1"/>
    </xf>
    <xf numFmtId="49" fontId="32" fillId="6" borderId="22" xfId="3" applyNumberFormat="1" applyFont="1" applyFill="1" applyBorder="1" applyAlignment="1">
      <alignment horizontal="left" wrapText="1"/>
    </xf>
    <xf numFmtId="167" fontId="32" fillId="6" borderId="5" xfId="3" applyNumberFormat="1" applyFont="1" applyFill="1" applyBorder="1" applyAlignment="1">
      <alignment horizontal="center" wrapText="1"/>
    </xf>
    <xf numFmtId="0" fontId="32" fillId="0" borderId="1" xfId="0" applyFont="1" applyBorder="1" applyAlignment="1">
      <alignment horizontal="center"/>
    </xf>
    <xf numFmtId="0" fontId="35" fillId="0" borderId="1" xfId="3" applyFont="1" applyBorder="1" applyAlignment="1">
      <alignment vertical="top" wrapText="1"/>
    </xf>
    <xf numFmtId="167" fontId="32" fillId="0" borderId="1" xfId="3" applyNumberFormat="1" applyFont="1" applyBorder="1" applyAlignment="1">
      <alignment horizontal="center"/>
    </xf>
    <xf numFmtId="0" fontId="26" fillId="0" borderId="2" xfId="0" applyFont="1" applyBorder="1" applyAlignment="1">
      <alignment vertical="center"/>
    </xf>
    <xf numFmtId="167" fontId="26" fillId="0" borderId="1" xfId="3" applyNumberFormat="1" applyFont="1" applyBorder="1" applyAlignment="1">
      <alignment horizontal="center"/>
    </xf>
    <xf numFmtId="0" fontId="32" fillId="0" borderId="2" xfId="0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13" fillId="4" borderId="2" xfId="0" applyFont="1" applyFill="1" applyBorder="1" applyAlignment="1">
      <alignment vertical="center"/>
    </xf>
    <xf numFmtId="0" fontId="32" fillId="4" borderId="3" xfId="0" applyFont="1" applyFill="1" applyBorder="1" applyAlignment="1">
      <alignment vertical="center"/>
    </xf>
    <xf numFmtId="167" fontId="13" fillId="4" borderId="4" xfId="0" applyNumberFormat="1" applyFont="1" applyFill="1" applyBorder="1" applyAlignment="1">
      <alignment horizontal="center" vertical="center"/>
    </xf>
    <xf numFmtId="165" fontId="32" fillId="0" borderId="0" xfId="0" applyNumberFormat="1" applyFont="1" applyAlignment="1">
      <alignment horizontal="center" vertical="center"/>
    </xf>
    <xf numFmtId="0" fontId="13" fillId="0" borderId="0" xfId="0" applyFont="1"/>
    <xf numFmtId="169" fontId="11" fillId="0" borderId="0" xfId="0" applyNumberFormat="1" applyFont="1"/>
    <xf numFmtId="0" fontId="8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36" fillId="0" borderId="1" xfId="0" applyFont="1" applyBorder="1" applyAlignment="1">
      <alignment horizontal="left"/>
    </xf>
    <xf numFmtId="165" fontId="26" fillId="0" borderId="1" xfId="0" applyNumberFormat="1" applyFont="1" applyBorder="1" applyAlignment="1">
      <alignment horizontal="center"/>
    </xf>
    <xf numFmtId="0" fontId="37" fillId="0" borderId="0" xfId="0" applyFont="1"/>
    <xf numFmtId="0" fontId="8" fillId="0" borderId="1" xfId="0" applyFont="1" applyBorder="1" applyAlignment="1">
      <alignment horizontal="left"/>
    </xf>
    <xf numFmtId="165" fontId="9" fillId="0" borderId="1" xfId="0" applyNumberFormat="1" applyFont="1" applyBorder="1" applyAlignment="1">
      <alignment horizontal="center"/>
    </xf>
    <xf numFmtId="165" fontId="38" fillId="0" borderId="1" xfId="0" applyNumberFormat="1" applyFont="1" applyBorder="1" applyAlignment="1">
      <alignment horizontal="center"/>
    </xf>
    <xf numFmtId="4" fontId="8" fillId="0" borderId="0" xfId="0" applyNumberFormat="1" applyFont="1"/>
    <xf numFmtId="165" fontId="39" fillId="0" borderId="1" xfId="0" applyNumberFormat="1" applyFont="1" applyBorder="1" applyAlignment="1">
      <alignment horizontal="center"/>
    </xf>
    <xf numFmtId="0" fontId="36" fillId="0" borderId="1" xfId="0" applyFont="1" applyBorder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1" xfId="0" applyFont="1" applyBorder="1" applyAlignment="1">
      <alignment horizontal="left" wrapText="1"/>
    </xf>
    <xf numFmtId="165" fontId="8" fillId="0" borderId="0" xfId="0" applyNumberFormat="1" applyFont="1"/>
    <xf numFmtId="0" fontId="10" fillId="0" borderId="3" xfId="0" applyFont="1" applyFill="1" applyBorder="1" applyAlignment="1">
      <alignment horizontal="center"/>
    </xf>
    <xf numFmtId="1" fontId="11" fillId="0" borderId="1" xfId="4" applyNumberFormat="1" applyFont="1" applyFill="1" applyBorder="1" applyAlignment="1">
      <alignment horizontal="center" vertical="center"/>
    </xf>
    <xf numFmtId="166" fontId="11" fillId="0" borderId="1" xfId="4" applyNumberFormat="1" applyFont="1" applyFill="1" applyBorder="1" applyAlignment="1">
      <alignment horizontal="center"/>
    </xf>
    <xf numFmtId="0" fontId="0" fillId="0" borderId="0" xfId="0" applyFont="1" applyBorder="1"/>
    <xf numFmtId="0" fontId="27" fillId="0" borderId="1" xfId="0" applyFont="1" applyBorder="1" applyAlignment="1">
      <alignment horizontal="center"/>
    </xf>
    <xf numFmtId="167" fontId="32" fillId="0" borderId="6" xfId="3" applyNumberFormat="1" applyFont="1" applyBorder="1" applyAlignment="1">
      <alignment horizontal="center" vertical="center"/>
    </xf>
    <xf numFmtId="167" fontId="32" fillId="6" borderId="14" xfId="3" applyNumberFormat="1" applyFont="1" applyFill="1" applyBorder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center"/>
    </xf>
    <xf numFmtId="0" fontId="17" fillId="0" borderId="10" xfId="0" applyFont="1" applyFill="1" applyBorder="1" applyAlignment="1">
      <alignment horizontal="center"/>
    </xf>
    <xf numFmtId="0" fontId="9" fillId="5" borderId="2" xfId="0" applyFont="1" applyFill="1" applyBorder="1"/>
    <xf numFmtId="0" fontId="11" fillId="5" borderId="3" xfId="0" applyFont="1" applyFill="1" applyBorder="1"/>
    <xf numFmtId="165" fontId="9" fillId="5" borderId="4" xfId="0" applyNumberFormat="1" applyFont="1" applyFill="1" applyBorder="1" applyAlignment="1">
      <alignment horizontal="center"/>
    </xf>
  </cellXfs>
  <cellStyles count="5">
    <cellStyle name="Excel Built-in Normal" xfId="4"/>
    <cellStyle name="Normální" xfId="0" builtinId="0"/>
    <cellStyle name="normální 2" xfId="1"/>
    <cellStyle name="normální 3" xfId="2"/>
    <cellStyle name="normální_POL.XLS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A1467E"/>
      <rgbColor rgb="FFFFFFCC"/>
      <rgbColor rgb="FFDCE6F2"/>
      <rgbColor rgb="FF660066"/>
      <rgbColor rgb="FFFF8080"/>
      <rgbColor rgb="FF2A6099"/>
      <rgbColor rgb="FFB9CD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EE6EF"/>
      <rgbColor rgb="FFCCFFCC"/>
      <rgbColor rgb="FFFFFF99"/>
      <rgbColor rgb="FF99CCFF"/>
      <rgbColor rgb="FFFF99CC"/>
      <rgbColor rgb="FFCC99FF"/>
      <rgbColor rgb="FFFFCC99"/>
      <rgbColor rgb="FF558ED5"/>
      <rgbColor rgb="FF33CCCC"/>
      <rgbColor rgb="FFBBE33D"/>
      <rgbColor rgb="FFFFCC00"/>
      <rgbColor rgb="FFFF9900"/>
      <rgbColor rgb="FFFF6600"/>
      <rgbColor rgb="FF4F81BD"/>
      <rgbColor rgb="FF969696"/>
      <rgbColor rgb="FF003366"/>
      <rgbColor rgb="FF00A933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</xdr:col>
      <xdr:colOff>1899720</xdr:colOff>
      <xdr:row>2</xdr:row>
      <xdr:rowOff>118440</xdr:rowOff>
    </xdr:from>
    <xdr:to>
      <xdr:col>3</xdr:col>
      <xdr:colOff>2646000</xdr:colOff>
      <xdr:row>7</xdr:row>
      <xdr:rowOff>41760</xdr:rowOff>
    </xdr:to>
    <xdr:pic>
      <xdr:nvPicPr>
        <xdr:cNvPr id="2" name="Obrázek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4056120" y="1349640"/>
          <a:ext cx="746280" cy="885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9"/>
  <sheetViews>
    <sheetView tabSelected="1" zoomScale="90" zoomScaleNormal="90" workbookViewId="0">
      <selection activeCell="C33" sqref="C33"/>
    </sheetView>
  </sheetViews>
  <sheetFormatPr defaultColWidth="8.6640625" defaultRowHeight="14.4"/>
  <cols>
    <col min="1" max="1" width="13.109375" style="1" customWidth="1"/>
    <col min="2" max="3" width="8.6640625" style="1"/>
    <col min="4" max="4" width="50.6640625" style="1" customWidth="1"/>
    <col min="5" max="1024" width="8.6640625" style="1"/>
  </cols>
  <sheetData>
    <row r="1" spans="1:4" ht="81.150000000000006" customHeight="1">
      <c r="A1" s="247" t="s">
        <v>0</v>
      </c>
      <c r="B1" s="247"/>
      <c r="C1" s="247"/>
      <c r="D1" s="247"/>
    </row>
    <row r="2" spans="1:4">
      <c r="A2" s="2"/>
    </row>
    <row r="4" spans="1:4">
      <c r="A4" s="3" t="s">
        <v>1</v>
      </c>
    </row>
    <row r="5" spans="1:4">
      <c r="A5" s="3" t="s">
        <v>2</v>
      </c>
    </row>
    <row r="6" spans="1:4">
      <c r="A6" s="3"/>
    </row>
    <row r="7" spans="1:4">
      <c r="A7" s="2"/>
    </row>
    <row r="10" spans="1:4" ht="26.4">
      <c r="A10" s="4" t="s">
        <v>3</v>
      </c>
    </row>
    <row r="11" spans="1:4">
      <c r="A11" s="3"/>
    </row>
    <row r="12" spans="1:4">
      <c r="A12" s="3" t="s">
        <v>4</v>
      </c>
    </row>
    <row r="13" spans="1:4">
      <c r="A13" s="1" t="s">
        <v>5</v>
      </c>
    </row>
    <row r="14" spans="1:4">
      <c r="A14" s="1" t="s">
        <v>6</v>
      </c>
    </row>
    <row r="15" spans="1:4">
      <c r="A15" s="1" t="s">
        <v>7</v>
      </c>
    </row>
    <row r="16" spans="1:4">
      <c r="A16" s="1" t="s">
        <v>8</v>
      </c>
    </row>
    <row r="18" spans="1:1">
      <c r="A18" s="3" t="s">
        <v>9</v>
      </c>
    </row>
    <row r="19" spans="1:1">
      <c r="A19" s="1" t="s">
        <v>10</v>
      </c>
    </row>
    <row r="20" spans="1:1">
      <c r="A20" s="1" t="s">
        <v>11</v>
      </c>
    </row>
    <row r="21" spans="1:1">
      <c r="A21" s="1" t="s">
        <v>12</v>
      </c>
    </row>
    <row r="22" spans="1:1">
      <c r="A22" s="1" t="s">
        <v>13</v>
      </c>
    </row>
    <row r="23" spans="1:1">
      <c r="A23" s="1" t="s">
        <v>14</v>
      </c>
    </row>
    <row r="24" spans="1:1">
      <c r="A24" s="1" t="s">
        <v>15</v>
      </c>
    </row>
    <row r="26" spans="1:1">
      <c r="A26" s="3" t="s">
        <v>16</v>
      </c>
    </row>
    <row r="27" spans="1:1">
      <c r="A27" s="5" t="s">
        <v>17</v>
      </c>
    </row>
    <row r="28" spans="1:1">
      <c r="A28" s="6"/>
    </row>
    <row r="29" spans="1:1">
      <c r="A29" s="1" t="s">
        <v>18</v>
      </c>
    </row>
  </sheetData>
  <mergeCells count="1">
    <mergeCell ref="A1:D1"/>
  </mergeCells>
  <printOptions horizontalCentered="1"/>
  <pageMargins left="0.78749999999999998" right="0.78749999999999998" top="0.78749999999999998" bottom="0.78749999999999998" header="0.511811023622047" footer="0.511811023622047"/>
  <pageSetup paperSize="9" scale="75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G156"/>
  <sheetViews>
    <sheetView topLeftCell="A133" zoomScale="90" zoomScaleNormal="90" workbookViewId="0">
      <selection activeCell="G150" sqref="G150"/>
    </sheetView>
  </sheetViews>
  <sheetFormatPr defaultColWidth="8.6640625" defaultRowHeight="14.4"/>
  <cols>
    <col min="1" max="1" width="7.5546875" style="7" customWidth="1"/>
    <col min="2" max="2" width="26.33203125" style="7" customWidth="1"/>
    <col min="3" max="3" width="77.5546875" style="7" customWidth="1"/>
    <col min="4" max="4" width="27.5546875" style="7" customWidth="1"/>
    <col min="5" max="5" width="11.44140625" style="7" customWidth="1"/>
    <col min="6" max="6" width="20.33203125" style="7" customWidth="1"/>
    <col min="7" max="7" width="25.6640625" style="7" customWidth="1"/>
    <col min="8" max="8" width="4" style="7" customWidth="1"/>
    <col min="9" max="9" width="21.109375" style="7" customWidth="1"/>
    <col min="10" max="1021" width="8.6640625" style="7"/>
    <col min="1023" max="1024" width="11.5546875" customWidth="1"/>
  </cols>
  <sheetData>
    <row r="1" spans="1:10" ht="18">
      <c r="A1" s="8" t="s">
        <v>19</v>
      </c>
      <c r="B1" s="9"/>
      <c r="C1" s="9"/>
      <c r="D1" s="9"/>
      <c r="E1" s="9"/>
      <c r="F1" s="9"/>
      <c r="G1" s="9"/>
    </row>
    <row r="2" spans="1:10" ht="18" customHeight="1">
      <c r="A2" s="10" t="s">
        <v>20</v>
      </c>
      <c r="B2" s="11"/>
      <c r="C2" s="12"/>
      <c r="D2" s="12"/>
      <c r="E2" s="12"/>
      <c r="F2" s="13"/>
      <c r="G2" s="12"/>
    </row>
    <row r="3" spans="1:10" ht="21.75" customHeight="1">
      <c r="A3" s="14" t="s">
        <v>21</v>
      </c>
      <c r="B3" s="15"/>
      <c r="C3" s="12"/>
      <c r="D3" s="12"/>
      <c r="E3" s="12"/>
      <c r="F3" s="13"/>
      <c r="G3" s="12"/>
    </row>
    <row r="4" spans="1:10" ht="16.2">
      <c r="A4" s="16" t="s">
        <v>22</v>
      </c>
      <c r="B4" s="15"/>
      <c r="C4" s="12"/>
      <c r="D4" s="12"/>
      <c r="E4" s="12"/>
      <c r="F4" s="13"/>
      <c r="G4" s="12"/>
      <c r="I4" s="17" t="s">
        <v>23</v>
      </c>
      <c r="J4" s="17"/>
    </row>
    <row r="5" spans="1:10">
      <c r="A5" s="18" t="s">
        <v>24</v>
      </c>
      <c r="B5" s="12"/>
      <c r="C5" s="19"/>
      <c r="D5" s="19"/>
      <c r="E5" s="13"/>
      <c r="F5" s="20"/>
      <c r="G5" s="13"/>
      <c r="I5" s="21" t="s">
        <v>25</v>
      </c>
      <c r="J5" s="17">
        <v>12</v>
      </c>
    </row>
    <row r="6" spans="1:10">
      <c r="A6" s="22" t="s">
        <v>26</v>
      </c>
      <c r="B6" s="23" t="s">
        <v>27</v>
      </c>
      <c r="C6" s="24" t="s">
        <v>28</v>
      </c>
      <c r="D6" s="25" t="s">
        <v>29</v>
      </c>
      <c r="E6" s="22" t="s">
        <v>30</v>
      </c>
      <c r="F6" s="22" t="s">
        <v>31</v>
      </c>
      <c r="G6" s="22" t="s">
        <v>32</v>
      </c>
    </row>
    <row r="7" spans="1:10">
      <c r="A7" s="26">
        <v>1</v>
      </c>
      <c r="B7" s="27" t="s">
        <v>33</v>
      </c>
      <c r="C7" s="28" t="s">
        <v>34</v>
      </c>
      <c r="D7" s="29" t="s">
        <v>35</v>
      </c>
      <c r="E7" s="29">
        <f t="shared" ref="E7:E14" si="0">J14</f>
        <v>60</v>
      </c>
      <c r="F7" s="29">
        <v>0</v>
      </c>
      <c r="G7" s="30">
        <f t="shared" ref="G7:G14" si="1">E7*F7</f>
        <v>0</v>
      </c>
    </row>
    <row r="8" spans="1:10">
      <c r="A8" s="26">
        <v>2</v>
      </c>
      <c r="B8" s="27" t="s">
        <v>36</v>
      </c>
      <c r="C8" s="28" t="s">
        <v>37</v>
      </c>
      <c r="D8" s="29" t="s">
        <v>35</v>
      </c>
      <c r="E8" s="29">
        <f t="shared" si="0"/>
        <v>60</v>
      </c>
      <c r="F8" s="29">
        <v>0</v>
      </c>
      <c r="G8" s="30">
        <f t="shared" si="1"/>
        <v>0</v>
      </c>
    </row>
    <row r="9" spans="1:10">
      <c r="A9" s="26">
        <v>3</v>
      </c>
      <c r="B9" s="27" t="s">
        <v>38</v>
      </c>
      <c r="C9" s="28" t="s">
        <v>39</v>
      </c>
      <c r="D9" s="29" t="s">
        <v>35</v>
      </c>
      <c r="E9" s="29">
        <f t="shared" si="0"/>
        <v>60</v>
      </c>
      <c r="F9" s="29">
        <v>0</v>
      </c>
      <c r="G9" s="30">
        <f t="shared" si="1"/>
        <v>0</v>
      </c>
    </row>
    <row r="10" spans="1:10">
      <c r="A10" s="26">
        <v>4</v>
      </c>
      <c r="B10" s="27" t="s">
        <v>40</v>
      </c>
      <c r="C10" s="28" t="s">
        <v>41</v>
      </c>
      <c r="D10" s="29" t="s">
        <v>35</v>
      </c>
      <c r="E10" s="29">
        <f t="shared" si="0"/>
        <v>48</v>
      </c>
      <c r="F10" s="29">
        <v>0</v>
      </c>
      <c r="G10" s="30">
        <f t="shared" si="1"/>
        <v>0</v>
      </c>
    </row>
    <row r="11" spans="1:10">
      <c r="A11" s="26">
        <v>5</v>
      </c>
      <c r="B11" s="27" t="s">
        <v>42</v>
      </c>
      <c r="C11" s="28" t="s">
        <v>43</v>
      </c>
      <c r="D11" s="29" t="s">
        <v>35</v>
      </c>
      <c r="E11" s="29">
        <f t="shared" si="0"/>
        <v>60</v>
      </c>
      <c r="F11" s="29">
        <v>0</v>
      </c>
      <c r="G11" s="30">
        <f t="shared" si="1"/>
        <v>0</v>
      </c>
    </row>
    <row r="12" spans="1:10" ht="22.2">
      <c r="A12" s="26">
        <v>6</v>
      </c>
      <c r="B12" s="27" t="s">
        <v>44</v>
      </c>
      <c r="C12" s="28" t="s">
        <v>45</v>
      </c>
      <c r="D12" s="29" t="s">
        <v>35</v>
      </c>
      <c r="E12" s="29">
        <f t="shared" si="0"/>
        <v>72</v>
      </c>
      <c r="F12" s="29">
        <v>0</v>
      </c>
      <c r="G12" s="30">
        <f t="shared" si="1"/>
        <v>0</v>
      </c>
      <c r="I12" s="17" t="s">
        <v>46</v>
      </c>
      <c r="J12" s="17" t="s">
        <v>47</v>
      </c>
    </row>
    <row r="13" spans="1:10">
      <c r="A13" s="26">
        <v>7</v>
      </c>
      <c r="B13" s="27" t="s">
        <v>48</v>
      </c>
      <c r="C13" s="28" t="s">
        <v>49</v>
      </c>
      <c r="D13" s="29" t="s">
        <v>50</v>
      </c>
      <c r="E13" s="29">
        <f t="shared" si="0"/>
        <v>60</v>
      </c>
      <c r="F13" s="29">
        <v>0</v>
      </c>
      <c r="G13" s="30">
        <f t="shared" si="1"/>
        <v>0</v>
      </c>
      <c r="I13" s="31" t="s">
        <v>25</v>
      </c>
      <c r="J13" s="32"/>
    </row>
    <row r="14" spans="1:10">
      <c r="A14" s="26">
        <v>8</v>
      </c>
      <c r="B14" s="27" t="s">
        <v>51</v>
      </c>
      <c r="C14" s="28" t="s">
        <v>52</v>
      </c>
      <c r="D14" s="29" t="s">
        <v>35</v>
      </c>
      <c r="E14" s="29">
        <f t="shared" si="0"/>
        <v>60</v>
      </c>
      <c r="F14" s="29">
        <v>0</v>
      </c>
      <c r="G14" s="30">
        <f t="shared" si="1"/>
        <v>0</v>
      </c>
      <c r="I14" s="32">
        <v>5</v>
      </c>
      <c r="J14" s="31">
        <f>I14*J5</f>
        <v>60</v>
      </c>
    </row>
    <row r="15" spans="1:10">
      <c r="A15" s="33" t="s">
        <v>53</v>
      </c>
      <c r="B15" s="34"/>
      <c r="C15" s="35"/>
      <c r="D15" s="34"/>
      <c r="E15" s="240">
        <f>SUM(E7:E14)</f>
        <v>480</v>
      </c>
      <c r="F15" s="29"/>
      <c r="G15" s="36">
        <f>SUM(G7:G14)</f>
        <v>0</v>
      </c>
      <c r="I15" s="32">
        <v>5</v>
      </c>
      <c r="J15" s="31">
        <f>I15*J5</f>
        <v>60</v>
      </c>
    </row>
    <row r="16" spans="1:10">
      <c r="A16" s="16"/>
      <c r="B16" s="9"/>
      <c r="C16" s="12"/>
      <c r="D16" s="12"/>
      <c r="E16" s="12"/>
      <c r="F16" s="13"/>
      <c r="G16" s="12"/>
      <c r="I16" s="32">
        <v>5</v>
      </c>
      <c r="J16" s="31">
        <f>I16*J5</f>
        <v>60</v>
      </c>
    </row>
    <row r="17" spans="1:10">
      <c r="A17" s="18" t="s">
        <v>54</v>
      </c>
      <c r="B17" s="12"/>
      <c r="C17" s="19"/>
      <c r="D17" s="19"/>
      <c r="E17" s="13"/>
      <c r="F17" s="20"/>
      <c r="G17" s="13"/>
      <c r="I17" s="32">
        <v>4</v>
      </c>
      <c r="J17" s="31">
        <f>I17*J5</f>
        <v>48</v>
      </c>
    </row>
    <row r="18" spans="1:10">
      <c r="A18" s="18"/>
      <c r="B18" s="12"/>
      <c r="C18" s="19"/>
      <c r="D18" s="19"/>
      <c r="E18" s="13"/>
      <c r="F18" s="20"/>
      <c r="G18" s="13"/>
      <c r="I18" s="32">
        <v>5</v>
      </c>
      <c r="J18" s="31">
        <f>I18*J5</f>
        <v>60</v>
      </c>
    </row>
    <row r="19" spans="1:10">
      <c r="A19" s="22" t="s">
        <v>26</v>
      </c>
      <c r="B19" s="23" t="s">
        <v>27</v>
      </c>
      <c r="C19" s="24" t="s">
        <v>28</v>
      </c>
      <c r="D19" s="25" t="s">
        <v>29</v>
      </c>
      <c r="E19" s="22" t="s">
        <v>30</v>
      </c>
      <c r="F19" s="22" t="s">
        <v>31</v>
      </c>
      <c r="G19" s="22" t="s">
        <v>32</v>
      </c>
      <c r="I19" s="32">
        <v>6</v>
      </c>
      <c r="J19" s="31">
        <f>I19*J5</f>
        <v>72</v>
      </c>
    </row>
    <row r="20" spans="1:10">
      <c r="A20" s="26" t="s">
        <v>55</v>
      </c>
      <c r="B20" s="27" t="s">
        <v>56</v>
      </c>
      <c r="C20" s="28" t="s">
        <v>57</v>
      </c>
      <c r="D20" s="37" t="s">
        <v>58</v>
      </c>
      <c r="E20" s="29">
        <f t="shared" ref="E20:E25" si="2">J27</f>
        <v>120</v>
      </c>
      <c r="F20" s="29">
        <v>0</v>
      </c>
      <c r="G20" s="30">
        <f t="shared" ref="G20:G25" si="3">E20*F20</f>
        <v>0</v>
      </c>
      <c r="I20" s="32">
        <v>5</v>
      </c>
      <c r="J20" s="31">
        <f>I20*J5</f>
        <v>60</v>
      </c>
    </row>
    <row r="21" spans="1:10">
      <c r="A21" s="26" t="s">
        <v>59</v>
      </c>
      <c r="B21" s="27" t="s">
        <v>60</v>
      </c>
      <c r="C21" s="28" t="s">
        <v>61</v>
      </c>
      <c r="D21" s="37" t="s">
        <v>58</v>
      </c>
      <c r="E21" s="29">
        <f t="shared" si="2"/>
        <v>120</v>
      </c>
      <c r="F21" s="29">
        <v>0</v>
      </c>
      <c r="G21" s="30">
        <f t="shared" si="3"/>
        <v>0</v>
      </c>
      <c r="I21" s="32">
        <v>5</v>
      </c>
      <c r="J21" s="31">
        <f>I21*J5</f>
        <v>60</v>
      </c>
    </row>
    <row r="22" spans="1:10">
      <c r="A22" s="26" t="s">
        <v>62</v>
      </c>
      <c r="B22" s="27" t="s">
        <v>63</v>
      </c>
      <c r="C22" s="28" t="s">
        <v>64</v>
      </c>
      <c r="D22" s="37" t="s">
        <v>58</v>
      </c>
      <c r="E22" s="29">
        <f t="shared" si="2"/>
        <v>240</v>
      </c>
      <c r="F22" s="29">
        <v>0</v>
      </c>
      <c r="G22" s="30">
        <f t="shared" si="3"/>
        <v>0</v>
      </c>
      <c r="I22" s="32"/>
      <c r="J22" s="31">
        <f>SUM(J14:J21)</f>
        <v>480</v>
      </c>
    </row>
    <row r="23" spans="1:10">
      <c r="A23" s="26" t="s">
        <v>65</v>
      </c>
      <c r="B23" s="38" t="s">
        <v>66</v>
      </c>
      <c r="C23" s="39" t="s">
        <v>67</v>
      </c>
      <c r="D23" s="37" t="s">
        <v>58</v>
      </c>
      <c r="E23" s="29">
        <f t="shared" si="2"/>
        <v>240</v>
      </c>
      <c r="F23" s="29">
        <v>0</v>
      </c>
      <c r="G23" s="30">
        <f t="shared" si="3"/>
        <v>0</v>
      </c>
      <c r="I23" s="40"/>
      <c r="J23" s="40"/>
    </row>
    <row r="24" spans="1:10">
      <c r="A24" s="26" t="s">
        <v>68</v>
      </c>
      <c r="B24" s="27" t="s">
        <v>69</v>
      </c>
      <c r="C24" s="28" t="s">
        <v>70</v>
      </c>
      <c r="D24" s="37" t="s">
        <v>58</v>
      </c>
      <c r="E24" s="29">
        <f t="shared" si="2"/>
        <v>120</v>
      </c>
      <c r="F24" s="29">
        <v>0</v>
      </c>
      <c r="G24" s="30">
        <f t="shared" si="3"/>
        <v>0</v>
      </c>
      <c r="I24" s="41"/>
      <c r="J24" s="41"/>
    </row>
    <row r="25" spans="1:10" ht="22.2">
      <c r="A25" s="26" t="s">
        <v>71</v>
      </c>
      <c r="B25" s="38" t="s">
        <v>72</v>
      </c>
      <c r="C25" s="28" t="s">
        <v>73</v>
      </c>
      <c r="D25" s="37" t="s">
        <v>58</v>
      </c>
      <c r="E25" s="29">
        <f t="shared" si="2"/>
        <v>120</v>
      </c>
      <c r="F25" s="29">
        <v>0</v>
      </c>
      <c r="G25" s="30">
        <f t="shared" si="3"/>
        <v>0</v>
      </c>
      <c r="I25" s="17" t="s">
        <v>46</v>
      </c>
      <c r="J25" s="17" t="s">
        <v>47</v>
      </c>
    </row>
    <row r="26" spans="1:10">
      <c r="A26" s="33" t="s">
        <v>53</v>
      </c>
      <c r="B26" s="34"/>
      <c r="C26" s="35"/>
      <c r="D26" s="34"/>
      <c r="E26" s="240">
        <f>SUM(E20:E25)</f>
        <v>960</v>
      </c>
      <c r="F26" s="42"/>
      <c r="G26" s="36">
        <f>SUM(G20:G25)</f>
        <v>0</v>
      </c>
      <c r="I26" s="31" t="s">
        <v>25</v>
      </c>
      <c r="J26" s="31"/>
    </row>
    <row r="27" spans="1:10" ht="14.25" customHeight="1">
      <c r="A27" s="43" t="s">
        <v>74</v>
      </c>
      <c r="B27" s="44"/>
      <c r="C27" s="44"/>
      <c r="D27" s="44"/>
      <c r="E27" s="44"/>
      <c r="F27" s="44"/>
      <c r="G27" s="45">
        <f>G15+G26</f>
        <v>0</v>
      </c>
      <c r="I27" s="32">
        <v>10</v>
      </c>
      <c r="J27" s="31">
        <f>I27*J5</f>
        <v>120</v>
      </c>
    </row>
    <row r="28" spans="1:10" ht="15" customHeight="1">
      <c r="A28" s="9"/>
      <c r="B28" s="9"/>
      <c r="C28" s="9"/>
      <c r="D28" s="9"/>
      <c r="E28" s="9"/>
      <c r="F28" s="9"/>
      <c r="G28" s="9"/>
      <c r="I28" s="32">
        <v>10</v>
      </c>
      <c r="J28" s="31">
        <f>I28*J5</f>
        <v>120</v>
      </c>
    </row>
    <row r="29" spans="1:10" ht="15" customHeight="1">
      <c r="A29" s="16" t="s">
        <v>75</v>
      </c>
      <c r="B29" s="12"/>
      <c r="C29" s="12"/>
      <c r="D29" s="12"/>
      <c r="E29" s="13"/>
      <c r="F29" s="12"/>
      <c r="G29" s="12"/>
      <c r="I29" s="32">
        <v>20</v>
      </c>
      <c r="J29" s="31">
        <f>I29*J5</f>
        <v>240</v>
      </c>
    </row>
    <row r="30" spans="1:10" ht="14.25" customHeight="1">
      <c r="A30" s="46" t="s">
        <v>76</v>
      </c>
      <c r="B30" s="12"/>
      <c r="C30" s="12"/>
      <c r="D30" s="12"/>
      <c r="E30" s="13"/>
      <c r="F30" s="12"/>
      <c r="G30" s="12"/>
      <c r="I30" s="32">
        <v>20</v>
      </c>
      <c r="J30" s="31">
        <f>I30*J5</f>
        <v>240</v>
      </c>
    </row>
    <row r="31" spans="1:10" ht="14.25" customHeight="1">
      <c r="A31" s="47" t="s">
        <v>77</v>
      </c>
      <c r="B31" s="48"/>
      <c r="C31" s="49"/>
      <c r="D31" s="50"/>
      <c r="E31" s="50"/>
      <c r="F31" s="50"/>
      <c r="G31" s="49"/>
      <c r="I31" s="32">
        <v>10</v>
      </c>
      <c r="J31" s="31">
        <f>I31*J5</f>
        <v>120</v>
      </c>
    </row>
    <row r="32" spans="1:10" ht="15" customHeight="1">
      <c r="A32" s="51" t="s">
        <v>78</v>
      </c>
      <c r="B32" s="51" t="s">
        <v>79</v>
      </c>
      <c r="C32" s="52" t="s">
        <v>80</v>
      </c>
      <c r="D32" s="51" t="s">
        <v>81</v>
      </c>
      <c r="E32" s="51" t="s">
        <v>82</v>
      </c>
      <c r="F32" s="51" t="s">
        <v>83</v>
      </c>
      <c r="G32" s="51" t="s">
        <v>84</v>
      </c>
      <c r="I32" s="32">
        <v>10</v>
      </c>
      <c r="J32" s="31">
        <f>I32*J5</f>
        <v>120</v>
      </c>
    </row>
    <row r="33" spans="1:10">
      <c r="A33" s="53">
        <v>1</v>
      </c>
      <c r="B33" s="54" t="s">
        <v>85</v>
      </c>
      <c r="C33" s="55" t="s">
        <v>86</v>
      </c>
      <c r="D33" s="56" t="s">
        <v>87</v>
      </c>
      <c r="E33" s="57">
        <f>E15</f>
        <v>480</v>
      </c>
      <c r="F33" s="29">
        <v>0</v>
      </c>
      <c r="G33" s="58">
        <f t="shared" ref="G33:G45" si="4">E33*F33</f>
        <v>0</v>
      </c>
      <c r="I33" s="32"/>
      <c r="J33" s="31">
        <f>SUM(J27:J32)</f>
        <v>960</v>
      </c>
    </row>
    <row r="34" spans="1:10">
      <c r="A34" s="53">
        <v>2</v>
      </c>
      <c r="B34" s="54" t="s">
        <v>85</v>
      </c>
      <c r="C34" s="55" t="s">
        <v>88</v>
      </c>
      <c r="D34" s="56" t="s">
        <v>89</v>
      </c>
      <c r="E34" s="57">
        <f>E33</f>
        <v>480</v>
      </c>
      <c r="F34" s="29">
        <v>0</v>
      </c>
      <c r="G34" s="58">
        <f t="shared" si="4"/>
        <v>0</v>
      </c>
      <c r="I34" s="40"/>
      <c r="J34" s="59"/>
    </row>
    <row r="35" spans="1:10">
      <c r="A35" s="53">
        <v>3</v>
      </c>
      <c r="B35" s="60" t="s">
        <v>85</v>
      </c>
      <c r="C35" s="55" t="s">
        <v>90</v>
      </c>
      <c r="D35" s="61" t="s">
        <v>87</v>
      </c>
      <c r="E35" s="57">
        <f>E33</f>
        <v>480</v>
      </c>
      <c r="F35" s="29">
        <v>0</v>
      </c>
      <c r="G35" s="58">
        <f t="shared" si="4"/>
        <v>0</v>
      </c>
    </row>
    <row r="36" spans="1:10">
      <c r="A36" s="53">
        <v>4</v>
      </c>
      <c r="B36" s="60" t="s">
        <v>85</v>
      </c>
      <c r="C36" s="27" t="s">
        <v>91</v>
      </c>
      <c r="D36" s="62" t="s">
        <v>87</v>
      </c>
      <c r="E36" s="57">
        <f>E35</f>
        <v>480</v>
      </c>
      <c r="F36" s="29">
        <v>0</v>
      </c>
      <c r="G36" s="58">
        <f t="shared" si="4"/>
        <v>0</v>
      </c>
    </row>
    <row r="37" spans="1:10">
      <c r="A37" s="53">
        <v>5</v>
      </c>
      <c r="B37" s="60" t="s">
        <v>92</v>
      </c>
      <c r="C37" s="55" t="s">
        <v>93</v>
      </c>
      <c r="D37" s="63" t="s">
        <v>87</v>
      </c>
      <c r="E37" s="57">
        <f>E33</f>
        <v>480</v>
      </c>
      <c r="F37" s="29">
        <v>0</v>
      </c>
      <c r="G37" s="58">
        <f t="shared" si="4"/>
        <v>0</v>
      </c>
    </row>
    <row r="38" spans="1:10">
      <c r="A38" s="53">
        <v>6</v>
      </c>
      <c r="B38" s="60" t="s">
        <v>94</v>
      </c>
      <c r="C38" s="27" t="s">
        <v>95</v>
      </c>
      <c r="D38" s="64" t="s">
        <v>87</v>
      </c>
      <c r="E38" s="65">
        <f>E33</f>
        <v>480</v>
      </c>
      <c r="F38" s="29">
        <v>0</v>
      </c>
      <c r="G38" s="58">
        <f t="shared" si="4"/>
        <v>0</v>
      </c>
    </row>
    <row r="39" spans="1:10">
      <c r="A39" s="53">
        <v>7</v>
      </c>
      <c r="B39" s="60" t="s">
        <v>85</v>
      </c>
      <c r="C39" s="66" t="s">
        <v>96</v>
      </c>
      <c r="D39" s="56" t="s">
        <v>87</v>
      </c>
      <c r="E39" s="57">
        <f>E33</f>
        <v>480</v>
      </c>
      <c r="F39" s="29">
        <v>0</v>
      </c>
      <c r="G39" s="58">
        <f t="shared" si="4"/>
        <v>0</v>
      </c>
    </row>
    <row r="40" spans="1:10">
      <c r="A40" s="53">
        <v>8</v>
      </c>
      <c r="B40" s="60" t="s">
        <v>85</v>
      </c>
      <c r="C40" s="66" t="s">
        <v>97</v>
      </c>
      <c r="D40" s="56" t="s">
        <v>87</v>
      </c>
      <c r="E40" s="57">
        <f>E33</f>
        <v>480</v>
      </c>
      <c r="F40" s="29">
        <v>0</v>
      </c>
      <c r="G40" s="58">
        <f t="shared" si="4"/>
        <v>0</v>
      </c>
    </row>
    <row r="41" spans="1:10">
      <c r="A41" s="53">
        <v>9</v>
      </c>
      <c r="B41" s="60" t="s">
        <v>85</v>
      </c>
      <c r="C41" s="66" t="s">
        <v>98</v>
      </c>
      <c r="D41" s="56" t="s">
        <v>87</v>
      </c>
      <c r="E41" s="57">
        <f>E33</f>
        <v>480</v>
      </c>
      <c r="F41" s="29">
        <v>0</v>
      </c>
      <c r="G41" s="58">
        <f t="shared" si="4"/>
        <v>0</v>
      </c>
    </row>
    <row r="42" spans="1:10">
      <c r="A42" s="53">
        <v>10</v>
      </c>
      <c r="B42" s="60" t="s">
        <v>85</v>
      </c>
      <c r="C42" s="66" t="s">
        <v>99</v>
      </c>
      <c r="D42" s="56" t="s">
        <v>87</v>
      </c>
      <c r="E42" s="57">
        <f>E33</f>
        <v>480</v>
      </c>
      <c r="F42" s="29">
        <v>0</v>
      </c>
      <c r="G42" s="58">
        <f t="shared" si="4"/>
        <v>0</v>
      </c>
    </row>
    <row r="43" spans="1:10">
      <c r="A43" s="53">
        <v>11</v>
      </c>
      <c r="B43" s="60" t="s">
        <v>100</v>
      </c>
      <c r="C43" s="67" t="s">
        <v>101</v>
      </c>
      <c r="D43" s="29" t="s">
        <v>89</v>
      </c>
      <c r="E43" s="65">
        <f>E33</f>
        <v>480</v>
      </c>
      <c r="F43" s="29">
        <v>0</v>
      </c>
      <c r="G43" s="58">
        <f t="shared" si="4"/>
        <v>0</v>
      </c>
    </row>
    <row r="44" spans="1:10">
      <c r="A44" s="53">
        <v>12</v>
      </c>
      <c r="B44" s="60" t="s">
        <v>102</v>
      </c>
      <c r="C44" s="68" t="s">
        <v>103</v>
      </c>
      <c r="D44" s="69" t="s">
        <v>104</v>
      </c>
      <c r="E44" s="69">
        <f>E33*0.03</f>
        <v>14.399999999999999</v>
      </c>
      <c r="F44" s="29">
        <v>0</v>
      </c>
      <c r="G44" s="58">
        <f t="shared" si="4"/>
        <v>0</v>
      </c>
    </row>
    <row r="45" spans="1:10">
      <c r="A45" s="53">
        <v>13</v>
      </c>
      <c r="B45" s="70" t="s">
        <v>105</v>
      </c>
      <c r="C45" s="71" t="s">
        <v>106</v>
      </c>
      <c r="D45" s="72" t="s">
        <v>107</v>
      </c>
      <c r="E45" s="72">
        <f>E33*0.01</f>
        <v>4.8</v>
      </c>
      <c r="F45" s="29">
        <v>0</v>
      </c>
      <c r="G45" s="58">
        <f t="shared" si="4"/>
        <v>0</v>
      </c>
    </row>
    <row r="46" spans="1:10">
      <c r="A46" s="33" t="s">
        <v>53</v>
      </c>
      <c r="B46" s="73"/>
      <c r="C46" s="74"/>
      <c r="D46" s="75"/>
      <c r="E46" s="75"/>
      <c r="F46" s="75"/>
      <c r="G46" s="76">
        <f>SUM(G33:G45)</f>
        <v>0</v>
      </c>
    </row>
    <row r="47" spans="1:10">
      <c r="A47" s="77"/>
      <c r="B47" s="78"/>
      <c r="C47" s="77"/>
      <c r="D47" s="79"/>
      <c r="E47" s="79"/>
      <c r="F47" s="79"/>
      <c r="G47" s="80"/>
    </row>
    <row r="48" spans="1:10">
      <c r="A48" s="47" t="s">
        <v>108</v>
      </c>
      <c r="B48" s="48"/>
      <c r="C48" s="49"/>
      <c r="D48" s="50"/>
      <c r="E48" s="50"/>
      <c r="F48" s="50"/>
      <c r="G48" s="49"/>
    </row>
    <row r="49" spans="1:7">
      <c r="A49" s="51" t="s">
        <v>78</v>
      </c>
      <c r="B49" s="51" t="s">
        <v>79</v>
      </c>
      <c r="C49" s="52" t="s">
        <v>80</v>
      </c>
      <c r="D49" s="51" t="s">
        <v>81</v>
      </c>
      <c r="E49" s="51" t="s">
        <v>82</v>
      </c>
      <c r="F49" s="51" t="s">
        <v>83</v>
      </c>
      <c r="G49" s="51" t="s">
        <v>84</v>
      </c>
    </row>
    <row r="50" spans="1:7">
      <c r="A50" s="53">
        <v>1</v>
      </c>
      <c r="B50" s="81" t="s">
        <v>85</v>
      </c>
      <c r="C50" s="82" t="s">
        <v>109</v>
      </c>
      <c r="D50" s="83" t="s">
        <v>87</v>
      </c>
      <c r="E50" s="83">
        <f>E26</f>
        <v>960</v>
      </c>
      <c r="F50" s="29">
        <v>0</v>
      </c>
      <c r="G50" s="58">
        <f t="shared" ref="G50:G58" si="5">E50*F50</f>
        <v>0</v>
      </c>
    </row>
    <row r="51" spans="1:7">
      <c r="A51" s="53">
        <v>2</v>
      </c>
      <c r="B51" s="54" t="s">
        <v>85</v>
      </c>
      <c r="C51" s="55" t="s">
        <v>110</v>
      </c>
      <c r="D51" s="56" t="s">
        <v>89</v>
      </c>
      <c r="E51" s="241">
        <v>240</v>
      </c>
      <c r="F51" s="29">
        <v>0</v>
      </c>
      <c r="G51" s="58">
        <f t="shared" si="5"/>
        <v>0</v>
      </c>
    </row>
    <row r="52" spans="1:7" ht="27.6">
      <c r="A52" s="53">
        <v>3</v>
      </c>
      <c r="B52" s="54" t="s">
        <v>111</v>
      </c>
      <c r="C52" s="84" t="s">
        <v>112</v>
      </c>
      <c r="D52" s="61" t="s">
        <v>87</v>
      </c>
      <c r="E52" s="57">
        <f>E50</f>
        <v>960</v>
      </c>
      <c r="F52" s="29">
        <v>0</v>
      </c>
      <c r="G52" s="58">
        <f t="shared" si="5"/>
        <v>0</v>
      </c>
    </row>
    <row r="53" spans="1:7">
      <c r="A53" s="53">
        <v>4</v>
      </c>
      <c r="B53" s="60" t="s">
        <v>113</v>
      </c>
      <c r="C53" s="27" t="s">
        <v>114</v>
      </c>
      <c r="D53" s="62" t="s">
        <v>87</v>
      </c>
      <c r="E53" s="57">
        <f>E50</f>
        <v>960</v>
      </c>
      <c r="F53" s="29">
        <v>0</v>
      </c>
      <c r="G53" s="58">
        <f t="shared" si="5"/>
        <v>0</v>
      </c>
    </row>
    <row r="54" spans="1:7">
      <c r="A54" s="53">
        <v>5</v>
      </c>
      <c r="B54" s="60" t="s">
        <v>85</v>
      </c>
      <c r="C54" s="66" t="s">
        <v>115</v>
      </c>
      <c r="D54" s="56" t="s">
        <v>87</v>
      </c>
      <c r="E54" s="57">
        <f>E50</f>
        <v>960</v>
      </c>
      <c r="F54" s="29">
        <v>0</v>
      </c>
      <c r="G54" s="58">
        <f t="shared" si="5"/>
        <v>0</v>
      </c>
    </row>
    <row r="55" spans="1:7">
      <c r="A55" s="53">
        <v>6</v>
      </c>
      <c r="B55" s="70" t="s">
        <v>116</v>
      </c>
      <c r="C55" s="85" t="s">
        <v>97</v>
      </c>
      <c r="D55" s="83" t="s">
        <v>87</v>
      </c>
      <c r="E55" s="57">
        <f>E50</f>
        <v>960</v>
      </c>
      <c r="F55" s="29">
        <v>0</v>
      </c>
      <c r="G55" s="58">
        <f t="shared" si="5"/>
        <v>0</v>
      </c>
    </row>
    <row r="56" spans="1:7">
      <c r="A56" s="53">
        <v>7</v>
      </c>
      <c r="B56" s="60" t="s">
        <v>100</v>
      </c>
      <c r="C56" s="27" t="s">
        <v>101</v>
      </c>
      <c r="D56" s="29" t="s">
        <v>89</v>
      </c>
      <c r="E56" s="65">
        <f>E51</f>
        <v>240</v>
      </c>
      <c r="F56" s="29">
        <v>0</v>
      </c>
      <c r="G56" s="58">
        <f t="shared" si="5"/>
        <v>0</v>
      </c>
    </row>
    <row r="57" spans="1:7">
      <c r="A57" s="53">
        <v>8</v>
      </c>
      <c r="B57" s="60" t="s">
        <v>102</v>
      </c>
      <c r="C57" s="68" t="s">
        <v>117</v>
      </c>
      <c r="D57" s="69" t="s">
        <v>104</v>
      </c>
      <c r="E57" s="69">
        <f>E50*0.01</f>
        <v>9.6</v>
      </c>
      <c r="F57" s="29">
        <v>0</v>
      </c>
      <c r="G57" s="58">
        <f t="shared" si="5"/>
        <v>0</v>
      </c>
    </row>
    <row r="58" spans="1:7">
      <c r="A58" s="53">
        <v>9</v>
      </c>
      <c r="B58" s="70" t="s">
        <v>105</v>
      </c>
      <c r="C58" s="71" t="s">
        <v>118</v>
      </c>
      <c r="D58" s="72" t="s">
        <v>107</v>
      </c>
      <c r="E58" s="72">
        <f>E50*0.01</f>
        <v>9.6</v>
      </c>
      <c r="F58" s="29">
        <v>0</v>
      </c>
      <c r="G58" s="58">
        <f t="shared" si="5"/>
        <v>0</v>
      </c>
    </row>
    <row r="59" spans="1:7" ht="33.75" customHeight="1">
      <c r="A59" s="33" t="s">
        <v>53</v>
      </c>
      <c r="B59" s="73"/>
      <c r="C59" s="74"/>
      <c r="D59" s="75"/>
      <c r="E59" s="75"/>
      <c r="F59" s="75"/>
      <c r="G59" s="76">
        <f>SUM(G50:G58)</f>
        <v>0</v>
      </c>
    </row>
    <row r="60" spans="1:7">
      <c r="A60" s="86"/>
      <c r="B60" s="78"/>
      <c r="C60" s="77"/>
      <c r="D60" s="79"/>
      <c r="E60" s="79"/>
      <c r="F60" s="79"/>
      <c r="G60" s="80"/>
    </row>
    <row r="61" spans="1:7">
      <c r="A61" s="47" t="s">
        <v>119</v>
      </c>
      <c r="B61" s="87"/>
      <c r="C61" s="87"/>
      <c r="D61" s="87"/>
      <c r="E61" s="87"/>
      <c r="F61" s="87"/>
      <c r="G61" s="87"/>
    </row>
    <row r="62" spans="1:7">
      <c r="A62" s="88" t="s">
        <v>78</v>
      </c>
      <c r="B62" s="88" t="s">
        <v>79</v>
      </c>
      <c r="C62" s="89" t="s">
        <v>80</v>
      </c>
      <c r="D62" s="90" t="s">
        <v>81</v>
      </c>
      <c r="E62" s="90" t="s">
        <v>82</v>
      </c>
      <c r="F62" s="90" t="s">
        <v>83</v>
      </c>
      <c r="G62" s="90" t="s">
        <v>84</v>
      </c>
    </row>
    <row r="63" spans="1:7">
      <c r="A63" s="54">
        <v>1</v>
      </c>
      <c r="B63" s="56" t="s">
        <v>85</v>
      </c>
      <c r="C63" s="91" t="s">
        <v>110</v>
      </c>
      <c r="D63" s="92" t="s">
        <v>120</v>
      </c>
      <c r="E63" s="242">
        <f>K70</f>
        <v>0.61890000000000001</v>
      </c>
      <c r="F63" s="29">
        <v>0</v>
      </c>
      <c r="G63" s="93">
        <f t="shared" ref="G63:G68" si="6">E63*F63</f>
        <v>0</v>
      </c>
    </row>
    <row r="64" spans="1:7">
      <c r="A64" s="54">
        <v>2</v>
      </c>
      <c r="B64" s="94" t="s">
        <v>85</v>
      </c>
      <c r="C64" s="91" t="s">
        <v>121</v>
      </c>
      <c r="D64" s="92" t="s">
        <v>120</v>
      </c>
      <c r="E64" s="95">
        <f>E63</f>
        <v>0.61890000000000001</v>
      </c>
      <c r="F64" s="29">
        <v>0</v>
      </c>
      <c r="G64" s="93">
        <f t="shared" si="6"/>
        <v>0</v>
      </c>
    </row>
    <row r="65" spans="1:11">
      <c r="A65" s="54">
        <v>3</v>
      </c>
      <c r="B65" s="94" t="s">
        <v>85</v>
      </c>
      <c r="C65" s="91" t="s">
        <v>122</v>
      </c>
      <c r="D65" s="92" t="s">
        <v>120</v>
      </c>
      <c r="E65" s="95">
        <f>E64</f>
        <v>0.61890000000000001</v>
      </c>
      <c r="F65" s="29">
        <v>0</v>
      </c>
      <c r="G65" s="93">
        <f t="shared" si="6"/>
        <v>0</v>
      </c>
    </row>
    <row r="66" spans="1:11">
      <c r="A66" s="54">
        <v>4</v>
      </c>
      <c r="B66" s="96" t="s">
        <v>85</v>
      </c>
      <c r="C66" s="91" t="s">
        <v>123</v>
      </c>
      <c r="D66" s="92" t="s">
        <v>120</v>
      </c>
      <c r="E66" s="95">
        <f>E65</f>
        <v>0.61890000000000001</v>
      </c>
      <c r="F66" s="29">
        <v>0</v>
      </c>
      <c r="G66" s="93">
        <f t="shared" si="6"/>
        <v>0</v>
      </c>
    </row>
    <row r="67" spans="1:11">
      <c r="A67" s="54">
        <v>5</v>
      </c>
      <c r="B67" s="96" t="s">
        <v>85</v>
      </c>
      <c r="C67" s="91" t="s">
        <v>124</v>
      </c>
      <c r="D67" s="92" t="s">
        <v>120</v>
      </c>
      <c r="E67" s="95">
        <f>E66</f>
        <v>0.61890000000000001</v>
      </c>
      <c r="F67" s="29">
        <v>0</v>
      </c>
      <c r="G67" s="93">
        <f t="shared" si="6"/>
        <v>0</v>
      </c>
    </row>
    <row r="68" spans="1:11" ht="33">
      <c r="A68" s="54">
        <v>6</v>
      </c>
      <c r="B68" s="96" t="s">
        <v>85</v>
      </c>
      <c r="C68" s="91" t="s">
        <v>125</v>
      </c>
      <c r="D68" s="92" t="s">
        <v>120</v>
      </c>
      <c r="E68" s="95">
        <f>E67</f>
        <v>0.61890000000000001</v>
      </c>
      <c r="F68" s="29">
        <v>0</v>
      </c>
      <c r="G68" s="93">
        <f t="shared" si="6"/>
        <v>0</v>
      </c>
      <c r="I68" s="17" t="s">
        <v>126</v>
      </c>
      <c r="J68" s="17" t="s">
        <v>127</v>
      </c>
      <c r="K68" s="17" t="s">
        <v>47</v>
      </c>
    </row>
    <row r="69" spans="1:11">
      <c r="A69" s="33" t="s">
        <v>53</v>
      </c>
      <c r="B69" s="73"/>
      <c r="C69" s="74"/>
      <c r="D69" s="75"/>
      <c r="E69" s="75"/>
      <c r="F69" s="75"/>
      <c r="G69" s="76">
        <f>SUM(G63:G68)</f>
        <v>0</v>
      </c>
      <c r="I69" s="97" t="s">
        <v>25</v>
      </c>
      <c r="J69" s="98"/>
      <c r="K69" s="99"/>
    </row>
    <row r="70" spans="1:11" ht="18" customHeight="1">
      <c r="A70" s="100" t="s">
        <v>128</v>
      </c>
      <c r="B70" s="101"/>
      <c r="C70" s="102"/>
      <c r="D70" s="102"/>
      <c r="E70" s="102"/>
      <c r="F70" s="102"/>
      <c r="G70" s="103">
        <f>G46+G59+G69</f>
        <v>0</v>
      </c>
      <c r="I70" s="99">
        <v>0.192</v>
      </c>
      <c r="J70" s="99">
        <v>0.4269</v>
      </c>
      <c r="K70" s="249">
        <f>SUM(I70:J70)</f>
        <v>0.61890000000000001</v>
      </c>
    </row>
    <row r="71" spans="1:11" ht="16.5" customHeight="1">
      <c r="A71" s="46"/>
      <c r="B71" s="12"/>
      <c r="C71" s="12"/>
      <c r="D71" s="12"/>
      <c r="E71" s="13"/>
      <c r="F71" s="12"/>
      <c r="G71" s="12"/>
      <c r="I71" s="40"/>
      <c r="J71" s="105"/>
      <c r="K71" s="106"/>
    </row>
    <row r="72" spans="1:11" ht="16.5" customHeight="1">
      <c r="A72" s="9"/>
      <c r="B72" s="16" t="s">
        <v>129</v>
      </c>
      <c r="C72" s="107"/>
      <c r="D72" s="107"/>
      <c r="E72" s="107"/>
      <c r="F72" s="107"/>
      <c r="G72" s="107"/>
      <c r="I72" s="40"/>
      <c r="J72" s="105"/>
      <c r="K72" s="106"/>
    </row>
    <row r="73" spans="1:11" ht="16.5" customHeight="1">
      <c r="A73" s="9"/>
      <c r="B73" s="47" t="s">
        <v>130</v>
      </c>
      <c r="C73" s="107"/>
      <c r="D73" s="107"/>
      <c r="E73" s="107"/>
      <c r="F73" s="107"/>
      <c r="G73" s="107"/>
      <c r="I73" s="40"/>
      <c r="J73" s="105"/>
      <c r="K73" s="106"/>
    </row>
    <row r="74" spans="1:11" ht="19.5" customHeight="1">
      <c r="A74" s="9"/>
      <c r="B74" s="22" t="s">
        <v>131</v>
      </c>
      <c r="C74" s="23" t="s">
        <v>132</v>
      </c>
      <c r="D74" s="22" t="s">
        <v>81</v>
      </c>
      <c r="E74" s="22" t="s">
        <v>82</v>
      </c>
      <c r="F74" s="22" t="s">
        <v>83</v>
      </c>
      <c r="G74" s="22" t="s">
        <v>84</v>
      </c>
    </row>
    <row r="75" spans="1:11" ht="18" customHeight="1">
      <c r="A75" s="9"/>
      <c r="B75" s="108">
        <v>1</v>
      </c>
      <c r="C75" s="27" t="s">
        <v>133</v>
      </c>
      <c r="D75" s="109" t="s">
        <v>87</v>
      </c>
      <c r="E75" s="29">
        <f>E15*3</f>
        <v>1440</v>
      </c>
      <c r="F75" s="29">
        <v>0</v>
      </c>
      <c r="G75" s="110">
        <f t="shared" ref="G75:G80" si="7">E75*F75</f>
        <v>0</v>
      </c>
    </row>
    <row r="76" spans="1:11">
      <c r="A76" s="9"/>
      <c r="B76" s="111">
        <v>2</v>
      </c>
      <c r="C76" s="91" t="s">
        <v>134</v>
      </c>
      <c r="D76" s="112" t="s">
        <v>87</v>
      </c>
      <c r="E76" s="113">
        <f>E15</f>
        <v>480</v>
      </c>
      <c r="F76" s="29">
        <v>0</v>
      </c>
      <c r="G76" s="110">
        <f t="shared" si="7"/>
        <v>0</v>
      </c>
    </row>
    <row r="77" spans="1:11">
      <c r="A77" s="9"/>
      <c r="B77" s="111">
        <v>3</v>
      </c>
      <c r="C77" s="91" t="s">
        <v>135</v>
      </c>
      <c r="D77" s="112" t="s">
        <v>136</v>
      </c>
      <c r="E77" s="113">
        <f>E15/2</f>
        <v>240</v>
      </c>
      <c r="F77" s="29">
        <v>0</v>
      </c>
      <c r="G77" s="110">
        <f t="shared" si="7"/>
        <v>0</v>
      </c>
    </row>
    <row r="78" spans="1:11">
      <c r="A78" s="9"/>
      <c r="B78" s="111">
        <v>4</v>
      </c>
      <c r="C78" s="91" t="s">
        <v>137</v>
      </c>
      <c r="D78" s="112" t="s">
        <v>104</v>
      </c>
      <c r="E78" s="113">
        <f>E15*0.1</f>
        <v>48</v>
      </c>
      <c r="F78" s="29">
        <v>0</v>
      </c>
      <c r="G78" s="110">
        <f t="shared" si="7"/>
        <v>0</v>
      </c>
    </row>
    <row r="79" spans="1:11">
      <c r="A79" s="9"/>
      <c r="B79" s="111">
        <v>5</v>
      </c>
      <c r="C79" s="91" t="s">
        <v>138</v>
      </c>
      <c r="D79" s="112" t="s">
        <v>139</v>
      </c>
      <c r="E79" s="113">
        <f>E15/1000*5</f>
        <v>2.4</v>
      </c>
      <c r="F79" s="29">
        <v>0</v>
      </c>
      <c r="G79" s="110">
        <f t="shared" si="7"/>
        <v>0</v>
      </c>
    </row>
    <row r="80" spans="1:11">
      <c r="A80" s="9"/>
      <c r="B80" s="111">
        <v>6</v>
      </c>
      <c r="C80" s="91" t="s">
        <v>140</v>
      </c>
      <c r="D80" s="112" t="s">
        <v>87</v>
      </c>
      <c r="E80" s="113">
        <f>E15</f>
        <v>480</v>
      </c>
      <c r="F80" s="29">
        <v>0</v>
      </c>
      <c r="G80" s="110">
        <f t="shared" si="7"/>
        <v>0</v>
      </c>
    </row>
    <row r="81" spans="1:7" ht="16.2">
      <c r="A81" s="9"/>
      <c r="B81" s="114" t="s">
        <v>53</v>
      </c>
      <c r="C81" s="115"/>
      <c r="D81" s="116"/>
      <c r="E81" s="116" t="s">
        <v>141</v>
      </c>
      <c r="F81" s="116"/>
      <c r="G81" s="117">
        <f>SUM(G75:G80)</f>
        <v>0</v>
      </c>
    </row>
    <row r="82" spans="1:7">
      <c r="A82" s="118"/>
      <c r="B82" s="47"/>
      <c r="C82" s="118"/>
      <c r="D82" s="47"/>
      <c r="E82" s="47"/>
      <c r="F82" s="47"/>
      <c r="G82" s="47"/>
    </row>
    <row r="83" spans="1:7" ht="17.25" customHeight="1">
      <c r="A83" s="118"/>
      <c r="B83" s="47" t="s">
        <v>142</v>
      </c>
      <c r="C83" s="107"/>
      <c r="D83" s="107"/>
      <c r="E83" s="107"/>
      <c r="F83" s="107"/>
      <c r="G83" s="107"/>
    </row>
    <row r="84" spans="1:7" ht="15.75" customHeight="1">
      <c r="A84" s="118"/>
      <c r="B84" s="22" t="s">
        <v>131</v>
      </c>
      <c r="C84" s="23" t="s">
        <v>132</v>
      </c>
      <c r="D84" s="22" t="s">
        <v>81</v>
      </c>
      <c r="E84" s="22" t="s">
        <v>82</v>
      </c>
      <c r="F84" s="22" t="s">
        <v>83</v>
      </c>
      <c r="G84" s="22" t="s">
        <v>84</v>
      </c>
    </row>
    <row r="85" spans="1:7" ht="15.75" customHeight="1">
      <c r="A85" s="118"/>
      <c r="B85" s="111">
        <v>1</v>
      </c>
      <c r="C85" s="119" t="s">
        <v>143</v>
      </c>
      <c r="D85" s="120" t="s">
        <v>87</v>
      </c>
      <c r="E85" s="121">
        <f>E26*2</f>
        <v>1920</v>
      </c>
      <c r="F85" s="29">
        <v>0</v>
      </c>
      <c r="G85" s="122">
        <f>E85*F85</f>
        <v>0</v>
      </c>
    </row>
    <row r="86" spans="1:7" ht="19.5" customHeight="1">
      <c r="A86" s="118"/>
      <c r="B86" s="111">
        <v>2</v>
      </c>
      <c r="C86" s="91" t="s">
        <v>137</v>
      </c>
      <c r="D86" s="112" t="s">
        <v>104</v>
      </c>
      <c r="E86" s="113">
        <f>E56*0.1</f>
        <v>24</v>
      </c>
      <c r="F86" s="29">
        <v>0</v>
      </c>
      <c r="G86" s="110">
        <f>E86*F86</f>
        <v>0</v>
      </c>
    </row>
    <row r="87" spans="1:7" ht="17.25" customHeight="1">
      <c r="A87" s="118"/>
      <c r="B87" s="111">
        <v>3</v>
      </c>
      <c r="C87" s="91" t="s">
        <v>138</v>
      </c>
      <c r="D87" s="112" t="s">
        <v>139</v>
      </c>
      <c r="E87" s="113">
        <f>E26/1000*5</f>
        <v>4.8</v>
      </c>
      <c r="F87" s="29">
        <v>0</v>
      </c>
      <c r="G87" s="110">
        <f>E87*F87</f>
        <v>0</v>
      </c>
    </row>
    <row r="88" spans="1:7" ht="16.2">
      <c r="A88" s="118"/>
      <c r="B88" s="114" t="s">
        <v>53</v>
      </c>
      <c r="C88" s="115"/>
      <c r="D88" s="116"/>
      <c r="E88" s="116" t="s">
        <v>141</v>
      </c>
      <c r="F88" s="116"/>
      <c r="G88" s="117">
        <f>SUM(G85:G87)</f>
        <v>0</v>
      </c>
    </row>
    <row r="89" spans="1:7">
      <c r="A89" s="118"/>
      <c r="B89" s="47"/>
      <c r="C89" s="118"/>
      <c r="D89" s="47"/>
      <c r="E89" s="47"/>
      <c r="F89" s="47"/>
      <c r="G89" s="47"/>
    </row>
    <row r="90" spans="1:7" ht="16.2">
      <c r="A90" s="118"/>
      <c r="B90" s="47" t="s">
        <v>144</v>
      </c>
      <c r="C90" s="107"/>
      <c r="D90" s="107"/>
      <c r="E90" s="107"/>
      <c r="F90" s="107"/>
      <c r="G90" s="107"/>
    </row>
    <row r="91" spans="1:7">
      <c r="A91" s="118"/>
      <c r="B91" s="22" t="s">
        <v>131</v>
      </c>
      <c r="C91" s="23" t="s">
        <v>132</v>
      </c>
      <c r="D91" s="22" t="s">
        <v>81</v>
      </c>
      <c r="E91" s="22" t="s">
        <v>82</v>
      </c>
      <c r="F91" s="22" t="s">
        <v>83</v>
      </c>
      <c r="G91" s="22" t="s">
        <v>84</v>
      </c>
    </row>
    <row r="92" spans="1:7" ht="27.6">
      <c r="A92" s="118"/>
      <c r="B92" s="111">
        <v>1</v>
      </c>
      <c r="C92" s="91" t="s">
        <v>145</v>
      </c>
      <c r="D92" s="120" t="s">
        <v>139</v>
      </c>
      <c r="E92" s="121">
        <f>E63*10000*0.015</f>
        <v>92.834999999999994</v>
      </c>
      <c r="F92" s="29">
        <v>0</v>
      </c>
      <c r="G92" s="122">
        <f>E92*F92</f>
        <v>0</v>
      </c>
    </row>
    <row r="93" spans="1:7" ht="15.75" customHeight="1">
      <c r="A93" s="118"/>
      <c r="B93" s="114" t="s">
        <v>53</v>
      </c>
      <c r="C93" s="115"/>
      <c r="D93" s="116"/>
      <c r="E93" s="116" t="s">
        <v>141</v>
      </c>
      <c r="F93" s="116"/>
      <c r="G93" s="117">
        <f>SUM(G92:G92)</f>
        <v>0</v>
      </c>
    </row>
    <row r="94" spans="1:7" ht="16.5" customHeight="1">
      <c r="A94" s="118"/>
      <c r="B94" s="100" t="s">
        <v>146</v>
      </c>
      <c r="C94" s="101"/>
      <c r="D94" s="102"/>
      <c r="E94" s="102"/>
      <c r="F94" s="102"/>
      <c r="G94" s="103">
        <f>G81+G88+G93</f>
        <v>0</v>
      </c>
    </row>
    <row r="95" spans="1:7" ht="16.2">
      <c r="A95" s="118"/>
      <c r="B95" s="123"/>
      <c r="C95" s="124"/>
      <c r="D95" s="125"/>
      <c r="E95" s="125"/>
      <c r="F95" s="125"/>
      <c r="G95" s="126"/>
    </row>
    <row r="96" spans="1:7">
      <c r="A96" s="16" t="s">
        <v>147</v>
      </c>
      <c r="B96" s="48"/>
      <c r="C96" s="49"/>
      <c r="D96" s="50"/>
      <c r="E96" s="50"/>
      <c r="F96" s="50"/>
      <c r="G96" s="49"/>
    </row>
    <row r="97" spans="1:7">
      <c r="A97" s="88" t="s">
        <v>78</v>
      </c>
      <c r="B97" s="88" t="s">
        <v>79</v>
      </c>
      <c r="C97" s="89" t="s">
        <v>80</v>
      </c>
      <c r="D97" s="90" t="s">
        <v>81</v>
      </c>
      <c r="E97" s="90" t="s">
        <v>82</v>
      </c>
      <c r="F97" s="90" t="s">
        <v>83</v>
      </c>
      <c r="G97" s="90" t="s">
        <v>84</v>
      </c>
    </row>
    <row r="98" spans="1:7">
      <c r="A98" s="54">
        <v>1</v>
      </c>
      <c r="B98" s="127" t="s">
        <v>85</v>
      </c>
      <c r="C98" s="91" t="s">
        <v>148</v>
      </c>
      <c r="D98" s="92" t="s">
        <v>136</v>
      </c>
      <c r="E98" s="128">
        <v>606</v>
      </c>
      <c r="F98" s="29">
        <v>0</v>
      </c>
      <c r="G98" s="93">
        <f>E98*F98</f>
        <v>0</v>
      </c>
    </row>
    <row r="99" spans="1:7" ht="26.85" customHeight="1">
      <c r="A99" s="54">
        <v>2</v>
      </c>
      <c r="B99" s="56" t="s">
        <v>149</v>
      </c>
      <c r="C99" s="91" t="s">
        <v>150</v>
      </c>
      <c r="D99" s="92" t="s">
        <v>87</v>
      </c>
      <c r="E99" s="128">
        <f>E98/3</f>
        <v>202</v>
      </c>
      <c r="F99" s="29">
        <v>0</v>
      </c>
      <c r="G99" s="93">
        <f>E99*F99</f>
        <v>0</v>
      </c>
    </row>
    <row r="100" spans="1:7" ht="41.4">
      <c r="A100" s="54">
        <v>3</v>
      </c>
      <c r="B100" s="127" t="s">
        <v>85</v>
      </c>
      <c r="C100" s="91" t="s">
        <v>151</v>
      </c>
      <c r="D100" s="57" t="s">
        <v>87</v>
      </c>
      <c r="E100" s="129">
        <f>E99</f>
        <v>202</v>
      </c>
      <c r="F100" s="29">
        <v>0</v>
      </c>
      <c r="G100" s="93">
        <f>E100*F100</f>
        <v>0</v>
      </c>
    </row>
    <row r="101" spans="1:7" ht="41.4">
      <c r="A101" s="54">
        <v>4</v>
      </c>
      <c r="B101" s="127" t="s">
        <v>85</v>
      </c>
      <c r="C101" s="91" t="s">
        <v>152</v>
      </c>
      <c r="D101" s="57" t="s">
        <v>136</v>
      </c>
      <c r="E101" s="129">
        <f>E98</f>
        <v>606</v>
      </c>
      <c r="F101" s="29">
        <v>0</v>
      </c>
      <c r="G101" s="93">
        <f>E101*F101</f>
        <v>0</v>
      </c>
    </row>
    <row r="102" spans="1:7">
      <c r="A102" s="81">
        <v>5</v>
      </c>
      <c r="B102" s="83" t="s">
        <v>105</v>
      </c>
      <c r="C102" s="130" t="s">
        <v>153</v>
      </c>
      <c r="D102" s="131" t="s">
        <v>107</v>
      </c>
      <c r="E102" s="132">
        <f>E98*0.02</f>
        <v>12.120000000000001</v>
      </c>
      <c r="F102" s="29">
        <v>0</v>
      </c>
      <c r="G102" s="133">
        <f>E102*F102</f>
        <v>0</v>
      </c>
    </row>
    <row r="103" spans="1:7">
      <c r="A103" s="134" t="s">
        <v>53</v>
      </c>
      <c r="B103" s="135"/>
      <c r="C103" s="136"/>
      <c r="D103" s="137"/>
      <c r="E103" s="138"/>
      <c r="F103" s="137"/>
      <c r="G103" s="139">
        <f>SUM(G98:G102)</f>
        <v>0</v>
      </c>
    </row>
    <row r="104" spans="1:7" ht="16.2">
      <c r="A104" s="118"/>
      <c r="B104" s="123"/>
      <c r="C104" s="124"/>
      <c r="D104" s="125"/>
      <c r="E104" s="125"/>
      <c r="F104" s="125"/>
      <c r="G104" s="126"/>
    </row>
    <row r="105" spans="1:7" ht="18" customHeight="1">
      <c r="A105" s="16" t="s">
        <v>154</v>
      </c>
      <c r="B105" s="48"/>
      <c r="C105" s="49"/>
      <c r="D105" s="50"/>
      <c r="E105" s="50"/>
      <c r="F105" s="50"/>
      <c r="G105" s="49"/>
    </row>
    <row r="106" spans="1:7" ht="17.25" customHeight="1">
      <c r="A106" s="47" t="s">
        <v>155</v>
      </c>
      <c r="B106" s="48"/>
      <c r="C106" s="49"/>
      <c r="D106" s="50"/>
      <c r="E106" s="50"/>
      <c r="F106" s="50"/>
      <c r="G106" s="49"/>
    </row>
    <row r="107" spans="1:7" ht="42" customHeight="1">
      <c r="A107" s="88" t="s">
        <v>78</v>
      </c>
      <c r="B107" s="88" t="s">
        <v>79</v>
      </c>
      <c r="C107" s="89" t="s">
        <v>80</v>
      </c>
      <c r="D107" s="90" t="s">
        <v>81</v>
      </c>
      <c r="E107" s="90" t="s">
        <v>82</v>
      </c>
      <c r="F107" s="90" t="s">
        <v>83</v>
      </c>
      <c r="G107" s="90" t="s">
        <v>84</v>
      </c>
    </row>
    <row r="108" spans="1:7" ht="43.5" customHeight="1">
      <c r="A108" s="54">
        <v>1</v>
      </c>
      <c r="B108" s="94" t="s">
        <v>85</v>
      </c>
      <c r="C108" s="91" t="s">
        <v>156</v>
      </c>
      <c r="D108" s="92" t="s">
        <v>87</v>
      </c>
      <c r="E108" s="128">
        <f>E15</f>
        <v>480</v>
      </c>
      <c r="F108" s="29">
        <v>0</v>
      </c>
      <c r="G108" s="93">
        <f>E108*F108</f>
        <v>0</v>
      </c>
    </row>
    <row r="109" spans="1:7" ht="17.25" customHeight="1">
      <c r="A109" s="54">
        <v>2</v>
      </c>
      <c r="B109" s="96" t="s">
        <v>85</v>
      </c>
      <c r="C109" s="91" t="s">
        <v>157</v>
      </c>
      <c r="D109" s="92" t="s">
        <v>87</v>
      </c>
      <c r="E109" s="128">
        <f>E108</f>
        <v>480</v>
      </c>
      <c r="F109" s="29">
        <v>0</v>
      </c>
      <c r="G109" s="93">
        <f>E109*F109</f>
        <v>0</v>
      </c>
    </row>
    <row r="110" spans="1:7" ht="27.6">
      <c r="A110" s="54">
        <v>3</v>
      </c>
      <c r="B110" s="96" t="s">
        <v>85</v>
      </c>
      <c r="C110" s="91" t="s">
        <v>158</v>
      </c>
      <c r="D110" s="92" t="s">
        <v>87</v>
      </c>
      <c r="E110" s="128">
        <f>E108</f>
        <v>480</v>
      </c>
      <c r="F110" s="29">
        <v>0</v>
      </c>
      <c r="G110" s="93">
        <f>E110*F110</f>
        <v>0</v>
      </c>
    </row>
    <row r="111" spans="1:7">
      <c r="A111" s="81">
        <v>4</v>
      </c>
      <c r="B111" s="140" t="s">
        <v>85</v>
      </c>
      <c r="C111" s="130" t="s">
        <v>159</v>
      </c>
      <c r="D111" s="131" t="s">
        <v>89</v>
      </c>
      <c r="E111" s="132">
        <f>E110/100*20</f>
        <v>96</v>
      </c>
      <c r="F111" s="29">
        <v>0</v>
      </c>
      <c r="G111" s="133">
        <f>E111*F111</f>
        <v>0</v>
      </c>
    </row>
    <row r="112" spans="1:7">
      <c r="A112" s="141" t="s">
        <v>160</v>
      </c>
      <c r="B112" s="142"/>
      <c r="C112" s="143"/>
      <c r="D112" s="143"/>
      <c r="E112" s="143"/>
      <c r="F112" s="143"/>
      <c r="G112" s="144">
        <f>SUM(G108:G111)</f>
        <v>0</v>
      </c>
    </row>
    <row r="113" spans="1:7">
      <c r="A113" s="47"/>
      <c r="B113" s="145"/>
      <c r="C113" s="47"/>
      <c r="D113" s="47"/>
      <c r="E113" s="47"/>
      <c r="F113" s="47"/>
      <c r="G113" s="146"/>
    </row>
    <row r="114" spans="1:7">
      <c r="A114" s="47" t="s">
        <v>161</v>
      </c>
      <c r="B114" s="48"/>
      <c r="C114" s="49"/>
      <c r="D114" s="50"/>
      <c r="E114" s="50"/>
      <c r="F114" s="50"/>
      <c r="G114" s="49"/>
    </row>
    <row r="115" spans="1:7" ht="17.25" customHeight="1">
      <c r="A115" s="88" t="s">
        <v>78</v>
      </c>
      <c r="B115" s="88" t="s">
        <v>79</v>
      </c>
      <c r="C115" s="89" t="s">
        <v>80</v>
      </c>
      <c r="D115" s="90" t="s">
        <v>81</v>
      </c>
      <c r="E115" s="90" t="s">
        <v>82</v>
      </c>
      <c r="F115" s="90" t="s">
        <v>83</v>
      </c>
      <c r="G115" s="90" t="s">
        <v>84</v>
      </c>
    </row>
    <row r="116" spans="1:7" ht="17.25" customHeight="1">
      <c r="A116" s="54">
        <v>1</v>
      </c>
      <c r="B116" s="94" t="s">
        <v>85</v>
      </c>
      <c r="C116" s="91" t="s">
        <v>162</v>
      </c>
      <c r="D116" s="92" t="s">
        <v>89</v>
      </c>
      <c r="E116" s="128">
        <f>E51</f>
        <v>240</v>
      </c>
      <c r="F116" s="29">
        <v>0</v>
      </c>
      <c r="G116" s="93">
        <f>E116*F116</f>
        <v>0</v>
      </c>
    </row>
    <row r="117" spans="1:7" ht="35.1" customHeight="1">
      <c r="A117" s="54">
        <v>2</v>
      </c>
      <c r="B117" s="96" t="s">
        <v>85</v>
      </c>
      <c r="C117" s="91" t="s">
        <v>157</v>
      </c>
      <c r="D117" s="92" t="s">
        <v>89</v>
      </c>
      <c r="E117" s="128">
        <f>E116</f>
        <v>240</v>
      </c>
      <c r="F117" s="29">
        <v>0</v>
      </c>
      <c r="G117" s="93">
        <f>E117*F117</f>
        <v>0</v>
      </c>
    </row>
    <row r="118" spans="1:7" ht="18" customHeight="1">
      <c r="A118" s="54">
        <v>3</v>
      </c>
      <c r="B118" s="96" t="s">
        <v>85</v>
      </c>
      <c r="C118" s="91" t="s">
        <v>163</v>
      </c>
      <c r="D118" s="92" t="s">
        <v>87</v>
      </c>
      <c r="E118" s="128">
        <f>E116</f>
        <v>240</v>
      </c>
      <c r="F118" s="29">
        <v>0</v>
      </c>
      <c r="G118" s="93">
        <f>E118*F118</f>
        <v>0</v>
      </c>
    </row>
    <row r="119" spans="1:7">
      <c r="A119" s="81">
        <v>4</v>
      </c>
      <c r="B119" s="140" t="s">
        <v>85</v>
      </c>
      <c r="C119" s="130" t="s">
        <v>159</v>
      </c>
      <c r="D119" s="131" t="s">
        <v>89</v>
      </c>
      <c r="E119" s="132">
        <f>E116</f>
        <v>240</v>
      </c>
      <c r="F119" s="29">
        <v>0</v>
      </c>
      <c r="G119" s="133">
        <f>E119*F119</f>
        <v>0</v>
      </c>
    </row>
    <row r="120" spans="1:7">
      <c r="A120" s="141" t="s">
        <v>164</v>
      </c>
      <c r="B120" s="142"/>
      <c r="C120" s="143"/>
      <c r="D120" s="143"/>
      <c r="E120" s="143"/>
      <c r="F120" s="143"/>
      <c r="G120" s="144">
        <f>SUM(G116:G119)</f>
        <v>0</v>
      </c>
    </row>
    <row r="121" spans="1:7">
      <c r="A121" s="47"/>
      <c r="B121" s="145"/>
      <c r="C121" s="47"/>
      <c r="D121" s="47"/>
      <c r="E121" s="47"/>
      <c r="F121" s="47"/>
      <c r="G121" s="146"/>
    </row>
    <row r="122" spans="1:7">
      <c r="A122" s="147" t="s">
        <v>165</v>
      </c>
      <c r="B122" s="148"/>
      <c r="C122" s="149"/>
      <c r="D122" s="150"/>
      <c r="E122" s="150"/>
      <c r="F122" s="150"/>
      <c r="G122" s="149"/>
    </row>
    <row r="123" spans="1:7" ht="18" customHeight="1">
      <c r="A123" s="151" t="s">
        <v>78</v>
      </c>
      <c r="B123" s="151" t="s">
        <v>79</v>
      </c>
      <c r="C123" s="152" t="s">
        <v>80</v>
      </c>
      <c r="D123" s="153" t="s">
        <v>81</v>
      </c>
      <c r="E123" s="153" t="s">
        <v>82</v>
      </c>
      <c r="F123" s="153" t="s">
        <v>83</v>
      </c>
      <c r="G123" s="153" t="s">
        <v>84</v>
      </c>
    </row>
    <row r="124" spans="1:7" ht="15.75" customHeight="1">
      <c r="A124" s="154">
        <v>1</v>
      </c>
      <c r="B124" s="155" t="s">
        <v>85</v>
      </c>
      <c r="C124" s="156" t="s">
        <v>166</v>
      </c>
      <c r="D124" s="157" t="s">
        <v>120</v>
      </c>
      <c r="E124" s="158">
        <f>E67</f>
        <v>0.61890000000000001</v>
      </c>
      <c r="F124" s="244">
        <v>0</v>
      </c>
      <c r="G124" s="159">
        <f>E124*F124</f>
        <v>0</v>
      </c>
    </row>
    <row r="125" spans="1:7" ht="16.5" customHeight="1">
      <c r="A125" s="160" t="s">
        <v>167</v>
      </c>
      <c r="B125" s="161"/>
      <c r="C125" s="162"/>
      <c r="D125" s="162"/>
      <c r="E125" s="162"/>
      <c r="F125" s="162"/>
      <c r="G125" s="163">
        <f>SUM(G124:G124)</f>
        <v>0</v>
      </c>
    </row>
    <row r="126" spans="1:7" ht="16.5" customHeight="1">
      <c r="A126" s="47"/>
      <c r="B126" s="145"/>
      <c r="C126" s="47"/>
      <c r="D126" s="47"/>
      <c r="E126" s="47"/>
      <c r="F126" s="47"/>
      <c r="G126" s="146"/>
    </row>
    <row r="127" spans="1:7">
      <c r="A127" s="141" t="s">
        <v>168</v>
      </c>
      <c r="B127" s="164"/>
      <c r="C127" s="165"/>
      <c r="D127" s="165"/>
      <c r="E127" s="165"/>
      <c r="F127" s="165"/>
      <c r="G127" s="144">
        <f>G112+G120</f>
        <v>0</v>
      </c>
    </row>
    <row r="128" spans="1:7">
      <c r="A128" s="160" t="s">
        <v>169</v>
      </c>
      <c r="B128" s="166"/>
      <c r="C128" s="167"/>
      <c r="D128" s="167"/>
      <c r="E128" s="167"/>
      <c r="F128" s="167"/>
      <c r="G128" s="163">
        <f>G125</f>
        <v>0</v>
      </c>
    </row>
    <row r="129" spans="1:7">
      <c r="A129" s="168" t="s">
        <v>170</v>
      </c>
      <c r="B129" s="169"/>
      <c r="C129" s="170"/>
      <c r="D129" s="170"/>
      <c r="E129" s="170"/>
      <c r="F129" s="170"/>
      <c r="G129" s="139">
        <f>G127*3</f>
        <v>0</v>
      </c>
    </row>
    <row r="130" spans="1:7">
      <c r="A130" s="171" t="s">
        <v>171</v>
      </c>
      <c r="B130" s="172"/>
      <c r="C130" s="173"/>
      <c r="D130" s="173"/>
      <c r="E130" s="173"/>
      <c r="F130" s="173"/>
      <c r="G130" s="174">
        <f>G125*3</f>
        <v>0</v>
      </c>
    </row>
    <row r="131" spans="1:7" ht="17.25" customHeight="1">
      <c r="A131" s="9"/>
      <c r="B131" s="12"/>
      <c r="C131" s="12"/>
      <c r="D131" s="12"/>
      <c r="E131" s="12"/>
      <c r="F131" s="12"/>
      <c r="G131" s="12"/>
    </row>
    <row r="132" spans="1:7">
      <c r="A132" s="47" t="s">
        <v>172</v>
      </c>
      <c r="B132" s="48"/>
      <c r="C132" s="49"/>
      <c r="D132" s="50"/>
      <c r="E132" s="50"/>
      <c r="F132" s="50"/>
      <c r="G132" s="49"/>
    </row>
    <row r="133" spans="1:7">
      <c r="A133" s="88" t="s">
        <v>78</v>
      </c>
      <c r="B133" s="88" t="s">
        <v>79</v>
      </c>
      <c r="C133" s="89" t="s">
        <v>80</v>
      </c>
      <c r="D133" s="90" t="s">
        <v>81</v>
      </c>
      <c r="E133" s="90" t="s">
        <v>82</v>
      </c>
      <c r="F133" s="90" t="s">
        <v>83</v>
      </c>
      <c r="G133" s="90" t="s">
        <v>84</v>
      </c>
    </row>
    <row r="134" spans="1:7">
      <c r="A134" s="54">
        <v>1</v>
      </c>
      <c r="B134" s="127" t="s">
        <v>85</v>
      </c>
      <c r="C134" s="91" t="s">
        <v>173</v>
      </c>
      <c r="D134" s="92" t="s">
        <v>87</v>
      </c>
      <c r="E134" s="128">
        <v>26</v>
      </c>
      <c r="F134" s="29">
        <v>0</v>
      </c>
      <c r="G134" s="93">
        <f>E134*F134</f>
        <v>0</v>
      </c>
    </row>
    <row r="135" spans="1:7">
      <c r="A135" s="54">
        <v>2</v>
      </c>
      <c r="B135" s="56" t="s">
        <v>149</v>
      </c>
      <c r="C135" s="91" t="s">
        <v>150</v>
      </c>
      <c r="D135" s="92" t="s">
        <v>87</v>
      </c>
      <c r="E135" s="128">
        <v>13</v>
      </c>
      <c r="F135" s="29">
        <v>0</v>
      </c>
      <c r="G135" s="93">
        <f>E135*F135</f>
        <v>0</v>
      </c>
    </row>
    <row r="136" spans="1:7" ht="27.6">
      <c r="A136" s="54">
        <v>3</v>
      </c>
      <c r="B136" s="127" t="s">
        <v>85</v>
      </c>
      <c r="C136" s="91" t="s">
        <v>174</v>
      </c>
      <c r="D136" s="57" t="s">
        <v>87</v>
      </c>
      <c r="E136" s="129">
        <v>13</v>
      </c>
      <c r="F136" s="29">
        <v>0</v>
      </c>
      <c r="G136" s="93">
        <f>E136*F136</f>
        <v>0</v>
      </c>
    </row>
    <row r="137" spans="1:7">
      <c r="A137" s="54">
        <v>4</v>
      </c>
      <c r="B137" s="56" t="s">
        <v>105</v>
      </c>
      <c r="C137" s="91" t="s">
        <v>153</v>
      </c>
      <c r="D137" s="92" t="s">
        <v>107</v>
      </c>
      <c r="E137" s="29">
        <f>E135*0.02</f>
        <v>0.26</v>
      </c>
      <c r="F137" s="29">
        <v>0</v>
      </c>
      <c r="G137" s="93">
        <f>E137*F137</f>
        <v>0</v>
      </c>
    </row>
    <row r="138" spans="1:7">
      <c r="A138" s="81">
        <v>5</v>
      </c>
      <c r="B138" s="83" t="s">
        <v>85</v>
      </c>
      <c r="C138" s="130" t="s">
        <v>175</v>
      </c>
      <c r="D138" s="131" t="s">
        <v>87</v>
      </c>
      <c r="E138" s="113">
        <v>13</v>
      </c>
      <c r="F138" s="29">
        <v>0</v>
      </c>
      <c r="G138" s="93">
        <f>E138*F138</f>
        <v>0</v>
      </c>
    </row>
    <row r="139" spans="1:7">
      <c r="A139" s="134" t="s">
        <v>53</v>
      </c>
      <c r="B139" s="135"/>
      <c r="C139" s="136"/>
      <c r="D139" s="137"/>
      <c r="E139" s="138"/>
      <c r="F139" s="137"/>
      <c r="G139" s="139">
        <f>SUM(G134:G138)</f>
        <v>0</v>
      </c>
    </row>
    <row r="140" spans="1:7">
      <c r="A140" s="9"/>
      <c r="B140" s="12"/>
      <c r="C140" s="12"/>
      <c r="D140" s="12"/>
      <c r="E140" s="12"/>
      <c r="F140" s="12"/>
      <c r="G140" s="12"/>
    </row>
    <row r="141" spans="1:7">
      <c r="A141" s="9"/>
      <c r="B141" s="16" t="s">
        <v>20</v>
      </c>
      <c r="C141" s="12"/>
      <c r="D141" s="12"/>
      <c r="E141" s="12"/>
      <c r="F141" s="12"/>
      <c r="G141" s="12"/>
    </row>
    <row r="142" spans="1:7">
      <c r="A142" s="9"/>
      <c r="B142" s="16" t="s">
        <v>176</v>
      </c>
      <c r="C142" s="48"/>
      <c r="D142" s="48"/>
      <c r="E142" s="48"/>
      <c r="F142" s="48"/>
      <c r="G142" s="48"/>
    </row>
    <row r="143" spans="1:7">
      <c r="A143" s="9"/>
      <c r="B143" s="175" t="s">
        <v>177</v>
      </c>
      <c r="C143" s="176"/>
      <c r="D143" s="176"/>
      <c r="E143" s="176"/>
      <c r="F143" s="176"/>
      <c r="G143" s="177">
        <f>G27</f>
        <v>0</v>
      </c>
    </row>
    <row r="144" spans="1:7">
      <c r="A144" s="9"/>
      <c r="B144" s="175" t="s">
        <v>178</v>
      </c>
      <c r="C144" s="176"/>
      <c r="D144" s="176"/>
      <c r="E144" s="176"/>
      <c r="F144" s="176"/>
      <c r="G144" s="177">
        <f>G70</f>
        <v>0</v>
      </c>
    </row>
    <row r="145" spans="1:9">
      <c r="A145" s="9"/>
      <c r="B145" s="178" t="s">
        <v>179</v>
      </c>
      <c r="C145" s="179"/>
      <c r="D145" s="179"/>
      <c r="E145" s="179"/>
      <c r="F145" s="179"/>
      <c r="G145" s="180">
        <f>G94</f>
        <v>0</v>
      </c>
    </row>
    <row r="146" spans="1:9">
      <c r="A146" s="9"/>
      <c r="B146" s="178" t="s">
        <v>180</v>
      </c>
      <c r="C146" s="179"/>
      <c r="D146" s="179"/>
      <c r="E146" s="179"/>
      <c r="F146" s="179"/>
      <c r="G146" s="180">
        <f>G103</f>
        <v>0</v>
      </c>
      <c r="I146" s="181"/>
    </row>
    <row r="147" spans="1:9">
      <c r="A147" s="9"/>
      <c r="B147" s="178" t="s">
        <v>181</v>
      </c>
      <c r="C147" s="179"/>
      <c r="D147" s="179"/>
      <c r="E147" s="179"/>
      <c r="F147" s="179"/>
      <c r="G147" s="180">
        <f>G129</f>
        <v>0</v>
      </c>
    </row>
    <row r="148" spans="1:9">
      <c r="A148" s="9"/>
      <c r="B148" s="182" t="s">
        <v>182</v>
      </c>
      <c r="C148" s="183"/>
      <c r="D148" s="183"/>
      <c r="E148" s="183"/>
      <c r="F148" s="183"/>
      <c r="G148" s="184">
        <f>G130</f>
        <v>0</v>
      </c>
    </row>
    <row r="149" spans="1:9">
      <c r="A149" s="9"/>
      <c r="B149" s="178" t="s">
        <v>183</v>
      </c>
      <c r="C149" s="183"/>
      <c r="D149" s="183"/>
      <c r="E149" s="183"/>
      <c r="F149" s="183"/>
      <c r="G149" s="180">
        <f>G139</f>
        <v>0</v>
      </c>
      <c r="I149" s="186"/>
    </row>
    <row r="150" spans="1:9" ht="18.600000000000001">
      <c r="A150" s="9"/>
      <c r="B150" s="250" t="s">
        <v>184</v>
      </c>
      <c r="C150" s="251"/>
      <c r="D150" s="251"/>
      <c r="E150" s="251"/>
      <c r="F150" s="251"/>
      <c r="G150" s="252">
        <f>SUM(G143:G149)</f>
        <v>0</v>
      </c>
      <c r="I150" s="181"/>
    </row>
    <row r="151" spans="1:9">
      <c r="A151" s="9"/>
      <c r="B151" s="9"/>
      <c r="C151" s="9"/>
      <c r="D151" s="9"/>
      <c r="E151" s="9"/>
      <c r="F151" s="9"/>
      <c r="G151" s="9"/>
    </row>
    <row r="152" spans="1:9">
      <c r="A152" s="9"/>
      <c r="B152" s="9"/>
      <c r="C152" s="9"/>
      <c r="D152" s="9"/>
      <c r="E152" s="9"/>
      <c r="F152" s="9"/>
      <c r="G152" s="9"/>
      <c r="I152" s="190"/>
    </row>
    <row r="153" spans="1:9">
      <c r="A153" s="9"/>
      <c r="B153" s="9"/>
      <c r="C153" s="9"/>
      <c r="D153" s="9"/>
      <c r="E153" s="9"/>
      <c r="F153" s="9"/>
      <c r="G153" s="9"/>
    </row>
    <row r="154" spans="1:9">
      <c r="G154" s="243"/>
    </row>
    <row r="155" spans="1:9">
      <c r="G155" s="199"/>
    </row>
    <row r="156" spans="1:9">
      <c r="G156" s="199"/>
    </row>
  </sheetData>
  <printOptions horizontalCentered="1"/>
  <pageMargins left="0.7" right="0.7" top="0.78749999999999998" bottom="0.95416666666666705" header="0.511811023622047" footer="0.78749999999999998"/>
  <pageSetup paperSize="9" scale="55" orientation="landscape" horizontalDpi="300" verticalDpi="300" r:id="rId1"/>
  <headerFooter>
    <oddFooter>&amp;L&amp;"Times New Roman,obyčejné"&amp;12&amp;A&amp;R&amp;"Times New Roman,obyčejné"&amp;12&amp;P</oddFooter>
  </headerFooter>
  <rowBreaks count="2" manualBreakCount="2">
    <brk id="77" max="16383" man="1"/>
    <brk id="14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52"/>
  <sheetViews>
    <sheetView topLeftCell="A139" zoomScale="90" zoomScaleNormal="90" workbookViewId="0">
      <selection activeCell="I153" sqref="I153"/>
    </sheetView>
  </sheetViews>
  <sheetFormatPr defaultColWidth="8.6640625" defaultRowHeight="14.4"/>
  <cols>
    <col min="1" max="1" width="7.5546875" style="7" customWidth="1"/>
    <col min="2" max="2" width="25.6640625" style="7" customWidth="1"/>
    <col min="3" max="3" width="76.5546875" style="7" customWidth="1"/>
    <col min="4" max="4" width="31.88671875" style="7" customWidth="1"/>
    <col min="5" max="5" width="11.44140625" style="7" customWidth="1"/>
    <col min="6" max="6" width="20.33203125" style="7" customWidth="1"/>
    <col min="7" max="7" width="26.109375" style="7" customWidth="1"/>
    <col min="8" max="8" width="8.6640625" style="7"/>
    <col min="9" max="9" width="28.88671875" style="7" customWidth="1"/>
    <col min="10" max="14" width="8.6640625" style="7"/>
    <col min="15" max="15" width="13.109375" style="7" customWidth="1"/>
    <col min="16" max="16" width="14.33203125" style="7" customWidth="1"/>
    <col min="17" max="1024" width="8.6640625" style="7"/>
  </cols>
  <sheetData>
    <row r="1" spans="1:20" ht="18">
      <c r="A1" s="8" t="s">
        <v>19</v>
      </c>
      <c r="B1" s="9"/>
      <c r="C1" s="9"/>
      <c r="D1" s="9"/>
      <c r="E1" s="9"/>
      <c r="F1" s="9"/>
      <c r="G1" s="9"/>
    </row>
    <row r="2" spans="1:20" ht="18.600000000000001">
      <c r="A2" s="191" t="s">
        <v>185</v>
      </c>
      <c r="B2" s="192"/>
      <c r="C2" s="12"/>
      <c r="D2" s="12"/>
      <c r="E2" s="12"/>
      <c r="F2" s="13"/>
      <c r="G2" s="12"/>
    </row>
    <row r="3" spans="1:20" ht="21" customHeight="1">
      <c r="A3" s="14"/>
      <c r="B3" s="15"/>
      <c r="C3" s="12"/>
      <c r="D3" s="12"/>
      <c r="E3" s="12"/>
      <c r="F3" s="13"/>
      <c r="G3" s="12"/>
    </row>
    <row r="4" spans="1:20" ht="22.8">
      <c r="A4" s="16" t="s">
        <v>22</v>
      </c>
      <c r="B4" s="15"/>
      <c r="C4" s="12"/>
      <c r="D4" s="12"/>
      <c r="E4" s="12"/>
      <c r="F4" s="13"/>
      <c r="G4" s="12"/>
      <c r="I4" s="17" t="s">
        <v>23</v>
      </c>
      <c r="J4" s="17"/>
      <c r="L4" s="17" t="s">
        <v>186</v>
      </c>
      <c r="M4" s="17" t="s">
        <v>187</v>
      </c>
    </row>
    <row r="5" spans="1:20">
      <c r="A5" s="18" t="s">
        <v>24</v>
      </c>
      <c r="B5" s="12"/>
      <c r="C5" s="19"/>
      <c r="D5" s="19"/>
      <c r="E5" s="13"/>
      <c r="F5" s="20"/>
      <c r="G5" s="13"/>
      <c r="I5" s="21" t="s">
        <v>188</v>
      </c>
      <c r="J5" s="17">
        <v>3</v>
      </c>
      <c r="L5" s="193">
        <f>20*J5</f>
        <v>60</v>
      </c>
      <c r="M5" s="193">
        <f>50*J5</f>
        <v>150</v>
      </c>
    </row>
    <row r="6" spans="1:20">
      <c r="A6" s="22" t="s">
        <v>26</v>
      </c>
      <c r="B6" s="23" t="s">
        <v>27</v>
      </c>
      <c r="C6" s="24" t="s">
        <v>28</v>
      </c>
      <c r="D6" s="25" t="s">
        <v>29</v>
      </c>
      <c r="E6" s="22" t="s">
        <v>30</v>
      </c>
      <c r="F6" s="22" t="s">
        <v>31</v>
      </c>
      <c r="G6" s="22" t="s">
        <v>32</v>
      </c>
      <c r="I6" s="21"/>
      <c r="J6" s="17"/>
      <c r="L6" s="193">
        <f>20*J6</f>
        <v>0</v>
      </c>
      <c r="M6" s="193">
        <f>40*J6</f>
        <v>0</v>
      </c>
    </row>
    <row r="7" spans="1:20">
      <c r="A7" s="26">
        <v>1</v>
      </c>
      <c r="B7" s="27" t="s">
        <v>33</v>
      </c>
      <c r="C7" s="28" t="s">
        <v>34</v>
      </c>
      <c r="D7" s="29" t="s">
        <v>35</v>
      </c>
      <c r="E7" s="29">
        <f t="shared" ref="E7:E14" si="0">N14</f>
        <v>19</v>
      </c>
      <c r="F7" s="29">
        <v>0</v>
      </c>
      <c r="G7" s="30">
        <f t="shared" ref="G7:G14" si="1">E7*F7</f>
        <v>0</v>
      </c>
      <c r="I7" s="21" t="s">
        <v>189</v>
      </c>
      <c r="J7" s="17">
        <v>8</v>
      </c>
      <c r="L7" s="193">
        <f>20*J7</f>
        <v>160</v>
      </c>
      <c r="M7" s="193">
        <v>160</v>
      </c>
    </row>
    <row r="8" spans="1:20">
      <c r="A8" s="26">
        <v>2</v>
      </c>
      <c r="B8" s="27" t="s">
        <v>36</v>
      </c>
      <c r="C8" s="28" t="s">
        <v>37</v>
      </c>
      <c r="D8" s="29" t="s">
        <v>35</v>
      </c>
      <c r="E8" s="29">
        <f t="shared" si="0"/>
        <v>49</v>
      </c>
      <c r="F8" s="29">
        <v>0</v>
      </c>
      <c r="G8" s="30">
        <f t="shared" si="1"/>
        <v>0</v>
      </c>
      <c r="I8" s="21" t="s">
        <v>190</v>
      </c>
      <c r="J8" s="17">
        <v>2</v>
      </c>
      <c r="L8" s="193">
        <v>0</v>
      </c>
      <c r="M8" s="193">
        <v>40</v>
      </c>
    </row>
    <row r="9" spans="1:20">
      <c r="A9" s="26">
        <v>3</v>
      </c>
      <c r="B9" s="27" t="s">
        <v>38</v>
      </c>
      <c r="C9" s="28" t="s">
        <v>39</v>
      </c>
      <c r="D9" s="29" t="s">
        <v>35</v>
      </c>
      <c r="E9" s="29">
        <f t="shared" si="0"/>
        <v>21</v>
      </c>
      <c r="F9" s="29">
        <v>0</v>
      </c>
      <c r="G9" s="30">
        <f t="shared" si="1"/>
        <v>0</v>
      </c>
      <c r="I9" s="21"/>
      <c r="J9" s="17"/>
      <c r="L9" s="193"/>
      <c r="M9" s="193"/>
    </row>
    <row r="10" spans="1:20">
      <c r="A10" s="26">
        <v>4</v>
      </c>
      <c r="B10" s="27" t="s">
        <v>40</v>
      </c>
      <c r="C10" s="28" t="s">
        <v>41</v>
      </c>
      <c r="D10" s="29" t="s">
        <v>35</v>
      </c>
      <c r="E10" s="29">
        <f t="shared" si="0"/>
        <v>34</v>
      </c>
      <c r="F10" s="29">
        <v>0</v>
      </c>
      <c r="G10" s="30">
        <f t="shared" si="1"/>
        <v>0</v>
      </c>
      <c r="L10" s="7">
        <f>SUM(L5:L9)</f>
        <v>220</v>
      </c>
      <c r="M10" s="7">
        <f>SUM(M5:M9)</f>
        <v>350</v>
      </c>
    </row>
    <row r="11" spans="1:20">
      <c r="A11" s="26">
        <v>5</v>
      </c>
      <c r="B11" s="27" t="s">
        <v>42</v>
      </c>
      <c r="C11" s="28" t="s">
        <v>43</v>
      </c>
      <c r="D11" s="29" t="s">
        <v>35</v>
      </c>
      <c r="E11" s="29">
        <f t="shared" si="0"/>
        <v>65</v>
      </c>
      <c r="F11" s="29">
        <v>0</v>
      </c>
      <c r="G11" s="30">
        <f t="shared" si="1"/>
        <v>0</v>
      </c>
    </row>
    <row r="12" spans="1:20" ht="27.6" customHeight="1">
      <c r="A12" s="26">
        <v>6</v>
      </c>
      <c r="B12" s="27" t="s">
        <v>44</v>
      </c>
      <c r="C12" s="28" t="s">
        <v>45</v>
      </c>
      <c r="D12" s="29" t="s">
        <v>35</v>
      </c>
      <c r="E12" s="29">
        <f t="shared" si="0"/>
        <v>81</v>
      </c>
      <c r="F12" s="29">
        <v>0</v>
      </c>
      <c r="G12" s="30">
        <f t="shared" si="1"/>
        <v>0</v>
      </c>
      <c r="I12" s="17" t="s">
        <v>191</v>
      </c>
      <c r="N12" s="17" t="s">
        <v>192</v>
      </c>
      <c r="P12" s="17" t="s">
        <v>46</v>
      </c>
    </row>
    <row r="13" spans="1:20">
      <c r="A13" s="26">
        <v>7</v>
      </c>
      <c r="B13" s="27" t="s">
        <v>48</v>
      </c>
      <c r="C13" s="28" t="s">
        <v>49</v>
      </c>
      <c r="D13" s="29" t="s">
        <v>50</v>
      </c>
      <c r="E13" s="29">
        <f t="shared" si="0"/>
        <v>46</v>
      </c>
      <c r="F13" s="29">
        <v>0</v>
      </c>
      <c r="G13" s="30">
        <f t="shared" si="1"/>
        <v>0</v>
      </c>
      <c r="I13" s="97" t="s">
        <v>188</v>
      </c>
      <c r="J13" s="97"/>
      <c r="K13" s="97" t="s">
        <v>189</v>
      </c>
      <c r="L13" s="97" t="s">
        <v>190</v>
      </c>
      <c r="M13" s="97"/>
      <c r="N13" s="99"/>
      <c r="P13" s="97" t="s">
        <v>188</v>
      </c>
      <c r="Q13" s="97"/>
      <c r="R13" s="97" t="s">
        <v>189</v>
      </c>
      <c r="S13" s="97" t="s">
        <v>190</v>
      </c>
      <c r="T13" s="97"/>
    </row>
    <row r="14" spans="1:20">
      <c r="A14" s="26">
        <v>8</v>
      </c>
      <c r="B14" s="27" t="s">
        <v>51</v>
      </c>
      <c r="C14" s="28" t="s">
        <v>52</v>
      </c>
      <c r="D14" s="29" t="s">
        <v>35</v>
      </c>
      <c r="E14" s="29">
        <f t="shared" si="0"/>
        <v>35</v>
      </c>
      <c r="F14" s="29">
        <v>0</v>
      </c>
      <c r="G14" s="30">
        <f t="shared" si="1"/>
        <v>0</v>
      </c>
      <c r="I14" s="99">
        <f>P14*J5</f>
        <v>15</v>
      </c>
      <c r="J14" s="99"/>
      <c r="K14" s="99">
        <f>R14*J7</f>
        <v>0</v>
      </c>
      <c r="L14" s="99">
        <f>S14*J8</f>
        <v>4</v>
      </c>
      <c r="M14" s="99"/>
      <c r="N14" s="97">
        <f t="shared" ref="N14:N21" si="2">SUM(I14:M14)</f>
        <v>19</v>
      </c>
      <c r="P14" s="99">
        <v>5</v>
      </c>
      <c r="Q14" s="99"/>
      <c r="R14" s="99">
        <v>0</v>
      </c>
      <c r="S14" s="99">
        <v>2</v>
      </c>
      <c r="T14" s="99"/>
    </row>
    <row r="15" spans="1:20">
      <c r="A15" s="33" t="s">
        <v>53</v>
      </c>
      <c r="B15" s="34"/>
      <c r="C15" s="35"/>
      <c r="D15" s="34"/>
      <c r="E15" s="240">
        <f>SUM(E7:E14)</f>
        <v>350</v>
      </c>
      <c r="F15" s="29"/>
      <c r="G15" s="36">
        <f>SUM(G7:G14)</f>
        <v>0</v>
      </c>
      <c r="I15" s="99">
        <f>P15*J5</f>
        <v>15</v>
      </c>
      <c r="J15" s="99"/>
      <c r="K15" s="99">
        <f>R15*J7</f>
        <v>24</v>
      </c>
      <c r="L15" s="99">
        <f>S15*J8</f>
        <v>10</v>
      </c>
      <c r="M15" s="99"/>
      <c r="N15" s="97">
        <f t="shared" si="2"/>
        <v>49</v>
      </c>
      <c r="P15" s="99">
        <v>5</v>
      </c>
      <c r="Q15" s="99"/>
      <c r="R15" s="99">
        <v>3</v>
      </c>
      <c r="S15" s="99">
        <v>5</v>
      </c>
      <c r="T15" s="99"/>
    </row>
    <row r="16" spans="1:20">
      <c r="A16" s="16"/>
      <c r="B16" s="9"/>
      <c r="C16" s="12"/>
      <c r="D16" s="12"/>
      <c r="E16" s="12"/>
      <c r="F16" s="13"/>
      <c r="G16" s="12"/>
      <c r="I16" s="99">
        <f>P16*J5</f>
        <v>15</v>
      </c>
      <c r="J16" s="99"/>
      <c r="K16" s="99">
        <f>R16*J7</f>
        <v>0</v>
      </c>
      <c r="L16" s="99">
        <f>S16*J8</f>
        <v>6</v>
      </c>
      <c r="M16" s="99"/>
      <c r="N16" s="97">
        <f t="shared" si="2"/>
        <v>21</v>
      </c>
      <c r="P16" s="99">
        <v>5</v>
      </c>
      <c r="Q16" s="99"/>
      <c r="R16" s="99">
        <v>0</v>
      </c>
      <c r="S16" s="99">
        <v>3</v>
      </c>
      <c r="T16" s="99"/>
    </row>
    <row r="17" spans="1:20">
      <c r="A17" s="18" t="s">
        <v>54</v>
      </c>
      <c r="B17" s="12"/>
      <c r="C17" s="19"/>
      <c r="D17" s="19"/>
      <c r="E17" s="13"/>
      <c r="F17" s="20"/>
      <c r="G17" s="13"/>
      <c r="I17" s="99">
        <f>P17*J5</f>
        <v>18</v>
      </c>
      <c r="J17" s="99"/>
      <c r="K17" s="99">
        <f>R17*J7</f>
        <v>16</v>
      </c>
      <c r="L17" s="99">
        <f>S17*J8</f>
        <v>0</v>
      </c>
      <c r="M17" s="99"/>
      <c r="N17" s="97">
        <f t="shared" si="2"/>
        <v>34</v>
      </c>
      <c r="P17" s="99">
        <v>6</v>
      </c>
      <c r="Q17" s="99"/>
      <c r="R17" s="99">
        <v>2</v>
      </c>
      <c r="S17" s="99">
        <v>0</v>
      </c>
      <c r="T17" s="99"/>
    </row>
    <row r="18" spans="1:20">
      <c r="A18" s="22" t="s">
        <v>26</v>
      </c>
      <c r="B18" s="23" t="s">
        <v>27</v>
      </c>
      <c r="C18" s="24" t="s">
        <v>28</v>
      </c>
      <c r="D18" s="25" t="s">
        <v>29</v>
      </c>
      <c r="E18" s="22" t="s">
        <v>30</v>
      </c>
      <c r="F18" s="22" t="s">
        <v>31</v>
      </c>
      <c r="G18" s="22" t="s">
        <v>32</v>
      </c>
      <c r="I18" s="99">
        <f>P18*J5</f>
        <v>15</v>
      </c>
      <c r="J18" s="99"/>
      <c r="K18" s="99">
        <f>R18*J7</f>
        <v>40</v>
      </c>
      <c r="L18" s="99">
        <f>S18*J8</f>
        <v>10</v>
      </c>
      <c r="M18" s="99"/>
      <c r="N18" s="97">
        <f t="shared" si="2"/>
        <v>65</v>
      </c>
      <c r="P18" s="99">
        <v>5</v>
      </c>
      <c r="Q18" s="99"/>
      <c r="R18" s="99">
        <v>5</v>
      </c>
      <c r="S18" s="99">
        <v>5</v>
      </c>
      <c r="T18" s="99"/>
    </row>
    <row r="19" spans="1:20">
      <c r="A19" s="26" t="s">
        <v>55</v>
      </c>
      <c r="B19" s="27" t="s">
        <v>56</v>
      </c>
      <c r="C19" s="28" t="s">
        <v>57</v>
      </c>
      <c r="D19" s="37" t="s">
        <v>58</v>
      </c>
      <c r="E19" s="29">
        <f t="shared" ref="E19:E24" si="3">N26</f>
        <v>110</v>
      </c>
      <c r="F19" s="29">
        <v>0</v>
      </c>
      <c r="G19" s="30">
        <f t="shared" ref="G19:G24" si="4">E19*F19</f>
        <v>0</v>
      </c>
      <c r="I19" s="99">
        <f>P19*J5</f>
        <v>27</v>
      </c>
      <c r="J19" s="99"/>
      <c r="K19" s="99">
        <f>R19*J7</f>
        <v>48</v>
      </c>
      <c r="L19" s="99">
        <f>S19*J8</f>
        <v>6</v>
      </c>
      <c r="M19" s="99"/>
      <c r="N19" s="97">
        <f t="shared" si="2"/>
        <v>81</v>
      </c>
      <c r="P19" s="99">
        <v>9</v>
      </c>
      <c r="Q19" s="99"/>
      <c r="R19" s="99">
        <v>6</v>
      </c>
      <c r="S19" s="99">
        <v>3</v>
      </c>
      <c r="T19" s="99"/>
    </row>
    <row r="20" spans="1:20">
      <c r="A20" s="26" t="s">
        <v>59</v>
      </c>
      <c r="B20" s="27" t="s">
        <v>60</v>
      </c>
      <c r="C20" s="28" t="s">
        <v>61</v>
      </c>
      <c r="D20" s="37" t="s">
        <v>58</v>
      </c>
      <c r="E20" s="29">
        <f t="shared" si="3"/>
        <v>110</v>
      </c>
      <c r="F20" s="29">
        <v>0</v>
      </c>
      <c r="G20" s="30">
        <f t="shared" si="4"/>
        <v>0</v>
      </c>
      <c r="I20" s="99">
        <f>P20*J5</f>
        <v>30</v>
      </c>
      <c r="J20" s="99"/>
      <c r="K20" s="99">
        <f>R20*J7</f>
        <v>16</v>
      </c>
      <c r="L20" s="99">
        <f>S20*J8</f>
        <v>0</v>
      </c>
      <c r="M20" s="99"/>
      <c r="N20" s="97">
        <f t="shared" si="2"/>
        <v>46</v>
      </c>
      <c r="P20" s="99">
        <v>10</v>
      </c>
      <c r="Q20" s="99"/>
      <c r="R20" s="99">
        <v>2</v>
      </c>
      <c r="S20" s="99">
        <v>0</v>
      </c>
      <c r="T20" s="99"/>
    </row>
    <row r="21" spans="1:20">
      <c r="A21" s="26" t="s">
        <v>62</v>
      </c>
      <c r="B21" s="27" t="s">
        <v>63</v>
      </c>
      <c r="C21" s="28" t="s">
        <v>64</v>
      </c>
      <c r="D21" s="37" t="s">
        <v>58</v>
      </c>
      <c r="E21" s="29">
        <f t="shared" si="3"/>
        <v>220</v>
      </c>
      <c r="F21" s="29">
        <v>0</v>
      </c>
      <c r="G21" s="30">
        <f t="shared" si="4"/>
        <v>0</v>
      </c>
      <c r="I21" s="99">
        <f>P21*J5</f>
        <v>15</v>
      </c>
      <c r="J21" s="99"/>
      <c r="K21" s="99">
        <f>R21*J7</f>
        <v>16</v>
      </c>
      <c r="L21" s="99">
        <f>S21*J8</f>
        <v>4</v>
      </c>
      <c r="M21" s="99"/>
      <c r="N21" s="97">
        <f t="shared" si="2"/>
        <v>35</v>
      </c>
      <c r="P21" s="99">
        <v>5</v>
      </c>
      <c r="Q21" s="99"/>
      <c r="R21" s="99">
        <v>2</v>
      </c>
      <c r="S21" s="99">
        <v>2</v>
      </c>
      <c r="T21" s="99"/>
    </row>
    <row r="22" spans="1:20">
      <c r="A22" s="26" t="s">
        <v>65</v>
      </c>
      <c r="B22" s="38" t="s">
        <v>66</v>
      </c>
      <c r="C22" s="39" t="s">
        <v>67</v>
      </c>
      <c r="D22" s="37" t="s">
        <v>58</v>
      </c>
      <c r="E22" s="29">
        <f t="shared" si="3"/>
        <v>220</v>
      </c>
      <c r="F22" s="29">
        <v>0</v>
      </c>
      <c r="G22" s="30">
        <f t="shared" si="4"/>
        <v>0</v>
      </c>
      <c r="I22" s="99">
        <f>SUM(I14:I21)</f>
        <v>150</v>
      </c>
      <c r="J22" s="194"/>
      <c r="K22" s="195">
        <f>SUM(K14:K21)</f>
        <v>160</v>
      </c>
      <c r="L22" s="195">
        <f>SUM(L14:L21)</f>
        <v>40</v>
      </c>
      <c r="M22" s="195"/>
      <c r="N22" s="97">
        <f>SUM(N14:N21)</f>
        <v>350</v>
      </c>
      <c r="P22" s="99">
        <f>SUM(P14:P21)</f>
        <v>50</v>
      </c>
      <c r="Q22" s="194"/>
      <c r="R22" s="195">
        <f>SUM(R14:R21)</f>
        <v>20</v>
      </c>
      <c r="S22" s="195">
        <f>SUM(S14:S21)</f>
        <v>20</v>
      </c>
      <c r="T22" s="195"/>
    </row>
    <row r="23" spans="1:20">
      <c r="A23" s="26" t="s">
        <v>68</v>
      </c>
      <c r="B23" s="27" t="s">
        <v>69</v>
      </c>
      <c r="C23" s="28" t="s">
        <v>70</v>
      </c>
      <c r="D23" s="37" t="s">
        <v>58</v>
      </c>
      <c r="E23" s="29">
        <f t="shared" si="3"/>
        <v>110</v>
      </c>
      <c r="F23" s="29">
        <v>0</v>
      </c>
      <c r="G23" s="30">
        <f t="shared" si="4"/>
        <v>0</v>
      </c>
      <c r="I23" s="40"/>
      <c r="N23" s="40"/>
      <c r="P23" s="40"/>
    </row>
    <row r="24" spans="1:20" ht="27.6" customHeight="1">
      <c r="A24" s="26" t="s">
        <v>71</v>
      </c>
      <c r="B24" s="38" t="s">
        <v>72</v>
      </c>
      <c r="C24" s="28" t="s">
        <v>73</v>
      </c>
      <c r="D24" s="37" t="s">
        <v>58</v>
      </c>
      <c r="E24" s="29">
        <f t="shared" si="3"/>
        <v>110</v>
      </c>
      <c r="F24" s="29">
        <v>0</v>
      </c>
      <c r="G24" s="30">
        <f t="shared" si="4"/>
        <v>0</v>
      </c>
      <c r="I24" s="17" t="s">
        <v>191</v>
      </c>
      <c r="N24" s="17" t="s">
        <v>192</v>
      </c>
      <c r="P24" s="17" t="s">
        <v>46</v>
      </c>
    </row>
    <row r="25" spans="1:20">
      <c r="A25" s="33" t="s">
        <v>53</v>
      </c>
      <c r="B25" s="34"/>
      <c r="C25" s="35"/>
      <c r="D25" s="34"/>
      <c r="E25" s="240">
        <f>SUM(E19:E24)</f>
        <v>880</v>
      </c>
      <c r="F25" s="42"/>
      <c r="G25" s="36">
        <f>SUM(G19:G24)</f>
        <v>0</v>
      </c>
      <c r="I25" s="31" t="s">
        <v>188</v>
      </c>
      <c r="J25" s="31"/>
      <c r="K25" s="31" t="s">
        <v>189</v>
      </c>
      <c r="N25" s="31"/>
      <c r="P25" s="31" t="s">
        <v>188</v>
      </c>
      <c r="Q25" s="31"/>
      <c r="R25" s="31" t="s">
        <v>189</v>
      </c>
    </row>
    <row r="26" spans="1:20">
      <c r="A26" s="43" t="s">
        <v>74</v>
      </c>
      <c r="B26" s="44"/>
      <c r="C26" s="44"/>
      <c r="D26" s="44"/>
      <c r="E26" s="44"/>
      <c r="F26" s="44"/>
      <c r="G26" s="45">
        <f>G15+G25</f>
        <v>0</v>
      </c>
      <c r="I26" s="32">
        <f>P26*J5</f>
        <v>30</v>
      </c>
      <c r="J26" s="32"/>
      <c r="K26" s="32">
        <f>R26*J7</f>
        <v>80</v>
      </c>
      <c r="N26" s="31">
        <f t="shared" ref="N26:N31" si="5">SUM(I26:M26)</f>
        <v>110</v>
      </c>
      <c r="P26" s="32">
        <v>10</v>
      </c>
      <c r="Q26" s="32"/>
      <c r="R26" s="32">
        <v>10</v>
      </c>
    </row>
    <row r="27" spans="1:20" ht="14.25" customHeight="1">
      <c r="A27" s="9"/>
      <c r="B27" s="9"/>
      <c r="C27" s="9"/>
      <c r="D27" s="9"/>
      <c r="E27" s="9"/>
      <c r="F27" s="9"/>
      <c r="G27" s="9"/>
      <c r="I27" s="32">
        <f>P27*J5</f>
        <v>30</v>
      </c>
      <c r="J27" s="32"/>
      <c r="K27" s="32">
        <f>R27*J7</f>
        <v>80</v>
      </c>
      <c r="N27" s="31">
        <f t="shared" si="5"/>
        <v>110</v>
      </c>
      <c r="P27" s="32">
        <v>10</v>
      </c>
      <c r="Q27" s="32"/>
      <c r="R27" s="32">
        <v>10</v>
      </c>
    </row>
    <row r="28" spans="1:20" ht="15" customHeight="1">
      <c r="A28" s="16" t="s">
        <v>75</v>
      </c>
      <c r="B28" s="12"/>
      <c r="C28" s="12"/>
      <c r="D28" s="12"/>
      <c r="E28" s="13"/>
      <c r="F28" s="12"/>
      <c r="G28" s="12"/>
      <c r="I28" s="32">
        <f>P28*J5</f>
        <v>60</v>
      </c>
      <c r="J28" s="32"/>
      <c r="K28" s="32">
        <f>R28*J7</f>
        <v>160</v>
      </c>
      <c r="N28" s="31">
        <f t="shared" si="5"/>
        <v>220</v>
      </c>
      <c r="P28" s="32">
        <v>20</v>
      </c>
      <c r="Q28" s="32"/>
      <c r="R28" s="32">
        <v>20</v>
      </c>
    </row>
    <row r="29" spans="1:20" ht="15" customHeight="1">
      <c r="A29" s="46" t="s">
        <v>76</v>
      </c>
      <c r="B29" s="12"/>
      <c r="C29" s="12"/>
      <c r="D29" s="12"/>
      <c r="E29" s="13"/>
      <c r="F29" s="12"/>
      <c r="G29" s="12"/>
      <c r="I29" s="32">
        <f>P29*J5</f>
        <v>60</v>
      </c>
      <c r="J29" s="32"/>
      <c r="K29" s="32">
        <f>R29*J7</f>
        <v>160</v>
      </c>
      <c r="N29" s="31">
        <f t="shared" si="5"/>
        <v>220</v>
      </c>
      <c r="P29" s="32">
        <v>20</v>
      </c>
      <c r="Q29" s="32"/>
      <c r="R29" s="32">
        <v>20</v>
      </c>
    </row>
    <row r="30" spans="1:20" ht="14.25" customHeight="1">
      <c r="A30" s="47" t="s">
        <v>77</v>
      </c>
      <c r="B30" s="18"/>
      <c r="C30" s="49"/>
      <c r="D30" s="50"/>
      <c r="E30" s="50"/>
      <c r="F30" s="50"/>
      <c r="G30" s="49"/>
      <c r="I30" s="32">
        <f>P30*J5</f>
        <v>30</v>
      </c>
      <c r="J30" s="32"/>
      <c r="K30" s="32">
        <f>R30*J7</f>
        <v>80</v>
      </c>
      <c r="N30" s="31">
        <f t="shared" si="5"/>
        <v>110</v>
      </c>
      <c r="P30" s="32">
        <v>10</v>
      </c>
      <c r="Q30" s="32"/>
      <c r="R30" s="32">
        <v>10</v>
      </c>
    </row>
    <row r="31" spans="1:20" ht="14.25" customHeight="1">
      <c r="A31" s="51" t="s">
        <v>78</v>
      </c>
      <c r="B31" s="51" t="s">
        <v>79</v>
      </c>
      <c r="C31" s="52" t="s">
        <v>80</v>
      </c>
      <c r="D31" s="51" t="s">
        <v>81</v>
      </c>
      <c r="E31" s="51" t="s">
        <v>82</v>
      </c>
      <c r="F31" s="51" t="s">
        <v>83</v>
      </c>
      <c r="G31" s="51" t="s">
        <v>84</v>
      </c>
      <c r="I31" s="32">
        <f>P31*J5</f>
        <v>30</v>
      </c>
      <c r="J31" s="32"/>
      <c r="K31" s="32">
        <f>R31*J7</f>
        <v>80</v>
      </c>
      <c r="N31" s="31">
        <f t="shared" si="5"/>
        <v>110</v>
      </c>
      <c r="P31" s="32">
        <v>10</v>
      </c>
      <c r="Q31" s="32"/>
      <c r="R31" s="32">
        <v>10</v>
      </c>
    </row>
    <row r="32" spans="1:20" ht="15" customHeight="1">
      <c r="A32" s="53">
        <v>1</v>
      </c>
      <c r="B32" s="54" t="s">
        <v>85</v>
      </c>
      <c r="C32" s="55" t="s">
        <v>86</v>
      </c>
      <c r="D32" s="56" t="s">
        <v>87</v>
      </c>
      <c r="E32" s="57">
        <f>E15</f>
        <v>350</v>
      </c>
      <c r="F32" s="29">
        <v>0</v>
      </c>
      <c r="G32" s="58">
        <f t="shared" ref="G32:G44" si="6">E32*F32</f>
        <v>0</v>
      </c>
      <c r="I32" s="32">
        <f>SUM(I26:I31)</f>
        <v>240</v>
      </c>
      <c r="J32" s="32"/>
      <c r="K32" s="32">
        <f>SUM(K26:K31)</f>
        <v>640</v>
      </c>
      <c r="N32" s="31">
        <f>SUM(N26:N31)</f>
        <v>880</v>
      </c>
      <c r="P32" s="32">
        <f>SUM(P26:P31)</f>
        <v>80</v>
      </c>
      <c r="Q32" s="32"/>
      <c r="R32" s="32">
        <f>SUM(R26:R31)</f>
        <v>80</v>
      </c>
    </row>
    <row r="33" spans="1:10">
      <c r="A33" s="53">
        <v>2</v>
      </c>
      <c r="B33" s="54" t="s">
        <v>85</v>
      </c>
      <c r="C33" s="55" t="s">
        <v>88</v>
      </c>
      <c r="D33" s="56" t="s">
        <v>89</v>
      </c>
      <c r="E33" s="57">
        <v>670</v>
      </c>
      <c r="F33" s="29">
        <v>0</v>
      </c>
      <c r="G33" s="58">
        <f t="shared" si="6"/>
        <v>0</v>
      </c>
    </row>
    <row r="34" spans="1:10">
      <c r="A34" s="53">
        <v>3</v>
      </c>
      <c r="B34" s="60" t="s">
        <v>85</v>
      </c>
      <c r="C34" s="55" t="s">
        <v>90</v>
      </c>
      <c r="D34" s="61" t="s">
        <v>87</v>
      </c>
      <c r="E34" s="57">
        <f>E32</f>
        <v>350</v>
      </c>
      <c r="F34" s="29">
        <v>0</v>
      </c>
      <c r="G34" s="58">
        <f t="shared" si="6"/>
        <v>0</v>
      </c>
      <c r="I34" s="40"/>
      <c r="J34" s="59"/>
    </row>
    <row r="35" spans="1:10">
      <c r="A35" s="53">
        <v>4</v>
      </c>
      <c r="B35" s="60" t="s">
        <v>85</v>
      </c>
      <c r="C35" s="27" t="s">
        <v>91</v>
      </c>
      <c r="D35" s="62" t="s">
        <v>87</v>
      </c>
      <c r="E35" s="57">
        <f>E34</f>
        <v>350</v>
      </c>
      <c r="F35" s="29">
        <v>0</v>
      </c>
      <c r="G35" s="58">
        <f t="shared" si="6"/>
        <v>0</v>
      </c>
    </row>
    <row r="36" spans="1:10">
      <c r="A36" s="53">
        <v>5</v>
      </c>
      <c r="B36" s="60" t="s">
        <v>92</v>
      </c>
      <c r="C36" s="27" t="s">
        <v>93</v>
      </c>
      <c r="D36" s="63" t="s">
        <v>87</v>
      </c>
      <c r="E36" s="57">
        <f>E32</f>
        <v>350</v>
      </c>
      <c r="F36" s="29">
        <v>0</v>
      </c>
      <c r="G36" s="58">
        <f t="shared" si="6"/>
        <v>0</v>
      </c>
    </row>
    <row r="37" spans="1:10">
      <c r="A37" s="53">
        <v>6</v>
      </c>
      <c r="B37" s="60" t="s">
        <v>94</v>
      </c>
      <c r="C37" s="27" t="s">
        <v>95</v>
      </c>
      <c r="D37" s="64" t="s">
        <v>87</v>
      </c>
      <c r="E37" s="65">
        <f>E32</f>
        <v>350</v>
      </c>
      <c r="F37" s="29">
        <v>0</v>
      </c>
      <c r="G37" s="58">
        <f t="shared" si="6"/>
        <v>0</v>
      </c>
    </row>
    <row r="38" spans="1:10">
      <c r="A38" s="53">
        <v>7</v>
      </c>
      <c r="B38" s="60" t="s">
        <v>85</v>
      </c>
      <c r="C38" s="66" t="s">
        <v>96</v>
      </c>
      <c r="D38" s="56" t="s">
        <v>87</v>
      </c>
      <c r="E38" s="57">
        <f>E32</f>
        <v>350</v>
      </c>
      <c r="F38" s="29">
        <v>0</v>
      </c>
      <c r="G38" s="58">
        <f t="shared" si="6"/>
        <v>0</v>
      </c>
    </row>
    <row r="39" spans="1:10">
      <c r="A39" s="53">
        <v>8</v>
      </c>
      <c r="B39" s="60" t="s">
        <v>116</v>
      </c>
      <c r="C39" s="66" t="s">
        <v>97</v>
      </c>
      <c r="D39" s="56" t="s">
        <v>87</v>
      </c>
      <c r="E39" s="57">
        <f>E32</f>
        <v>350</v>
      </c>
      <c r="F39" s="29">
        <v>0</v>
      </c>
      <c r="G39" s="58">
        <f t="shared" si="6"/>
        <v>0</v>
      </c>
    </row>
    <row r="40" spans="1:10">
      <c r="A40" s="53">
        <v>9</v>
      </c>
      <c r="B40" s="60" t="s">
        <v>85</v>
      </c>
      <c r="C40" s="66" t="s">
        <v>193</v>
      </c>
      <c r="D40" s="56" t="s">
        <v>87</v>
      </c>
      <c r="E40" s="57">
        <f>E32</f>
        <v>350</v>
      </c>
      <c r="F40" s="29">
        <v>0</v>
      </c>
      <c r="G40" s="58">
        <f t="shared" si="6"/>
        <v>0</v>
      </c>
    </row>
    <row r="41" spans="1:10">
      <c r="A41" s="53">
        <v>10</v>
      </c>
      <c r="B41" s="60" t="s">
        <v>85</v>
      </c>
      <c r="C41" s="66" t="s">
        <v>99</v>
      </c>
      <c r="D41" s="56" t="s">
        <v>87</v>
      </c>
      <c r="E41" s="57">
        <f>E32</f>
        <v>350</v>
      </c>
      <c r="F41" s="29">
        <v>0</v>
      </c>
      <c r="G41" s="58">
        <f t="shared" si="6"/>
        <v>0</v>
      </c>
    </row>
    <row r="42" spans="1:10">
      <c r="A42" s="53">
        <v>11</v>
      </c>
      <c r="B42" s="60" t="s">
        <v>100</v>
      </c>
      <c r="C42" s="67" t="s">
        <v>101</v>
      </c>
      <c r="D42" s="29" t="s">
        <v>89</v>
      </c>
      <c r="E42" s="65">
        <f>E33</f>
        <v>670</v>
      </c>
      <c r="F42" s="29">
        <v>0</v>
      </c>
      <c r="G42" s="58">
        <f t="shared" si="6"/>
        <v>0</v>
      </c>
    </row>
    <row r="43" spans="1:10">
      <c r="A43" s="53">
        <v>12</v>
      </c>
      <c r="B43" s="60" t="s">
        <v>102</v>
      </c>
      <c r="C43" s="68" t="s">
        <v>103</v>
      </c>
      <c r="D43" s="69" t="s">
        <v>104</v>
      </c>
      <c r="E43" s="69">
        <f>E32*0.03</f>
        <v>10.5</v>
      </c>
      <c r="F43" s="29">
        <v>0</v>
      </c>
      <c r="G43" s="58">
        <f t="shared" si="6"/>
        <v>0</v>
      </c>
    </row>
    <row r="44" spans="1:10">
      <c r="A44" s="53">
        <v>13</v>
      </c>
      <c r="B44" s="70" t="s">
        <v>105</v>
      </c>
      <c r="C44" s="71" t="s">
        <v>106</v>
      </c>
      <c r="D44" s="72" t="s">
        <v>107</v>
      </c>
      <c r="E44" s="72">
        <f>E32*0.01</f>
        <v>3.5</v>
      </c>
      <c r="F44" s="29">
        <v>0</v>
      </c>
      <c r="G44" s="58">
        <f t="shared" si="6"/>
        <v>0</v>
      </c>
    </row>
    <row r="45" spans="1:10">
      <c r="A45" s="33" t="s">
        <v>53</v>
      </c>
      <c r="B45" s="73"/>
      <c r="C45" s="74"/>
      <c r="D45" s="75"/>
      <c r="E45" s="75"/>
      <c r="F45" s="75"/>
      <c r="G45" s="76">
        <f>SUM(G32:G44)</f>
        <v>0</v>
      </c>
    </row>
    <row r="46" spans="1:10">
      <c r="A46" s="77"/>
      <c r="B46" s="78"/>
      <c r="C46" s="77"/>
      <c r="D46" s="79"/>
      <c r="E46" s="79"/>
      <c r="F46" s="79"/>
      <c r="G46" s="80"/>
    </row>
    <row r="47" spans="1:10">
      <c r="A47" s="47" t="s">
        <v>108</v>
      </c>
      <c r="B47" s="48"/>
      <c r="C47" s="49"/>
      <c r="D47" s="50"/>
      <c r="E47" s="50"/>
      <c r="F47" s="50"/>
      <c r="G47" s="49"/>
    </row>
    <row r="48" spans="1:10">
      <c r="A48" s="51" t="s">
        <v>78</v>
      </c>
      <c r="B48" s="51" t="s">
        <v>79</v>
      </c>
      <c r="C48" s="52" t="s">
        <v>80</v>
      </c>
      <c r="D48" s="51" t="s">
        <v>81</v>
      </c>
      <c r="E48" s="51" t="s">
        <v>82</v>
      </c>
      <c r="F48" s="51" t="s">
        <v>83</v>
      </c>
      <c r="G48" s="51" t="s">
        <v>84</v>
      </c>
    </row>
    <row r="49" spans="1:7">
      <c r="A49" s="53">
        <v>1</v>
      </c>
      <c r="B49" s="81" t="s">
        <v>85</v>
      </c>
      <c r="C49" s="82" t="s">
        <v>109</v>
      </c>
      <c r="D49" s="83" t="s">
        <v>87</v>
      </c>
      <c r="E49" s="83">
        <f>E25</f>
        <v>880</v>
      </c>
      <c r="F49" s="29">
        <v>0</v>
      </c>
      <c r="G49" s="58">
        <f t="shared" ref="G49:G57" si="7">E49*F49</f>
        <v>0</v>
      </c>
    </row>
    <row r="50" spans="1:7">
      <c r="A50" s="53">
        <v>2</v>
      </c>
      <c r="B50" s="54" t="s">
        <v>85</v>
      </c>
      <c r="C50" s="55" t="s">
        <v>194</v>
      </c>
      <c r="D50" s="56" t="s">
        <v>89</v>
      </c>
      <c r="E50" s="241">
        <v>260</v>
      </c>
      <c r="F50" s="29">
        <v>0</v>
      </c>
      <c r="G50" s="58">
        <f t="shared" si="7"/>
        <v>0</v>
      </c>
    </row>
    <row r="51" spans="1:7" ht="27.6">
      <c r="A51" s="53">
        <v>3</v>
      </c>
      <c r="B51" s="54" t="s">
        <v>111</v>
      </c>
      <c r="C51" s="91" t="s">
        <v>112</v>
      </c>
      <c r="D51" s="61" t="s">
        <v>87</v>
      </c>
      <c r="E51" s="57">
        <f>E49</f>
        <v>880</v>
      </c>
      <c r="F51" s="29">
        <v>0</v>
      </c>
      <c r="G51" s="58">
        <f t="shared" si="7"/>
        <v>0</v>
      </c>
    </row>
    <row r="52" spans="1:7">
      <c r="A52" s="53">
        <v>4</v>
      </c>
      <c r="B52" s="60" t="s">
        <v>113</v>
      </c>
      <c r="C52" s="91" t="s">
        <v>114</v>
      </c>
      <c r="D52" s="62" t="s">
        <v>87</v>
      </c>
      <c r="E52" s="57">
        <f>E49</f>
        <v>880</v>
      </c>
      <c r="F52" s="29">
        <v>0</v>
      </c>
      <c r="G52" s="58">
        <f t="shared" si="7"/>
        <v>0</v>
      </c>
    </row>
    <row r="53" spans="1:7">
      <c r="A53" s="53">
        <v>5</v>
      </c>
      <c r="B53" s="60" t="s">
        <v>85</v>
      </c>
      <c r="C53" s="66" t="s">
        <v>115</v>
      </c>
      <c r="D53" s="56" t="s">
        <v>87</v>
      </c>
      <c r="E53" s="57">
        <f>E49</f>
        <v>880</v>
      </c>
      <c r="F53" s="29">
        <v>0</v>
      </c>
      <c r="G53" s="58">
        <f t="shared" si="7"/>
        <v>0</v>
      </c>
    </row>
    <row r="54" spans="1:7">
      <c r="A54" s="53">
        <v>6</v>
      </c>
      <c r="B54" s="70" t="s">
        <v>116</v>
      </c>
      <c r="C54" s="85" t="s">
        <v>97</v>
      </c>
      <c r="D54" s="83" t="s">
        <v>87</v>
      </c>
      <c r="E54" s="57">
        <f>E49</f>
        <v>880</v>
      </c>
      <c r="F54" s="29">
        <v>0</v>
      </c>
      <c r="G54" s="58">
        <f t="shared" si="7"/>
        <v>0</v>
      </c>
    </row>
    <row r="55" spans="1:7">
      <c r="A55" s="53">
        <v>7</v>
      </c>
      <c r="B55" s="60" t="s">
        <v>100</v>
      </c>
      <c r="C55" s="27" t="s">
        <v>101</v>
      </c>
      <c r="D55" s="29" t="s">
        <v>89</v>
      </c>
      <c r="E55" s="65">
        <f>E50</f>
        <v>260</v>
      </c>
      <c r="F55" s="29">
        <v>0</v>
      </c>
      <c r="G55" s="58">
        <f t="shared" si="7"/>
        <v>0</v>
      </c>
    </row>
    <row r="56" spans="1:7">
      <c r="A56" s="53">
        <v>8</v>
      </c>
      <c r="B56" s="60" t="s">
        <v>102</v>
      </c>
      <c r="C56" s="68" t="s">
        <v>117</v>
      </c>
      <c r="D56" s="69" t="s">
        <v>104</v>
      </c>
      <c r="E56" s="69">
        <f>E49*0.01</f>
        <v>8.8000000000000007</v>
      </c>
      <c r="F56" s="29">
        <v>0</v>
      </c>
      <c r="G56" s="58">
        <f t="shared" si="7"/>
        <v>0</v>
      </c>
    </row>
    <row r="57" spans="1:7">
      <c r="A57" s="53">
        <v>9</v>
      </c>
      <c r="B57" s="70" t="s">
        <v>105</v>
      </c>
      <c r="C57" s="71" t="s">
        <v>118</v>
      </c>
      <c r="D57" s="72" t="s">
        <v>107</v>
      </c>
      <c r="E57" s="72">
        <f>E49*0.01</f>
        <v>8.8000000000000007</v>
      </c>
      <c r="F57" s="29">
        <v>0</v>
      </c>
      <c r="G57" s="58">
        <f t="shared" si="7"/>
        <v>0</v>
      </c>
    </row>
    <row r="58" spans="1:7">
      <c r="A58" s="33" t="s">
        <v>53</v>
      </c>
      <c r="B58" s="73"/>
      <c r="C58" s="74"/>
      <c r="D58" s="75"/>
      <c r="E58" s="75"/>
      <c r="F58" s="75"/>
      <c r="G58" s="76">
        <f>SUM(G49:G57)</f>
        <v>0</v>
      </c>
    </row>
    <row r="59" spans="1:7">
      <c r="A59" s="86"/>
      <c r="B59" s="78"/>
      <c r="C59" s="77"/>
      <c r="D59" s="79"/>
      <c r="E59" s="79"/>
      <c r="F59" s="79"/>
      <c r="G59" s="80"/>
    </row>
    <row r="60" spans="1:7">
      <c r="A60" s="47" t="s">
        <v>119</v>
      </c>
      <c r="B60" s="87"/>
      <c r="C60" s="87"/>
      <c r="D60" s="87"/>
      <c r="E60" s="87"/>
      <c r="F60" s="87"/>
      <c r="G60" s="87"/>
    </row>
    <row r="61" spans="1:7">
      <c r="A61" s="88" t="s">
        <v>78</v>
      </c>
      <c r="B61" s="88" t="s">
        <v>79</v>
      </c>
      <c r="C61" s="89" t="s">
        <v>80</v>
      </c>
      <c r="D61" s="90" t="s">
        <v>81</v>
      </c>
      <c r="E61" s="90" t="s">
        <v>82</v>
      </c>
      <c r="F61" s="90" t="s">
        <v>83</v>
      </c>
      <c r="G61" s="90" t="s">
        <v>84</v>
      </c>
    </row>
    <row r="62" spans="1:7">
      <c r="A62" s="54">
        <v>1</v>
      </c>
      <c r="B62" s="56" t="s">
        <v>85</v>
      </c>
      <c r="C62" s="91" t="s">
        <v>110</v>
      </c>
      <c r="D62" s="92" t="s">
        <v>120</v>
      </c>
      <c r="E62" s="242">
        <f>O69</f>
        <v>0.97900000000000009</v>
      </c>
      <c r="F62" s="29">
        <v>0</v>
      </c>
      <c r="G62" s="93">
        <f t="shared" ref="G62:G67" si="8">E62*F62</f>
        <v>0</v>
      </c>
    </row>
    <row r="63" spans="1:7">
      <c r="A63" s="54">
        <v>2</v>
      </c>
      <c r="B63" s="94" t="s">
        <v>85</v>
      </c>
      <c r="C63" s="91" t="s">
        <v>121</v>
      </c>
      <c r="D63" s="92" t="s">
        <v>120</v>
      </c>
      <c r="E63" s="95">
        <f>E62</f>
        <v>0.97900000000000009</v>
      </c>
      <c r="F63" s="29">
        <v>0</v>
      </c>
      <c r="G63" s="93">
        <f t="shared" si="8"/>
        <v>0</v>
      </c>
    </row>
    <row r="64" spans="1:7">
      <c r="A64" s="54">
        <v>3</v>
      </c>
      <c r="B64" s="94" t="s">
        <v>85</v>
      </c>
      <c r="C64" s="91" t="s">
        <v>122</v>
      </c>
      <c r="D64" s="92" t="s">
        <v>120</v>
      </c>
      <c r="E64" s="95">
        <f>E62</f>
        <v>0.97900000000000009</v>
      </c>
      <c r="F64" s="29">
        <v>0</v>
      </c>
      <c r="G64" s="93">
        <f t="shared" si="8"/>
        <v>0</v>
      </c>
    </row>
    <row r="65" spans="1:15">
      <c r="A65" s="54">
        <v>4</v>
      </c>
      <c r="B65" s="96" t="s">
        <v>85</v>
      </c>
      <c r="C65" s="91" t="s">
        <v>123</v>
      </c>
      <c r="D65" s="92" t="s">
        <v>120</v>
      </c>
      <c r="E65" s="95">
        <f>E62</f>
        <v>0.97900000000000009</v>
      </c>
      <c r="F65" s="29">
        <v>0</v>
      </c>
      <c r="G65" s="93">
        <f t="shared" si="8"/>
        <v>0</v>
      </c>
    </row>
    <row r="66" spans="1:15">
      <c r="A66" s="54">
        <v>5</v>
      </c>
      <c r="B66" s="96" t="s">
        <v>85</v>
      </c>
      <c r="C66" s="91" t="s">
        <v>124</v>
      </c>
      <c r="D66" s="92" t="s">
        <v>120</v>
      </c>
      <c r="E66" s="95">
        <f>E62</f>
        <v>0.97900000000000009</v>
      </c>
      <c r="F66" s="29">
        <v>0</v>
      </c>
      <c r="G66" s="93">
        <f t="shared" si="8"/>
        <v>0</v>
      </c>
    </row>
    <row r="67" spans="1:15" ht="31.2" customHeight="1">
      <c r="A67" s="54">
        <v>6</v>
      </c>
      <c r="B67" s="96" t="s">
        <v>85</v>
      </c>
      <c r="C67" s="91" t="s">
        <v>125</v>
      </c>
      <c r="D67" s="92" t="s">
        <v>120</v>
      </c>
      <c r="E67" s="95">
        <f>E62</f>
        <v>0.97900000000000009</v>
      </c>
      <c r="F67" s="29">
        <v>0</v>
      </c>
      <c r="G67" s="93">
        <f t="shared" si="8"/>
        <v>0</v>
      </c>
      <c r="I67" s="17" t="s">
        <v>126</v>
      </c>
      <c r="N67" s="17" t="s">
        <v>127</v>
      </c>
      <c r="O67" s="17" t="s">
        <v>192</v>
      </c>
    </row>
    <row r="68" spans="1:15">
      <c r="A68" s="33" t="s">
        <v>53</v>
      </c>
      <c r="B68" s="73"/>
      <c r="C68" s="74"/>
      <c r="D68" s="75"/>
      <c r="E68" s="75"/>
      <c r="F68" s="75"/>
      <c r="G68" s="76">
        <f>SUM(G62:G67)</f>
        <v>0</v>
      </c>
      <c r="I68" s="97" t="s">
        <v>188</v>
      </c>
      <c r="J68" s="97"/>
      <c r="K68" s="97" t="s">
        <v>189</v>
      </c>
      <c r="L68" s="97" t="s">
        <v>190</v>
      </c>
      <c r="M68" s="97"/>
      <c r="N68" s="98"/>
      <c r="O68" s="99"/>
    </row>
    <row r="69" spans="1:15" ht="16.2">
      <c r="A69" s="100" t="s">
        <v>128</v>
      </c>
      <c r="B69" s="101"/>
      <c r="C69" s="102"/>
      <c r="D69" s="102"/>
      <c r="E69" s="102"/>
      <c r="F69" s="102"/>
      <c r="G69" s="103">
        <f>G45+G58+G68</f>
        <v>0</v>
      </c>
      <c r="I69" s="99">
        <f>0.018*J5</f>
        <v>5.3999999999999992E-2</v>
      </c>
      <c r="J69" s="99"/>
      <c r="K69" s="99">
        <f>0.013*J7</f>
        <v>0.104</v>
      </c>
      <c r="L69" s="99">
        <f>0.008*J8</f>
        <v>1.6E-2</v>
      </c>
      <c r="M69" s="99"/>
      <c r="N69" s="99">
        <v>0.80500000000000005</v>
      </c>
      <c r="O69" s="104">
        <f>SUM(I69:N69)</f>
        <v>0.97900000000000009</v>
      </c>
    </row>
    <row r="70" spans="1:15" ht="18" customHeight="1">
      <c r="A70" s="46"/>
      <c r="B70" s="12"/>
      <c r="C70" s="12"/>
      <c r="D70" s="12"/>
      <c r="E70" s="13"/>
      <c r="F70" s="12"/>
      <c r="G70" s="12"/>
    </row>
    <row r="71" spans="1:15" ht="16.5" customHeight="1">
      <c r="A71" s="9"/>
      <c r="B71" s="16" t="s">
        <v>129</v>
      </c>
      <c r="C71" s="107"/>
      <c r="D71" s="107"/>
      <c r="E71" s="107"/>
      <c r="F71" s="107"/>
      <c r="G71" s="107"/>
      <c r="I71" s="40"/>
      <c r="J71" s="105"/>
      <c r="K71" s="106"/>
    </row>
    <row r="72" spans="1:15" ht="16.5" customHeight="1">
      <c r="A72" s="9"/>
      <c r="B72" s="47" t="s">
        <v>130</v>
      </c>
      <c r="C72" s="107"/>
      <c r="D72" s="107"/>
      <c r="E72" s="107"/>
      <c r="F72" s="107"/>
      <c r="G72" s="107"/>
      <c r="I72" s="40"/>
      <c r="J72" s="105"/>
      <c r="K72" s="106"/>
    </row>
    <row r="73" spans="1:15" ht="16.5" customHeight="1">
      <c r="A73" s="9"/>
      <c r="B73" s="22" t="s">
        <v>131</v>
      </c>
      <c r="C73" s="23" t="s">
        <v>132</v>
      </c>
      <c r="D73" s="22" t="s">
        <v>81</v>
      </c>
      <c r="E73" s="22" t="s">
        <v>82</v>
      </c>
      <c r="F73" s="22" t="s">
        <v>83</v>
      </c>
      <c r="G73" s="22" t="s">
        <v>84</v>
      </c>
      <c r="I73" s="40"/>
      <c r="J73" s="105"/>
      <c r="K73" s="106"/>
    </row>
    <row r="74" spans="1:15" ht="19.5" customHeight="1">
      <c r="A74" s="9"/>
      <c r="B74" s="108">
        <v>1</v>
      </c>
      <c r="C74" s="27" t="s">
        <v>133</v>
      </c>
      <c r="D74" s="109" t="s">
        <v>87</v>
      </c>
      <c r="E74" s="29">
        <f>E15*3</f>
        <v>1050</v>
      </c>
      <c r="F74" s="29">
        <v>0</v>
      </c>
      <c r="G74" s="110">
        <f t="shared" ref="G74:G79" si="9">E74*F74</f>
        <v>0</v>
      </c>
    </row>
    <row r="75" spans="1:15" ht="18" customHeight="1">
      <c r="A75" s="9"/>
      <c r="B75" s="111">
        <v>2</v>
      </c>
      <c r="C75" s="91" t="s">
        <v>134</v>
      </c>
      <c r="D75" s="112" t="s">
        <v>87</v>
      </c>
      <c r="E75" s="113">
        <f>E15</f>
        <v>350</v>
      </c>
      <c r="F75" s="29">
        <v>0</v>
      </c>
      <c r="G75" s="110">
        <f t="shared" si="9"/>
        <v>0</v>
      </c>
    </row>
    <row r="76" spans="1:15">
      <c r="A76" s="9"/>
      <c r="B76" s="111">
        <v>3</v>
      </c>
      <c r="C76" s="91" t="s">
        <v>135</v>
      </c>
      <c r="D76" s="112" t="s">
        <v>136</v>
      </c>
      <c r="E76" s="113">
        <f>E15/2</f>
        <v>175</v>
      </c>
      <c r="F76" s="29">
        <v>0</v>
      </c>
      <c r="G76" s="110">
        <f t="shared" si="9"/>
        <v>0</v>
      </c>
    </row>
    <row r="77" spans="1:15">
      <c r="A77" s="9"/>
      <c r="B77" s="111">
        <v>4</v>
      </c>
      <c r="C77" s="91" t="s">
        <v>137</v>
      </c>
      <c r="D77" s="112" t="s">
        <v>104</v>
      </c>
      <c r="E77" s="113">
        <f>E15*0.1</f>
        <v>35</v>
      </c>
      <c r="F77" s="29">
        <v>0</v>
      </c>
      <c r="G77" s="110">
        <f t="shared" si="9"/>
        <v>0</v>
      </c>
    </row>
    <row r="78" spans="1:15">
      <c r="A78" s="9"/>
      <c r="B78" s="111">
        <v>5</v>
      </c>
      <c r="C78" s="91" t="s">
        <v>138</v>
      </c>
      <c r="D78" s="112" t="s">
        <v>139</v>
      </c>
      <c r="E78" s="113">
        <f>E15/1000*5</f>
        <v>1.75</v>
      </c>
      <c r="F78" s="29">
        <v>0</v>
      </c>
      <c r="G78" s="110">
        <f t="shared" si="9"/>
        <v>0</v>
      </c>
    </row>
    <row r="79" spans="1:15">
      <c r="A79" s="9"/>
      <c r="B79" s="111">
        <v>6</v>
      </c>
      <c r="C79" s="91" t="s">
        <v>140</v>
      </c>
      <c r="D79" s="112" t="s">
        <v>87</v>
      </c>
      <c r="E79" s="113">
        <f>E40</f>
        <v>350</v>
      </c>
      <c r="F79" s="29">
        <v>0</v>
      </c>
      <c r="G79" s="110">
        <f t="shared" si="9"/>
        <v>0</v>
      </c>
    </row>
    <row r="80" spans="1:15" ht="16.2">
      <c r="A80" s="9"/>
      <c r="B80" s="114" t="s">
        <v>53</v>
      </c>
      <c r="C80" s="115"/>
      <c r="D80" s="116"/>
      <c r="E80" s="116" t="s">
        <v>141</v>
      </c>
      <c r="F80" s="116"/>
      <c r="G80" s="117">
        <f>SUM(G74:G79)</f>
        <v>0</v>
      </c>
    </row>
    <row r="81" spans="1:7">
      <c r="A81" s="118"/>
      <c r="B81" s="47"/>
      <c r="C81" s="118"/>
      <c r="D81" s="47"/>
      <c r="E81" s="47"/>
      <c r="F81" s="47"/>
      <c r="G81" s="47"/>
    </row>
    <row r="82" spans="1:7" ht="16.2">
      <c r="A82" s="118"/>
      <c r="B82" s="47" t="s">
        <v>142</v>
      </c>
      <c r="C82" s="107"/>
      <c r="D82" s="107"/>
      <c r="E82" s="107"/>
      <c r="F82" s="107"/>
      <c r="G82" s="107"/>
    </row>
    <row r="83" spans="1:7" ht="17.25" customHeight="1">
      <c r="A83" s="118"/>
      <c r="B83" s="22" t="s">
        <v>131</v>
      </c>
      <c r="C83" s="23" t="s">
        <v>132</v>
      </c>
      <c r="D83" s="22" t="s">
        <v>81</v>
      </c>
      <c r="E83" s="22" t="s">
        <v>82</v>
      </c>
      <c r="F83" s="22" t="s">
        <v>83</v>
      </c>
      <c r="G83" s="22" t="s">
        <v>84</v>
      </c>
    </row>
    <row r="84" spans="1:7" ht="15.75" customHeight="1">
      <c r="A84" s="118"/>
      <c r="B84" s="111">
        <v>1</v>
      </c>
      <c r="C84" s="119" t="s">
        <v>143</v>
      </c>
      <c r="D84" s="120" t="s">
        <v>87</v>
      </c>
      <c r="E84" s="121">
        <f>E25*2</f>
        <v>1760</v>
      </c>
      <c r="F84" s="29">
        <v>0</v>
      </c>
      <c r="G84" s="122">
        <f>E84*F84</f>
        <v>0</v>
      </c>
    </row>
    <row r="85" spans="1:7" ht="15.75" customHeight="1">
      <c r="A85" s="118"/>
      <c r="B85" s="111">
        <v>2</v>
      </c>
      <c r="C85" s="91" t="s">
        <v>137</v>
      </c>
      <c r="D85" s="112" t="s">
        <v>104</v>
      </c>
      <c r="E85" s="113">
        <f>E55*0.1</f>
        <v>26</v>
      </c>
      <c r="F85" s="29">
        <v>0</v>
      </c>
      <c r="G85" s="110">
        <f>E85*F85</f>
        <v>0</v>
      </c>
    </row>
    <row r="86" spans="1:7" ht="19.5" customHeight="1">
      <c r="A86" s="118"/>
      <c r="B86" s="111">
        <v>3</v>
      </c>
      <c r="C86" s="91" t="s">
        <v>138</v>
      </c>
      <c r="D86" s="112" t="s">
        <v>139</v>
      </c>
      <c r="E86" s="113">
        <f>E25/1000*5</f>
        <v>4.4000000000000004</v>
      </c>
      <c r="F86" s="29">
        <v>0</v>
      </c>
      <c r="G86" s="110">
        <f>E86*F86</f>
        <v>0</v>
      </c>
    </row>
    <row r="87" spans="1:7" ht="17.25" customHeight="1">
      <c r="A87" s="118"/>
      <c r="B87" s="114" t="s">
        <v>53</v>
      </c>
      <c r="C87" s="115"/>
      <c r="D87" s="116"/>
      <c r="E87" s="116" t="s">
        <v>141</v>
      </c>
      <c r="F87" s="116"/>
      <c r="G87" s="117">
        <f>SUM(G84:G86)</f>
        <v>0</v>
      </c>
    </row>
    <row r="88" spans="1:7">
      <c r="A88" s="118"/>
      <c r="B88" s="47"/>
      <c r="C88" s="118"/>
      <c r="D88" s="47"/>
      <c r="E88" s="47"/>
      <c r="F88" s="47"/>
      <c r="G88" s="47"/>
    </row>
    <row r="89" spans="1:7" ht="16.2">
      <c r="A89" s="118"/>
      <c r="B89" s="47" t="s">
        <v>144</v>
      </c>
      <c r="C89" s="107"/>
      <c r="D89" s="107"/>
      <c r="E89" s="107"/>
      <c r="F89" s="107"/>
      <c r="G89" s="107"/>
    </row>
    <row r="90" spans="1:7">
      <c r="A90" s="118"/>
      <c r="B90" s="22" t="s">
        <v>131</v>
      </c>
      <c r="C90" s="23" t="s">
        <v>132</v>
      </c>
      <c r="D90" s="22" t="s">
        <v>81</v>
      </c>
      <c r="E90" s="22" t="s">
        <v>82</v>
      </c>
      <c r="F90" s="22" t="s">
        <v>83</v>
      </c>
      <c r="G90" s="22" t="s">
        <v>84</v>
      </c>
    </row>
    <row r="91" spans="1:7" ht="27.6">
      <c r="A91" s="118"/>
      <c r="B91" s="111">
        <v>1</v>
      </c>
      <c r="C91" s="91" t="s">
        <v>145</v>
      </c>
      <c r="D91" s="120" t="s">
        <v>139</v>
      </c>
      <c r="E91" s="121">
        <f>E62*10000*0.015</f>
        <v>146.85000000000002</v>
      </c>
      <c r="F91" s="29">
        <v>0</v>
      </c>
      <c r="G91" s="122">
        <f>E91*F91</f>
        <v>0</v>
      </c>
    </row>
    <row r="92" spans="1:7" ht="16.2">
      <c r="A92" s="118"/>
      <c r="B92" s="114" t="s">
        <v>53</v>
      </c>
      <c r="C92" s="115"/>
      <c r="D92" s="116"/>
      <c r="E92" s="116" t="s">
        <v>141</v>
      </c>
      <c r="F92" s="116"/>
      <c r="G92" s="117">
        <f>SUM(G91:G91)</f>
        <v>0</v>
      </c>
    </row>
    <row r="93" spans="1:7" ht="15.75" customHeight="1">
      <c r="A93" s="118"/>
      <c r="B93" s="100" t="s">
        <v>146</v>
      </c>
      <c r="C93" s="101"/>
      <c r="D93" s="102"/>
      <c r="E93" s="102"/>
      <c r="F93" s="102"/>
      <c r="G93" s="103">
        <f>G80+G87+G92</f>
        <v>0</v>
      </c>
    </row>
    <row r="94" spans="1:7" ht="16.5" customHeight="1">
      <c r="A94" s="118"/>
      <c r="B94" s="123"/>
      <c r="C94" s="124"/>
      <c r="D94" s="125"/>
      <c r="E94" s="125"/>
      <c r="F94" s="125"/>
      <c r="G94" s="126"/>
    </row>
    <row r="95" spans="1:7">
      <c r="A95" s="16" t="s">
        <v>147</v>
      </c>
      <c r="B95" s="48"/>
      <c r="C95" s="49"/>
      <c r="D95" s="50"/>
      <c r="E95" s="50"/>
      <c r="F95" s="50"/>
      <c r="G95" s="49"/>
    </row>
    <row r="96" spans="1:7">
      <c r="A96" s="88" t="s">
        <v>78</v>
      </c>
      <c r="B96" s="88" t="s">
        <v>79</v>
      </c>
      <c r="C96" s="89" t="s">
        <v>80</v>
      </c>
      <c r="D96" s="90" t="s">
        <v>81</v>
      </c>
      <c r="E96" s="90" t="s">
        <v>82</v>
      </c>
      <c r="F96" s="90" t="s">
        <v>83</v>
      </c>
      <c r="G96" s="90" t="s">
        <v>84</v>
      </c>
    </row>
    <row r="97" spans="1:7">
      <c r="A97" s="54">
        <v>1</v>
      </c>
      <c r="B97" s="127" t="s">
        <v>85</v>
      </c>
      <c r="C97" s="91" t="s">
        <v>148</v>
      </c>
      <c r="D97" s="92" t="s">
        <v>136</v>
      </c>
      <c r="E97" s="92">
        <v>723</v>
      </c>
      <c r="F97" s="29">
        <v>0</v>
      </c>
      <c r="G97" s="93">
        <f>E97*F97</f>
        <v>0</v>
      </c>
    </row>
    <row r="98" spans="1:7" ht="29.85" customHeight="1">
      <c r="A98" s="54">
        <v>2</v>
      </c>
      <c r="B98" s="56" t="s">
        <v>149</v>
      </c>
      <c r="C98" s="91" t="s">
        <v>150</v>
      </c>
      <c r="D98" s="92" t="s">
        <v>87</v>
      </c>
      <c r="E98" s="128">
        <f>E97/3</f>
        <v>241</v>
      </c>
      <c r="F98" s="29">
        <v>0</v>
      </c>
      <c r="G98" s="93">
        <f>E98*F98</f>
        <v>0</v>
      </c>
    </row>
    <row r="99" spans="1:7" ht="42.15" customHeight="1">
      <c r="A99" s="54">
        <v>3</v>
      </c>
      <c r="B99" s="127" t="s">
        <v>85</v>
      </c>
      <c r="C99" s="91" t="s">
        <v>151</v>
      </c>
      <c r="D99" s="57" t="s">
        <v>87</v>
      </c>
      <c r="E99" s="129">
        <f>E98</f>
        <v>241</v>
      </c>
      <c r="F99" s="29">
        <v>0</v>
      </c>
      <c r="G99" s="93">
        <f>E99*F99</f>
        <v>0</v>
      </c>
    </row>
    <row r="100" spans="1:7" ht="41.4">
      <c r="A100" s="54">
        <v>4</v>
      </c>
      <c r="B100" s="127" t="s">
        <v>85</v>
      </c>
      <c r="C100" s="91" t="s">
        <v>152</v>
      </c>
      <c r="D100" s="57" t="s">
        <v>136</v>
      </c>
      <c r="E100" s="196">
        <f>E97</f>
        <v>723</v>
      </c>
      <c r="F100" s="29">
        <v>0</v>
      </c>
      <c r="G100" s="93">
        <f>E100*F100</f>
        <v>0</v>
      </c>
    </row>
    <row r="101" spans="1:7">
      <c r="A101" s="81">
        <v>5</v>
      </c>
      <c r="B101" s="83" t="s">
        <v>105</v>
      </c>
      <c r="C101" s="130" t="s">
        <v>153</v>
      </c>
      <c r="D101" s="72" t="s">
        <v>107</v>
      </c>
      <c r="E101" s="197">
        <f>E97*0.02</f>
        <v>14.46</v>
      </c>
      <c r="F101" s="29">
        <v>0</v>
      </c>
      <c r="G101" s="198">
        <f>E101*F101</f>
        <v>0</v>
      </c>
    </row>
    <row r="102" spans="1:7">
      <c r="A102" s="134" t="s">
        <v>53</v>
      </c>
      <c r="B102" s="135"/>
      <c r="C102" s="136"/>
      <c r="D102" s="137"/>
      <c r="E102" s="138"/>
      <c r="F102" s="137"/>
      <c r="G102" s="139">
        <f>SUM(G97:G101)</f>
        <v>0</v>
      </c>
    </row>
    <row r="103" spans="1:7" ht="16.2">
      <c r="A103" s="118"/>
      <c r="B103" s="123"/>
      <c r="C103" s="124"/>
      <c r="D103" s="125"/>
      <c r="E103" s="125"/>
      <c r="F103" s="125"/>
      <c r="G103" s="126"/>
    </row>
    <row r="104" spans="1:7">
      <c r="A104" s="16" t="s">
        <v>154</v>
      </c>
      <c r="B104" s="48"/>
      <c r="C104" s="49"/>
      <c r="D104" s="50"/>
      <c r="E104" s="50"/>
      <c r="F104" s="50"/>
      <c r="G104" s="49"/>
    </row>
    <row r="105" spans="1:7" ht="18" customHeight="1">
      <c r="A105" s="47" t="s">
        <v>155</v>
      </c>
      <c r="B105" s="48"/>
      <c r="C105" s="49"/>
      <c r="D105" s="50"/>
      <c r="E105" s="50"/>
      <c r="F105" s="50"/>
      <c r="G105" s="49"/>
    </row>
    <row r="106" spans="1:7" ht="39.6" customHeight="1">
      <c r="A106" s="88" t="s">
        <v>78</v>
      </c>
      <c r="B106" s="88" t="s">
        <v>79</v>
      </c>
      <c r="C106" s="89" t="s">
        <v>80</v>
      </c>
      <c r="D106" s="90" t="s">
        <v>81</v>
      </c>
      <c r="E106" s="90" t="s">
        <v>82</v>
      </c>
      <c r="F106" s="90" t="s">
        <v>83</v>
      </c>
      <c r="G106" s="90" t="s">
        <v>84</v>
      </c>
    </row>
    <row r="107" spans="1:7" ht="49.95" customHeight="1">
      <c r="A107" s="54">
        <v>1</v>
      </c>
      <c r="B107" s="94" t="s">
        <v>85</v>
      </c>
      <c r="C107" s="91" t="s">
        <v>156</v>
      </c>
      <c r="D107" s="92" t="s">
        <v>87</v>
      </c>
      <c r="E107" s="128">
        <f>E15</f>
        <v>350</v>
      </c>
      <c r="F107" s="29">
        <v>0</v>
      </c>
      <c r="G107" s="93">
        <f>E107*F107</f>
        <v>0</v>
      </c>
    </row>
    <row r="108" spans="1:7" ht="50.25" customHeight="1">
      <c r="A108" s="54">
        <v>2</v>
      </c>
      <c r="B108" s="96" t="s">
        <v>85</v>
      </c>
      <c r="C108" s="91" t="s">
        <v>157</v>
      </c>
      <c r="D108" s="92" t="s">
        <v>87</v>
      </c>
      <c r="E108" s="128">
        <f>E107</f>
        <v>350</v>
      </c>
      <c r="F108" s="29">
        <v>0</v>
      </c>
      <c r="G108" s="93">
        <f>E108*F108</f>
        <v>0</v>
      </c>
    </row>
    <row r="109" spans="1:7" ht="29.85" customHeight="1">
      <c r="A109" s="54">
        <v>3</v>
      </c>
      <c r="B109" s="96" t="s">
        <v>85</v>
      </c>
      <c r="C109" s="91" t="s">
        <v>158</v>
      </c>
      <c r="D109" s="92" t="s">
        <v>87</v>
      </c>
      <c r="E109" s="128">
        <f>E107</f>
        <v>350</v>
      </c>
      <c r="F109" s="29">
        <v>0</v>
      </c>
      <c r="G109" s="93">
        <f>E109*F109</f>
        <v>0</v>
      </c>
    </row>
    <row r="110" spans="1:7" ht="19.95" customHeight="1">
      <c r="A110" s="81">
        <v>4</v>
      </c>
      <c r="B110" s="140" t="s">
        <v>85</v>
      </c>
      <c r="C110" s="130" t="s">
        <v>195</v>
      </c>
      <c r="D110" s="131" t="s">
        <v>89</v>
      </c>
      <c r="E110" s="132">
        <f>E109/100*20</f>
        <v>70</v>
      </c>
      <c r="F110" s="29">
        <v>0</v>
      </c>
      <c r="G110" s="133">
        <f>E110*F110</f>
        <v>0</v>
      </c>
    </row>
    <row r="111" spans="1:7">
      <c r="A111" s="141" t="s">
        <v>160</v>
      </c>
      <c r="B111" s="142"/>
      <c r="C111" s="143"/>
      <c r="D111" s="143"/>
      <c r="E111" s="143"/>
      <c r="F111" s="143"/>
      <c r="G111" s="144">
        <f>SUM(G107:G110)</f>
        <v>0</v>
      </c>
    </row>
    <row r="112" spans="1:7">
      <c r="A112" s="47"/>
      <c r="B112" s="145"/>
      <c r="C112" s="47"/>
      <c r="D112" s="47"/>
      <c r="E112" s="47"/>
      <c r="F112" s="47"/>
      <c r="G112" s="146"/>
    </row>
    <row r="113" spans="1:7">
      <c r="A113" s="47" t="s">
        <v>161</v>
      </c>
      <c r="B113" s="48"/>
      <c r="C113" s="49"/>
      <c r="D113" s="50"/>
      <c r="E113" s="50"/>
      <c r="F113" s="50"/>
      <c r="G113" s="49"/>
    </row>
    <row r="114" spans="1:7">
      <c r="A114" s="88" t="s">
        <v>78</v>
      </c>
      <c r="B114" s="88" t="s">
        <v>79</v>
      </c>
      <c r="C114" s="89" t="s">
        <v>80</v>
      </c>
      <c r="D114" s="90" t="s">
        <v>81</v>
      </c>
      <c r="E114" s="90" t="s">
        <v>82</v>
      </c>
      <c r="F114" s="90" t="s">
        <v>83</v>
      </c>
      <c r="G114" s="90" t="s">
        <v>84</v>
      </c>
    </row>
    <row r="115" spans="1:7" ht="17.25" customHeight="1">
      <c r="A115" s="54">
        <v>1</v>
      </c>
      <c r="B115" s="94" t="s">
        <v>85</v>
      </c>
      <c r="C115" s="91" t="s">
        <v>162</v>
      </c>
      <c r="D115" s="92" t="s">
        <v>89</v>
      </c>
      <c r="E115" s="128">
        <f>E50</f>
        <v>260</v>
      </c>
      <c r="F115" s="29">
        <v>0</v>
      </c>
      <c r="G115" s="93">
        <f>E115*F115</f>
        <v>0</v>
      </c>
    </row>
    <row r="116" spans="1:7" ht="39.6" customHeight="1">
      <c r="A116" s="54">
        <v>2</v>
      </c>
      <c r="B116" s="96" t="s">
        <v>85</v>
      </c>
      <c r="C116" s="91" t="s">
        <v>157</v>
      </c>
      <c r="D116" s="92" t="s">
        <v>89</v>
      </c>
      <c r="E116" s="128">
        <f>E115</f>
        <v>260</v>
      </c>
      <c r="F116" s="29">
        <v>0</v>
      </c>
      <c r="G116" s="93">
        <f>E116*F116</f>
        <v>0</v>
      </c>
    </row>
    <row r="117" spans="1:7" ht="18.75" customHeight="1">
      <c r="A117" s="54">
        <v>3</v>
      </c>
      <c r="B117" s="96" t="s">
        <v>85</v>
      </c>
      <c r="C117" s="91" t="s">
        <v>163</v>
      </c>
      <c r="D117" s="92" t="s">
        <v>87</v>
      </c>
      <c r="E117" s="128">
        <f>E115</f>
        <v>260</v>
      </c>
      <c r="F117" s="29">
        <v>0</v>
      </c>
      <c r="G117" s="93">
        <f>E117*F117</f>
        <v>0</v>
      </c>
    </row>
    <row r="118" spans="1:7" ht="18" customHeight="1">
      <c r="A118" s="81">
        <v>4</v>
      </c>
      <c r="B118" s="140" t="s">
        <v>85</v>
      </c>
      <c r="C118" s="130" t="s">
        <v>159</v>
      </c>
      <c r="D118" s="131" t="s">
        <v>89</v>
      </c>
      <c r="E118" s="132">
        <f>E115</f>
        <v>260</v>
      </c>
      <c r="F118" s="29">
        <v>0</v>
      </c>
      <c r="G118" s="133">
        <f>E118*F118</f>
        <v>0</v>
      </c>
    </row>
    <row r="119" spans="1:7">
      <c r="A119" s="141" t="s">
        <v>164</v>
      </c>
      <c r="B119" s="142"/>
      <c r="C119" s="143"/>
      <c r="D119" s="143"/>
      <c r="E119" s="143"/>
      <c r="F119" s="143"/>
      <c r="G119" s="144">
        <f>SUM(G115:G118)</f>
        <v>0</v>
      </c>
    </row>
    <row r="120" spans="1:7">
      <c r="A120" s="47"/>
      <c r="B120" s="145"/>
      <c r="C120" s="47"/>
      <c r="D120" s="47"/>
      <c r="E120" s="47"/>
      <c r="F120" s="47"/>
      <c r="G120" s="146"/>
    </row>
    <row r="121" spans="1:7">
      <c r="A121" s="147" t="s">
        <v>165</v>
      </c>
      <c r="B121" s="148"/>
      <c r="C121" s="149"/>
      <c r="D121" s="150"/>
      <c r="E121" s="150"/>
      <c r="F121" s="150"/>
      <c r="G121" s="149"/>
    </row>
    <row r="122" spans="1:7">
      <c r="A122" s="151" t="s">
        <v>78</v>
      </c>
      <c r="B122" s="151" t="s">
        <v>79</v>
      </c>
      <c r="C122" s="152" t="s">
        <v>80</v>
      </c>
      <c r="D122" s="153" t="s">
        <v>81</v>
      </c>
      <c r="E122" s="153" t="s">
        <v>82</v>
      </c>
      <c r="F122" s="153" t="s">
        <v>83</v>
      </c>
      <c r="G122" s="153" t="s">
        <v>84</v>
      </c>
    </row>
    <row r="123" spans="1:7" ht="18" customHeight="1">
      <c r="A123" s="154">
        <v>1</v>
      </c>
      <c r="B123" s="155" t="s">
        <v>85</v>
      </c>
      <c r="C123" s="156" t="s">
        <v>166</v>
      </c>
      <c r="D123" s="157" t="s">
        <v>120</v>
      </c>
      <c r="E123" s="158">
        <f>E66</f>
        <v>0.97900000000000009</v>
      </c>
      <c r="F123" s="244">
        <v>0</v>
      </c>
      <c r="G123" s="159">
        <f>E123*F123</f>
        <v>0</v>
      </c>
    </row>
    <row r="124" spans="1:7" ht="15.75" customHeight="1">
      <c r="A124" s="160" t="s">
        <v>167</v>
      </c>
      <c r="B124" s="161"/>
      <c r="C124" s="162"/>
      <c r="D124" s="162"/>
      <c r="E124" s="162"/>
      <c r="F124" s="162"/>
      <c r="G124" s="163">
        <f>SUM(G123:G123)</f>
        <v>0</v>
      </c>
    </row>
    <row r="125" spans="1:7" ht="16.5" customHeight="1">
      <c r="A125" s="47"/>
      <c r="B125" s="145"/>
      <c r="C125" s="47"/>
      <c r="D125" s="47"/>
      <c r="E125" s="47"/>
      <c r="F125" s="47"/>
      <c r="G125" s="146"/>
    </row>
    <row r="126" spans="1:7" ht="16.5" customHeight="1">
      <c r="A126" s="141" t="s">
        <v>168</v>
      </c>
      <c r="B126" s="164"/>
      <c r="C126" s="165"/>
      <c r="D126" s="165"/>
      <c r="E126" s="165"/>
      <c r="F126" s="165"/>
      <c r="G126" s="144">
        <f>G111+G119</f>
        <v>0</v>
      </c>
    </row>
    <row r="127" spans="1:7">
      <c r="A127" s="160" t="s">
        <v>169</v>
      </c>
      <c r="B127" s="166"/>
      <c r="C127" s="167"/>
      <c r="D127" s="167"/>
      <c r="E127" s="167"/>
      <c r="F127" s="167"/>
      <c r="G127" s="163">
        <f>G124</f>
        <v>0</v>
      </c>
    </row>
    <row r="128" spans="1:7">
      <c r="A128" s="168" t="s">
        <v>170</v>
      </c>
      <c r="B128" s="169"/>
      <c r="C128" s="170"/>
      <c r="D128" s="170"/>
      <c r="E128" s="170"/>
      <c r="F128" s="170"/>
      <c r="G128" s="139">
        <f>G126*3</f>
        <v>0</v>
      </c>
    </row>
    <row r="129" spans="1:7">
      <c r="A129" s="171" t="s">
        <v>171</v>
      </c>
      <c r="B129" s="172"/>
      <c r="C129" s="173"/>
      <c r="D129" s="173"/>
      <c r="E129" s="173"/>
      <c r="F129" s="173"/>
      <c r="G129" s="174">
        <f>G124*3</f>
        <v>0</v>
      </c>
    </row>
    <row r="130" spans="1:7">
      <c r="A130" s="9"/>
      <c r="B130" s="12"/>
      <c r="C130" s="12"/>
      <c r="D130" s="12"/>
      <c r="E130" s="12"/>
      <c r="F130" s="12"/>
      <c r="G130" s="12"/>
    </row>
    <row r="131" spans="1:7" ht="17.25" customHeight="1">
      <c r="A131" s="47" t="s">
        <v>172</v>
      </c>
      <c r="B131" s="48"/>
      <c r="C131" s="49"/>
      <c r="D131" s="50"/>
      <c r="E131" s="50"/>
      <c r="F131" s="50"/>
      <c r="G131" s="49"/>
    </row>
    <row r="132" spans="1:7">
      <c r="A132" s="88" t="s">
        <v>78</v>
      </c>
      <c r="B132" s="88" t="s">
        <v>79</v>
      </c>
      <c r="C132" s="89" t="s">
        <v>80</v>
      </c>
      <c r="D132" s="90" t="s">
        <v>81</v>
      </c>
      <c r="E132" s="90" t="s">
        <v>82</v>
      </c>
      <c r="F132" s="90" t="s">
        <v>83</v>
      </c>
      <c r="G132" s="90" t="s">
        <v>84</v>
      </c>
    </row>
    <row r="133" spans="1:7">
      <c r="A133" s="54">
        <v>1</v>
      </c>
      <c r="B133" s="127" t="s">
        <v>85</v>
      </c>
      <c r="C133" s="91" t="s">
        <v>173</v>
      </c>
      <c r="D133" s="92" t="s">
        <v>87</v>
      </c>
      <c r="E133" s="128">
        <v>29</v>
      </c>
      <c r="F133" s="29">
        <v>0</v>
      </c>
      <c r="G133" s="93">
        <f>E133*F133</f>
        <v>0</v>
      </c>
    </row>
    <row r="134" spans="1:7">
      <c r="A134" s="54">
        <v>2</v>
      </c>
      <c r="B134" s="56" t="s">
        <v>149</v>
      </c>
      <c r="C134" s="91" t="s">
        <v>150</v>
      </c>
      <c r="D134" s="92" t="s">
        <v>87</v>
      </c>
      <c r="E134" s="128">
        <v>27</v>
      </c>
      <c r="F134" s="29">
        <v>0</v>
      </c>
      <c r="G134" s="93">
        <f>E134*F134</f>
        <v>0</v>
      </c>
    </row>
    <row r="135" spans="1:7" ht="27.6">
      <c r="A135" s="54">
        <v>3</v>
      </c>
      <c r="B135" s="127" t="s">
        <v>85</v>
      </c>
      <c r="C135" s="91" t="s">
        <v>174</v>
      </c>
      <c r="D135" s="57" t="s">
        <v>87</v>
      </c>
      <c r="E135" s="129">
        <v>27</v>
      </c>
      <c r="F135" s="29">
        <v>0</v>
      </c>
      <c r="G135" s="93">
        <f>E135*F135</f>
        <v>0</v>
      </c>
    </row>
    <row r="136" spans="1:7">
      <c r="A136" s="54">
        <v>4</v>
      </c>
      <c r="B136" s="56" t="s">
        <v>105</v>
      </c>
      <c r="C136" s="91" t="s">
        <v>153</v>
      </c>
      <c r="D136" s="92" t="s">
        <v>107</v>
      </c>
      <c r="E136" s="29">
        <f>E134*0.02</f>
        <v>0.54</v>
      </c>
      <c r="F136" s="29">
        <v>0</v>
      </c>
      <c r="G136" s="93">
        <f>E136*F136</f>
        <v>0</v>
      </c>
    </row>
    <row r="137" spans="1:7">
      <c r="A137" s="81">
        <v>5</v>
      </c>
      <c r="B137" s="83" t="s">
        <v>85</v>
      </c>
      <c r="C137" s="130" t="s">
        <v>175</v>
      </c>
      <c r="D137" s="131" t="s">
        <v>87</v>
      </c>
      <c r="E137" s="113">
        <v>2</v>
      </c>
      <c r="F137" s="29">
        <v>0</v>
      </c>
      <c r="G137" s="93">
        <f>E137*F137</f>
        <v>0</v>
      </c>
    </row>
    <row r="138" spans="1:7">
      <c r="A138" s="134" t="s">
        <v>53</v>
      </c>
      <c r="B138" s="135"/>
      <c r="C138" s="136"/>
      <c r="D138" s="137"/>
      <c r="E138" s="138"/>
      <c r="F138" s="137"/>
      <c r="G138" s="139">
        <f>SUM(G133:G137)</f>
        <v>0</v>
      </c>
    </row>
    <row r="139" spans="1:7">
      <c r="A139" s="9"/>
      <c r="B139" s="12"/>
      <c r="C139" s="12"/>
      <c r="D139" s="12"/>
      <c r="E139" s="12"/>
      <c r="F139" s="12"/>
      <c r="G139" s="12"/>
    </row>
    <row r="140" spans="1:7">
      <c r="A140" s="9"/>
      <c r="B140" s="16" t="s">
        <v>185</v>
      </c>
      <c r="C140" s="12"/>
      <c r="D140" s="12"/>
      <c r="E140" s="12"/>
      <c r="F140" s="12"/>
      <c r="G140" s="12"/>
    </row>
    <row r="141" spans="1:7">
      <c r="A141" s="9"/>
      <c r="B141" s="16" t="s">
        <v>176</v>
      </c>
      <c r="C141" s="48"/>
      <c r="D141" s="48"/>
      <c r="E141" s="48"/>
      <c r="F141" s="48"/>
      <c r="G141" s="48"/>
    </row>
    <row r="142" spans="1:7">
      <c r="A142" s="9"/>
      <c r="B142" s="175" t="s">
        <v>177</v>
      </c>
      <c r="C142" s="176"/>
      <c r="D142" s="176"/>
      <c r="E142" s="176"/>
      <c r="F142" s="176"/>
      <c r="G142" s="177">
        <f>G26</f>
        <v>0</v>
      </c>
    </row>
    <row r="143" spans="1:7">
      <c r="A143" s="9"/>
      <c r="B143" s="175" t="s">
        <v>178</v>
      </c>
      <c r="C143" s="176"/>
      <c r="D143" s="176"/>
      <c r="E143" s="176"/>
      <c r="F143" s="176"/>
      <c r="G143" s="177">
        <f>G69</f>
        <v>0</v>
      </c>
    </row>
    <row r="144" spans="1:7">
      <c r="A144" s="9"/>
      <c r="B144" s="178" t="s">
        <v>179</v>
      </c>
      <c r="C144" s="179"/>
      <c r="D144" s="179"/>
      <c r="E144" s="179"/>
      <c r="F144" s="179"/>
      <c r="G144" s="180">
        <f>G93</f>
        <v>0</v>
      </c>
    </row>
    <row r="145" spans="1:9">
      <c r="A145" s="9"/>
      <c r="B145" s="178" t="s">
        <v>180</v>
      </c>
      <c r="C145" s="179"/>
      <c r="D145" s="179"/>
      <c r="E145" s="179"/>
      <c r="F145" s="179"/>
      <c r="G145" s="180">
        <f>G102</f>
        <v>0</v>
      </c>
      <c r="I145" s="199"/>
    </row>
    <row r="146" spans="1:9">
      <c r="A146" s="9"/>
      <c r="B146" s="178" t="s">
        <v>181</v>
      </c>
      <c r="C146" s="179"/>
      <c r="D146" s="179"/>
      <c r="E146" s="179"/>
      <c r="F146" s="179"/>
      <c r="G146" s="180">
        <f>G128</f>
        <v>0</v>
      </c>
      <c r="I146" s="199"/>
    </row>
    <row r="147" spans="1:9">
      <c r="A147" s="9"/>
      <c r="B147" s="182" t="s">
        <v>182</v>
      </c>
      <c r="C147" s="183"/>
      <c r="D147" s="183"/>
      <c r="E147" s="183"/>
      <c r="F147" s="183"/>
      <c r="G147" s="184">
        <f>G129</f>
        <v>0</v>
      </c>
      <c r="I147" s="190"/>
    </row>
    <row r="148" spans="1:9">
      <c r="A148" s="9"/>
      <c r="B148" s="178" t="s">
        <v>183</v>
      </c>
      <c r="C148" s="185"/>
      <c r="D148" s="185"/>
      <c r="E148" s="185"/>
      <c r="F148" s="185"/>
      <c r="G148" s="177">
        <f>G138</f>
        <v>0</v>
      </c>
      <c r="I148" s="199"/>
    </row>
    <row r="149" spans="1:9" ht="18.600000000000001">
      <c r="A149" s="9"/>
      <c r="B149" s="187" t="s">
        <v>184</v>
      </c>
      <c r="C149" s="188"/>
      <c r="D149" s="188"/>
      <c r="E149" s="188"/>
      <c r="F149" s="188"/>
      <c r="G149" s="189">
        <f>SUM(G142:G148)</f>
        <v>0</v>
      </c>
    </row>
    <row r="150" spans="1:9">
      <c r="A150" s="9"/>
      <c r="B150" s="9"/>
      <c r="C150" s="9"/>
      <c r="D150" s="9"/>
      <c r="E150" s="9"/>
      <c r="F150" s="9"/>
      <c r="G150" s="9"/>
    </row>
    <row r="151" spans="1:9">
      <c r="A151" s="9"/>
      <c r="B151" s="9"/>
      <c r="C151" s="9"/>
      <c r="D151" s="9"/>
      <c r="E151" s="9"/>
      <c r="F151" s="9"/>
      <c r="G151" s="9"/>
      <c r="I151" s="190"/>
    </row>
    <row r="152" spans="1:9">
      <c r="A152" s="9"/>
      <c r="B152" s="9"/>
      <c r="C152" s="9"/>
      <c r="D152" s="9"/>
      <c r="E152" s="9"/>
      <c r="F152" s="9"/>
      <c r="G152" s="9"/>
    </row>
  </sheetData>
  <printOptions horizontalCentered="1"/>
  <pageMargins left="0.7" right="0.7" top="0.78749999999999998" bottom="0.95416666666666705" header="0.511811023622047" footer="0.78749999999999998"/>
  <pageSetup paperSize="9" scale="60" orientation="landscape" horizontalDpi="300" verticalDpi="300"/>
  <headerFooter>
    <oddFooter>&amp;L&amp;"Times New Roman,obyčejné"&amp;12&amp;A&amp;R&amp;"Times New Roman,obyčejné"&amp;12&amp;P</oddFooter>
  </headerFooter>
  <rowBreaks count="2" manualBreakCount="2">
    <brk id="77" max="16383" man="1"/>
    <brk id="146" max="16383" man="1"/>
  </rowBreaks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zoomScale="90" zoomScaleNormal="90" workbookViewId="0">
      <selection activeCell="D32" sqref="D32"/>
    </sheetView>
  </sheetViews>
  <sheetFormatPr defaultColWidth="9.109375" defaultRowHeight="14.4"/>
  <cols>
    <col min="1" max="1" width="9.109375" style="200"/>
    <col min="2" max="2" width="85.5546875" style="200" customWidth="1"/>
    <col min="3" max="3" width="12.44140625" style="200" customWidth="1"/>
    <col min="4" max="4" width="26" style="201" customWidth="1"/>
    <col min="5" max="5" width="6.6640625" style="200" customWidth="1"/>
    <col min="6" max="6" width="16.44140625" style="200" customWidth="1"/>
    <col min="7" max="7" width="9.88671875" style="200" customWidth="1"/>
    <col min="8" max="8" width="13.88671875" style="200" customWidth="1"/>
    <col min="9" max="9" width="9.109375" style="200"/>
    <col min="10" max="10" width="44.33203125" style="200" customWidth="1"/>
    <col min="11" max="1024" width="9.109375" style="200"/>
  </cols>
  <sheetData>
    <row r="1" spans="1:4" s="200" customFormat="1" ht="21.15" customHeight="1">
      <c r="A1" s="8" t="s">
        <v>19</v>
      </c>
    </row>
    <row r="2" spans="1:4" s="200" customFormat="1" ht="12.75" customHeight="1"/>
    <row r="3" spans="1:4" ht="21.6">
      <c r="A3" s="202" t="s">
        <v>196</v>
      </c>
      <c r="C3" s="201"/>
      <c r="D3" s="203"/>
    </row>
    <row r="4" spans="1:4" ht="18">
      <c r="A4" s="204"/>
      <c r="C4" s="201"/>
      <c r="D4" s="203"/>
    </row>
    <row r="5" spans="1:4">
      <c r="C5" s="203"/>
      <c r="D5" s="203"/>
    </row>
    <row r="6" spans="1:4">
      <c r="C6" s="205" t="s">
        <v>197</v>
      </c>
      <c r="D6" s="205" t="s">
        <v>198</v>
      </c>
    </row>
    <row r="7" spans="1:4" ht="15.75" customHeight="1">
      <c r="A7" s="248">
        <v>1</v>
      </c>
      <c r="B7" s="207" t="s">
        <v>199</v>
      </c>
      <c r="C7" s="248">
        <v>1</v>
      </c>
      <c r="D7" s="245">
        <v>0</v>
      </c>
    </row>
    <row r="8" spans="1:4" ht="15.75" customHeight="1">
      <c r="A8" s="248"/>
      <c r="B8" s="209" t="s">
        <v>200</v>
      </c>
      <c r="C8" s="248">
        <v>0</v>
      </c>
      <c r="D8" s="246"/>
    </row>
    <row r="9" spans="1:4" ht="14.25" customHeight="1">
      <c r="A9" s="248"/>
      <c r="B9" s="209" t="s">
        <v>201</v>
      </c>
      <c r="C9" s="248">
        <v>0</v>
      </c>
      <c r="D9" s="246"/>
    </row>
    <row r="10" spans="1:4" ht="12.75" customHeight="1">
      <c r="A10" s="248"/>
      <c r="B10" s="209" t="s">
        <v>202</v>
      </c>
      <c r="C10" s="248">
        <v>0</v>
      </c>
      <c r="D10" s="246"/>
    </row>
    <row r="11" spans="1:4" ht="14.25" customHeight="1">
      <c r="A11" s="248"/>
      <c r="B11" s="209" t="s">
        <v>203</v>
      </c>
      <c r="C11" s="248">
        <v>0</v>
      </c>
      <c r="D11" s="246"/>
    </row>
    <row r="12" spans="1:4" ht="12.75" customHeight="1">
      <c r="A12" s="248"/>
      <c r="B12" s="211" t="s">
        <v>204</v>
      </c>
      <c r="C12" s="248">
        <v>1</v>
      </c>
      <c r="D12" s="246"/>
    </row>
    <row r="13" spans="1:4" ht="17.25" customHeight="1">
      <c r="A13" s="248">
        <v>2</v>
      </c>
      <c r="B13" s="207" t="s">
        <v>205</v>
      </c>
      <c r="C13" s="248">
        <v>1</v>
      </c>
      <c r="D13" s="208">
        <v>0</v>
      </c>
    </row>
    <row r="14" spans="1:4" ht="14.25" customHeight="1">
      <c r="A14" s="248"/>
      <c r="B14" s="209" t="s">
        <v>206</v>
      </c>
      <c r="C14" s="248">
        <v>0</v>
      </c>
      <c r="D14" s="210"/>
    </row>
    <row r="15" spans="1:4" ht="12.75" customHeight="1">
      <c r="A15" s="248"/>
      <c r="B15" s="209" t="s">
        <v>207</v>
      </c>
      <c r="C15" s="248">
        <v>0</v>
      </c>
      <c r="D15" s="210"/>
    </row>
    <row r="16" spans="1:4" ht="12.75" customHeight="1">
      <c r="A16" s="248"/>
      <c r="B16" s="209" t="s">
        <v>208</v>
      </c>
      <c r="C16" s="248">
        <v>0</v>
      </c>
      <c r="D16" s="210"/>
    </row>
    <row r="17" spans="1:4" ht="12" customHeight="1">
      <c r="A17" s="248"/>
      <c r="B17" s="209" t="s">
        <v>209</v>
      </c>
      <c r="C17" s="248">
        <v>1</v>
      </c>
      <c r="D17" s="210"/>
    </row>
    <row r="18" spans="1:4" ht="12.75" customHeight="1">
      <c r="A18" s="248"/>
      <c r="B18" s="211" t="s">
        <v>210</v>
      </c>
      <c r="C18" s="248">
        <v>0</v>
      </c>
      <c r="D18" s="210"/>
    </row>
    <row r="19" spans="1:4" ht="15.75" customHeight="1">
      <c r="A19" s="248">
        <v>3</v>
      </c>
      <c r="B19" s="207" t="s">
        <v>211</v>
      </c>
      <c r="C19" s="248">
        <v>1</v>
      </c>
      <c r="D19" s="208">
        <v>0</v>
      </c>
    </row>
    <row r="20" spans="1:4" ht="14.25" customHeight="1">
      <c r="A20" s="248"/>
      <c r="B20" s="209" t="s">
        <v>212</v>
      </c>
      <c r="C20" s="248">
        <v>0</v>
      </c>
      <c r="D20" s="210"/>
    </row>
    <row r="21" spans="1:4" ht="14.25" customHeight="1">
      <c r="A21" s="248"/>
      <c r="B21" s="209" t="s">
        <v>213</v>
      </c>
      <c r="C21" s="248">
        <v>0</v>
      </c>
      <c r="D21" s="210"/>
    </row>
    <row r="22" spans="1:4" ht="12" customHeight="1">
      <c r="A22" s="248"/>
      <c r="B22" s="209" t="s">
        <v>214</v>
      </c>
      <c r="C22" s="248">
        <v>0</v>
      </c>
      <c r="D22" s="210"/>
    </row>
    <row r="23" spans="1:4" ht="13.5" customHeight="1">
      <c r="A23" s="248"/>
      <c r="B23" s="211" t="s">
        <v>215</v>
      </c>
      <c r="C23" s="248">
        <v>1</v>
      </c>
      <c r="D23" s="210"/>
    </row>
    <row r="24" spans="1:4" ht="13.5" customHeight="1">
      <c r="A24" s="206">
        <v>4</v>
      </c>
      <c r="B24" s="207" t="s">
        <v>216</v>
      </c>
      <c r="C24" s="206">
        <v>1</v>
      </c>
      <c r="D24" s="208">
        <v>0</v>
      </c>
    </row>
    <row r="25" spans="1:4" ht="13.5" customHeight="1">
      <c r="A25" s="206">
        <v>5</v>
      </c>
      <c r="B25" s="207" t="s">
        <v>217</v>
      </c>
      <c r="C25" s="206">
        <v>1</v>
      </c>
      <c r="D25" s="208">
        <v>0</v>
      </c>
    </row>
    <row r="26" spans="1:4" ht="15" customHeight="1">
      <c r="A26" s="248">
        <v>6</v>
      </c>
      <c r="B26" s="207" t="s">
        <v>218</v>
      </c>
      <c r="C26" s="248">
        <v>1</v>
      </c>
      <c r="D26" s="208">
        <v>0</v>
      </c>
    </row>
    <row r="27" spans="1:4" ht="15" customHeight="1">
      <c r="A27" s="248"/>
      <c r="B27" s="211" t="s">
        <v>219</v>
      </c>
      <c r="C27" s="248">
        <v>1</v>
      </c>
      <c r="D27" s="212"/>
    </row>
    <row r="28" spans="1:4" ht="17.25" customHeight="1">
      <c r="A28" s="213">
        <v>7</v>
      </c>
      <c r="B28" s="207" t="s">
        <v>220</v>
      </c>
      <c r="C28" s="213">
        <v>1</v>
      </c>
      <c r="D28" s="208">
        <v>0</v>
      </c>
    </row>
    <row r="29" spans="1:4" ht="18.75" customHeight="1">
      <c r="A29" s="213">
        <v>8</v>
      </c>
      <c r="B29" s="214" t="s">
        <v>221</v>
      </c>
      <c r="C29" s="213">
        <v>1</v>
      </c>
      <c r="D29" s="215">
        <v>0</v>
      </c>
    </row>
    <row r="30" spans="1:4" ht="15.6">
      <c r="A30" s="216" t="s">
        <v>222</v>
      </c>
      <c r="B30" s="176"/>
      <c r="C30" s="176"/>
      <c r="D30" s="217">
        <f>SUM(D7:D29)</f>
        <v>0</v>
      </c>
    </row>
    <row r="31" spans="1:4">
      <c r="A31" s="218" t="s">
        <v>223</v>
      </c>
      <c r="B31" s="219"/>
      <c r="C31" s="219"/>
      <c r="D31" s="208">
        <f>D30/100*21</f>
        <v>0</v>
      </c>
    </row>
    <row r="32" spans="1:4" ht="16.2">
      <c r="A32" s="220" t="s">
        <v>224</v>
      </c>
      <c r="B32" s="221"/>
      <c r="C32" s="221"/>
      <c r="D32" s="222">
        <f>SUM(D30:D31)</f>
        <v>0</v>
      </c>
    </row>
    <row r="34" spans="4:4">
      <c r="D34" s="223"/>
    </row>
    <row r="35" spans="4:4">
      <c r="D35" s="223"/>
    </row>
    <row r="36" spans="4:4">
      <c r="D36" s="223"/>
    </row>
    <row r="37" spans="4:4" s="200" customFormat="1" ht="13.8"/>
  </sheetData>
  <mergeCells count="8">
    <mergeCell ref="A26:A27"/>
    <mergeCell ref="C26:C27"/>
    <mergeCell ref="A7:A12"/>
    <mergeCell ref="C7:C12"/>
    <mergeCell ref="A13:A18"/>
    <mergeCell ref="C13:C18"/>
    <mergeCell ref="A19:A23"/>
    <mergeCell ref="C19:C23"/>
  </mergeCells>
  <printOptions horizontalCentered="1"/>
  <pageMargins left="0.78749999999999998" right="0.78749999999999998" top="1.05277777777778" bottom="1.05277777777778" header="0.78749999999999998" footer="0.78749999999999998"/>
  <pageSetup paperSize="9" scale="68" orientation="landscape" horizontalDpi="300" verticalDpi="300"/>
  <headerFooter>
    <oddHeader>&amp;C&amp;"Times New Roman,obyčejné"&amp;12&amp;A</oddHeader>
    <oddFooter>&amp;L&amp;"Times New Roman,obyčejné"&amp;12&amp;A&amp;R&amp;"Times New Roman,obyčejné"&amp;12&amp;P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28"/>
  <sheetViews>
    <sheetView zoomScale="85" zoomScaleNormal="85" workbookViewId="0">
      <selection activeCell="B13" sqref="B13"/>
    </sheetView>
  </sheetViews>
  <sheetFormatPr defaultColWidth="8.6640625" defaultRowHeight="14.4"/>
  <cols>
    <col min="1" max="1" width="38.44140625" style="9" customWidth="1"/>
    <col min="2" max="2" width="27.5546875" style="9" customWidth="1"/>
    <col min="3" max="3" width="28.5546875" style="9" customWidth="1"/>
    <col min="4" max="4" width="30.88671875" style="9" customWidth="1"/>
    <col min="5" max="5" width="35.5546875" style="9" customWidth="1"/>
    <col min="6" max="6" width="11.5546875" style="9" customWidth="1"/>
    <col min="7" max="1022" width="8.6640625" style="9"/>
    <col min="1023" max="1024" width="11.5546875" customWidth="1"/>
  </cols>
  <sheetData>
    <row r="1" spans="1:5" ht="18">
      <c r="A1" s="8" t="s">
        <v>19</v>
      </c>
    </row>
    <row r="2" spans="1:5" ht="16.2">
      <c r="A2" s="224" t="s">
        <v>225</v>
      </c>
      <c r="C2" s="225"/>
    </row>
    <row r="3" spans="1:5">
      <c r="A3" s="226"/>
      <c r="B3" s="16"/>
      <c r="C3" s="225"/>
    </row>
    <row r="4" spans="1:5">
      <c r="A4" s="227" t="s">
        <v>226</v>
      </c>
      <c r="B4" s="227" t="s">
        <v>227</v>
      </c>
      <c r="C4" s="227" t="s">
        <v>228</v>
      </c>
      <c r="D4" s="227" t="s">
        <v>229</v>
      </c>
    </row>
    <row r="5" spans="1:5" ht="15.6">
      <c r="A5" s="228" t="s">
        <v>20</v>
      </c>
      <c r="B5" s="229">
        <f>'LBK 4'!G143+'LBK 4'!G144+'LBK 4'!G145+'LBK 4'!G146+'LBK 4'!G147+'LBK 4'!G149</f>
        <v>0</v>
      </c>
      <c r="C5" s="229">
        <f>'LBK 4'!G148</f>
        <v>0</v>
      </c>
      <c r="D5" s="229">
        <f>'LBK 4'!G150</f>
        <v>0</v>
      </c>
      <c r="E5" s="230"/>
    </row>
    <row r="6" spans="1:5" ht="15.6">
      <c r="A6" s="228" t="s">
        <v>185</v>
      </c>
      <c r="B6" s="229">
        <f>'LBK 5'!G142+'LBK 5'!G143+'LBK 5'!G144+'LBK 5'!G145+'LBK 5'!G146+'LBK 5'!G148</f>
        <v>0</v>
      </c>
      <c r="C6" s="229">
        <f>'LBK 5'!G147</f>
        <v>0</v>
      </c>
      <c r="D6" s="229">
        <f>'LBK 5'!G149</f>
        <v>0</v>
      </c>
      <c r="E6" s="230"/>
    </row>
    <row r="7" spans="1:5">
      <c r="B7" s="59"/>
    </row>
    <row r="8" spans="1:5" ht="18.600000000000001">
      <c r="A8" s="231" t="s">
        <v>184</v>
      </c>
      <c r="B8" s="232">
        <f>B5+B6</f>
        <v>0</v>
      </c>
      <c r="C8" s="233">
        <f>SUM(C5:C7)</f>
        <v>0</v>
      </c>
      <c r="D8" s="233">
        <f>SUM(D5:D7)</f>
        <v>0</v>
      </c>
      <c r="E8" s="234"/>
    </row>
    <row r="9" spans="1:5" ht="15.6">
      <c r="A9" s="231" t="s">
        <v>223</v>
      </c>
      <c r="B9" s="229">
        <f>B8/100*21</f>
        <v>0</v>
      </c>
      <c r="C9" s="235">
        <f>C8/100*21</f>
        <v>0</v>
      </c>
      <c r="D9" s="235">
        <f>D8/100*21</f>
        <v>0</v>
      </c>
    </row>
    <row r="10" spans="1:5" ht="30">
      <c r="A10" s="236" t="s">
        <v>230</v>
      </c>
      <c r="B10" s="232">
        <f>B8+B9</f>
        <v>0</v>
      </c>
      <c r="C10" s="233">
        <f>SUM(C8:C9)</f>
        <v>0</v>
      </c>
      <c r="D10" s="233">
        <f>SUM(D8:D9)</f>
        <v>0</v>
      </c>
    </row>
    <row r="11" spans="1:5">
      <c r="A11" s="237"/>
    </row>
    <row r="12" spans="1:5" ht="28.8">
      <c r="A12" s="238" t="s">
        <v>231</v>
      </c>
      <c r="B12" s="229">
        <f>VRN!D32</f>
        <v>0</v>
      </c>
      <c r="C12" s="229">
        <v>0</v>
      </c>
      <c r="D12" s="229">
        <f>B12+C12</f>
        <v>0</v>
      </c>
    </row>
    <row r="13" spans="1:5" ht="30">
      <c r="A13" s="236" t="s">
        <v>232</v>
      </c>
      <c r="B13" s="233">
        <f>B10+B12</f>
        <v>0</v>
      </c>
      <c r="C13" s="233">
        <f>C10+C12</f>
        <v>0</v>
      </c>
      <c r="D13" s="233">
        <f>D10+D12</f>
        <v>0</v>
      </c>
      <c r="E13" s="234"/>
    </row>
    <row r="22" spans="2:2">
      <c r="B22" s="239"/>
    </row>
    <row r="24" spans="2:2">
      <c r="B24" s="239"/>
    </row>
    <row r="28" spans="2:2">
      <c r="B28" s="239"/>
    </row>
  </sheetData>
  <printOptions horizontalCentered="1"/>
  <pageMargins left="0.70833333333333304" right="0.70833333333333304" top="0.78749999999999998" bottom="0.95416666666666705" header="0.511811023622047" footer="0.78749999999999998"/>
  <pageSetup paperSize="9" orientation="landscape" horizontalDpi="300" verticalDpi="300"/>
  <headerFooter>
    <oddFooter>&amp;L&amp;"Times New Roman,obyčejné"&amp;12&amp;A&amp;R&amp;"Times New Roman,obyčejné"&amp;12&amp;P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740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titulka</vt:lpstr>
      <vt:lpstr>LBK 4</vt:lpstr>
      <vt:lpstr>LBK 5</vt:lpstr>
      <vt:lpstr>VRN</vt:lpstr>
      <vt:lpstr>Celkový souhrn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Kubíková</dc:creator>
  <dc:description/>
  <cp:lastModifiedBy>Štěpančíková Taťána, Ing.</cp:lastModifiedBy>
  <cp:revision>123</cp:revision>
  <cp:lastPrinted>2024-02-14T13:30:30Z</cp:lastPrinted>
  <dcterms:created xsi:type="dcterms:W3CDTF">2019-03-22T08:05:41Z</dcterms:created>
  <dcterms:modified xsi:type="dcterms:W3CDTF">2025-03-24T07:09:22Z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