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____OI\__INVEST_AKCE_PŘIPRAVOVANÉ\ČOV\Potrubí vrat kalu 2025\VZMR\"/>
    </mc:Choice>
  </mc:AlternateContent>
  <bookViews>
    <workbookView xWindow="-120" yWindow="-120" windowWidth="29040" windowHeight="15720"/>
  </bookViews>
  <sheets>
    <sheet name="Rekapitulace stavby" sheetId="1" r:id="rId1"/>
    <sheet name="01 - STAVEBNÍ OBJEKTY" sheetId="2" r:id="rId2"/>
    <sheet name="02 - PROVOZNÍ SOUBORY" sheetId="3" r:id="rId3"/>
    <sheet name="03 - VEDLEJŠÍ ROZPOČTOVÉ ..." sheetId="4" r:id="rId4"/>
  </sheets>
  <definedNames>
    <definedName name="_xlnm._FilterDatabase" localSheetId="1" hidden="1">'01 - STAVEBNÍ OBJEKTY'!$C$124:$K$402</definedName>
    <definedName name="_xlnm._FilterDatabase" localSheetId="2" hidden="1">'02 - PROVOZNÍ SOUBORY'!$C$115:$K$128</definedName>
    <definedName name="_xlnm._FilterDatabase" localSheetId="3" hidden="1">'03 - VEDLEJŠÍ ROZPOČTOVÉ ...'!$C$116:$K$134</definedName>
    <definedName name="_xlnm.Print_Titles" localSheetId="1">'01 - STAVEBNÍ OBJEKTY'!$124:$124</definedName>
    <definedName name="_xlnm.Print_Titles" localSheetId="2">'02 - PROVOZNÍ SOUBORY'!$115:$115</definedName>
    <definedName name="_xlnm.Print_Titles" localSheetId="3">'03 - VEDLEJŠÍ ROZPOČTOVÉ ...'!$116:$116</definedName>
    <definedName name="_xlnm.Print_Titles" localSheetId="0">'Rekapitulace stavby'!$92:$92</definedName>
    <definedName name="_xlnm.Print_Area" localSheetId="1">'01 - STAVEBNÍ OBJEKTY'!$C$4:$J$76,'01 - STAVEBNÍ OBJEKTY'!$C$82:$J$106,'01 - STAVEBNÍ OBJEKTY'!$C$112:$K$402</definedName>
    <definedName name="_xlnm.Print_Area" localSheetId="2">'02 - PROVOZNÍ SOUBORY'!$C$4:$J$76,'02 - PROVOZNÍ SOUBORY'!$C$82:$J$97,'02 - PROVOZNÍ SOUBORY'!$C$103:$K$128</definedName>
    <definedName name="_xlnm.Print_Area" localSheetId="3">'03 - VEDLEJŠÍ ROZPOČTOVÉ ...'!$C$4:$J$76,'03 - VEDLEJŠÍ ROZPOČTOVÉ ...'!$C$82:$J$98,'03 - VEDLEJŠÍ ROZPOČTOVÉ ...'!$C$104:$K$134</definedName>
    <definedName name="_xlnm.Print_Area" localSheetId="0">'Rekapitulace stavby'!$D$4:$AO$76,'Rekapitulace stavby'!$C$82:$AQ$98</definedName>
  </definedNames>
  <calcPr calcId="181029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F37" i="4" s="1"/>
  <c r="BH119" i="4"/>
  <c r="BG119" i="4"/>
  <c r="BF119" i="4"/>
  <c r="T119" i="4"/>
  <c r="R119" i="4"/>
  <c r="P119" i="4"/>
  <c r="F111" i="4"/>
  <c r="E109" i="4"/>
  <c r="F89" i="4"/>
  <c r="E87" i="4"/>
  <c r="J24" i="4"/>
  <c r="E24" i="4"/>
  <c r="J114" i="4"/>
  <c r="J23" i="4"/>
  <c r="J21" i="4"/>
  <c r="E21" i="4"/>
  <c r="J91" i="4" s="1"/>
  <c r="J20" i="4"/>
  <c r="J18" i="4"/>
  <c r="E18" i="4"/>
  <c r="F114" i="4"/>
  <c r="J17" i="4"/>
  <c r="J15" i="4"/>
  <c r="E15" i="4"/>
  <c r="F113" i="4" s="1"/>
  <c r="J14" i="4"/>
  <c r="J12" i="4"/>
  <c r="J89" i="4"/>
  <c r="E7" i="4"/>
  <c r="E107" i="4" s="1"/>
  <c r="J37" i="3"/>
  <c r="J36" i="3"/>
  <c r="AY96" i="1" s="1"/>
  <c r="J35" i="3"/>
  <c r="AX96" i="1" s="1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F110" i="3"/>
  <c r="E108" i="3"/>
  <c r="F89" i="3"/>
  <c r="E87" i="3"/>
  <c r="J24" i="3"/>
  <c r="E24" i="3"/>
  <c r="J113" i="3"/>
  <c r="J23" i="3"/>
  <c r="J21" i="3"/>
  <c r="E21" i="3"/>
  <c r="J91" i="3"/>
  <c r="J20" i="3"/>
  <c r="J18" i="3"/>
  <c r="E18" i="3"/>
  <c r="F92" i="3"/>
  <c r="J17" i="3"/>
  <c r="J15" i="3"/>
  <c r="E15" i="3"/>
  <c r="F112" i="3"/>
  <c r="J14" i="3"/>
  <c r="J12" i="3"/>
  <c r="J110" i="3" s="1"/>
  <c r="E7" i="3"/>
  <c r="E106" i="3"/>
  <c r="J37" i="2"/>
  <c r="J36" i="2"/>
  <c r="AY95" i="1" s="1"/>
  <c r="J35" i="2"/>
  <c r="AX95" i="1"/>
  <c r="BI402" i="2"/>
  <c r="BH402" i="2"/>
  <c r="BG402" i="2"/>
  <c r="BF402" i="2"/>
  <c r="T402" i="2"/>
  <c r="T401" i="2" s="1"/>
  <c r="R402" i="2"/>
  <c r="R401" i="2"/>
  <c r="P402" i="2"/>
  <c r="P401" i="2" s="1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86" i="2"/>
  <c r="BH386" i="2"/>
  <c r="BG386" i="2"/>
  <c r="BF386" i="2"/>
  <c r="T386" i="2"/>
  <c r="R386" i="2"/>
  <c r="P386" i="2"/>
  <c r="BI382" i="2"/>
  <c r="BH382" i="2"/>
  <c r="BG382" i="2"/>
  <c r="BF382" i="2"/>
  <c r="T382" i="2"/>
  <c r="R382" i="2"/>
  <c r="P382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6" i="2"/>
  <c r="BH346" i="2"/>
  <c r="BG346" i="2"/>
  <c r="BF346" i="2"/>
  <c r="T346" i="2"/>
  <c r="R346" i="2"/>
  <c r="P346" i="2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F119" i="2"/>
  <c r="E117" i="2"/>
  <c r="F89" i="2"/>
  <c r="E87" i="2"/>
  <c r="J24" i="2"/>
  <c r="E24" i="2"/>
  <c r="J122" i="2" s="1"/>
  <c r="J23" i="2"/>
  <c r="J21" i="2"/>
  <c r="E21" i="2"/>
  <c r="J121" i="2" s="1"/>
  <c r="J20" i="2"/>
  <c r="J18" i="2"/>
  <c r="E18" i="2"/>
  <c r="F122" i="2"/>
  <c r="J17" i="2"/>
  <c r="J15" i="2"/>
  <c r="E15" i="2"/>
  <c r="F121" i="2" s="1"/>
  <c r="J14" i="2"/>
  <c r="J12" i="2"/>
  <c r="J119" i="2"/>
  <c r="E7" i="2"/>
  <c r="E115" i="2" s="1"/>
  <c r="L90" i="1"/>
  <c r="AM90" i="1"/>
  <c r="AM89" i="1"/>
  <c r="L89" i="1"/>
  <c r="AM87" i="1"/>
  <c r="L87" i="1"/>
  <c r="L85" i="1"/>
  <c r="L84" i="1"/>
  <c r="J402" i="2"/>
  <c r="J398" i="2"/>
  <c r="J396" i="2"/>
  <c r="BK386" i="2"/>
  <c r="J382" i="2"/>
  <c r="BK370" i="2"/>
  <c r="J361" i="2"/>
  <c r="J353" i="2"/>
  <c r="BK346" i="2"/>
  <c r="BK341" i="2"/>
  <c r="J337" i="2"/>
  <c r="BK332" i="2"/>
  <c r="J330" i="2"/>
  <c r="J328" i="2"/>
  <c r="BK321" i="2"/>
  <c r="BK318" i="2"/>
  <c r="BK313" i="2"/>
  <c r="J310" i="2"/>
  <c r="BK301" i="2"/>
  <c r="J298" i="2"/>
  <c r="BK292" i="2"/>
  <c r="J289" i="2"/>
  <c r="BK283" i="2"/>
  <c r="J280" i="2"/>
  <c r="J272" i="2"/>
  <c r="J260" i="2"/>
  <c r="BK249" i="2"/>
  <c r="BK237" i="2"/>
  <c r="J228" i="2"/>
  <c r="BK209" i="2"/>
  <c r="BK199" i="2"/>
  <c r="J186" i="2"/>
  <c r="J171" i="2"/>
  <c r="BK154" i="2"/>
  <c r="J149" i="2"/>
  <c r="BK137" i="2"/>
  <c r="J128" i="2"/>
  <c r="BK125" i="3"/>
  <c r="J129" i="4"/>
  <c r="J131" i="4"/>
  <c r="AS94" i="1"/>
  <c r="BK393" i="2"/>
  <c r="J386" i="2"/>
  <c r="BK373" i="2"/>
  <c r="J370" i="2"/>
  <c r="BK358" i="2"/>
  <c r="BK353" i="2"/>
  <c r="J350" i="2"/>
  <c r="J341" i="2"/>
  <c r="BK335" i="2"/>
  <c r="J332" i="2"/>
  <c r="BK328" i="2"/>
  <c r="J324" i="2"/>
  <c r="J318" i="2"/>
  <c r="J316" i="2"/>
  <c r="BK310" i="2"/>
  <c r="J307" i="2"/>
  <c r="BK304" i="2"/>
  <c r="BK298" i="2"/>
  <c r="J295" i="2"/>
  <c r="BK289" i="2"/>
  <c r="BK286" i="2"/>
  <c r="J283" i="2"/>
  <c r="BK274" i="2"/>
  <c r="BK260" i="2"/>
  <c r="J240" i="2"/>
  <c r="BK231" i="2"/>
  <c r="J218" i="2"/>
  <c r="BK205" i="2"/>
  <c r="J196" i="2"/>
  <c r="BK183" i="2"/>
  <c r="BK174" i="2"/>
  <c r="J166" i="2"/>
  <c r="BK157" i="2"/>
  <c r="J143" i="2"/>
  <c r="J131" i="2"/>
  <c r="J121" i="3"/>
  <c r="BK277" i="2"/>
  <c r="BK265" i="2"/>
  <c r="BK255" i="2"/>
  <c r="J246" i="2"/>
  <c r="J231" i="2"/>
  <c r="J216" i="2"/>
  <c r="BK196" i="2"/>
  <c r="J189" i="2"/>
  <c r="J174" i="2"/>
  <c r="J163" i="2"/>
  <c r="J157" i="2"/>
  <c r="J146" i="2"/>
  <c r="J134" i="2"/>
  <c r="J127" i="3"/>
  <c r="BK123" i="3"/>
  <c r="BK123" i="4"/>
  <c r="J123" i="4"/>
  <c r="F34" i="2"/>
  <c r="J274" i="2"/>
  <c r="J255" i="2"/>
  <c r="J243" i="2"/>
  <c r="J234" i="2"/>
  <c r="BK221" i="2"/>
  <c r="J205" i="2"/>
  <c r="J199" i="2"/>
  <c r="BK186" i="2"/>
  <c r="J178" i="2"/>
  <c r="BK166" i="2"/>
  <c r="J160" i="2"/>
  <c r="BK146" i="2"/>
  <c r="J137" i="2"/>
  <c r="J117" i="3"/>
  <c r="J119" i="3"/>
  <c r="BK131" i="4"/>
  <c r="BK119" i="4"/>
  <c r="BK127" i="4"/>
  <c r="J277" i="2"/>
  <c r="J265" i="2"/>
  <c r="J252" i="2"/>
  <c r="BK240" i="2"/>
  <c r="BK234" i="2"/>
  <c r="J221" i="2"/>
  <c r="BK201" i="2"/>
  <c r="J191" i="2"/>
  <c r="J181" i="2"/>
  <c r="BK169" i="2"/>
  <c r="J154" i="2"/>
  <c r="BK140" i="2"/>
  <c r="J123" i="3"/>
  <c r="BK121" i="3"/>
  <c r="J119" i="4"/>
  <c r="J125" i="4"/>
  <c r="BK402" i="2"/>
  <c r="BK398" i="2"/>
  <c r="BK396" i="2"/>
  <c r="J393" i="2"/>
  <c r="BK382" i="2"/>
  <c r="J373" i="2"/>
  <c r="BK361" i="2"/>
  <c r="J358" i="2"/>
  <c r="BK350" i="2"/>
  <c r="J346" i="2"/>
  <c r="BK337" i="2"/>
  <c r="J335" i="2"/>
  <c r="BK330" i="2"/>
  <c r="BK324" i="2"/>
  <c r="J321" i="2"/>
  <c r="BK316" i="2"/>
  <c r="J313" i="2"/>
  <c r="BK307" i="2"/>
  <c r="J304" i="2"/>
  <c r="J301" i="2"/>
  <c r="BK295" i="2"/>
  <c r="J292" i="2"/>
  <c r="J286" i="2"/>
  <c r="BK280" i="2"/>
  <c r="BK268" i="2"/>
  <c r="J258" i="2"/>
  <c r="BK246" i="2"/>
  <c r="BK228" i="2"/>
  <c r="BK218" i="2"/>
  <c r="J203" i="2"/>
  <c r="J194" i="2"/>
  <c r="J183" i="2"/>
  <c r="BK171" i="2"/>
  <c r="BK160" i="2"/>
  <c r="BK149" i="2"/>
  <c r="BK134" i="2"/>
  <c r="BK127" i="3"/>
  <c r="BK119" i="3"/>
  <c r="BK133" i="4"/>
  <c r="BK125" i="4"/>
  <c r="BK272" i="2"/>
  <c r="BK258" i="2"/>
  <c r="J249" i="2"/>
  <c r="J237" i="2"/>
  <c r="J224" i="2"/>
  <c r="BK216" i="2"/>
  <c r="J201" i="2"/>
  <c r="BK191" i="2"/>
  <c r="BK181" i="2"/>
  <c r="J169" i="2"/>
  <c r="J151" i="2"/>
  <c r="BK143" i="2"/>
  <c r="BK131" i="2"/>
  <c r="J125" i="3"/>
  <c r="J127" i="4"/>
  <c r="BK129" i="4"/>
  <c r="J268" i="2"/>
  <c r="BK252" i="2"/>
  <c r="BK243" i="2"/>
  <c r="BK224" i="2"/>
  <c r="J209" i="2"/>
  <c r="BK203" i="2"/>
  <c r="BK194" i="2"/>
  <c r="BK189" i="2"/>
  <c r="BK178" i="2"/>
  <c r="BK163" i="2"/>
  <c r="BK151" i="2"/>
  <c r="J140" i="2"/>
  <c r="BK128" i="2"/>
  <c r="BK117" i="3"/>
  <c r="BK121" i="4"/>
  <c r="J133" i="4"/>
  <c r="J121" i="4"/>
  <c r="F37" i="2" l="1"/>
  <c r="F35" i="2"/>
  <c r="F36" i="2"/>
  <c r="BC95" i="1" s="1"/>
  <c r="J34" i="2"/>
  <c r="R127" i="2"/>
  <c r="P227" i="2"/>
  <c r="BK271" i="2"/>
  <c r="J271" i="2" s="1"/>
  <c r="J103" i="2" s="1"/>
  <c r="P127" i="2"/>
  <c r="BK227" i="2"/>
  <c r="J227" i="2" s="1"/>
  <c r="J100" i="2" s="1"/>
  <c r="R271" i="2"/>
  <c r="P116" i="3"/>
  <c r="AU96" i="1"/>
  <c r="T220" i="2"/>
  <c r="R264" i="2"/>
  <c r="R239" i="2"/>
  <c r="T327" i="2"/>
  <c r="R116" i="3"/>
  <c r="BK220" i="2"/>
  <c r="J220" i="2" s="1"/>
  <c r="J99" i="2" s="1"/>
  <c r="P264" i="2"/>
  <c r="P239" i="2" s="1"/>
  <c r="T271" i="2"/>
  <c r="BK116" i="3"/>
  <c r="J116" i="3"/>
  <c r="J96" i="3"/>
  <c r="P220" i="2"/>
  <c r="P271" i="2"/>
  <c r="T116" i="3"/>
  <c r="R227" i="2"/>
  <c r="BK264" i="2"/>
  <c r="J264" i="2" s="1"/>
  <c r="J102" i="2" s="1"/>
  <c r="P327" i="2"/>
  <c r="BK118" i="4"/>
  <c r="BK117" i="4"/>
  <c r="J117" i="4"/>
  <c r="J30" i="4" s="1"/>
  <c r="BK127" i="2"/>
  <c r="R220" i="2"/>
  <c r="R327" i="2"/>
  <c r="R118" i="4"/>
  <c r="R117" i="4"/>
  <c r="T127" i="2"/>
  <c r="T227" i="2"/>
  <c r="T264" i="2"/>
  <c r="T239" i="2" s="1"/>
  <c r="BK327" i="2"/>
  <c r="J327" i="2" s="1"/>
  <c r="J104" i="2" s="1"/>
  <c r="P118" i="4"/>
  <c r="P117" i="4"/>
  <c r="AU97" i="1" s="1"/>
  <c r="T118" i="4"/>
  <c r="T117" i="4" s="1"/>
  <c r="BK401" i="2"/>
  <c r="J401" i="2"/>
  <c r="J105" i="2" s="1"/>
  <c r="F92" i="4"/>
  <c r="J111" i="4"/>
  <c r="BE131" i="4"/>
  <c r="J92" i="4"/>
  <c r="E85" i="4"/>
  <c r="J113" i="4"/>
  <c r="BE121" i="4"/>
  <c r="BE133" i="4"/>
  <c r="BE123" i="4"/>
  <c r="BE127" i="4"/>
  <c r="BE129" i="4"/>
  <c r="F91" i="4"/>
  <c r="BE119" i="4"/>
  <c r="BE125" i="4"/>
  <c r="BD97" i="1"/>
  <c r="E85" i="3"/>
  <c r="F113" i="3"/>
  <c r="J127" i="2"/>
  <c r="J98" i="2" s="1"/>
  <c r="J89" i="3"/>
  <c r="J92" i="3"/>
  <c r="J112" i="3"/>
  <c r="BE121" i="3"/>
  <c r="BE123" i="3"/>
  <c r="F91" i="3"/>
  <c r="BE125" i="3"/>
  <c r="BE127" i="3"/>
  <c r="BE117" i="3"/>
  <c r="BE119" i="3"/>
  <c r="E85" i="2"/>
  <c r="J89" i="2"/>
  <c r="F91" i="2"/>
  <c r="J91" i="2"/>
  <c r="F92" i="2"/>
  <c r="J92" i="2"/>
  <c r="BE128" i="2"/>
  <c r="BE131" i="2"/>
  <c r="BE134" i="2"/>
  <c r="BE137" i="2"/>
  <c r="BE140" i="2"/>
  <c r="BE143" i="2"/>
  <c r="BE146" i="2"/>
  <c r="BE149" i="2"/>
  <c r="BE151" i="2"/>
  <c r="BE154" i="2"/>
  <c r="BE157" i="2"/>
  <c r="BE160" i="2"/>
  <c r="BE163" i="2"/>
  <c r="BE166" i="2"/>
  <c r="BE169" i="2"/>
  <c r="BE171" i="2"/>
  <c r="BE174" i="2"/>
  <c r="BE178" i="2"/>
  <c r="BE181" i="2"/>
  <c r="BE183" i="2"/>
  <c r="BE186" i="2"/>
  <c r="BE189" i="2"/>
  <c r="BE191" i="2"/>
  <c r="BE194" i="2"/>
  <c r="BE196" i="2"/>
  <c r="BE199" i="2"/>
  <c r="BE201" i="2"/>
  <c r="BE203" i="2"/>
  <c r="BE205" i="2"/>
  <c r="BE209" i="2"/>
  <c r="BE216" i="2"/>
  <c r="BE218" i="2"/>
  <c r="BE221" i="2"/>
  <c r="BE224" i="2"/>
  <c r="BE228" i="2"/>
  <c r="BE231" i="2"/>
  <c r="BE234" i="2"/>
  <c r="BE237" i="2"/>
  <c r="BE240" i="2"/>
  <c r="BE243" i="2"/>
  <c r="BE246" i="2"/>
  <c r="BE249" i="2"/>
  <c r="BE252" i="2"/>
  <c r="BE255" i="2"/>
  <c r="BE258" i="2"/>
  <c r="BE260" i="2"/>
  <c r="BE265" i="2"/>
  <c r="BE268" i="2"/>
  <c r="BE272" i="2"/>
  <c r="BE274" i="2"/>
  <c r="BE277" i="2"/>
  <c r="BE280" i="2"/>
  <c r="BE283" i="2"/>
  <c r="BE286" i="2"/>
  <c r="BE289" i="2"/>
  <c r="BE292" i="2"/>
  <c r="BE295" i="2"/>
  <c r="BE298" i="2"/>
  <c r="BE301" i="2"/>
  <c r="BE304" i="2"/>
  <c r="BE307" i="2"/>
  <c r="BE310" i="2"/>
  <c r="BE313" i="2"/>
  <c r="BE316" i="2"/>
  <c r="BE318" i="2"/>
  <c r="BE321" i="2"/>
  <c r="BE324" i="2"/>
  <c r="BE328" i="2"/>
  <c r="BE330" i="2"/>
  <c r="BE332" i="2"/>
  <c r="BE335" i="2"/>
  <c r="BE337" i="2"/>
  <c r="BE341" i="2"/>
  <c r="BE346" i="2"/>
  <c r="BE350" i="2"/>
  <c r="BE353" i="2"/>
  <c r="BE358" i="2"/>
  <c r="BE361" i="2"/>
  <c r="BE370" i="2"/>
  <c r="BE373" i="2"/>
  <c r="BE382" i="2"/>
  <c r="BE386" i="2"/>
  <c r="BE393" i="2"/>
  <c r="BE396" i="2"/>
  <c r="BE398" i="2"/>
  <c r="BE402" i="2"/>
  <c r="BA95" i="1"/>
  <c r="BB95" i="1"/>
  <c r="AW95" i="1"/>
  <c r="BD95" i="1"/>
  <c r="F35" i="4"/>
  <c r="BB97" i="1"/>
  <c r="J34" i="4"/>
  <c r="AW97" i="1" s="1"/>
  <c r="F37" i="3"/>
  <c r="BD96" i="1" s="1"/>
  <c r="F36" i="3"/>
  <c r="BC96" i="1"/>
  <c r="F36" i="4"/>
  <c r="BC97" i="1" s="1"/>
  <c r="F34" i="3"/>
  <c r="BA96" i="1"/>
  <c r="F34" i="4"/>
  <c r="BA97" i="1" s="1"/>
  <c r="F35" i="3"/>
  <c r="BB96" i="1" s="1"/>
  <c r="J30" i="3"/>
  <c r="J34" i="3"/>
  <c r="AW96" i="1" s="1"/>
  <c r="P126" i="2" l="1"/>
  <c r="P125" i="2" s="1"/>
  <c r="AU95" i="1" s="1"/>
  <c r="BD94" i="1"/>
  <c r="W33" i="1" s="1"/>
  <c r="T126" i="2"/>
  <c r="T125" i="2" s="1"/>
  <c r="BK239" i="2"/>
  <c r="J239" i="2" s="1"/>
  <c r="J101" i="2" s="1"/>
  <c r="R126" i="2"/>
  <c r="R125" i="2" s="1"/>
  <c r="AG97" i="1"/>
  <c r="J96" i="4"/>
  <c r="J118" i="4"/>
  <c r="J97" i="4"/>
  <c r="AG96" i="1"/>
  <c r="F33" i="2"/>
  <c r="AZ95" i="1" s="1"/>
  <c r="AU94" i="1"/>
  <c r="J33" i="2"/>
  <c r="AV95" i="1" s="1"/>
  <c r="AT95" i="1" s="1"/>
  <c r="F33" i="3"/>
  <c r="AZ96" i="1" s="1"/>
  <c r="J33" i="4"/>
  <c r="AV97" i="1" s="1"/>
  <c r="AT97" i="1" s="1"/>
  <c r="AN97" i="1" s="1"/>
  <c r="J33" i="3"/>
  <c r="AV96" i="1"/>
  <c r="AT96" i="1"/>
  <c r="AN96" i="1" s="1"/>
  <c r="BC94" i="1"/>
  <c r="AY94" i="1"/>
  <c r="BA94" i="1"/>
  <c r="W30" i="1" s="1"/>
  <c r="BB94" i="1"/>
  <c r="AX94" i="1" s="1"/>
  <c r="F33" i="4"/>
  <c r="AZ97" i="1"/>
  <c r="BK126" i="2" l="1"/>
  <c r="J126" i="2" s="1"/>
  <c r="J97" i="2" s="1"/>
  <c r="BK125" i="2"/>
  <c r="J125" i="2"/>
  <c r="J96" i="2"/>
  <c r="J39" i="4"/>
  <c r="J39" i="3"/>
  <c r="AW94" i="1"/>
  <c r="AK30" i="1" s="1"/>
  <c r="AZ94" i="1"/>
  <c r="W29" i="1" s="1"/>
  <c r="W32" i="1"/>
  <c r="W31" i="1"/>
  <c r="J30" i="2" l="1"/>
  <c r="AG95" i="1" s="1"/>
  <c r="AG94" i="1" s="1"/>
  <c r="AK26" i="1" s="1"/>
  <c r="AV94" i="1"/>
  <c r="AK29" i="1" s="1"/>
  <c r="AK35" i="1" l="1"/>
  <c r="AN95" i="1"/>
  <c r="J39" i="2"/>
  <c r="AT94" i="1"/>
  <c r="AN94" i="1" l="1"/>
</calcChain>
</file>

<file path=xl/sharedStrings.xml><?xml version="1.0" encoding="utf-8"?>
<sst xmlns="http://schemas.openxmlformats.org/spreadsheetml/2006/main" count="3841" uniqueCount="625">
  <si>
    <t>Export Komplet</t>
  </si>
  <si>
    <t/>
  </si>
  <si>
    <t>2.0</t>
  </si>
  <si>
    <t>False</t>
  </si>
  <si>
    <t>{41cf73d7-bbfa-41e2-a276-6eebbfe5bec3}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</si>
  <si>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</si>
  <si>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</si>
  <si>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</si>
  <si>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</si>
  <si>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</si>
  <si>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</si>
  <si>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</si>
  <si>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</si>
  <si>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</si>
  <si>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1330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</si>
  <si>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</si>
  <si>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</si>
  <si>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ČOV UHERSKÝ BROD - VÝMĚNA POTRUBÍ VK</t>
  </si>
  <si>
    <t>KSO:</t>
  </si>
  <si>
    <t>CC-CZ:</t>
  </si>
  <si>
    <t>Místo:</t>
  </si>
  <si>
    <t xml:space="preserve"> </t>
  </si>
  <si>
    <t>Datum:</t>
  </si>
  <si>
    <t>7. 5. 2025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</si>
  <si>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</si>
  <si>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</si>
  <si>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</si>
  <si>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</si>
  <si>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</si>
  <si>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</si>
  <si>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</si>
  <si>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</si>
  <si>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</si>
  <si>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</si>
  <si>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</si>
  <si>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</si>
  <si>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</si>
  <si>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</si>
  <si>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</si>
  <si>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</si>
  <si>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</si>
  <si>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</si>
  <si>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</si>
  <si>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</si>
  <si>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</si>
  <si>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</si>
  <si>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</si>
  <si>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</si>
  <si>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</si>
  <si>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</si>
  <si>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</si>
  <si>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</si>
  <si>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</si>
  <si>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</si>
  <si>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</si>
  <si>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</si>
  <si>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</si>
  <si>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</si>
  <si>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</si>
  <si>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</si>
  <si>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</si>
  <si>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</si>
  <si>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</si>
  <si>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</si>
  <si>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</si>
  <si>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</si>
  <si>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</si>
  <si>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</si>
  <si>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</si>
  <si>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</si>
  <si>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</si>
  <si>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</si>
  <si>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</si>
  <si>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</si>
  <si>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</si>
  <si>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</si>
  <si>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</si>
  <si>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</si>
  <si>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</si>
  <si>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OBJEKTY</t>
  </si>
  <si>
    <t>STA</t>
  </si>
  <si>
    <t>1</t>
  </si>
  <si>
    <t>{b5d02813-05e5-4bbc-9a67-b45f153d1c70}</t>
  </si>
  <si>
    <t>2</t>
  </si>
  <si>
    <t>02</t>
  </si>
  <si>
    <t>PROVOZNÍ SOUBORY</t>
  </si>
  <si>
    <t>{6dd4d6a0-e5ce-4b6f-8eff-b9a6773f4d10}</t>
  </si>
  <si>
    <t>03</t>
  </si>
  <si>
    <t>VEDLEJŠÍ ROZPOČTOVÉ NÁKLADY</t>
  </si>
  <si>
    <t>{34ca16b6-6ec0-4b86-b93d-591ccca0e6ea}</t>
  </si>
  <si>
    <t>dlažba_50x50</t>
  </si>
  <si>
    <t>dlažba 20x20</t>
  </si>
  <si>
    <t>10</t>
  </si>
  <si>
    <t>komunikace_asfalt</t>
  </si>
  <si>
    <t>340</t>
  </si>
  <si>
    <t>KRYCÍ LIST SOUPISU PRACÍ</t>
  </si>
  <si>
    <t>obrubník_silniční</t>
  </si>
  <si>
    <t>rozebrání SILNIČNÍHO obrubníku</t>
  </si>
  <si>
    <t>13</t>
  </si>
  <si>
    <t>plocha_ornice</t>
  </si>
  <si>
    <t>plocha sejmuté ornice</t>
  </si>
  <si>
    <t>57</t>
  </si>
  <si>
    <t>výkop_rýhy</t>
  </si>
  <si>
    <t>260</t>
  </si>
  <si>
    <t>pažení_4</t>
  </si>
  <si>
    <t>požení hloubky do 4 m</t>
  </si>
  <si>
    <t>308</t>
  </si>
  <si>
    <t>Objekt:</t>
  </si>
  <si>
    <t>bouraný_žb</t>
  </si>
  <si>
    <t>odpad žb</t>
  </si>
  <si>
    <t>33,235</t>
  </si>
  <si>
    <t>01 - STAVEBNÍ OBJEKTY</t>
  </si>
  <si>
    <t>betonový_odpad</t>
  </si>
  <si>
    <t>11,238</t>
  </si>
  <si>
    <t>suť_celkem</t>
  </si>
  <si>
    <t>582,576</t>
  </si>
  <si>
    <t>odpad_živice</t>
  </si>
  <si>
    <t>108,12</t>
  </si>
  <si>
    <t>odpad_kamenivo</t>
  </si>
  <si>
    <t>429,883</t>
  </si>
  <si>
    <t>suť_sypká</t>
  </si>
  <si>
    <t>538,003</t>
  </si>
  <si>
    <t>vybourané_hmoty</t>
  </si>
  <si>
    <t>1,728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</si>
  <si>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</si>
  <si>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</si>
  <si>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</si>
  <si>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</si>
  <si>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</si>
  <si>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</si>
  <si>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</si>
  <si>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</si>
  <si>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</si>
  <si>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</si>
  <si>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  767 - Konstrukce zámečnické</t>
  </si>
  <si>
    <t xml:space="preserve">    8 - Trubní vedení</t>
  </si>
  <si>
    <t xml:space="preserve">    9 - Ostatní konstrukce a práce-bourání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</si>
  <si>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</si>
  <si>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</si>
  <si>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</si>
  <si>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</si>
  <si>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</si>
  <si>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</si>
  <si>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</si>
  <si>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</si>
  <si>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</si>
  <si>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</si>
  <si>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</si>
  <si>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</si>
  <si>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</si>
  <si>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</si>
  <si>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</si>
  <si>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</si>
  <si>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</si>
  <si>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</si>
  <si>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</si>
  <si>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101R002</t>
  </si>
  <si>
    <t>Vyčerpání vody z přívalového deště z výkopů a její převedení do kanalizace.</t>
  </si>
  <si>
    <t>m3</t>
  </si>
  <si>
    <t>4</t>
  </si>
  <si>
    <t>-1167679907</t>
  </si>
  <si>
    <t>VV</t>
  </si>
  <si>
    <t xml:space="preserve"> "délka potrubí celkem, odečteno potrubí v kolektoru " (5,0+22,0+7,0+29,0-4,0-4,2)/10</t>
  </si>
  <si>
    <t>Součet</t>
  </si>
  <si>
    <t>113106132</t>
  </si>
  <si>
    <t>Rozebrání dlažeb z betonových nebo kamenných dlaždic komunikací pro pěší strojně pl do 50 m2</t>
  </si>
  <si>
    <t>m2</t>
  </si>
  <si>
    <t>CS ÚRS 2025 01</t>
  </si>
  <si>
    <t>-338248004</t>
  </si>
  <si>
    <t>3</t>
  </si>
  <si>
    <t>11310722R</t>
  </si>
  <si>
    <t>Odstranění podkladu z kameniva drceného se štětem tl do 200 mm strojně pl přes 200 m2</t>
  </si>
  <si>
    <t>-1198440381</t>
  </si>
  <si>
    <t>"ŠCM"komunikace_asfalt</t>
  </si>
  <si>
    <t>113107232</t>
  </si>
  <si>
    <t>Odstranění podkladu z betonu prostého tl přes 150 do 300 mm strojně pl přes 200 m2</t>
  </si>
  <si>
    <t>531584954</t>
  </si>
  <si>
    <t>5</t>
  </si>
  <si>
    <t>113107241</t>
  </si>
  <si>
    <t>Odstranění podkladu živičného tl 50 mm strojně pl přes 200 m2</t>
  </si>
  <si>
    <t>294035621</t>
  </si>
  <si>
    <t>"ABS"komunikace_asfalt</t>
  </si>
  <si>
    <t>6</t>
  </si>
  <si>
    <t>113107242</t>
  </si>
  <si>
    <t>Odstranění podkladu živičného tl přes 50 do 100 mm strojně pl přes 200 m2</t>
  </si>
  <si>
    <t>-1693745829</t>
  </si>
  <si>
    <t>"OKH I" komunikace_asfalt</t>
  </si>
  <si>
    <t>7</t>
  </si>
  <si>
    <t>113107311</t>
  </si>
  <si>
    <t>Odstranění podkladu z kameniva těženého tl do 100 mm strojně pl do 50 m2</t>
  </si>
  <si>
    <t>2133526448</t>
  </si>
  <si>
    <t>8</t>
  </si>
  <si>
    <t>113202111</t>
  </si>
  <si>
    <t>Vytrhání obrub krajníků obrubníků stojatých</t>
  </si>
  <si>
    <t>m</t>
  </si>
  <si>
    <t>-915569670</t>
  </si>
  <si>
    <t>119001403</t>
  </si>
  <si>
    <t>Dočasné zajištění potrubí ocelového nebo litinového DN přes 500 do 700 mm</t>
  </si>
  <si>
    <t>540533622</t>
  </si>
  <si>
    <t>"VK2"  4,4</t>
  </si>
  <si>
    <t>11</t>
  </si>
  <si>
    <t>11900140R</t>
  </si>
  <si>
    <t>Dočasné zajištění potrubí propojujícího AN, DN800mm</t>
  </si>
  <si>
    <t>-52663644</t>
  </si>
  <si>
    <t>"viz. TZ" 4,5</t>
  </si>
  <si>
    <t>119001421</t>
  </si>
  <si>
    <t>Dočasné zajištění kabelů a kabelových tratí ze 3 volně ložených kabelů</t>
  </si>
  <si>
    <t>729236872</t>
  </si>
  <si>
    <t>"kabely v místě výkopu" 2,0</t>
  </si>
  <si>
    <t>1190014R</t>
  </si>
  <si>
    <t>Dočasné zajištění stožáru VO, vč. případného dočasného odpojení a po ukončení prací uvedení do původního stavu</t>
  </si>
  <si>
    <t>ks</t>
  </si>
  <si>
    <t>2048065807</t>
  </si>
  <si>
    <t>"viz. TZ" 1</t>
  </si>
  <si>
    <t>14</t>
  </si>
  <si>
    <t>1190015R</t>
  </si>
  <si>
    <t>Demontáž potrubí dešťového svodu včetně čistícího kusu. Po realizaci zpětná pokládka včetně napojení</t>
  </si>
  <si>
    <t>kpl</t>
  </si>
  <si>
    <t>-1077320112</t>
  </si>
  <si>
    <t>"viz. TZ"1</t>
  </si>
  <si>
    <t>9</t>
  </si>
  <si>
    <t>119001R</t>
  </si>
  <si>
    <t>Dočasné zajištění potrubí ocelového nebo litinového DN do 200 mm, včetně armatur</t>
  </si>
  <si>
    <t>-9121730</t>
  </si>
  <si>
    <t>"vodovodní potrubí vč. armatur,viz. TZ" 2,0</t>
  </si>
  <si>
    <t>15</t>
  </si>
  <si>
    <t>121151103</t>
  </si>
  <si>
    <t>Sejmutí ornice plochy do 100 m2 tl vrstvy do 200 mm strojně</t>
  </si>
  <si>
    <t>1667761695</t>
  </si>
  <si>
    <t>" tl. ornice 150 mm" plocha_ornice</t>
  </si>
  <si>
    <t>16</t>
  </si>
  <si>
    <t>131213701</t>
  </si>
  <si>
    <t>Hloubení nezapažených jam v soudržných horninách třídy těžitelnosti I skupiny 3 ručně</t>
  </si>
  <si>
    <t>-1088868852</t>
  </si>
  <si>
    <t>"Výkopy pro potrubí v souběhu,viz. TZ" 56,0</t>
  </si>
  <si>
    <t>17</t>
  </si>
  <si>
    <t>132254204</t>
  </si>
  <si>
    <t>Hloubení zapažených rýh š do 2000 mm v hornině třídy těžitelnosti I skupiny 3 objem do 500 m3</t>
  </si>
  <si>
    <t>295776603</t>
  </si>
  <si>
    <t>"viz. TZ" 260,0</t>
  </si>
  <si>
    <t>Mezisoučet</t>
  </si>
  <si>
    <t>výkop_rýhy_3</t>
  </si>
  <si>
    <t>18</t>
  </si>
  <si>
    <t>151101102</t>
  </si>
  <si>
    <t>Zřízení příložného pažení a rozepření stěn rýh hl přes 2 do 4 m</t>
  </si>
  <si>
    <t>1597367059</t>
  </si>
  <si>
    <t>"viz. TZ"308,0</t>
  </si>
  <si>
    <t>19</t>
  </si>
  <si>
    <t>151101112</t>
  </si>
  <si>
    <t>Odstranění příložného pažení a rozepření stěn rýh hl přes 2 do 4 m</t>
  </si>
  <si>
    <t>-636790002</t>
  </si>
  <si>
    <t>20</t>
  </si>
  <si>
    <t>162751117</t>
  </si>
  <si>
    <t>Vodorovné přemístění přes 9 000 do 10000 m výkopku/sypaniny z horniny třídy těžitelnosti I skupiny 1 až 3</t>
  </si>
  <si>
    <t>-2063956653</t>
  </si>
  <si>
    <t>171201201</t>
  </si>
  <si>
    <t>Uložení sypaniny na skládky</t>
  </si>
  <si>
    <t>CS ÚRS 2021 01</t>
  </si>
  <si>
    <t>89234696</t>
  </si>
  <si>
    <t>22</t>
  </si>
  <si>
    <t>171201231</t>
  </si>
  <si>
    <t>Poplatek za uložení zeminy a kamení na recyklační skládce (skládkovné) kód odpadu 17 05 04</t>
  </si>
  <si>
    <t>t</t>
  </si>
  <si>
    <t>45646097</t>
  </si>
  <si>
    <t>výkop_rýhy*1,6</t>
  </si>
  <si>
    <t>23</t>
  </si>
  <si>
    <t>174101101</t>
  </si>
  <si>
    <t>Zásyp jam, šachet rýh nebo kolem objektů sypaninou se zhutněním</t>
  </si>
  <si>
    <t>445389875</t>
  </si>
  <si>
    <t>zásyp_celkem</t>
  </si>
  <si>
    <t>24</t>
  </si>
  <si>
    <t>M</t>
  </si>
  <si>
    <t>58331201R</t>
  </si>
  <si>
    <t>Vhodný zásypový materiál dle TP 146 , vč. dopravy na staveniště.</t>
  </si>
  <si>
    <t>818952869</t>
  </si>
  <si>
    <t>"zásyp náhradní materiál  - ztratné na zhutnění 15 % "zásyp_celkem*1,15*1,75</t>
  </si>
  <si>
    <t>25</t>
  </si>
  <si>
    <t>181351003</t>
  </si>
  <si>
    <t>Rozprostření ornice tl vrstvy do 200 mm pl do 100 m2 v rovině nebo ve svahu do 1:5 strojně</t>
  </si>
  <si>
    <t>-719040083</t>
  </si>
  <si>
    <t>26</t>
  </si>
  <si>
    <t>181411131</t>
  </si>
  <si>
    <t>Založení parkového trávníku výsevem plochy do 1000 m2 v rovině a ve svahu do 1:5</t>
  </si>
  <si>
    <t>1490387033</t>
  </si>
  <si>
    <t>27</t>
  </si>
  <si>
    <t>005724700</t>
  </si>
  <si>
    <t>osivo směs travní univerzál</t>
  </si>
  <si>
    <t>kg</t>
  </si>
  <si>
    <t>1444461076</t>
  </si>
  <si>
    <t>plocha_ornice*0,07</t>
  </si>
  <si>
    <t>28</t>
  </si>
  <si>
    <t>181951111</t>
  </si>
  <si>
    <t>Úprava pláně v hornině třídy těžitelnosti I. skupiny 1 až 3  bez zhutnění</t>
  </si>
  <si>
    <t>-1754527582</t>
  </si>
  <si>
    <t>29</t>
  </si>
  <si>
    <t>181951112</t>
  </si>
  <si>
    <t>Úprava pláně v hornině třídy těžitelnosti I. skupiny 1 až 3  se zhutněním</t>
  </si>
  <si>
    <t>-1788303838</t>
  </si>
  <si>
    <t>zpevněné_plochy</t>
  </si>
  <si>
    <t>30</t>
  </si>
  <si>
    <t>181R</t>
  </si>
  <si>
    <t>Plochy a výměry pro  komunikace - neoceňovat , slouží pro stanovení figur pro  vypracování výkazu výměr</t>
  </si>
  <si>
    <t>-1556640666</t>
  </si>
  <si>
    <t>komunikace</t>
  </si>
  <si>
    <t>"komunikace  asfaltová, tl. bourané konstrukce 55 cm,  viz. tech.zpráva"340</t>
  </si>
  <si>
    <t>"obrubník silniční"13</t>
  </si>
  <si>
    <t>"rozebrání dlažby 50x50"10</t>
  </si>
  <si>
    <t>"sejmutí ornice, tl. 10cm"57</t>
  </si>
  <si>
    <t>31</t>
  </si>
  <si>
    <t>185804215</t>
  </si>
  <si>
    <t>Vypletí záhonu trávníku po výsevu s naložením a odvozem odpadu do 20 km v rovině a svahu do 1:5</t>
  </si>
  <si>
    <t>-1846698666</t>
  </si>
  <si>
    <t>32</t>
  </si>
  <si>
    <t>185804312</t>
  </si>
  <si>
    <t>Zalití rostlin vodou plocha přes 20 m2</t>
  </si>
  <si>
    <t>1807630433</t>
  </si>
  <si>
    <t>plocha_ornice*0,1</t>
  </si>
  <si>
    <t>Svislé a kompletní konstrukce</t>
  </si>
  <si>
    <t>33</t>
  </si>
  <si>
    <t>3123216R</t>
  </si>
  <si>
    <t>D+M Vybetonování podlahy v kolektoru – nově osazené potrubí bude obetonováno a povrch hlazený ocelovým hladítkem do výšky původního betonu</t>
  </si>
  <si>
    <t>1666306668</t>
  </si>
  <si>
    <t>"viz. TZ" 5,2</t>
  </si>
  <si>
    <t>34</t>
  </si>
  <si>
    <t>3123217R</t>
  </si>
  <si>
    <t>D+M Zabetonování prostupu stěnou včetně bednění a těsnícího bobtnavého pásku po obvodu potrubí</t>
  </si>
  <si>
    <t>2027492492</t>
  </si>
  <si>
    <t>"viz. TZ"1,3</t>
  </si>
  <si>
    <t>Vodorovné konstrukce</t>
  </si>
  <si>
    <t>35</t>
  </si>
  <si>
    <t>451573111</t>
  </si>
  <si>
    <t>Lože pod potrubí otevřený výkop ze štěrkopísku</t>
  </si>
  <si>
    <t>-1703603920</t>
  </si>
  <si>
    <t>"viz. TZ" 1,2</t>
  </si>
  <si>
    <t>lože_ŠP</t>
  </si>
  <si>
    <t>36</t>
  </si>
  <si>
    <t>452311171</t>
  </si>
  <si>
    <t>Podkladní desky z betonu prostého bez zvýšených nároků na prostředí tř. C 30/37 otevřený výkop</t>
  </si>
  <si>
    <t>695602424</t>
  </si>
  <si>
    <t>"viz. TZ"1,2</t>
  </si>
  <si>
    <t>PODKLBET_30_37</t>
  </si>
  <si>
    <t>37</t>
  </si>
  <si>
    <t>452351111</t>
  </si>
  <si>
    <t>Bednění podkladních desek nebo sedlového lože pod potrubí, stoky a drobné objekty otevřený výkop zřízení</t>
  </si>
  <si>
    <t>-1280502182</t>
  </si>
  <si>
    <t>"délka potrubí ve výkopu je 54,8m"54,8*2</t>
  </si>
  <si>
    <t>38</t>
  </si>
  <si>
    <t>452351112</t>
  </si>
  <si>
    <t>Bednění podkladních desek nebo sedlového lože pod potrubí, stoky a drobné objekty otevřený výkop odstranění</t>
  </si>
  <si>
    <t>-1933338077</t>
  </si>
  <si>
    <t>109,6</t>
  </si>
  <si>
    <t>Komunikace pozemní</t>
  </si>
  <si>
    <t>39</t>
  </si>
  <si>
    <t>451571411</t>
  </si>
  <si>
    <t>Podklad pod dlažbu z kameniva tl do 100 mm</t>
  </si>
  <si>
    <t>-1586959317</t>
  </si>
  <si>
    <t>40</t>
  </si>
  <si>
    <t>565176121</t>
  </si>
  <si>
    <t>Asfaltový beton vrstva podkladní ACP 22 (obalované kamenivo OKH) tl 100 mm š přes 3 m</t>
  </si>
  <si>
    <t>1898194456</t>
  </si>
  <si>
    <t>41</t>
  </si>
  <si>
    <t>565231112</t>
  </si>
  <si>
    <t>Podklad ze štěrku částečně zpevněného cementovou maltou ŠCM tl 200 mm</t>
  </si>
  <si>
    <t>936553360</t>
  </si>
  <si>
    <t>"ŠCM" komunikace_asfalt</t>
  </si>
  <si>
    <t>42</t>
  </si>
  <si>
    <t>567931111</t>
  </si>
  <si>
    <t>Podklad z mezerovitého betonu MCB tl 200 mm</t>
  </si>
  <si>
    <t>-2140283857</t>
  </si>
  <si>
    <t>43</t>
  </si>
  <si>
    <t>57321110R</t>
  </si>
  <si>
    <t>Postřik živičný spojovací z asfaltu v množství 0,30 kg/m2</t>
  </si>
  <si>
    <t>-1425101494</t>
  </si>
  <si>
    <t>44</t>
  </si>
  <si>
    <t>577144121</t>
  </si>
  <si>
    <t>Asfaltový beton vrstva obrusná ACO 11+ (ABS) tř. I tl 50 mm š přes 3 m z nemodifikovaného asfaltu</t>
  </si>
  <si>
    <t>-1019685063</t>
  </si>
  <si>
    <t>45</t>
  </si>
  <si>
    <t>596811120</t>
  </si>
  <si>
    <t>Kladení betonové dlažby komunikací pro pěší do lože z kameniva velikosti do 0,09 m2 pl do 50 m2</t>
  </si>
  <si>
    <t>56702084</t>
  </si>
  <si>
    <t>46</t>
  </si>
  <si>
    <t>59246107</t>
  </si>
  <si>
    <t>dlažba chodníková betonová 500x500mm tl 50mm přírodní</t>
  </si>
  <si>
    <t>1232241642</t>
  </si>
  <si>
    <t xml:space="preserve">"80 % se použijí stávající , doplní se 20% za poškozené" </t>
  </si>
  <si>
    <t>dlažba_50x50*0,2</t>
  </si>
  <si>
    <t>2*1,03 'Přepočtené koeficientem množství</t>
  </si>
  <si>
    <t>767</t>
  </si>
  <si>
    <t>Konstrukce zámečnické</t>
  </si>
  <si>
    <t>47</t>
  </si>
  <si>
    <t>76716183R01</t>
  </si>
  <si>
    <t>Odstranění zábradlí rovného rozebíratelného hmotnosti 1 m zábradlí do 20 kg do šrotu</t>
  </si>
  <si>
    <t>753677182</t>
  </si>
  <si>
    <t>"demontáž zábradlí na podestě a schodišti ČS"13</t>
  </si>
  <si>
    <t>48</t>
  </si>
  <si>
    <t>76716183R02</t>
  </si>
  <si>
    <t>Nová podesta 1,5x2,8 a výškou 1,0m.Oc. kce s pororoštěm, nové zábradlí s odnímatelnou částí . Nosná část z pozink oceli tř.11. Součástí je jednoramenné schodiště s nerezovým jednostranným zábradlím ocel tř.17, počet schodů 7ks, šířka 0,8m</t>
  </si>
  <si>
    <t>1183735596</t>
  </si>
  <si>
    <t>Trubní vedení</t>
  </si>
  <si>
    <t>49</t>
  </si>
  <si>
    <t>2300111R01</t>
  </si>
  <si>
    <t>Montáž potrubí trouby ocelové hladké tř.17  DN 500-600 tl.4mm, vč. tvarovek</t>
  </si>
  <si>
    <t>64</t>
  </si>
  <si>
    <t>1494028360</t>
  </si>
  <si>
    <t>"viz. TZ" 32,0+41,1</t>
  </si>
  <si>
    <t>50</t>
  </si>
  <si>
    <t>140332R01</t>
  </si>
  <si>
    <t>Potrubí 508x4, ocel tř.17</t>
  </si>
  <si>
    <t>128</t>
  </si>
  <si>
    <t>1020931188</t>
  </si>
  <si>
    <t>"viz. TZ"5,0+7,0</t>
  </si>
  <si>
    <t>51</t>
  </si>
  <si>
    <t>140332R02</t>
  </si>
  <si>
    <t>Potrubí 609,6x4, ocel tř.17</t>
  </si>
  <si>
    <t>-909749252</t>
  </si>
  <si>
    <t>"viz. TZ"22,0+29,0</t>
  </si>
  <si>
    <t>52</t>
  </si>
  <si>
    <t>140332R03</t>
  </si>
  <si>
    <t>Koleno 90° 508x5,54, ocel tř.17 - segmentové</t>
  </si>
  <si>
    <t>-539621963</t>
  </si>
  <si>
    <t>"viz. TZ"1+1</t>
  </si>
  <si>
    <t>53</t>
  </si>
  <si>
    <t>140332R04</t>
  </si>
  <si>
    <t>Koleno 45° 508x5,54, ocel tř.17 - segmentové</t>
  </si>
  <si>
    <t>1543717147</t>
  </si>
  <si>
    <t>"viz. TZ"2+2</t>
  </si>
  <si>
    <t>54</t>
  </si>
  <si>
    <t>140332R05</t>
  </si>
  <si>
    <t>Příruba DN500, ocel tř.17</t>
  </si>
  <si>
    <t>-821925093</t>
  </si>
  <si>
    <t>55</t>
  </si>
  <si>
    <t>140332R06</t>
  </si>
  <si>
    <t>Redukce 508x4/ 609,6x4, ocel tř.17</t>
  </si>
  <si>
    <t>1976256187</t>
  </si>
  <si>
    <t>56</t>
  </si>
  <si>
    <t>140332R07</t>
  </si>
  <si>
    <t>Koleno 90° 609,6x6,35, ocel tř.17 - segmentové</t>
  </si>
  <si>
    <t>-1264578613</t>
  </si>
  <si>
    <t>"viz. TZ"2+4</t>
  </si>
  <si>
    <t>140332R08</t>
  </si>
  <si>
    <t>Koleno 45°  609,6x6,35, ocel tř.17 - segmentové</t>
  </si>
  <si>
    <t>351203034</t>
  </si>
  <si>
    <t>"viz. TZ"2</t>
  </si>
  <si>
    <t>58</t>
  </si>
  <si>
    <t>140332R09</t>
  </si>
  <si>
    <t>Koleno 30°  609,6x6,35, ocel tř.17 - segmentové</t>
  </si>
  <si>
    <t>1829306204</t>
  </si>
  <si>
    <t>59</t>
  </si>
  <si>
    <t>140332R10</t>
  </si>
  <si>
    <t>Příruba DN600, ocel tř.17</t>
  </si>
  <si>
    <t>-1311766054</t>
  </si>
  <si>
    <t>"viz. TZ"3+3</t>
  </si>
  <si>
    <t>60</t>
  </si>
  <si>
    <t>2300851R01</t>
  </si>
  <si>
    <t>Odstranění st. ocelového potrubí DN500, DN600 včetně tvarovek a spojovacího materiálu do šrotu, vč. rozřezání, naložení a likvidace</t>
  </si>
  <si>
    <t>352092015</t>
  </si>
  <si>
    <t>"viz. TZ"75,0</t>
  </si>
  <si>
    <t>2300851R03</t>
  </si>
  <si>
    <t xml:space="preserve">Propojení nového potrubí se stávajícím potrubím v ČSK a v kolektoru + čerpací zkouška </t>
  </si>
  <si>
    <t>1474391298</t>
  </si>
  <si>
    <t>2300851R04</t>
  </si>
  <si>
    <t>Podkladní konzole pod potrubí v době svařování</t>
  </si>
  <si>
    <t>-780053166</t>
  </si>
  <si>
    <t>892422121</t>
  </si>
  <si>
    <t>Tlaková zkouška vzduchem potrubí DN 500 těsnícím vakem ucpávkovým</t>
  </si>
  <si>
    <t>úsek</t>
  </si>
  <si>
    <t>1950101734</t>
  </si>
  <si>
    <t>892442121</t>
  </si>
  <si>
    <t>Tlaková zkouška vzduchem potrubí DN 600 těsnícím vakem ucpávkovým</t>
  </si>
  <si>
    <t>1936511874</t>
  </si>
  <si>
    <t>8959413R</t>
  </si>
  <si>
    <t>D+M vpusti uliční DN 500 z betonových dílců vč. mříže, přepojení a podkladních vrstev, typ dle původní</t>
  </si>
  <si>
    <t>1759078372</t>
  </si>
  <si>
    <t>899201211</t>
  </si>
  <si>
    <t>Demontáž mříží litinových včetně rámů hmotnosti do 50 kg</t>
  </si>
  <si>
    <t>kus</t>
  </si>
  <si>
    <t>100385953</t>
  </si>
  <si>
    <t>"mříže bouraných uličních vpustí"2</t>
  </si>
  <si>
    <t>899633171</t>
  </si>
  <si>
    <t>Obetonování potrubí nebo zdiva stok ŽB bez zvláštních nároků na prostředí tř. C 30/37 v otevřeném výkopu</t>
  </si>
  <si>
    <t>-1321807733</t>
  </si>
  <si>
    <t>"viz. TZ" 39,8</t>
  </si>
  <si>
    <t>Ostatní konstrukce a práce-bourání</t>
  </si>
  <si>
    <t>916131213</t>
  </si>
  <si>
    <t>Osazení silničního obrubníku betonového stojatého s boční opěrou do lože z betonu prostého</t>
  </si>
  <si>
    <t>1205817782</t>
  </si>
  <si>
    <t>59217026</t>
  </si>
  <si>
    <t>obrubník silniční betonový 500x150x250mm</t>
  </si>
  <si>
    <t>372098154</t>
  </si>
  <si>
    <t>2,6*1,02 'Přepočtené koeficientem množství</t>
  </si>
  <si>
    <t>919735111</t>
  </si>
  <si>
    <t>Řezání stávajícího živičného krytu hl do 50 mm</t>
  </si>
  <si>
    <t>124715315</t>
  </si>
  <si>
    <t>"zaříznutí rýhy tl. 50mm "128</t>
  </si>
  <si>
    <t>919736000.VL</t>
  </si>
  <si>
    <t>Prořezání styčné spáry se zalitím živičnou modif.zálivkou</t>
  </si>
  <si>
    <t>-799716560</t>
  </si>
  <si>
    <t>"konečná úprava spáry"128</t>
  </si>
  <si>
    <t>961044111</t>
  </si>
  <si>
    <t>Bourání základů z betonu prostého</t>
  </si>
  <si>
    <t>-677988459</t>
  </si>
  <si>
    <t>"Vybourání výplňových betonů v kolektoru pro výměnu potrubí (rozměr 1,8x4,45x0,89m), viz. TZ"5,2</t>
  </si>
  <si>
    <t>"vybourání dílců stávajících UV, 2ks" 3,14*0,6*0,6*0,05*1,80*2</t>
  </si>
  <si>
    <t>962052211</t>
  </si>
  <si>
    <t>Bourání zdiva nadzákladového ze ŽB přes 1 m3</t>
  </si>
  <si>
    <t>1223104057</t>
  </si>
  <si>
    <t>"Vybourání železobetonových kcí-prostupy ve stěně ČSK tl.0,3m 0,8x0,8m-2ks, viz. TZ"0,8*0,8*0,3*2</t>
  </si>
  <si>
    <t>"Vybourání železobetonových kcí-prostupy ve stěně Kolektoru tl.0,4m 1,2x1,8m-1ks,c"1,2*1,8*0,4</t>
  </si>
  <si>
    <t>"Vybourání železobetonových kcí - 2x schodiště a podesta (3x2,8/1,5), viz TZ"3,0*2,8*1,5</t>
  </si>
  <si>
    <t>979021113</t>
  </si>
  <si>
    <t>Očištění vybouraných obrubníků a krajníků silničních při překopech inženýrských sítí</t>
  </si>
  <si>
    <t>1029168293</t>
  </si>
  <si>
    <t>"očištění 80 % obrubníků "</t>
  </si>
  <si>
    <t>obrubník_silniční*0,8</t>
  </si>
  <si>
    <t>979051111</t>
  </si>
  <si>
    <t>Očištění desek nebo dlaždic se spárováním z kameniva těženého při překopech inženýrských sítí</t>
  </si>
  <si>
    <t>-987192898</t>
  </si>
  <si>
    <t>"očištění 80 % dlažby "</t>
  </si>
  <si>
    <t>dlažba_50x50*0,8</t>
  </si>
  <si>
    <t>997013501</t>
  </si>
  <si>
    <t>Odvoz suti a vybouraných hmot na skládku nebo meziskládku do 1 km se složením</t>
  </si>
  <si>
    <t>-1866794742</t>
  </si>
  <si>
    <t>"odvoz mříží"2*0,05</t>
  </si>
  <si>
    <t>997013509</t>
  </si>
  <si>
    <t>Příplatek k odvozu suti a vybouraných hmot na skládku ZKD 1 km přes 1 km</t>
  </si>
  <si>
    <t>-1733162107</t>
  </si>
  <si>
    <t>44,573*9</t>
  </si>
  <si>
    <t>997221551</t>
  </si>
  <si>
    <t>Vodorovná doprava suti ze sypkých materiálů do 1 km</t>
  </si>
  <si>
    <t>1990245157</t>
  </si>
  <si>
    <t>"suť celkem" 582,576</t>
  </si>
  <si>
    <t>-odpad_živice</t>
  </si>
  <si>
    <t>-betonový_odpad</t>
  </si>
  <si>
    <t>-bouraný_žb</t>
  </si>
  <si>
    <t>-"odvoz mříží"2*0,05</t>
  </si>
  <si>
    <t>997221559</t>
  </si>
  <si>
    <t>Příplatek ZKD 1 km u vodorovné dopravy suti ze sypkých materiálů</t>
  </si>
  <si>
    <t>-1692121808</t>
  </si>
  <si>
    <t>"odvoz na trvalou skládku do 9km  - příplatek 9x"</t>
  </si>
  <si>
    <t>suť_sypká*9</t>
  </si>
  <si>
    <t>997221571</t>
  </si>
  <si>
    <t>Vodorovná doprava vybouraných hmot do 1 km</t>
  </si>
  <si>
    <t>-463657834</t>
  </si>
  <si>
    <t xml:space="preserve">"80% betonových prvků odvoz  na meziskládku" </t>
  </si>
  <si>
    <t>dlažba_50x50*0,112*0,8</t>
  </si>
  <si>
    <t>obrubník_silniční*0,08*0,8</t>
  </si>
  <si>
    <t xml:space="preserve">"80% betonových prvků odvoz  z meziskládky" </t>
  </si>
  <si>
    <t>997221611</t>
  </si>
  <si>
    <t>Nakládání suti na dopravní prostředky pro vodorovnou dopravu</t>
  </si>
  <si>
    <t>-1207612187</t>
  </si>
  <si>
    <t>-vybourané_hmoty</t>
  </si>
  <si>
    <t>997221861</t>
  </si>
  <si>
    <t>Poplatek za uložení na recyklační skládce (skládkovné) stavebního odpadu z prostého betonu pod kódem 17 01 01</t>
  </si>
  <si>
    <t>569678669</t>
  </si>
  <si>
    <t xml:space="preserve">"20 % betonových prvků na skládku" </t>
  </si>
  <si>
    <t>dlažba_50x50*0,112*0,2</t>
  </si>
  <si>
    <t>obrubník_silniční*0,08*0,2</t>
  </si>
  <si>
    <t>"bourání betonu prostého"10,806</t>
  </si>
  <si>
    <t>prostý_beton</t>
  </si>
  <si>
    <t>997221862</t>
  </si>
  <si>
    <t>Poplatek za uložení na recyklační skládce (skládkovné) stavebního odpadu z armovaného betonu pod kódem 17 01 01</t>
  </si>
  <si>
    <t>1961616539</t>
  </si>
  <si>
    <t>"bouraný žb"33,235</t>
  </si>
  <si>
    <t>997221873</t>
  </si>
  <si>
    <t>Poplatek za uložení na recyklační skládce (skládkovné) stavebního odpadu zeminy a kamení zatříděného do Katalogu odpadů pod kódem 17 05 04</t>
  </si>
  <si>
    <t>1331953613</t>
  </si>
  <si>
    <t>997221875</t>
  </si>
  <si>
    <t>Poplatek za uložení na recyklační skládce (skládkovné) stavebního odpadu asfaltového bez obsahu dehtu zatříděného do Katalogu odpadů pod kódem 17 03 02</t>
  </si>
  <si>
    <t>851343568</t>
  </si>
  <si>
    <t>33,32+74,8</t>
  </si>
  <si>
    <t>998</t>
  </si>
  <si>
    <t>Přesun hmot</t>
  </si>
  <si>
    <t>998272201</t>
  </si>
  <si>
    <t>Přesun hmot pro trubní vedení z ocelových trub svařovaných otevřený výkop</t>
  </si>
  <si>
    <t>-2127508998</t>
  </si>
  <si>
    <t>02 - PROVOZNÍ SOUBORY</t>
  </si>
  <si>
    <t>0101R</t>
  </si>
  <si>
    <t>Odstranění ručních uzávěrů na potrubí v ČSK</t>
  </si>
  <si>
    <t>-1803469855</t>
  </si>
  <si>
    <t>0102R</t>
  </si>
  <si>
    <t>Revize strojních uzávěrů na potrubí v kolektoru + elektro odpojení</t>
  </si>
  <si>
    <t>-1883027405</t>
  </si>
  <si>
    <t>0103R</t>
  </si>
  <si>
    <t>Demontáž a montáž indukčních průtokoměru a jejich kalibrace,součástí je provizorní propojovací vložka v místě demontovaného průtokoměru, odvoz do zkušebny, kalibrace + zpětná montáž</t>
  </si>
  <si>
    <t>1241521556</t>
  </si>
  <si>
    <t>7004R</t>
  </si>
  <si>
    <t>Uzavírací armatura ruční. Moravia Systems - Klapka uzavírací centrická mezipřírubová s převodem FLW3-500-MDV-N DN500 PN10, pohon: převod s ručním kolem MDV. Uzavírá jednotlivé výtlaky VK v ČS, součástí je spojovací materiál a montáž.</t>
  </si>
  <si>
    <t>1150280784</t>
  </si>
  <si>
    <t>7008R</t>
  </si>
  <si>
    <t>Potrubní spojky DN500 - Teekay Axiflex 2EPD/ES506. Axiální bezpřírubová potrubní spojka PN6, Dodavatel DISA</t>
  </si>
  <si>
    <t>-1613799203</t>
  </si>
  <si>
    <t>5011RR</t>
  </si>
  <si>
    <t>Potrubní spojky DN600 - Teekay Axiflex 2EPD/ES630. Axiální bezpřírubová potrubní spojka PN6, Dodavatel DISA</t>
  </si>
  <si>
    <t>-509111118</t>
  </si>
  <si>
    <t>03 - VEDLEJŠÍ ROZPOČTOVÉ NÁKLADY</t>
  </si>
  <si>
    <t>VRN - Vedlejší rozpočtové náklady</t>
  </si>
  <si>
    <t>VRN</t>
  </si>
  <si>
    <t>Vedlejší rozpočtové náklady</t>
  </si>
  <si>
    <t>030001000</t>
  </si>
  <si>
    <t>Zařízení staveniště</t>
  </si>
  <si>
    <t>…</t>
  </si>
  <si>
    <t>1024</t>
  </si>
  <si>
    <t>-1918891712</t>
  </si>
  <si>
    <t>01216400R</t>
  </si>
  <si>
    <t>Vytýčení sítí v místě zemních prací</t>
  </si>
  <si>
    <t>1130602225</t>
  </si>
  <si>
    <t>01216401R</t>
  </si>
  <si>
    <t>Pomocné konstrukce pro manipulaci s ocelovým potrubím a zajištění stávajícího potrubí během výměny.</t>
  </si>
  <si>
    <t>1365364915</t>
  </si>
  <si>
    <t>01216402R</t>
  </si>
  <si>
    <t>Dílenská dokumentace - detailní rozkreslení trubních spojů, rozkreslení zámečnických výrobků</t>
  </si>
  <si>
    <t>1363020307</t>
  </si>
  <si>
    <t>012444000</t>
  </si>
  <si>
    <t>Geodetické měření skutečného provedení stavby</t>
  </si>
  <si>
    <t>-2132922576</t>
  </si>
  <si>
    <t>013254000</t>
  </si>
  <si>
    <t>Dokumentace skutečného provedení stavby</t>
  </si>
  <si>
    <t>1935776956</t>
  </si>
  <si>
    <t>01216403R</t>
  </si>
  <si>
    <t>Provizorní zakrytí výkopu pomocí ocelových plechů</t>
  </si>
  <si>
    <t>1208746451</t>
  </si>
  <si>
    <t>01216404R</t>
  </si>
  <si>
    <t>Veškeré pomocné práce potřebné k provedení díla</t>
  </si>
  <si>
    <t>1675624325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</si>
</sst>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left" vertical="center" wrapText="1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0" fillId="0" borderId="5" xfId="0" applyBorder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4" borderId="7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0" fillId="0" borderId="10" xfId="0" applyBorder="1" applyAlignment="1" applyProtection="1">
      <alignment vertical="center"/>
    </xf>
    <xf numFmtId="4" fontId="25" fillId="0" borderId="0" xfId="0" applyNumberFormat="1" applyFont="1" applyProtection="1"/>
    <xf numFmtId="4" fontId="6" fillId="0" borderId="0" xfId="0" applyNumberFormat="1" applyFont="1" applyProtection="1"/>
    <xf numFmtId="4" fontId="23" fillId="0" borderId="22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4" fontId="7" fillId="0" borderId="0" xfId="0" applyNumberFormat="1" applyFont="1" applyProtection="1"/>
    <xf numFmtId="4" fontId="37" fillId="0" borderId="22" xfId="0" applyNumberFormat="1" applyFont="1" applyBorder="1" applyAlignment="1" applyProtection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A5" sqref="A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215" t="s">
        <v>5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46" t="s">
        <v>14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R5" s="20"/>
      <c r="BE5" s="243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47" t="s">
        <v>17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R6" s="20"/>
      <c r="BE6" s="244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4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4"/>
      <c r="BS8" s="17" t="s">
        <v>6</v>
      </c>
    </row>
    <row r="9" spans="1:74" ht="14.45" customHeight="1">
      <c r="B9" s="20"/>
      <c r="AR9" s="20"/>
      <c r="BE9" s="244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4"/>
      <c r="BS10" s="17" t="s">
        <v>6</v>
      </c>
    </row>
    <row r="11" spans="1:74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44"/>
      <c r="BS11" s="17" t="s">
        <v>6</v>
      </c>
    </row>
    <row r="12" spans="1:74" ht="6.95" customHeight="1">
      <c r="B12" s="20"/>
      <c r="AR12" s="20"/>
      <c r="BE12" s="244"/>
      <c r="BS12" s="17" t="s">
        <v>6</v>
      </c>
    </row>
    <row r="13" spans="1:74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44"/>
      <c r="BS13" s="17" t="s">
        <v>6</v>
      </c>
    </row>
    <row r="14" spans="1:74" ht="12.75">
      <c r="B14" s="20"/>
      <c r="E14" s="248" t="s">
        <v>28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7" t="s">
        <v>26</v>
      </c>
      <c r="AN14" s="29" t="s">
        <v>28</v>
      </c>
      <c r="AR14" s="20"/>
      <c r="BE14" s="244"/>
      <c r="BS14" s="17" t="s">
        <v>6</v>
      </c>
    </row>
    <row r="15" spans="1:74" ht="6.95" customHeight="1">
      <c r="B15" s="20"/>
      <c r="AR15" s="20"/>
      <c r="BE15" s="244"/>
      <c r="BS15" s="17" t="s">
        <v>3</v>
      </c>
    </row>
    <row r="16" spans="1:74" ht="12" customHeight="1">
      <c r="B16" s="20"/>
      <c r="D16" s="27" t="s">
        <v>29</v>
      </c>
      <c r="AK16" s="27" t="s">
        <v>25</v>
      </c>
      <c r="AN16" s="25" t="s">
        <v>1</v>
      </c>
      <c r="AR16" s="20"/>
      <c r="BE16" s="244"/>
      <c r="BS16" s="17" t="s">
        <v>3</v>
      </c>
    </row>
    <row r="17" spans="2:71" ht="18.399999999999999" customHeight="1">
      <c r="B17" s="20"/>
      <c r="E17" s="25" t="s">
        <v>21</v>
      </c>
      <c r="AK17" s="27" t="s">
        <v>26</v>
      </c>
      <c r="AN17" s="25" t="s">
        <v>1</v>
      </c>
      <c r="AR17" s="20"/>
      <c r="BE17" s="244"/>
      <c r="BS17" s="17" t="s">
        <v>30</v>
      </c>
    </row>
    <row r="18" spans="2:71" ht="6.95" customHeight="1">
      <c r="B18" s="20"/>
      <c r="AR18" s="20"/>
      <c r="BE18" s="244"/>
      <c r="BS18" s="17" t="s">
        <v>6</v>
      </c>
    </row>
    <row r="19" spans="2:71" ht="12" customHeight="1">
      <c r="B19" s="20"/>
      <c r="D19" s="27" t="s">
        <v>31</v>
      </c>
      <c r="AK19" s="27" t="s">
        <v>25</v>
      </c>
      <c r="AN19" s="25" t="s">
        <v>1</v>
      </c>
      <c r="AR19" s="20"/>
      <c r="BE19" s="244"/>
      <c r="BS19" s="17" t="s">
        <v>6</v>
      </c>
    </row>
    <row r="20" spans="2:7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44"/>
      <c r="BS20" s="17" t="s">
        <v>30</v>
      </c>
    </row>
    <row r="21" spans="2:71" ht="6.95" customHeight="1">
      <c r="B21" s="20"/>
      <c r="AR21" s="20"/>
      <c r="BE21" s="244"/>
    </row>
    <row r="22" spans="2:71" ht="12" customHeight="1">
      <c r="B22" s="20"/>
      <c r="D22" s="27" t="s">
        <v>32</v>
      </c>
      <c r="AR22" s="20"/>
      <c r="BE22" s="244"/>
    </row>
    <row r="23" spans="2:71" ht="16.5" customHeight="1">
      <c r="B23" s="20"/>
      <c r="E23" s="250" t="s">
        <v>1</v>
      </c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R23" s="20"/>
      <c r="BE23" s="244"/>
    </row>
    <row r="24" spans="2:71" ht="6.95" customHeight="1">
      <c r="B24" s="20"/>
      <c r="AR24" s="20"/>
      <c r="BE24" s="244"/>
    </row>
    <row r="25" spans="2:71" ht="6.95" customHeight="1">
      <c r="B25" s="20"/>
      <c r="C25" s="169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9"/>
      <c r="AR25" s="20"/>
      <c r="BE25" s="244"/>
    </row>
    <row r="26" spans="2:71" s="1" customFormat="1" ht="25.9" customHeight="1">
      <c r="B26" s="32"/>
      <c r="C26" s="175"/>
      <c r="D26" s="33" t="s">
        <v>33</v>
      </c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0"/>
      <c r="AH26" s="170"/>
      <c r="AI26" s="170"/>
      <c r="AJ26" s="170"/>
      <c r="AK26" s="251">
        <f>ROUND(AG94,2)</f>
        <v>0</v>
      </c>
      <c r="AL26" s="252"/>
      <c r="AM26" s="252"/>
      <c r="AN26" s="252"/>
      <c r="AO26" s="252"/>
      <c r="AP26" s="175"/>
      <c r="AR26" s="32"/>
      <c r="BE26" s="244"/>
    </row>
    <row r="27" spans="2:71" s="1" customFormat="1" ht="6.95" customHeight="1">
      <c r="B27" s="32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R27" s="32"/>
      <c r="BE27" s="244"/>
    </row>
    <row r="28" spans="2:71" s="1" customFormat="1" ht="12.75">
      <c r="B28" s="32"/>
      <c r="C28" s="175"/>
      <c r="D28" s="175"/>
      <c r="E28" s="175"/>
      <c r="F28" s="175"/>
      <c r="G28" s="175"/>
      <c r="H28" s="175"/>
      <c r="I28" s="175"/>
      <c r="J28" s="175"/>
      <c r="K28" s="175"/>
      <c r="L28" s="253" t="s">
        <v>34</v>
      </c>
      <c r="M28" s="253"/>
      <c r="N28" s="253"/>
      <c r="O28" s="253"/>
      <c r="P28" s="253"/>
      <c r="Q28" s="175"/>
      <c r="R28" s="175"/>
      <c r="S28" s="175"/>
      <c r="T28" s="175"/>
      <c r="U28" s="175"/>
      <c r="V28" s="175"/>
      <c r="W28" s="253" t="s">
        <v>35</v>
      </c>
      <c r="X28" s="253"/>
      <c r="Y28" s="253"/>
      <c r="Z28" s="253"/>
      <c r="AA28" s="253"/>
      <c r="AB28" s="253"/>
      <c r="AC28" s="253"/>
      <c r="AD28" s="253"/>
      <c r="AE28" s="253"/>
      <c r="AF28" s="175"/>
      <c r="AG28" s="175"/>
      <c r="AH28" s="175"/>
      <c r="AI28" s="175"/>
      <c r="AJ28" s="175"/>
      <c r="AK28" s="253" t="s">
        <v>36</v>
      </c>
      <c r="AL28" s="253"/>
      <c r="AM28" s="253"/>
      <c r="AN28" s="253"/>
      <c r="AO28" s="253"/>
      <c r="AP28" s="175"/>
      <c r="AR28" s="32"/>
      <c r="BE28" s="244"/>
    </row>
    <row r="29" spans="2:71" s="2" customFormat="1" ht="14.45" customHeight="1">
      <c r="B29" s="36"/>
      <c r="C29" s="168"/>
      <c r="D29" s="176" t="s">
        <v>37</v>
      </c>
      <c r="E29" s="168"/>
      <c r="F29" s="176" t="s">
        <v>38</v>
      </c>
      <c r="G29" s="168"/>
      <c r="H29" s="168"/>
      <c r="I29" s="168"/>
      <c r="J29" s="168"/>
      <c r="K29" s="168"/>
      <c r="L29" s="231">
        <v>0.21</v>
      </c>
      <c r="M29" s="230"/>
      <c r="N29" s="230"/>
      <c r="O29" s="230"/>
      <c r="P29" s="230"/>
      <c r="Q29" s="168"/>
      <c r="R29" s="168"/>
      <c r="S29" s="168"/>
      <c r="T29" s="168"/>
      <c r="U29" s="168"/>
      <c r="V29" s="168"/>
      <c r="W29" s="229">
        <f>ROUND(AZ94, 2)</f>
        <v>0</v>
      </c>
      <c r="X29" s="230"/>
      <c r="Y29" s="230"/>
      <c r="Z29" s="230"/>
      <c r="AA29" s="230"/>
      <c r="AB29" s="230"/>
      <c r="AC29" s="230"/>
      <c r="AD29" s="230"/>
      <c r="AE29" s="230"/>
      <c r="AF29" s="168"/>
      <c r="AG29" s="168"/>
      <c r="AH29" s="168"/>
      <c r="AI29" s="168"/>
      <c r="AJ29" s="168"/>
      <c r="AK29" s="229">
        <f>ROUND(AV94, 2)</f>
        <v>0</v>
      </c>
      <c r="AL29" s="230"/>
      <c r="AM29" s="230"/>
      <c r="AN29" s="230"/>
      <c r="AO29" s="230"/>
      <c r="AP29" s="168"/>
      <c r="AR29" s="36"/>
      <c r="BE29" s="245"/>
    </row>
    <row r="30" spans="2:71" s="2" customFormat="1" ht="14.45" customHeight="1">
      <c r="B30" s="36"/>
      <c r="C30" s="168"/>
      <c r="D30" s="168"/>
      <c r="E30" s="168"/>
      <c r="F30" s="176" t="s">
        <v>39</v>
      </c>
      <c r="G30" s="168"/>
      <c r="H30" s="168"/>
      <c r="I30" s="168"/>
      <c r="J30" s="168"/>
      <c r="K30" s="168"/>
      <c r="L30" s="231">
        <v>0.12</v>
      </c>
      <c r="M30" s="230"/>
      <c r="N30" s="230"/>
      <c r="O30" s="230"/>
      <c r="P30" s="230"/>
      <c r="Q30" s="168"/>
      <c r="R30" s="168"/>
      <c r="S30" s="168"/>
      <c r="T30" s="168"/>
      <c r="U30" s="168"/>
      <c r="V30" s="168"/>
      <c r="W30" s="229">
        <f>ROUND(BA94, 2)</f>
        <v>0</v>
      </c>
      <c r="X30" s="230"/>
      <c r="Y30" s="230"/>
      <c r="Z30" s="230"/>
      <c r="AA30" s="230"/>
      <c r="AB30" s="230"/>
      <c r="AC30" s="230"/>
      <c r="AD30" s="230"/>
      <c r="AE30" s="230"/>
      <c r="AF30" s="168"/>
      <c r="AG30" s="168"/>
      <c r="AH30" s="168"/>
      <c r="AI30" s="168"/>
      <c r="AJ30" s="168"/>
      <c r="AK30" s="229">
        <f>ROUND(AW94, 2)</f>
        <v>0</v>
      </c>
      <c r="AL30" s="230"/>
      <c r="AM30" s="230"/>
      <c r="AN30" s="230"/>
      <c r="AO30" s="230"/>
      <c r="AP30" s="168"/>
      <c r="AR30" s="36"/>
      <c r="BE30" s="245"/>
    </row>
    <row r="31" spans="2:71" s="2" customFormat="1" ht="14.45" hidden="1" customHeight="1">
      <c r="B31" s="36"/>
      <c r="C31" s="168"/>
      <c r="D31" s="168"/>
      <c r="E31" s="168"/>
      <c r="F31" s="176" t="s">
        <v>40</v>
      </c>
      <c r="G31" s="168"/>
      <c r="H31" s="168"/>
      <c r="I31" s="168"/>
      <c r="J31" s="168"/>
      <c r="K31" s="168"/>
      <c r="L31" s="231">
        <v>0.21</v>
      </c>
      <c r="M31" s="230"/>
      <c r="N31" s="230"/>
      <c r="O31" s="230"/>
      <c r="P31" s="230"/>
      <c r="Q31" s="168"/>
      <c r="R31" s="168"/>
      <c r="S31" s="168"/>
      <c r="T31" s="168"/>
      <c r="U31" s="168"/>
      <c r="V31" s="168"/>
      <c r="W31" s="229">
        <f>ROUND(BB94, 2)</f>
        <v>0</v>
      </c>
      <c r="X31" s="230"/>
      <c r="Y31" s="230"/>
      <c r="Z31" s="230"/>
      <c r="AA31" s="230"/>
      <c r="AB31" s="230"/>
      <c r="AC31" s="230"/>
      <c r="AD31" s="230"/>
      <c r="AE31" s="230"/>
      <c r="AF31" s="168"/>
      <c r="AG31" s="168"/>
      <c r="AH31" s="168"/>
      <c r="AI31" s="168"/>
      <c r="AJ31" s="168"/>
      <c r="AK31" s="229">
        <v>0</v>
      </c>
      <c r="AL31" s="230"/>
      <c r="AM31" s="230"/>
      <c r="AN31" s="230"/>
      <c r="AO31" s="230"/>
      <c r="AP31" s="168"/>
      <c r="AR31" s="36"/>
      <c r="BE31" s="245"/>
    </row>
    <row r="32" spans="2:71" s="2" customFormat="1" ht="14.45" hidden="1" customHeight="1">
      <c r="B32" s="36"/>
      <c r="C32" s="168"/>
      <c r="D32" s="168"/>
      <c r="E32" s="168"/>
      <c r="F32" s="176" t="s">
        <v>41</v>
      </c>
      <c r="G32" s="168"/>
      <c r="H32" s="168"/>
      <c r="I32" s="168"/>
      <c r="J32" s="168"/>
      <c r="K32" s="168"/>
      <c r="L32" s="231">
        <v>0.12</v>
      </c>
      <c r="M32" s="230"/>
      <c r="N32" s="230"/>
      <c r="O32" s="230"/>
      <c r="P32" s="230"/>
      <c r="Q32" s="168"/>
      <c r="R32" s="168"/>
      <c r="S32" s="168"/>
      <c r="T32" s="168"/>
      <c r="U32" s="168"/>
      <c r="V32" s="168"/>
      <c r="W32" s="229">
        <f>ROUND(BC94, 2)</f>
        <v>0</v>
      </c>
      <c r="X32" s="230"/>
      <c r="Y32" s="230"/>
      <c r="Z32" s="230"/>
      <c r="AA32" s="230"/>
      <c r="AB32" s="230"/>
      <c r="AC32" s="230"/>
      <c r="AD32" s="230"/>
      <c r="AE32" s="230"/>
      <c r="AF32" s="168"/>
      <c r="AG32" s="168"/>
      <c r="AH32" s="168"/>
      <c r="AI32" s="168"/>
      <c r="AJ32" s="168"/>
      <c r="AK32" s="229">
        <v>0</v>
      </c>
      <c r="AL32" s="230"/>
      <c r="AM32" s="230"/>
      <c r="AN32" s="230"/>
      <c r="AO32" s="230"/>
      <c r="AP32" s="168"/>
      <c r="AR32" s="36"/>
      <c r="BE32" s="245"/>
    </row>
    <row r="33" spans="2:57" s="2" customFormat="1" ht="14.45" hidden="1" customHeight="1">
      <c r="B33" s="36"/>
      <c r="C33" s="168"/>
      <c r="D33" s="168"/>
      <c r="E33" s="168"/>
      <c r="F33" s="176" t="s">
        <v>42</v>
      </c>
      <c r="G33" s="168"/>
      <c r="H33" s="168"/>
      <c r="I33" s="168"/>
      <c r="J33" s="168"/>
      <c r="K33" s="168"/>
      <c r="L33" s="231">
        <v>0</v>
      </c>
      <c r="M33" s="230"/>
      <c r="N33" s="230"/>
      <c r="O33" s="230"/>
      <c r="P33" s="230"/>
      <c r="Q33" s="168"/>
      <c r="R33" s="168"/>
      <c r="S33" s="168"/>
      <c r="T33" s="168"/>
      <c r="U33" s="168"/>
      <c r="V33" s="168"/>
      <c r="W33" s="229">
        <f>ROUND(BD94, 2)</f>
        <v>0</v>
      </c>
      <c r="X33" s="230"/>
      <c r="Y33" s="230"/>
      <c r="Z33" s="230"/>
      <c r="AA33" s="230"/>
      <c r="AB33" s="230"/>
      <c r="AC33" s="230"/>
      <c r="AD33" s="230"/>
      <c r="AE33" s="230"/>
      <c r="AF33" s="168"/>
      <c r="AG33" s="168"/>
      <c r="AH33" s="168"/>
      <c r="AI33" s="168"/>
      <c r="AJ33" s="168"/>
      <c r="AK33" s="229">
        <v>0</v>
      </c>
      <c r="AL33" s="230"/>
      <c r="AM33" s="230"/>
      <c r="AN33" s="230"/>
      <c r="AO33" s="230"/>
      <c r="AP33" s="168"/>
      <c r="AR33" s="36"/>
      <c r="BE33" s="245"/>
    </row>
    <row r="34" spans="2:57" s="1" customFormat="1" ht="6.95" customHeight="1">
      <c r="B34" s="32"/>
      <c r="C34" s="175"/>
      <c r="D34" s="175"/>
      <c r="E34" s="175"/>
      <c r="F34" s="175"/>
      <c r="G34" s="175"/>
      <c r="H34" s="175"/>
      <c r="I34" s="175"/>
      <c r="J34" s="175"/>
      <c r="K34" s="175"/>
      <c r="L34" s="175"/>
      <c r="M34" s="175"/>
      <c r="N34" s="175"/>
      <c r="O34" s="175"/>
      <c r="P34" s="175"/>
      <c r="Q34" s="175"/>
      <c r="R34" s="175"/>
      <c r="S34" s="175"/>
      <c r="T34" s="175"/>
      <c r="U34" s="175"/>
      <c r="V34" s="175"/>
      <c r="W34" s="175"/>
      <c r="X34" s="175"/>
      <c r="Y34" s="175"/>
      <c r="Z34" s="175"/>
      <c r="AA34" s="175"/>
      <c r="AB34" s="175"/>
      <c r="AC34" s="175"/>
      <c r="AD34" s="175"/>
      <c r="AE34" s="175"/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  <c r="AP34" s="175"/>
      <c r="AR34" s="32"/>
      <c r="BE34" s="244"/>
    </row>
    <row r="35" spans="2:57" s="1" customFormat="1" ht="25.9" customHeight="1">
      <c r="B35" s="32"/>
      <c r="C35" s="37"/>
      <c r="D35" s="38" t="s">
        <v>43</v>
      </c>
      <c r="E35" s="174"/>
      <c r="F35" s="174"/>
      <c r="G35" s="174"/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39" t="s">
        <v>44</v>
      </c>
      <c r="U35" s="174"/>
      <c r="V35" s="174"/>
      <c r="W35" s="174"/>
      <c r="X35" s="232" t="s">
        <v>45</v>
      </c>
      <c r="Y35" s="233"/>
      <c r="Z35" s="233"/>
      <c r="AA35" s="233"/>
      <c r="AB35" s="233"/>
      <c r="AC35" s="174"/>
      <c r="AD35" s="174"/>
      <c r="AE35" s="174"/>
      <c r="AF35" s="174"/>
      <c r="AG35" s="174"/>
      <c r="AH35" s="174"/>
      <c r="AI35" s="174"/>
      <c r="AJ35" s="174"/>
      <c r="AK35" s="234">
        <f>SUM(AK26:AK33)</f>
        <v>0</v>
      </c>
      <c r="AL35" s="233"/>
      <c r="AM35" s="233"/>
      <c r="AN35" s="233"/>
      <c r="AO35" s="235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2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2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2" t="s">
        <v>48</v>
      </c>
      <c r="AI60" s="34"/>
      <c r="AJ60" s="34"/>
      <c r="AK60" s="34"/>
      <c r="AL60" s="34"/>
      <c r="AM60" s="42" t="s">
        <v>49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2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2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2" t="s">
        <v>48</v>
      </c>
      <c r="AI75" s="34"/>
      <c r="AJ75" s="34"/>
      <c r="AK75" s="34"/>
      <c r="AL75" s="34"/>
      <c r="AM75" s="42" t="s">
        <v>49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2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2"/>
    </row>
    <row r="82" spans="1:91" s="1" customFormat="1" ht="24.95" customHeight="1">
      <c r="B82" s="32"/>
      <c r="C82" s="21" t="s">
        <v>52</v>
      </c>
      <c r="D82" s="175"/>
      <c r="E82" s="175"/>
      <c r="F82" s="175"/>
      <c r="G82" s="175"/>
      <c r="H82" s="175"/>
      <c r="I82" s="175"/>
      <c r="J82" s="175"/>
      <c r="K82" s="175"/>
      <c r="L82" s="175"/>
      <c r="M82" s="175"/>
      <c r="N82" s="175"/>
      <c r="O82" s="175"/>
      <c r="P82" s="175"/>
      <c r="Q82" s="175"/>
      <c r="R82" s="175"/>
      <c r="S82" s="175"/>
      <c r="T82" s="175"/>
      <c r="U82" s="175"/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  <c r="AF82" s="175"/>
      <c r="AG82" s="175"/>
      <c r="AH82" s="175"/>
      <c r="AI82" s="175"/>
      <c r="AJ82" s="175"/>
      <c r="AK82" s="175"/>
      <c r="AL82" s="175"/>
      <c r="AM82" s="175"/>
      <c r="AN82" s="175"/>
      <c r="AO82" s="175"/>
      <c r="AP82" s="175"/>
      <c r="AR82" s="32"/>
    </row>
    <row r="83" spans="1:91" s="1" customFormat="1" ht="6.95" customHeight="1">
      <c r="B83" s="32"/>
      <c r="C83" s="175"/>
      <c r="D83" s="175"/>
      <c r="E83" s="175"/>
      <c r="F83" s="175"/>
      <c r="G83" s="175"/>
      <c r="H83" s="175"/>
      <c r="I83" s="175"/>
      <c r="J83" s="175"/>
      <c r="K83" s="175"/>
      <c r="L83" s="175"/>
      <c r="M83" s="175"/>
      <c r="N83" s="175"/>
      <c r="O83" s="175"/>
      <c r="P83" s="175"/>
      <c r="Q83" s="175"/>
      <c r="R83" s="175"/>
      <c r="S83" s="175"/>
      <c r="T83" s="175"/>
      <c r="U83" s="175"/>
      <c r="V83" s="175"/>
      <c r="W83" s="175"/>
      <c r="X83" s="175"/>
      <c r="Y83" s="175"/>
      <c r="Z83" s="175"/>
      <c r="AA83" s="175"/>
      <c r="AB83" s="175"/>
      <c r="AC83" s="175"/>
      <c r="AD83" s="175"/>
      <c r="AE83" s="175"/>
      <c r="AF83" s="175"/>
      <c r="AG83" s="175"/>
      <c r="AH83" s="175"/>
      <c r="AI83" s="175"/>
      <c r="AJ83" s="175"/>
      <c r="AK83" s="175"/>
      <c r="AL83" s="175"/>
      <c r="AM83" s="175"/>
      <c r="AN83" s="175"/>
      <c r="AO83" s="175"/>
      <c r="AP83" s="175"/>
      <c r="AR83" s="32"/>
    </row>
    <row r="84" spans="1:91" s="3" customFormat="1" ht="12" customHeight="1">
      <c r="B84" s="47"/>
      <c r="C84" s="176" t="s">
        <v>13</v>
      </c>
      <c r="D84" s="173"/>
      <c r="E84" s="173"/>
      <c r="F84" s="173"/>
      <c r="G84" s="173"/>
      <c r="H84" s="173"/>
      <c r="I84" s="173"/>
      <c r="J84" s="173"/>
      <c r="K84" s="173"/>
      <c r="L84" s="173" t="str">
        <f>K5</f>
        <v>1330</v>
      </c>
      <c r="M84" s="173"/>
      <c r="N84" s="173"/>
      <c r="O84" s="173"/>
      <c r="P84" s="173"/>
      <c r="Q84" s="173"/>
      <c r="R84" s="173"/>
      <c r="S84" s="173"/>
      <c r="T84" s="173"/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  <c r="AF84" s="173"/>
      <c r="AG84" s="173"/>
      <c r="AH84" s="173"/>
      <c r="AI84" s="173"/>
      <c r="AJ84" s="173"/>
      <c r="AK84" s="173"/>
      <c r="AL84" s="173"/>
      <c r="AM84" s="173"/>
      <c r="AN84" s="173"/>
      <c r="AO84" s="173"/>
      <c r="AP84" s="173"/>
      <c r="AR84" s="47"/>
    </row>
    <row r="85" spans="1:91" s="4" customFormat="1" ht="36.950000000000003" customHeight="1">
      <c r="B85" s="48"/>
      <c r="C85" s="49" t="s">
        <v>16</v>
      </c>
      <c r="D85" s="172"/>
      <c r="E85" s="172"/>
      <c r="F85" s="172"/>
      <c r="G85" s="172"/>
      <c r="H85" s="172"/>
      <c r="I85" s="172"/>
      <c r="J85" s="172"/>
      <c r="K85" s="172"/>
      <c r="L85" s="220" t="str">
        <f>K6</f>
        <v>ČOV UHERSKÝ BROD - VÝMĚNA POTRUBÍ VK</v>
      </c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K85" s="172"/>
      <c r="AL85" s="172"/>
      <c r="AM85" s="172"/>
      <c r="AN85" s="172"/>
      <c r="AO85" s="172"/>
      <c r="AP85" s="172"/>
      <c r="AR85" s="48"/>
    </row>
    <row r="86" spans="1:91" s="1" customFormat="1" ht="6.95" customHeight="1">
      <c r="B86" s="32"/>
      <c r="C86" s="175"/>
      <c r="D86" s="175"/>
      <c r="E86" s="175"/>
      <c r="F86" s="175"/>
      <c r="G86" s="175"/>
      <c r="H86" s="175"/>
      <c r="I86" s="175"/>
      <c r="J86" s="175"/>
      <c r="K86" s="175"/>
      <c r="L86" s="175"/>
      <c r="M86" s="175"/>
      <c r="N86" s="175"/>
      <c r="O86" s="175"/>
      <c r="P86" s="175"/>
      <c r="Q86" s="175"/>
      <c r="R86" s="175"/>
      <c r="S86" s="175"/>
      <c r="T86" s="175"/>
      <c r="U86" s="175"/>
      <c r="V86" s="175"/>
      <c r="W86" s="175"/>
      <c r="X86" s="175"/>
      <c r="Y86" s="175"/>
      <c r="Z86" s="175"/>
      <c r="AA86" s="175"/>
      <c r="AB86" s="175"/>
      <c r="AC86" s="175"/>
      <c r="AD86" s="175"/>
      <c r="AE86" s="175"/>
      <c r="AF86" s="175"/>
      <c r="AG86" s="175"/>
      <c r="AH86" s="175"/>
      <c r="AI86" s="175"/>
      <c r="AJ86" s="175"/>
      <c r="AK86" s="175"/>
      <c r="AL86" s="175"/>
      <c r="AM86" s="175"/>
      <c r="AN86" s="175"/>
      <c r="AO86" s="175"/>
      <c r="AP86" s="175"/>
      <c r="AR86" s="32"/>
    </row>
    <row r="87" spans="1:91" s="1" customFormat="1" ht="12" customHeight="1">
      <c r="B87" s="32"/>
      <c r="C87" s="176" t="s">
        <v>20</v>
      </c>
      <c r="D87" s="175"/>
      <c r="E87" s="175"/>
      <c r="F87" s="175"/>
      <c r="G87" s="175"/>
      <c r="H87" s="175"/>
      <c r="I87" s="175"/>
      <c r="J87" s="175"/>
      <c r="K87" s="175"/>
      <c r="L87" s="50" t="str">
        <f>IF(K8="","",K8)</f>
        <v xml:space="preserve"> </v>
      </c>
      <c r="M87" s="175"/>
      <c r="N87" s="175"/>
      <c r="O87" s="175"/>
      <c r="P87" s="175"/>
      <c r="Q87" s="175"/>
      <c r="R87" s="175"/>
      <c r="S87" s="175"/>
      <c r="T87" s="175"/>
      <c r="U87" s="175"/>
      <c r="V87" s="175"/>
      <c r="W87" s="175"/>
      <c r="X87" s="175"/>
      <c r="Y87" s="175"/>
      <c r="Z87" s="175"/>
      <c r="AA87" s="175"/>
      <c r="AB87" s="175"/>
      <c r="AC87" s="175"/>
      <c r="AD87" s="175"/>
      <c r="AE87" s="175"/>
      <c r="AF87" s="175"/>
      <c r="AG87" s="175"/>
      <c r="AH87" s="175"/>
      <c r="AI87" s="176" t="s">
        <v>22</v>
      </c>
      <c r="AJ87" s="175"/>
      <c r="AK87" s="175"/>
      <c r="AL87" s="175"/>
      <c r="AM87" s="222" t="str">
        <f>IF(AN8= "","",AN8)</f>
        <v>7. 5. 2025</v>
      </c>
      <c r="AN87" s="222"/>
      <c r="AO87" s="175"/>
      <c r="AP87" s="175"/>
      <c r="AR87" s="32"/>
    </row>
    <row r="88" spans="1:91" s="1" customFormat="1" ht="6.95" customHeight="1">
      <c r="B88" s="32"/>
      <c r="C88" s="175"/>
      <c r="D88" s="175"/>
      <c r="E88" s="175"/>
      <c r="F88" s="175"/>
      <c r="G88" s="175"/>
      <c r="H88" s="175"/>
      <c r="I88" s="175"/>
      <c r="J88" s="175"/>
      <c r="K88" s="175"/>
      <c r="L88" s="175"/>
      <c r="M88" s="175"/>
      <c r="N88" s="175"/>
      <c r="O88" s="175"/>
      <c r="P88" s="175"/>
      <c r="Q88" s="175"/>
      <c r="R88" s="175"/>
      <c r="S88" s="175"/>
      <c r="T88" s="175"/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  <c r="AF88" s="175"/>
      <c r="AG88" s="175"/>
      <c r="AH88" s="175"/>
      <c r="AI88" s="175"/>
      <c r="AJ88" s="175"/>
      <c r="AK88" s="175"/>
      <c r="AL88" s="175"/>
      <c r="AM88" s="175"/>
      <c r="AN88" s="175"/>
      <c r="AO88" s="175"/>
      <c r="AP88" s="175"/>
      <c r="AR88" s="32"/>
    </row>
    <row r="89" spans="1:91" s="1" customFormat="1" ht="15.2" customHeight="1">
      <c r="B89" s="32"/>
      <c r="C89" s="176" t="s">
        <v>24</v>
      </c>
      <c r="D89" s="175"/>
      <c r="E89" s="175"/>
      <c r="F89" s="175"/>
      <c r="G89" s="175"/>
      <c r="H89" s="175"/>
      <c r="I89" s="175"/>
      <c r="J89" s="175"/>
      <c r="K89" s="175"/>
      <c r="L89" s="173" t="str">
        <f>IF(E11= "","",E11)</f>
        <v xml:space="preserve"> </v>
      </c>
      <c r="M89" s="175"/>
      <c r="N89" s="175"/>
      <c r="O89" s="175"/>
      <c r="P89" s="175"/>
      <c r="Q89" s="175"/>
      <c r="R89" s="175"/>
      <c r="S89" s="175"/>
      <c r="T89" s="175"/>
      <c r="U89" s="175"/>
      <c r="V89" s="175"/>
      <c r="W89" s="175"/>
      <c r="X89" s="175"/>
      <c r="Y89" s="175"/>
      <c r="Z89" s="175"/>
      <c r="AA89" s="175"/>
      <c r="AB89" s="175"/>
      <c r="AC89" s="175"/>
      <c r="AD89" s="175"/>
      <c r="AE89" s="175"/>
      <c r="AF89" s="175"/>
      <c r="AG89" s="175"/>
      <c r="AH89" s="175"/>
      <c r="AI89" s="176" t="s">
        <v>29</v>
      </c>
      <c r="AJ89" s="175"/>
      <c r="AK89" s="175"/>
      <c r="AL89" s="175"/>
      <c r="AM89" s="223" t="str">
        <f>IF(E17="","",E17)</f>
        <v xml:space="preserve"> </v>
      </c>
      <c r="AN89" s="224"/>
      <c r="AO89" s="224"/>
      <c r="AP89" s="224"/>
      <c r="AR89" s="32"/>
      <c r="AS89" s="225" t="s">
        <v>53</v>
      </c>
      <c r="AT89" s="226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2"/>
      <c r="C90" s="176" t="s">
        <v>27</v>
      </c>
      <c r="D90" s="175"/>
      <c r="E90" s="175"/>
      <c r="F90" s="175"/>
      <c r="G90" s="175"/>
      <c r="H90" s="175"/>
      <c r="I90" s="175"/>
      <c r="J90" s="175"/>
      <c r="K90" s="175"/>
      <c r="L90" s="173" t="str">
        <f>IF(E14= "Vyplň údaj","",E14)</f>
        <v/>
      </c>
      <c r="M90" s="175"/>
      <c r="N90" s="175"/>
      <c r="O90" s="175"/>
      <c r="P90" s="175"/>
      <c r="Q90" s="175"/>
      <c r="R90" s="175"/>
      <c r="S90" s="175"/>
      <c r="T90" s="175"/>
      <c r="U90" s="175"/>
      <c r="V90" s="175"/>
      <c r="W90" s="175"/>
      <c r="X90" s="175"/>
      <c r="Y90" s="175"/>
      <c r="Z90" s="175"/>
      <c r="AA90" s="175"/>
      <c r="AB90" s="175"/>
      <c r="AC90" s="175"/>
      <c r="AD90" s="175"/>
      <c r="AE90" s="175"/>
      <c r="AF90" s="175"/>
      <c r="AG90" s="175"/>
      <c r="AH90" s="175"/>
      <c r="AI90" s="176" t="s">
        <v>31</v>
      </c>
      <c r="AJ90" s="175"/>
      <c r="AK90" s="175"/>
      <c r="AL90" s="175"/>
      <c r="AM90" s="223" t="str">
        <f>IF(E20="","",E20)</f>
        <v xml:space="preserve"> </v>
      </c>
      <c r="AN90" s="224"/>
      <c r="AO90" s="224"/>
      <c r="AP90" s="224"/>
      <c r="AR90" s="32"/>
      <c r="AS90" s="227"/>
      <c r="AT90" s="228"/>
      <c r="BD90" s="55"/>
    </row>
    <row r="91" spans="1:91" s="1" customFormat="1" ht="10.9" customHeight="1">
      <c r="B91" s="32"/>
      <c r="C91" s="175"/>
      <c r="D91" s="175"/>
      <c r="E91" s="175"/>
      <c r="F91" s="175"/>
      <c r="G91" s="175"/>
      <c r="H91" s="175"/>
      <c r="I91" s="175"/>
      <c r="J91" s="175"/>
      <c r="K91" s="175"/>
      <c r="L91" s="175"/>
      <c r="M91" s="175"/>
      <c r="N91" s="175"/>
      <c r="O91" s="175"/>
      <c r="P91" s="175"/>
      <c r="Q91" s="175"/>
      <c r="R91" s="175"/>
      <c r="S91" s="175"/>
      <c r="T91" s="175"/>
      <c r="U91" s="175"/>
      <c r="V91" s="175"/>
      <c r="W91" s="175"/>
      <c r="X91" s="175"/>
      <c r="Y91" s="175"/>
      <c r="Z91" s="175"/>
      <c r="AA91" s="175"/>
      <c r="AB91" s="175"/>
      <c r="AC91" s="175"/>
      <c r="AD91" s="175"/>
      <c r="AE91" s="175"/>
      <c r="AF91" s="175"/>
      <c r="AG91" s="175"/>
      <c r="AH91" s="175"/>
      <c r="AI91" s="175"/>
      <c r="AJ91" s="175"/>
      <c r="AK91" s="175"/>
      <c r="AL91" s="175"/>
      <c r="AM91" s="175"/>
      <c r="AN91" s="175"/>
      <c r="AO91" s="175"/>
      <c r="AP91" s="175"/>
      <c r="AR91" s="32"/>
      <c r="AS91" s="227"/>
      <c r="AT91" s="228"/>
      <c r="BD91" s="55"/>
    </row>
    <row r="92" spans="1:91" s="1" customFormat="1" ht="29.25" customHeight="1">
      <c r="B92" s="32"/>
      <c r="C92" s="236" t="s">
        <v>54</v>
      </c>
      <c r="D92" s="237"/>
      <c r="E92" s="237"/>
      <c r="F92" s="237"/>
      <c r="G92" s="237"/>
      <c r="H92" s="56"/>
      <c r="I92" s="238" t="s">
        <v>55</v>
      </c>
      <c r="J92" s="237"/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  <c r="V92" s="237"/>
      <c r="W92" s="237"/>
      <c r="X92" s="237"/>
      <c r="Y92" s="237"/>
      <c r="Z92" s="237"/>
      <c r="AA92" s="237"/>
      <c r="AB92" s="237"/>
      <c r="AC92" s="237"/>
      <c r="AD92" s="237"/>
      <c r="AE92" s="237"/>
      <c r="AF92" s="237"/>
      <c r="AG92" s="239" t="s">
        <v>56</v>
      </c>
      <c r="AH92" s="237"/>
      <c r="AI92" s="237"/>
      <c r="AJ92" s="237"/>
      <c r="AK92" s="237"/>
      <c r="AL92" s="237"/>
      <c r="AM92" s="237"/>
      <c r="AN92" s="238" t="s">
        <v>57</v>
      </c>
      <c r="AO92" s="237"/>
      <c r="AP92" s="240"/>
      <c r="AQ92" s="57" t="s">
        <v>58</v>
      </c>
      <c r="AR92" s="32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1:91" s="1" customFormat="1" ht="10.9" customHeight="1">
      <c r="B93" s="32"/>
      <c r="C93" s="175"/>
      <c r="D93" s="175"/>
      <c r="E93" s="175"/>
      <c r="F93" s="175"/>
      <c r="G93" s="175"/>
      <c r="H93" s="175"/>
      <c r="I93" s="175"/>
      <c r="J93" s="175"/>
      <c r="K93" s="175"/>
      <c r="L93" s="175"/>
      <c r="M93" s="175"/>
      <c r="N93" s="175"/>
      <c r="O93" s="175"/>
      <c r="P93" s="175"/>
      <c r="Q93" s="175"/>
      <c r="R93" s="175"/>
      <c r="S93" s="175"/>
      <c r="T93" s="175"/>
      <c r="U93" s="175"/>
      <c r="V93" s="175"/>
      <c r="W93" s="175"/>
      <c r="X93" s="175"/>
      <c r="Y93" s="175"/>
      <c r="Z93" s="175"/>
      <c r="AA93" s="175"/>
      <c r="AB93" s="175"/>
      <c r="AC93" s="175"/>
      <c r="AD93" s="175"/>
      <c r="AE93" s="175"/>
      <c r="AF93" s="175"/>
      <c r="AG93" s="175"/>
      <c r="AH93" s="175"/>
      <c r="AI93" s="175"/>
      <c r="AJ93" s="175"/>
      <c r="AK93" s="175"/>
      <c r="AL93" s="175"/>
      <c r="AM93" s="175"/>
      <c r="AN93" s="175"/>
      <c r="AO93" s="175"/>
      <c r="AP93" s="175"/>
      <c r="AR93" s="32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41">
        <f>ROUND(SUM(AG95:AG97),2)</f>
        <v>0</v>
      </c>
      <c r="AH94" s="241"/>
      <c r="AI94" s="241"/>
      <c r="AJ94" s="241"/>
      <c r="AK94" s="241"/>
      <c r="AL94" s="241"/>
      <c r="AM94" s="241"/>
      <c r="AN94" s="242">
        <f>SUM(AG94,AT94)</f>
        <v>0</v>
      </c>
      <c r="AO94" s="242"/>
      <c r="AP94" s="242"/>
      <c r="AQ94" s="66" t="s">
        <v>1</v>
      </c>
      <c r="AR94" s="62"/>
      <c r="AS94" s="67">
        <f>ROUND(SUM(AS95:AS97),2)</f>
        <v>0</v>
      </c>
      <c r="AT94" s="68">
        <f>ROUND(SUM(AV94:AW94),2)</f>
        <v>0</v>
      </c>
      <c r="AU94" s="69">
        <f>ROUND(SUM(AU95:AU97),5)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0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4</v>
      </c>
      <c r="BX94" s="71" t="s">
        <v>76</v>
      </c>
      <c r="CL94" s="71" t="s">
        <v>1</v>
      </c>
    </row>
    <row r="95" spans="1:91" s="6" customFormat="1" ht="16.5" customHeight="1">
      <c r="A95" s="73" t="s">
        <v>77</v>
      </c>
      <c r="B95" s="74"/>
      <c r="C95" s="75"/>
      <c r="D95" s="219" t="s">
        <v>78</v>
      </c>
      <c r="E95" s="219"/>
      <c r="F95" s="219"/>
      <c r="G95" s="219"/>
      <c r="H95" s="219"/>
      <c r="I95" s="171"/>
      <c r="J95" s="219" t="s">
        <v>79</v>
      </c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9"/>
      <c r="Z95" s="219"/>
      <c r="AA95" s="219"/>
      <c r="AB95" s="219"/>
      <c r="AC95" s="219"/>
      <c r="AD95" s="219"/>
      <c r="AE95" s="219"/>
      <c r="AF95" s="219"/>
      <c r="AG95" s="217">
        <f>'01 - STAVEBNÍ OBJEKTY'!J30</f>
        <v>0</v>
      </c>
      <c r="AH95" s="218"/>
      <c r="AI95" s="218"/>
      <c r="AJ95" s="218"/>
      <c r="AK95" s="218"/>
      <c r="AL95" s="218"/>
      <c r="AM95" s="218"/>
      <c r="AN95" s="217">
        <f>SUM(AG95,AT95)</f>
        <v>0</v>
      </c>
      <c r="AO95" s="218"/>
      <c r="AP95" s="218"/>
      <c r="AQ95" s="76" t="s">
        <v>80</v>
      </c>
      <c r="AR95" s="74"/>
      <c r="AS95" s="77">
        <v>0</v>
      </c>
      <c r="AT95" s="78">
        <f>ROUND(SUM(AV95:AW95),2)</f>
        <v>0</v>
      </c>
      <c r="AU95" s="79">
        <f>'01 - STAVEBNÍ OBJEKTY'!P125</f>
        <v>0</v>
      </c>
      <c r="AV95" s="78">
        <f>'01 - STAVEBNÍ OBJEKTY'!J33</f>
        <v>0</v>
      </c>
      <c r="AW95" s="78">
        <f>'01 - STAVEBNÍ OBJEKTY'!J34</f>
        <v>0</v>
      </c>
      <c r="AX95" s="78">
        <f>'01 - STAVEBNÍ OBJEKTY'!J35</f>
        <v>0</v>
      </c>
      <c r="AY95" s="78">
        <f>'01 - STAVEBNÍ OBJEKTY'!J36</f>
        <v>0</v>
      </c>
      <c r="AZ95" s="78">
        <f>'01 - STAVEBNÍ OBJEKTY'!F33</f>
        <v>0</v>
      </c>
      <c r="BA95" s="78">
        <f>'01 - STAVEBNÍ OBJEKTY'!F34</f>
        <v>0</v>
      </c>
      <c r="BB95" s="78">
        <f>'01 - STAVEBNÍ OBJEKTY'!F35</f>
        <v>0</v>
      </c>
      <c r="BC95" s="78">
        <f>'01 - STAVEBNÍ OBJEKTY'!F36</f>
        <v>0</v>
      </c>
      <c r="BD95" s="80">
        <f>'01 - STAVEBNÍ OBJEKTY'!F37</f>
        <v>0</v>
      </c>
      <c r="BT95" s="81" t="s">
        <v>81</v>
      </c>
      <c r="BV95" s="81" t="s">
        <v>75</v>
      </c>
      <c r="BW95" s="81" t="s">
        <v>82</v>
      </c>
      <c r="BX95" s="81" t="s">
        <v>4</v>
      </c>
      <c r="CL95" s="81" t="s">
        <v>1</v>
      </c>
      <c r="CM95" s="81" t="s">
        <v>83</v>
      </c>
    </row>
    <row r="96" spans="1:91" s="6" customFormat="1" ht="16.5" customHeight="1">
      <c r="A96" s="73" t="s">
        <v>77</v>
      </c>
      <c r="B96" s="74"/>
      <c r="C96" s="75"/>
      <c r="D96" s="219" t="s">
        <v>84</v>
      </c>
      <c r="E96" s="219"/>
      <c r="F96" s="219"/>
      <c r="G96" s="219"/>
      <c r="H96" s="219"/>
      <c r="I96" s="171"/>
      <c r="J96" s="219" t="s">
        <v>85</v>
      </c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9"/>
      <c r="Z96" s="219"/>
      <c r="AA96" s="219"/>
      <c r="AB96" s="219"/>
      <c r="AC96" s="219"/>
      <c r="AD96" s="219"/>
      <c r="AE96" s="219"/>
      <c r="AF96" s="219"/>
      <c r="AG96" s="217">
        <f>'02 - PROVOZNÍ SOUBORY'!J30</f>
        <v>0</v>
      </c>
      <c r="AH96" s="218"/>
      <c r="AI96" s="218"/>
      <c r="AJ96" s="218"/>
      <c r="AK96" s="218"/>
      <c r="AL96" s="218"/>
      <c r="AM96" s="218"/>
      <c r="AN96" s="217">
        <f>SUM(AG96,AT96)</f>
        <v>0</v>
      </c>
      <c r="AO96" s="218"/>
      <c r="AP96" s="218"/>
      <c r="AQ96" s="76" t="s">
        <v>80</v>
      </c>
      <c r="AR96" s="74"/>
      <c r="AS96" s="77">
        <v>0</v>
      </c>
      <c r="AT96" s="78">
        <f>ROUND(SUM(AV96:AW96),2)</f>
        <v>0</v>
      </c>
      <c r="AU96" s="79">
        <f>'02 - PROVOZNÍ SOUBORY'!P116</f>
        <v>0</v>
      </c>
      <c r="AV96" s="78">
        <f>'02 - PROVOZNÍ SOUBORY'!J33</f>
        <v>0</v>
      </c>
      <c r="AW96" s="78">
        <f>'02 - PROVOZNÍ SOUBORY'!J34</f>
        <v>0</v>
      </c>
      <c r="AX96" s="78">
        <f>'02 - PROVOZNÍ SOUBORY'!J35</f>
        <v>0</v>
      </c>
      <c r="AY96" s="78">
        <f>'02 - PROVOZNÍ SOUBORY'!J36</f>
        <v>0</v>
      </c>
      <c r="AZ96" s="78">
        <f>'02 - PROVOZNÍ SOUBORY'!F33</f>
        <v>0</v>
      </c>
      <c r="BA96" s="78">
        <f>'02 - PROVOZNÍ SOUBORY'!F34</f>
        <v>0</v>
      </c>
      <c r="BB96" s="78">
        <f>'02 - PROVOZNÍ SOUBORY'!F35</f>
        <v>0</v>
      </c>
      <c r="BC96" s="78">
        <f>'02 - PROVOZNÍ SOUBORY'!F36</f>
        <v>0</v>
      </c>
      <c r="BD96" s="80">
        <f>'02 - PROVOZNÍ SOUBORY'!F37</f>
        <v>0</v>
      </c>
      <c r="BT96" s="81" t="s">
        <v>81</v>
      </c>
      <c r="BV96" s="81" t="s">
        <v>75</v>
      </c>
      <c r="BW96" s="81" t="s">
        <v>86</v>
      </c>
      <c r="BX96" s="81" t="s">
        <v>4</v>
      </c>
      <c r="CL96" s="81" t="s">
        <v>1</v>
      </c>
      <c r="CM96" s="81" t="s">
        <v>83</v>
      </c>
    </row>
    <row r="97" spans="1:91" s="6" customFormat="1" ht="16.5" customHeight="1">
      <c r="A97" s="73" t="s">
        <v>77</v>
      </c>
      <c r="B97" s="74"/>
      <c r="C97" s="75"/>
      <c r="D97" s="219" t="s">
        <v>87</v>
      </c>
      <c r="E97" s="219"/>
      <c r="F97" s="219"/>
      <c r="G97" s="219"/>
      <c r="H97" s="219"/>
      <c r="I97" s="171"/>
      <c r="J97" s="219" t="s">
        <v>88</v>
      </c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19"/>
      <c r="Y97" s="219"/>
      <c r="Z97" s="219"/>
      <c r="AA97" s="219"/>
      <c r="AB97" s="219"/>
      <c r="AC97" s="219"/>
      <c r="AD97" s="219"/>
      <c r="AE97" s="219"/>
      <c r="AF97" s="219"/>
      <c r="AG97" s="217">
        <f>'03 - VEDLEJŠÍ ROZPOČTOVÉ ...'!J30</f>
        <v>0</v>
      </c>
      <c r="AH97" s="218"/>
      <c r="AI97" s="218"/>
      <c r="AJ97" s="218"/>
      <c r="AK97" s="218"/>
      <c r="AL97" s="218"/>
      <c r="AM97" s="218"/>
      <c r="AN97" s="217">
        <f>SUM(AG97,AT97)</f>
        <v>0</v>
      </c>
      <c r="AO97" s="218"/>
      <c r="AP97" s="218"/>
      <c r="AQ97" s="76" t="s">
        <v>80</v>
      </c>
      <c r="AR97" s="74"/>
      <c r="AS97" s="82">
        <v>0</v>
      </c>
      <c r="AT97" s="83">
        <f>ROUND(SUM(AV97:AW97),2)</f>
        <v>0</v>
      </c>
      <c r="AU97" s="84">
        <f>'03 - VEDLEJŠÍ ROZPOČTOVÉ ...'!P117</f>
        <v>0</v>
      </c>
      <c r="AV97" s="83">
        <f>'03 - VEDLEJŠÍ ROZPOČTOVÉ ...'!J33</f>
        <v>0</v>
      </c>
      <c r="AW97" s="83">
        <f>'03 - VEDLEJŠÍ ROZPOČTOVÉ ...'!J34</f>
        <v>0</v>
      </c>
      <c r="AX97" s="83">
        <f>'03 - VEDLEJŠÍ ROZPOČTOVÉ ...'!J35</f>
        <v>0</v>
      </c>
      <c r="AY97" s="83">
        <f>'03 - VEDLEJŠÍ ROZPOČTOVÉ ...'!J36</f>
        <v>0</v>
      </c>
      <c r="AZ97" s="83">
        <f>'03 - VEDLEJŠÍ ROZPOČTOVÉ ...'!F33</f>
        <v>0</v>
      </c>
      <c r="BA97" s="83">
        <f>'03 - VEDLEJŠÍ ROZPOČTOVÉ ...'!F34</f>
        <v>0</v>
      </c>
      <c r="BB97" s="83">
        <f>'03 - VEDLEJŠÍ ROZPOČTOVÉ ...'!F35</f>
        <v>0</v>
      </c>
      <c r="BC97" s="83">
        <f>'03 - VEDLEJŠÍ ROZPOČTOVÉ ...'!F36</f>
        <v>0</v>
      </c>
      <c r="BD97" s="85">
        <f>'03 - VEDLEJŠÍ ROZPOČTOVÉ ...'!F37</f>
        <v>0</v>
      </c>
      <c r="BT97" s="81" t="s">
        <v>81</v>
      </c>
      <c r="BV97" s="81" t="s">
        <v>75</v>
      </c>
      <c r="BW97" s="81" t="s">
        <v>89</v>
      </c>
      <c r="BX97" s="81" t="s">
        <v>4</v>
      </c>
      <c r="CL97" s="81" t="s">
        <v>1</v>
      </c>
      <c r="CM97" s="81" t="s">
        <v>83</v>
      </c>
    </row>
    <row r="98" spans="1:91" s="1" customFormat="1" ht="30" customHeight="1">
      <c r="B98" s="32"/>
      <c r="C98" s="175"/>
      <c r="D98" s="175"/>
      <c r="E98" s="175"/>
      <c r="F98" s="175"/>
      <c r="G98" s="175"/>
      <c r="H98" s="175"/>
      <c r="I98" s="175"/>
      <c r="J98" s="175"/>
      <c r="K98" s="175"/>
      <c r="L98" s="175"/>
      <c r="M98" s="175"/>
      <c r="N98" s="175"/>
      <c r="O98" s="175"/>
      <c r="P98" s="175"/>
      <c r="Q98" s="175"/>
      <c r="R98" s="175"/>
      <c r="S98" s="175"/>
      <c r="T98" s="175"/>
      <c r="U98" s="175"/>
      <c r="V98" s="175"/>
      <c r="W98" s="175"/>
      <c r="X98" s="175"/>
      <c r="Y98" s="175"/>
      <c r="Z98" s="175"/>
      <c r="AA98" s="175"/>
      <c r="AB98" s="175"/>
      <c r="AC98" s="175"/>
      <c r="AD98" s="175"/>
      <c r="AE98" s="175"/>
      <c r="AF98" s="175"/>
      <c r="AG98" s="175"/>
      <c r="AH98" s="175"/>
      <c r="AI98" s="175"/>
      <c r="AJ98" s="175"/>
      <c r="AK98" s="175"/>
      <c r="AL98" s="175"/>
      <c r="AM98" s="175"/>
      <c r="AN98" s="175"/>
      <c r="AO98" s="175"/>
      <c r="AP98" s="175"/>
      <c r="AR98" s="32"/>
    </row>
    <row r="99" spans="1:91" s="1" customFormat="1" ht="6.95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32"/>
    </row>
  </sheetData>
  <sheetProtection algorithmName="SHA-512" hashValue="Fq5PMCLL0HnOI+6LvSfMl1Ug0cRKtPhruS+Ztns52EedtDMN+fXfWmOIGqUG8jEtfcoGuVVTMjdYPVQyuG7MDQ==" saltValue="Te2E4ksWvwSYTHCFKe+sZQ==" spinCount="100000" sheet="1" objects="1" scenarios="1"/>
  <mergeCells count="50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1 - STAVEBNÍ OBJEKTY'!C2" display="/"/>
    <hyperlink ref="A96" location="'02 - PROVOZNÍ SOUBORY'!C2" display="/"/>
    <hyperlink ref="A97" location="'03 - VEDLEJŠÍ ROZPOČTOVÉ 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03"/>
  <sheetViews>
    <sheetView showGridLines="0" workbookViewId="0">
      <selection activeCell="H34" sqref="H3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82</v>
      </c>
      <c r="AZ2" s="86" t="s">
        <v>90</v>
      </c>
      <c r="BA2" s="86" t="s">
        <v>91</v>
      </c>
      <c r="BB2" s="86" t="s">
        <v>1</v>
      </c>
      <c r="BC2" s="86" t="s">
        <v>92</v>
      </c>
      <c r="BD2" s="86" t="s">
        <v>83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  <c r="AZ3" s="86" t="s">
        <v>93</v>
      </c>
      <c r="BA3" s="86" t="s">
        <v>93</v>
      </c>
      <c r="BB3" s="86" t="s">
        <v>1</v>
      </c>
      <c r="BC3" s="86" t="s">
        <v>94</v>
      </c>
      <c r="BD3" s="86" t="s">
        <v>83</v>
      </c>
    </row>
    <row r="4" spans="2:56" ht="24.95" customHeight="1">
      <c r="B4" s="20"/>
      <c r="D4" s="21" t="s">
        <v>95</v>
      </c>
      <c r="L4" s="20"/>
      <c r="M4" s="87" t="s">
        <v>10</v>
      </c>
      <c r="AT4" s="17" t="s">
        <v>3</v>
      </c>
      <c r="AZ4" s="86" t="s">
        <v>96</v>
      </c>
      <c r="BA4" s="86" t="s">
        <v>97</v>
      </c>
      <c r="BB4" s="86" t="s">
        <v>1</v>
      </c>
      <c r="BC4" s="86" t="s">
        <v>98</v>
      </c>
      <c r="BD4" s="86" t="s">
        <v>83</v>
      </c>
    </row>
    <row r="5" spans="2:56" ht="6.95" customHeight="1">
      <c r="B5" s="20"/>
      <c r="L5" s="20"/>
      <c r="AZ5" s="86" t="s">
        <v>99</v>
      </c>
      <c r="BA5" s="86" t="s">
        <v>100</v>
      </c>
      <c r="BB5" s="86" t="s">
        <v>1</v>
      </c>
      <c r="BC5" s="86" t="s">
        <v>101</v>
      </c>
      <c r="BD5" s="86" t="s">
        <v>83</v>
      </c>
    </row>
    <row r="6" spans="2:56" ht="12" customHeight="1">
      <c r="B6" s="20"/>
      <c r="D6" s="27" t="s">
        <v>16</v>
      </c>
      <c r="L6" s="20"/>
      <c r="AZ6" s="86" t="s">
        <v>102</v>
      </c>
      <c r="BA6" s="86" t="s">
        <v>102</v>
      </c>
      <c r="BB6" s="86" t="s">
        <v>1</v>
      </c>
      <c r="BC6" s="86" t="s">
        <v>103</v>
      </c>
      <c r="BD6" s="86" t="s">
        <v>83</v>
      </c>
    </row>
    <row r="7" spans="2:56" ht="16.5" customHeight="1">
      <c r="B7" s="20"/>
      <c r="E7" s="255" t="str">
        <f>'Rekapitulace stavby'!K6</f>
        <v>ČOV UHERSKÝ BROD - VÝMĚNA POTRUBÍ VK</v>
      </c>
      <c r="F7" s="256"/>
      <c r="G7" s="256"/>
      <c r="H7" s="256"/>
      <c r="L7" s="20"/>
      <c r="AZ7" s="86" t="s">
        <v>104</v>
      </c>
      <c r="BA7" s="86" t="s">
        <v>105</v>
      </c>
      <c r="BB7" s="86" t="s">
        <v>1</v>
      </c>
      <c r="BC7" s="86" t="s">
        <v>106</v>
      </c>
      <c r="BD7" s="86" t="s">
        <v>83</v>
      </c>
    </row>
    <row r="8" spans="2:56" s="1" customFormat="1" ht="12" customHeight="1">
      <c r="B8" s="32"/>
      <c r="D8" s="27" t="s">
        <v>107</v>
      </c>
      <c r="L8" s="32"/>
      <c r="AZ8" s="86" t="s">
        <v>108</v>
      </c>
      <c r="BA8" s="86" t="s">
        <v>109</v>
      </c>
      <c r="BB8" s="86" t="s">
        <v>1</v>
      </c>
      <c r="BC8" s="86" t="s">
        <v>110</v>
      </c>
      <c r="BD8" s="86" t="s">
        <v>83</v>
      </c>
    </row>
    <row r="9" spans="2:56" s="1" customFormat="1" ht="16.5" customHeight="1">
      <c r="B9" s="32"/>
      <c r="E9" s="220" t="s">
        <v>111</v>
      </c>
      <c r="F9" s="254"/>
      <c r="G9" s="254"/>
      <c r="H9" s="254"/>
      <c r="L9" s="32"/>
      <c r="AZ9" s="86" t="s">
        <v>112</v>
      </c>
      <c r="BA9" s="86" t="s">
        <v>112</v>
      </c>
      <c r="BB9" s="86" t="s">
        <v>1</v>
      </c>
      <c r="BC9" s="86" t="s">
        <v>113</v>
      </c>
      <c r="BD9" s="86" t="s">
        <v>83</v>
      </c>
    </row>
    <row r="10" spans="2:56" s="1" customFormat="1">
      <c r="B10" s="32"/>
      <c r="L10" s="32"/>
      <c r="AZ10" s="86" t="s">
        <v>114</v>
      </c>
      <c r="BA10" s="86" t="s">
        <v>114</v>
      </c>
      <c r="BB10" s="86" t="s">
        <v>1</v>
      </c>
      <c r="BC10" s="86" t="s">
        <v>115</v>
      </c>
      <c r="BD10" s="86" t="s">
        <v>83</v>
      </c>
    </row>
    <row r="11" spans="2:5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  <c r="AZ11" s="86" t="s">
        <v>116</v>
      </c>
      <c r="BA11" s="86" t="s">
        <v>116</v>
      </c>
      <c r="BB11" s="86" t="s">
        <v>1</v>
      </c>
      <c r="BC11" s="86" t="s">
        <v>117</v>
      </c>
      <c r="BD11" s="86" t="s">
        <v>83</v>
      </c>
    </row>
    <row r="12" spans="2:56" s="1" customFormat="1" ht="12" customHeight="1">
      <c r="B12" s="32"/>
      <c r="D12" s="27" t="s">
        <v>20</v>
      </c>
      <c r="F12" s="25" t="s">
        <v>21</v>
      </c>
      <c r="I12" s="27" t="s">
        <v>22</v>
      </c>
      <c r="J12" s="51" t="str">
        <f>'Rekapitulace stavby'!AN8</f>
        <v>7. 5. 2025</v>
      </c>
      <c r="L12" s="32"/>
      <c r="AZ12" s="86" t="s">
        <v>118</v>
      </c>
      <c r="BA12" s="86" t="s">
        <v>118</v>
      </c>
      <c r="BB12" s="86" t="s">
        <v>1</v>
      </c>
      <c r="BC12" s="86" t="s">
        <v>119</v>
      </c>
      <c r="BD12" s="86" t="s">
        <v>83</v>
      </c>
    </row>
    <row r="13" spans="2:56" s="1" customFormat="1" ht="10.9" customHeight="1">
      <c r="B13" s="32"/>
      <c r="L13" s="32"/>
      <c r="AZ13" s="86" t="s">
        <v>120</v>
      </c>
      <c r="BA13" s="86" t="s">
        <v>120</v>
      </c>
      <c r="BB13" s="86" t="s">
        <v>1</v>
      </c>
      <c r="BC13" s="86" t="s">
        <v>121</v>
      </c>
      <c r="BD13" s="86" t="s">
        <v>83</v>
      </c>
    </row>
    <row r="14" spans="2:5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  <c r="AZ14" s="86" t="s">
        <v>122</v>
      </c>
      <c r="BA14" s="86" t="s">
        <v>122</v>
      </c>
      <c r="BB14" s="86" t="s">
        <v>1</v>
      </c>
      <c r="BC14" s="86" t="s">
        <v>123</v>
      </c>
      <c r="BD14" s="86" t="s">
        <v>83</v>
      </c>
    </row>
    <row r="15" spans="2:5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26</v>
      </c>
      <c r="J15" s="25" t="str">
        <f>IF('Rekapitulace stavby'!AN11="","",'Rekapitulace stavby'!AN11)</f>
        <v/>
      </c>
      <c r="L15" s="32"/>
    </row>
    <row r="16" spans="2:56" s="1" customFormat="1" ht="6.95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57" t="str">
        <f>'Rekapitulace stavby'!E14</f>
        <v>Vyplň údaj</v>
      </c>
      <c r="F18" s="246"/>
      <c r="G18" s="246"/>
      <c r="H18" s="246"/>
      <c r="I18" s="27" t="s">
        <v>26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26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31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26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32</v>
      </c>
      <c r="L26" s="32"/>
    </row>
    <row r="27" spans="2:12" s="7" customFormat="1" ht="16.5" customHeight="1">
      <c r="B27" s="88"/>
      <c r="E27" s="250" t="s">
        <v>1</v>
      </c>
      <c r="F27" s="250"/>
      <c r="G27" s="250"/>
      <c r="H27" s="250"/>
      <c r="L27" s="88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2"/>
      <c r="E29" s="52"/>
      <c r="F29" s="52"/>
      <c r="G29" s="52"/>
      <c r="H29" s="52"/>
      <c r="I29" s="52"/>
      <c r="J29" s="52"/>
      <c r="K29" s="52"/>
      <c r="L29" s="32"/>
    </row>
    <row r="30" spans="2:12" s="1" customFormat="1" ht="25.35" customHeight="1">
      <c r="B30" s="32"/>
      <c r="D30" s="89" t="s">
        <v>33</v>
      </c>
      <c r="J30" s="65">
        <f>ROUND(J125, 2)</f>
        <v>0</v>
      </c>
      <c r="L30" s="32"/>
    </row>
    <row r="31" spans="2:12" s="1" customFormat="1" ht="6.95" customHeight="1">
      <c r="B31" s="32"/>
      <c r="D31" s="52"/>
      <c r="E31" s="52"/>
      <c r="F31" s="52"/>
      <c r="G31" s="52"/>
      <c r="H31" s="52"/>
      <c r="I31" s="52"/>
      <c r="J31" s="52"/>
      <c r="K31" s="52"/>
      <c r="L31" s="32"/>
    </row>
    <row r="32" spans="2:12" s="1" customFormat="1" ht="14.45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5" customHeight="1">
      <c r="B33" s="32"/>
      <c r="D33" s="54" t="s">
        <v>37</v>
      </c>
      <c r="E33" s="27" t="s">
        <v>38</v>
      </c>
      <c r="F33" s="90">
        <f>ROUND((SUM(BE125:BE402)),  2)</f>
        <v>0</v>
      </c>
      <c r="I33" s="91">
        <v>0.21</v>
      </c>
      <c r="J33" s="90">
        <f>ROUND(((SUM(BE125:BE402))*I33),  2)</f>
        <v>0</v>
      </c>
      <c r="L33" s="32"/>
    </row>
    <row r="34" spans="2:12" s="1" customFormat="1" ht="14.45" customHeight="1">
      <c r="B34" s="32"/>
      <c r="E34" s="27" t="s">
        <v>39</v>
      </c>
      <c r="F34" s="90">
        <f>ROUND((SUM(BF125:BF402)),  2)</f>
        <v>0</v>
      </c>
      <c r="I34" s="91">
        <v>0.12</v>
      </c>
      <c r="J34" s="90">
        <f>ROUND(((SUM(BF125:BF402))*I34),  2)</f>
        <v>0</v>
      </c>
      <c r="L34" s="32"/>
    </row>
    <row r="35" spans="2:12" s="1" customFormat="1" ht="14.45" hidden="1" customHeight="1">
      <c r="B35" s="32"/>
      <c r="E35" s="27" t="s">
        <v>40</v>
      </c>
      <c r="F35" s="90">
        <f>ROUND((SUM(BG125:BG402)),  2)</f>
        <v>0</v>
      </c>
      <c r="I35" s="91">
        <v>0.21</v>
      </c>
      <c r="J35" s="90">
        <f>0</f>
        <v>0</v>
      </c>
      <c r="L35" s="32"/>
    </row>
    <row r="36" spans="2:12" s="1" customFormat="1" ht="14.45" hidden="1" customHeight="1">
      <c r="B36" s="32"/>
      <c r="E36" s="27" t="s">
        <v>41</v>
      </c>
      <c r="F36" s="90">
        <f>ROUND((SUM(BH125:BH402)),  2)</f>
        <v>0</v>
      </c>
      <c r="I36" s="91">
        <v>0.12</v>
      </c>
      <c r="J36" s="90">
        <f>0</f>
        <v>0</v>
      </c>
      <c r="L36" s="32"/>
    </row>
    <row r="37" spans="2:12" s="1" customFormat="1" ht="14.45" hidden="1" customHeight="1">
      <c r="B37" s="32"/>
      <c r="E37" s="27" t="s">
        <v>42</v>
      </c>
      <c r="F37" s="90">
        <f>ROUND((SUM(BI125:BI402)),  2)</f>
        <v>0</v>
      </c>
      <c r="I37" s="91">
        <v>0</v>
      </c>
      <c r="J37" s="90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2" t="s">
        <v>48</v>
      </c>
      <c r="E61" s="34"/>
      <c r="F61" s="98" t="s">
        <v>49</v>
      </c>
      <c r="G61" s="42" t="s">
        <v>48</v>
      </c>
      <c r="H61" s="34"/>
      <c r="I61" s="34"/>
      <c r="J61" s="99" t="s">
        <v>49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2" t="s">
        <v>48</v>
      </c>
      <c r="E76" s="34"/>
      <c r="F76" s="98" t="s">
        <v>49</v>
      </c>
      <c r="G76" s="42" t="s">
        <v>48</v>
      </c>
      <c r="H76" s="34"/>
      <c r="I76" s="34"/>
      <c r="J76" s="99" t="s">
        <v>49</v>
      </c>
      <c r="K76" s="34"/>
      <c r="L76" s="32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2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2"/>
    </row>
    <row r="82" spans="2:47" s="1" customFormat="1" ht="24.95" customHeight="1">
      <c r="B82" s="32"/>
      <c r="C82" s="21" t="s">
        <v>124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55" t="str">
        <f>E7</f>
        <v>ČOV UHERSKÝ BROD - VÝMĚNA POTRUBÍ VK</v>
      </c>
      <c r="F85" s="256"/>
      <c r="G85" s="256"/>
      <c r="H85" s="256"/>
      <c r="L85" s="32"/>
    </row>
    <row r="86" spans="2:47" s="1" customFormat="1" ht="12" customHeight="1">
      <c r="B86" s="32"/>
      <c r="C86" s="27" t="s">
        <v>107</v>
      </c>
      <c r="L86" s="32"/>
    </row>
    <row r="87" spans="2:47" s="1" customFormat="1" ht="16.5" customHeight="1">
      <c r="B87" s="32"/>
      <c r="E87" s="220" t="str">
        <f>E9</f>
        <v>01 - STAVEBNÍ OBJEKTY</v>
      </c>
      <c r="F87" s="254"/>
      <c r="G87" s="254"/>
      <c r="H87" s="25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1" t="str">
        <f>IF(J12="","",J12)</f>
        <v>7. 5. 2025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29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27</v>
      </c>
      <c r="F92" s="25" t="str">
        <f>IF(E18="","",E18)</f>
        <v>Vyplň údaj</v>
      </c>
      <c r="I92" s="27" t="s">
        <v>31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0" t="s">
        <v>125</v>
      </c>
      <c r="D94" s="92"/>
      <c r="E94" s="92"/>
      <c r="F94" s="92"/>
      <c r="G94" s="92"/>
      <c r="H94" s="92"/>
      <c r="I94" s="92"/>
      <c r="J94" s="101" t="s">
        <v>126</v>
      </c>
      <c r="K94" s="92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2" t="s">
        <v>127</v>
      </c>
      <c r="J96" s="65">
        <f>J125</f>
        <v>0</v>
      </c>
      <c r="L96" s="32"/>
      <c r="AU96" s="17" t="s">
        <v>128</v>
      </c>
    </row>
    <row r="97" spans="2:12" s="8" customFormat="1" ht="24.95" customHeight="1">
      <c r="B97" s="103"/>
      <c r="D97" s="104" t="s">
        <v>129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2:12" s="9" customFormat="1" ht="19.899999999999999" customHeight="1">
      <c r="B98" s="107"/>
      <c r="D98" s="108" t="s">
        <v>130</v>
      </c>
      <c r="E98" s="109"/>
      <c r="F98" s="109"/>
      <c r="G98" s="109"/>
      <c r="H98" s="109"/>
      <c r="I98" s="109"/>
      <c r="J98" s="110">
        <f>J127</f>
        <v>0</v>
      </c>
      <c r="L98" s="107"/>
    </row>
    <row r="99" spans="2:12" s="9" customFormat="1" ht="19.899999999999999" customHeight="1">
      <c r="B99" s="107"/>
      <c r="D99" s="108" t="s">
        <v>131</v>
      </c>
      <c r="E99" s="109"/>
      <c r="F99" s="109"/>
      <c r="G99" s="109"/>
      <c r="H99" s="109"/>
      <c r="I99" s="109"/>
      <c r="J99" s="110">
        <f>J220</f>
        <v>0</v>
      </c>
      <c r="L99" s="107"/>
    </row>
    <row r="100" spans="2:12" s="9" customFormat="1" ht="19.899999999999999" customHeight="1">
      <c r="B100" s="107"/>
      <c r="D100" s="108" t="s">
        <v>132</v>
      </c>
      <c r="E100" s="109"/>
      <c r="F100" s="109"/>
      <c r="G100" s="109"/>
      <c r="H100" s="109"/>
      <c r="I100" s="109"/>
      <c r="J100" s="110">
        <f>J227</f>
        <v>0</v>
      </c>
      <c r="L100" s="107"/>
    </row>
    <row r="101" spans="2:12" s="9" customFormat="1" ht="19.899999999999999" customHeight="1">
      <c r="B101" s="107"/>
      <c r="D101" s="108" t="s">
        <v>133</v>
      </c>
      <c r="E101" s="109"/>
      <c r="F101" s="109"/>
      <c r="G101" s="109"/>
      <c r="H101" s="109"/>
      <c r="I101" s="109"/>
      <c r="J101" s="110">
        <f>J239</f>
        <v>0</v>
      </c>
      <c r="L101" s="107"/>
    </row>
    <row r="102" spans="2:12" s="9" customFormat="1" ht="14.85" customHeight="1">
      <c r="B102" s="107"/>
      <c r="D102" s="108" t="s">
        <v>134</v>
      </c>
      <c r="E102" s="109"/>
      <c r="F102" s="109"/>
      <c r="G102" s="109"/>
      <c r="H102" s="109"/>
      <c r="I102" s="109"/>
      <c r="J102" s="110">
        <f>J264</f>
        <v>0</v>
      </c>
      <c r="L102" s="107"/>
    </row>
    <row r="103" spans="2:12" s="9" customFormat="1" ht="19.899999999999999" customHeight="1">
      <c r="B103" s="107"/>
      <c r="D103" s="108" t="s">
        <v>135</v>
      </c>
      <c r="E103" s="109"/>
      <c r="F103" s="109"/>
      <c r="G103" s="109"/>
      <c r="H103" s="109"/>
      <c r="I103" s="109"/>
      <c r="J103" s="110">
        <f>J271</f>
        <v>0</v>
      </c>
      <c r="L103" s="107"/>
    </row>
    <row r="104" spans="2:12" s="9" customFormat="1" ht="19.899999999999999" customHeight="1">
      <c r="B104" s="107"/>
      <c r="D104" s="108" t="s">
        <v>136</v>
      </c>
      <c r="E104" s="109"/>
      <c r="F104" s="109"/>
      <c r="G104" s="109"/>
      <c r="H104" s="109"/>
      <c r="I104" s="109"/>
      <c r="J104" s="110">
        <f>J327</f>
        <v>0</v>
      </c>
      <c r="L104" s="107"/>
    </row>
    <row r="105" spans="2:12" s="9" customFormat="1" ht="19.899999999999999" customHeight="1">
      <c r="B105" s="107"/>
      <c r="D105" s="108" t="s">
        <v>137</v>
      </c>
      <c r="E105" s="109"/>
      <c r="F105" s="109"/>
      <c r="G105" s="109"/>
      <c r="H105" s="109"/>
      <c r="I105" s="109"/>
      <c r="J105" s="110">
        <f>J401</f>
        <v>0</v>
      </c>
      <c r="L105" s="107"/>
    </row>
    <row r="106" spans="2:12" s="1" customFormat="1" ht="21.75" customHeight="1">
      <c r="B106" s="32"/>
      <c r="L106" s="32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2"/>
    </row>
    <row r="111" spans="2:12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2"/>
    </row>
    <row r="112" spans="2:12" s="1" customFormat="1" ht="24.95" customHeight="1">
      <c r="B112" s="32"/>
      <c r="C112" s="21" t="s">
        <v>138</v>
      </c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16</v>
      </c>
      <c r="L114" s="32"/>
    </row>
    <row r="115" spans="2:65" s="1" customFormat="1" ht="16.5" customHeight="1">
      <c r="B115" s="32"/>
      <c r="E115" s="255" t="str">
        <f>E7</f>
        <v>ČOV UHERSKÝ BROD - VÝMĚNA POTRUBÍ VK</v>
      </c>
      <c r="F115" s="256"/>
      <c r="G115" s="256"/>
      <c r="H115" s="256"/>
      <c r="L115" s="32"/>
    </row>
    <row r="116" spans="2:65" s="1" customFormat="1" ht="12" customHeight="1">
      <c r="B116" s="32"/>
      <c r="C116" s="27" t="s">
        <v>107</v>
      </c>
      <c r="L116" s="32"/>
    </row>
    <row r="117" spans="2:65" s="1" customFormat="1" ht="16.5" customHeight="1">
      <c r="B117" s="32"/>
      <c r="E117" s="220" t="str">
        <f>E9</f>
        <v>01 - STAVEBNÍ OBJEKTY</v>
      </c>
      <c r="F117" s="254"/>
      <c r="G117" s="254"/>
      <c r="H117" s="254"/>
      <c r="L117" s="32"/>
    </row>
    <row r="118" spans="2:65" s="1" customFormat="1" ht="6.95" customHeight="1">
      <c r="B118" s="32"/>
      <c r="L118" s="32"/>
    </row>
    <row r="119" spans="2:65" s="1" customFormat="1" ht="12" customHeight="1">
      <c r="B119" s="32"/>
      <c r="C119" s="27" t="s">
        <v>20</v>
      </c>
      <c r="F119" s="25" t="str">
        <f>F12</f>
        <v xml:space="preserve"> </v>
      </c>
      <c r="I119" s="27" t="s">
        <v>22</v>
      </c>
      <c r="J119" s="51" t="str">
        <f>IF(J12="","",J12)</f>
        <v>7. 5. 2025</v>
      </c>
      <c r="L119" s="32"/>
    </row>
    <row r="120" spans="2:65" s="1" customFormat="1" ht="6.95" customHeight="1">
      <c r="B120" s="32"/>
      <c r="L120" s="32"/>
    </row>
    <row r="121" spans="2:65" s="1" customFormat="1" ht="15.2" customHeight="1">
      <c r="B121" s="32"/>
      <c r="C121" s="27" t="s">
        <v>24</v>
      </c>
      <c r="F121" s="25" t="str">
        <f>E15</f>
        <v xml:space="preserve"> </v>
      </c>
      <c r="I121" s="27" t="s">
        <v>29</v>
      </c>
      <c r="J121" s="30" t="str">
        <f>E21</f>
        <v xml:space="preserve"> </v>
      </c>
      <c r="L121" s="32"/>
    </row>
    <row r="122" spans="2:65" s="1" customFormat="1" ht="15.2" customHeight="1">
      <c r="B122" s="32"/>
      <c r="C122" s="27" t="s">
        <v>27</v>
      </c>
      <c r="F122" s="25" t="str">
        <f>IF(E18="","",E18)</f>
        <v>Vyplň údaj</v>
      </c>
      <c r="I122" s="27" t="s">
        <v>31</v>
      </c>
      <c r="J122" s="30" t="str">
        <f>E24</f>
        <v xml:space="preserve"> 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11"/>
      <c r="C124" s="112" t="s">
        <v>139</v>
      </c>
      <c r="D124" s="113" t="s">
        <v>58</v>
      </c>
      <c r="E124" s="113" t="s">
        <v>54</v>
      </c>
      <c r="F124" s="113" t="s">
        <v>55</v>
      </c>
      <c r="G124" s="113" t="s">
        <v>140</v>
      </c>
      <c r="H124" s="113" t="s">
        <v>141</v>
      </c>
      <c r="I124" s="113" t="s">
        <v>142</v>
      </c>
      <c r="J124" s="113" t="s">
        <v>126</v>
      </c>
      <c r="K124" s="114" t="s">
        <v>143</v>
      </c>
      <c r="L124" s="111"/>
      <c r="M124" s="58" t="s">
        <v>1</v>
      </c>
      <c r="N124" s="59" t="s">
        <v>37</v>
      </c>
      <c r="O124" s="59" t="s">
        <v>144</v>
      </c>
      <c r="P124" s="59" t="s">
        <v>145</v>
      </c>
      <c r="Q124" s="59" t="s">
        <v>146</v>
      </c>
      <c r="R124" s="59" t="s">
        <v>147</v>
      </c>
      <c r="S124" s="59" t="s">
        <v>148</v>
      </c>
      <c r="T124" s="60" t="s">
        <v>149</v>
      </c>
    </row>
    <row r="125" spans="2:65" s="1" customFormat="1" ht="22.9" customHeight="1">
      <c r="B125" s="32"/>
      <c r="C125" s="177" t="s">
        <v>150</v>
      </c>
      <c r="D125" s="178"/>
      <c r="E125" s="178"/>
      <c r="F125" s="178"/>
      <c r="G125" s="178"/>
      <c r="H125" s="178"/>
      <c r="J125" s="193">
        <f>BK125</f>
        <v>0</v>
      </c>
      <c r="L125" s="32"/>
      <c r="M125" s="61"/>
      <c r="N125" s="52"/>
      <c r="O125" s="52"/>
      <c r="P125" s="115">
        <f>P126</f>
        <v>0</v>
      </c>
      <c r="Q125" s="52"/>
      <c r="R125" s="115">
        <f>R126</f>
        <v>137.25161</v>
      </c>
      <c r="S125" s="52"/>
      <c r="T125" s="116">
        <f>T126</f>
        <v>582.57619999999997</v>
      </c>
      <c r="AT125" s="17" t="s">
        <v>72</v>
      </c>
      <c r="AU125" s="17" t="s">
        <v>128</v>
      </c>
      <c r="BK125" s="117">
        <f>BK126</f>
        <v>0</v>
      </c>
    </row>
    <row r="126" spans="2:65" s="11" customFormat="1" ht="25.9" customHeight="1">
      <c r="B126" s="118"/>
      <c r="C126" s="179"/>
      <c r="D126" s="180" t="s">
        <v>72</v>
      </c>
      <c r="E126" s="181" t="s">
        <v>151</v>
      </c>
      <c r="F126" s="181" t="s">
        <v>152</v>
      </c>
      <c r="G126" s="179"/>
      <c r="H126" s="179"/>
      <c r="I126" s="120"/>
      <c r="J126" s="194">
        <f>BK126</f>
        <v>0</v>
      </c>
      <c r="L126" s="118"/>
      <c r="M126" s="121"/>
      <c r="P126" s="122">
        <f>P127+P220+P227+P239+P271+P327+P401</f>
        <v>0</v>
      </c>
      <c r="R126" s="122">
        <f>R127+R220+R227+R239+R271+R327+R401</f>
        <v>137.25161</v>
      </c>
      <c r="T126" s="123">
        <f>T127+T220+T227+T239+T271+T327+T401</f>
        <v>582.57619999999997</v>
      </c>
      <c r="AR126" s="119" t="s">
        <v>81</v>
      </c>
      <c r="AT126" s="124" t="s">
        <v>72</v>
      </c>
      <c r="AU126" s="124" t="s">
        <v>73</v>
      </c>
      <c r="AY126" s="119" t="s">
        <v>153</v>
      </c>
      <c r="BK126" s="125">
        <f>BK127+BK220+BK227+BK239+BK271+BK327+BK401</f>
        <v>0</v>
      </c>
    </row>
    <row r="127" spans="2:65" s="11" customFormat="1" ht="22.9" customHeight="1">
      <c r="B127" s="118"/>
      <c r="C127" s="179"/>
      <c r="D127" s="180" t="s">
        <v>72</v>
      </c>
      <c r="E127" s="196" t="s">
        <v>81</v>
      </c>
      <c r="F127" s="196" t="s">
        <v>154</v>
      </c>
      <c r="G127" s="179"/>
      <c r="H127" s="179"/>
      <c r="I127" s="120"/>
      <c r="J127" s="213">
        <f>BK127</f>
        <v>0</v>
      </c>
      <c r="L127" s="118"/>
      <c r="M127" s="121"/>
      <c r="P127" s="122">
        <f>SUM(P128:P219)</f>
        <v>0</v>
      </c>
      <c r="R127" s="122">
        <f>SUM(R128:R219)</f>
        <v>0.54369100000000004</v>
      </c>
      <c r="T127" s="123">
        <f>SUM(T128:T219)</f>
        <v>538.43499999999995</v>
      </c>
      <c r="AR127" s="119" t="s">
        <v>81</v>
      </c>
      <c r="AT127" s="124" t="s">
        <v>72</v>
      </c>
      <c r="AU127" s="124" t="s">
        <v>81</v>
      </c>
      <c r="AY127" s="119" t="s">
        <v>153</v>
      </c>
      <c r="BK127" s="125">
        <f>SUM(BK128:BK219)</f>
        <v>0</v>
      </c>
    </row>
    <row r="128" spans="2:65" s="1" customFormat="1" ht="24.2" customHeight="1">
      <c r="B128" s="126"/>
      <c r="C128" s="182" t="s">
        <v>81</v>
      </c>
      <c r="D128" s="182" t="s">
        <v>155</v>
      </c>
      <c r="E128" s="183" t="s">
        <v>156</v>
      </c>
      <c r="F128" s="184" t="s">
        <v>157</v>
      </c>
      <c r="G128" s="185" t="s">
        <v>158</v>
      </c>
      <c r="H128" s="186">
        <v>5.48</v>
      </c>
      <c r="I128" s="128"/>
      <c r="J128" s="195">
        <f>ROUND(I128*H128,2)</f>
        <v>0</v>
      </c>
      <c r="K128" s="127" t="s">
        <v>1</v>
      </c>
      <c r="L128" s="32"/>
      <c r="M128" s="129" t="s">
        <v>1</v>
      </c>
      <c r="N128" s="130" t="s">
        <v>38</v>
      </c>
      <c r="P128" s="131">
        <f>O128*H128</f>
        <v>0</v>
      </c>
      <c r="Q128" s="131">
        <v>0</v>
      </c>
      <c r="R128" s="131">
        <f>Q128*H128</f>
        <v>0</v>
      </c>
      <c r="S128" s="131">
        <v>0</v>
      </c>
      <c r="T128" s="132">
        <f>S128*H128</f>
        <v>0</v>
      </c>
      <c r="AR128" s="133" t="s">
        <v>159</v>
      </c>
      <c r="AT128" s="133" t="s">
        <v>155</v>
      </c>
      <c r="AU128" s="133" t="s">
        <v>83</v>
      </c>
      <c r="AY128" s="17" t="s">
        <v>153</v>
      </c>
      <c r="BE128" s="134">
        <f>IF(N128="základní",J128,0)</f>
        <v>0</v>
      </c>
      <c r="BF128" s="134">
        <f>IF(N128="snížená",J128,0)</f>
        <v>0</v>
      </c>
      <c r="BG128" s="134">
        <f>IF(N128="zákl. přenesená",J128,0)</f>
        <v>0</v>
      </c>
      <c r="BH128" s="134">
        <f>IF(N128="sníž. přenesená",J128,0)</f>
        <v>0</v>
      </c>
      <c r="BI128" s="134">
        <f>IF(N128="nulová",J128,0)</f>
        <v>0</v>
      </c>
      <c r="BJ128" s="17" t="s">
        <v>81</v>
      </c>
      <c r="BK128" s="134">
        <f>ROUND(I128*H128,2)</f>
        <v>0</v>
      </c>
      <c r="BL128" s="17" t="s">
        <v>159</v>
      </c>
      <c r="BM128" s="133" t="s">
        <v>160</v>
      </c>
    </row>
    <row r="129" spans="2:65" s="12" customFormat="1" ht="22.5">
      <c r="B129" s="135"/>
      <c r="C129" s="187"/>
      <c r="D129" s="188" t="s">
        <v>161</v>
      </c>
      <c r="E129" s="189" t="s">
        <v>1</v>
      </c>
      <c r="F129" s="190" t="s">
        <v>162</v>
      </c>
      <c r="G129" s="187"/>
      <c r="H129" s="191">
        <v>5.48</v>
      </c>
      <c r="I129" s="137"/>
      <c r="J129" s="187"/>
      <c r="L129" s="135"/>
      <c r="M129" s="138"/>
      <c r="T129" s="139"/>
      <c r="AT129" s="136" t="s">
        <v>161</v>
      </c>
      <c r="AU129" s="136" t="s">
        <v>83</v>
      </c>
      <c r="AV129" s="12" t="s">
        <v>83</v>
      </c>
      <c r="AW129" s="12" t="s">
        <v>30</v>
      </c>
      <c r="AX129" s="12" t="s">
        <v>73</v>
      </c>
      <c r="AY129" s="136" t="s">
        <v>153</v>
      </c>
    </row>
    <row r="130" spans="2:65" s="13" customFormat="1">
      <c r="B130" s="140"/>
      <c r="C130" s="197"/>
      <c r="D130" s="188" t="s">
        <v>161</v>
      </c>
      <c r="E130" s="198" t="s">
        <v>1</v>
      </c>
      <c r="F130" s="199" t="s">
        <v>163</v>
      </c>
      <c r="G130" s="197"/>
      <c r="H130" s="200">
        <v>5.48</v>
      </c>
      <c r="I130" s="142"/>
      <c r="J130" s="197"/>
      <c r="L130" s="140"/>
      <c r="M130" s="143"/>
      <c r="T130" s="144"/>
      <c r="AT130" s="141" t="s">
        <v>161</v>
      </c>
      <c r="AU130" s="141" t="s">
        <v>83</v>
      </c>
      <c r="AV130" s="13" t="s">
        <v>159</v>
      </c>
      <c r="AW130" s="13" t="s">
        <v>30</v>
      </c>
      <c r="AX130" s="13" t="s">
        <v>81</v>
      </c>
      <c r="AY130" s="141" t="s">
        <v>153</v>
      </c>
    </row>
    <row r="131" spans="2:65" s="1" customFormat="1" ht="33" customHeight="1">
      <c r="B131" s="126"/>
      <c r="C131" s="182" t="s">
        <v>83</v>
      </c>
      <c r="D131" s="182" t="s">
        <v>155</v>
      </c>
      <c r="E131" s="183" t="s">
        <v>164</v>
      </c>
      <c r="F131" s="184" t="s">
        <v>165</v>
      </c>
      <c r="G131" s="185" t="s">
        <v>166</v>
      </c>
      <c r="H131" s="186">
        <v>10</v>
      </c>
      <c r="I131" s="128"/>
      <c r="J131" s="195">
        <f>ROUND(I131*H131,2)</f>
        <v>0</v>
      </c>
      <c r="K131" s="127" t="s">
        <v>167</v>
      </c>
      <c r="L131" s="32"/>
      <c r="M131" s="129" t="s">
        <v>1</v>
      </c>
      <c r="N131" s="130" t="s">
        <v>38</v>
      </c>
      <c r="P131" s="131">
        <f>O131*H131</f>
        <v>0</v>
      </c>
      <c r="Q131" s="131">
        <v>0</v>
      </c>
      <c r="R131" s="131">
        <f>Q131*H131</f>
        <v>0</v>
      </c>
      <c r="S131" s="131">
        <v>0.255</v>
      </c>
      <c r="T131" s="132">
        <f>S131*H131</f>
        <v>2.5499999999999998</v>
      </c>
      <c r="AR131" s="133" t="s">
        <v>159</v>
      </c>
      <c r="AT131" s="133" t="s">
        <v>155</v>
      </c>
      <c r="AU131" s="133" t="s">
        <v>83</v>
      </c>
      <c r="AY131" s="17" t="s">
        <v>153</v>
      </c>
      <c r="BE131" s="134">
        <f>IF(N131="základní",J131,0)</f>
        <v>0</v>
      </c>
      <c r="BF131" s="134">
        <f>IF(N131="snížená",J131,0)</f>
        <v>0</v>
      </c>
      <c r="BG131" s="134">
        <f>IF(N131="zákl. přenesená",J131,0)</f>
        <v>0</v>
      </c>
      <c r="BH131" s="134">
        <f>IF(N131="sníž. přenesená",J131,0)</f>
        <v>0</v>
      </c>
      <c r="BI131" s="134">
        <f>IF(N131="nulová",J131,0)</f>
        <v>0</v>
      </c>
      <c r="BJ131" s="17" t="s">
        <v>81</v>
      </c>
      <c r="BK131" s="134">
        <f>ROUND(I131*H131,2)</f>
        <v>0</v>
      </c>
      <c r="BL131" s="17" t="s">
        <v>159</v>
      </c>
      <c r="BM131" s="133" t="s">
        <v>168</v>
      </c>
    </row>
    <row r="132" spans="2:65" s="12" customFormat="1">
      <c r="B132" s="135"/>
      <c r="C132" s="187"/>
      <c r="D132" s="188" t="s">
        <v>161</v>
      </c>
      <c r="E132" s="189" t="s">
        <v>1</v>
      </c>
      <c r="F132" s="190" t="s">
        <v>90</v>
      </c>
      <c r="G132" s="187"/>
      <c r="H132" s="191">
        <v>10</v>
      </c>
      <c r="I132" s="137"/>
      <c r="J132" s="187"/>
      <c r="L132" s="135"/>
      <c r="M132" s="138"/>
      <c r="T132" s="139"/>
      <c r="AT132" s="136" t="s">
        <v>161</v>
      </c>
      <c r="AU132" s="136" t="s">
        <v>83</v>
      </c>
      <c r="AV132" s="12" t="s">
        <v>83</v>
      </c>
      <c r="AW132" s="12" t="s">
        <v>30</v>
      </c>
      <c r="AX132" s="12" t="s">
        <v>73</v>
      </c>
      <c r="AY132" s="136" t="s">
        <v>153</v>
      </c>
    </row>
    <row r="133" spans="2:65" s="13" customFormat="1">
      <c r="B133" s="140"/>
      <c r="C133" s="197"/>
      <c r="D133" s="188" t="s">
        <v>161</v>
      </c>
      <c r="E133" s="198" t="s">
        <v>1</v>
      </c>
      <c r="F133" s="199" t="s">
        <v>163</v>
      </c>
      <c r="G133" s="197"/>
      <c r="H133" s="200">
        <v>10</v>
      </c>
      <c r="I133" s="142"/>
      <c r="J133" s="197"/>
      <c r="L133" s="140"/>
      <c r="M133" s="143"/>
      <c r="T133" s="144"/>
      <c r="AT133" s="141" t="s">
        <v>161</v>
      </c>
      <c r="AU133" s="141" t="s">
        <v>83</v>
      </c>
      <c r="AV133" s="13" t="s">
        <v>159</v>
      </c>
      <c r="AW133" s="13" t="s">
        <v>30</v>
      </c>
      <c r="AX133" s="13" t="s">
        <v>81</v>
      </c>
      <c r="AY133" s="141" t="s">
        <v>153</v>
      </c>
    </row>
    <row r="134" spans="2:65" s="1" customFormat="1" ht="24.2" customHeight="1">
      <c r="B134" s="126"/>
      <c r="C134" s="182" t="s">
        <v>169</v>
      </c>
      <c r="D134" s="182" t="s">
        <v>155</v>
      </c>
      <c r="E134" s="183" t="s">
        <v>170</v>
      </c>
      <c r="F134" s="184" t="s">
        <v>171</v>
      </c>
      <c r="G134" s="185" t="s">
        <v>166</v>
      </c>
      <c r="H134" s="186">
        <v>340</v>
      </c>
      <c r="I134" s="128"/>
      <c r="J134" s="195">
        <f>ROUND(I134*H134,2)</f>
        <v>0</v>
      </c>
      <c r="K134" s="127" t="s">
        <v>1</v>
      </c>
      <c r="L134" s="32"/>
      <c r="M134" s="129" t="s">
        <v>1</v>
      </c>
      <c r="N134" s="130" t="s">
        <v>38</v>
      </c>
      <c r="P134" s="131">
        <f>O134*H134</f>
        <v>0</v>
      </c>
      <c r="Q134" s="131">
        <v>0</v>
      </c>
      <c r="R134" s="131">
        <f>Q134*H134</f>
        <v>0</v>
      </c>
      <c r="S134" s="131">
        <v>0.62</v>
      </c>
      <c r="T134" s="132">
        <f>S134*H134</f>
        <v>210.8</v>
      </c>
      <c r="AR134" s="133" t="s">
        <v>159</v>
      </c>
      <c r="AT134" s="133" t="s">
        <v>155</v>
      </c>
      <c r="AU134" s="133" t="s">
        <v>83</v>
      </c>
      <c r="AY134" s="17" t="s">
        <v>153</v>
      </c>
      <c r="BE134" s="134">
        <f>IF(N134="základní",J134,0)</f>
        <v>0</v>
      </c>
      <c r="BF134" s="134">
        <f>IF(N134="snížená",J134,0)</f>
        <v>0</v>
      </c>
      <c r="BG134" s="134">
        <f>IF(N134="zákl. přenesená",J134,0)</f>
        <v>0</v>
      </c>
      <c r="BH134" s="134">
        <f>IF(N134="sníž. přenesená",J134,0)</f>
        <v>0</v>
      </c>
      <c r="BI134" s="134">
        <f>IF(N134="nulová",J134,0)</f>
        <v>0</v>
      </c>
      <c r="BJ134" s="17" t="s">
        <v>81</v>
      </c>
      <c r="BK134" s="134">
        <f>ROUND(I134*H134,2)</f>
        <v>0</v>
      </c>
      <c r="BL134" s="17" t="s">
        <v>159</v>
      </c>
      <c r="BM134" s="133" t="s">
        <v>172</v>
      </c>
    </row>
    <row r="135" spans="2:65" s="12" customFormat="1">
      <c r="B135" s="135"/>
      <c r="C135" s="187"/>
      <c r="D135" s="188" t="s">
        <v>161</v>
      </c>
      <c r="E135" s="189" t="s">
        <v>1</v>
      </c>
      <c r="F135" s="190" t="s">
        <v>173</v>
      </c>
      <c r="G135" s="187"/>
      <c r="H135" s="191">
        <v>340</v>
      </c>
      <c r="I135" s="137"/>
      <c r="J135" s="187"/>
      <c r="L135" s="135"/>
      <c r="M135" s="138"/>
      <c r="T135" s="139"/>
      <c r="AT135" s="136" t="s">
        <v>161</v>
      </c>
      <c r="AU135" s="136" t="s">
        <v>83</v>
      </c>
      <c r="AV135" s="12" t="s">
        <v>83</v>
      </c>
      <c r="AW135" s="12" t="s">
        <v>30</v>
      </c>
      <c r="AX135" s="12" t="s">
        <v>73</v>
      </c>
      <c r="AY135" s="136" t="s">
        <v>153</v>
      </c>
    </row>
    <row r="136" spans="2:65" s="13" customFormat="1">
      <c r="B136" s="140"/>
      <c r="C136" s="197"/>
      <c r="D136" s="188" t="s">
        <v>161</v>
      </c>
      <c r="E136" s="198" t="s">
        <v>1</v>
      </c>
      <c r="F136" s="199" t="s">
        <v>163</v>
      </c>
      <c r="G136" s="197"/>
      <c r="H136" s="200">
        <v>340</v>
      </c>
      <c r="I136" s="142"/>
      <c r="J136" s="197"/>
      <c r="L136" s="140"/>
      <c r="M136" s="143"/>
      <c r="T136" s="144"/>
      <c r="AT136" s="141" t="s">
        <v>161</v>
      </c>
      <c r="AU136" s="141" t="s">
        <v>83</v>
      </c>
      <c r="AV136" s="13" t="s">
        <v>159</v>
      </c>
      <c r="AW136" s="13" t="s">
        <v>30</v>
      </c>
      <c r="AX136" s="13" t="s">
        <v>81</v>
      </c>
      <c r="AY136" s="141" t="s">
        <v>153</v>
      </c>
    </row>
    <row r="137" spans="2:65" s="1" customFormat="1" ht="24.2" customHeight="1">
      <c r="B137" s="126"/>
      <c r="C137" s="182" t="s">
        <v>159</v>
      </c>
      <c r="D137" s="182" t="s">
        <v>155</v>
      </c>
      <c r="E137" s="183" t="s">
        <v>174</v>
      </c>
      <c r="F137" s="184" t="s">
        <v>175</v>
      </c>
      <c r="G137" s="185" t="s">
        <v>166</v>
      </c>
      <c r="H137" s="186">
        <v>340</v>
      </c>
      <c r="I137" s="128"/>
      <c r="J137" s="195">
        <f>ROUND(I137*H137,2)</f>
        <v>0</v>
      </c>
      <c r="K137" s="127" t="s">
        <v>167</v>
      </c>
      <c r="L137" s="32"/>
      <c r="M137" s="129" t="s">
        <v>1</v>
      </c>
      <c r="N137" s="130" t="s">
        <v>38</v>
      </c>
      <c r="P137" s="131">
        <f>O137*H137</f>
        <v>0</v>
      </c>
      <c r="Q137" s="131">
        <v>0</v>
      </c>
      <c r="R137" s="131">
        <f>Q137*H137</f>
        <v>0</v>
      </c>
      <c r="S137" s="131">
        <v>0.625</v>
      </c>
      <c r="T137" s="132">
        <f>S137*H137</f>
        <v>212.5</v>
      </c>
      <c r="AR137" s="133" t="s">
        <v>159</v>
      </c>
      <c r="AT137" s="133" t="s">
        <v>155</v>
      </c>
      <c r="AU137" s="133" t="s">
        <v>83</v>
      </c>
      <c r="AY137" s="17" t="s">
        <v>153</v>
      </c>
      <c r="BE137" s="134">
        <f>IF(N137="základní",J137,0)</f>
        <v>0</v>
      </c>
      <c r="BF137" s="134">
        <f>IF(N137="snížená",J137,0)</f>
        <v>0</v>
      </c>
      <c r="BG137" s="134">
        <f>IF(N137="zákl. přenesená",J137,0)</f>
        <v>0</v>
      </c>
      <c r="BH137" s="134">
        <f>IF(N137="sníž. přenesená",J137,0)</f>
        <v>0</v>
      </c>
      <c r="BI137" s="134">
        <f>IF(N137="nulová",J137,0)</f>
        <v>0</v>
      </c>
      <c r="BJ137" s="17" t="s">
        <v>81</v>
      </c>
      <c r="BK137" s="134">
        <f>ROUND(I137*H137,2)</f>
        <v>0</v>
      </c>
      <c r="BL137" s="17" t="s">
        <v>159</v>
      </c>
      <c r="BM137" s="133" t="s">
        <v>176</v>
      </c>
    </row>
    <row r="138" spans="2:65" s="12" customFormat="1">
      <c r="B138" s="135"/>
      <c r="C138" s="187"/>
      <c r="D138" s="188" t="s">
        <v>161</v>
      </c>
      <c r="E138" s="189" t="s">
        <v>1</v>
      </c>
      <c r="F138" s="190" t="s">
        <v>93</v>
      </c>
      <c r="G138" s="187"/>
      <c r="H138" s="191">
        <v>340</v>
      </c>
      <c r="I138" s="137"/>
      <c r="J138" s="187"/>
      <c r="L138" s="135"/>
      <c r="M138" s="138"/>
      <c r="T138" s="139"/>
      <c r="AT138" s="136" t="s">
        <v>161</v>
      </c>
      <c r="AU138" s="136" t="s">
        <v>83</v>
      </c>
      <c r="AV138" s="12" t="s">
        <v>83</v>
      </c>
      <c r="AW138" s="12" t="s">
        <v>30</v>
      </c>
      <c r="AX138" s="12" t="s">
        <v>73</v>
      </c>
      <c r="AY138" s="136" t="s">
        <v>153</v>
      </c>
    </row>
    <row r="139" spans="2:65" s="13" customFormat="1">
      <c r="B139" s="140"/>
      <c r="C139" s="197"/>
      <c r="D139" s="188" t="s">
        <v>161</v>
      </c>
      <c r="E139" s="198" t="s">
        <v>1</v>
      </c>
      <c r="F139" s="199" t="s">
        <v>163</v>
      </c>
      <c r="G139" s="197"/>
      <c r="H139" s="200">
        <v>340</v>
      </c>
      <c r="I139" s="142"/>
      <c r="J139" s="197"/>
      <c r="L139" s="140"/>
      <c r="M139" s="143"/>
      <c r="T139" s="144"/>
      <c r="AT139" s="141" t="s">
        <v>161</v>
      </c>
      <c r="AU139" s="141" t="s">
        <v>83</v>
      </c>
      <c r="AV139" s="13" t="s">
        <v>159</v>
      </c>
      <c r="AW139" s="13" t="s">
        <v>30</v>
      </c>
      <c r="AX139" s="13" t="s">
        <v>81</v>
      </c>
      <c r="AY139" s="141" t="s">
        <v>153</v>
      </c>
    </row>
    <row r="140" spans="2:65" s="1" customFormat="1" ht="24.2" customHeight="1">
      <c r="B140" s="126"/>
      <c r="C140" s="182" t="s">
        <v>177</v>
      </c>
      <c r="D140" s="182" t="s">
        <v>155</v>
      </c>
      <c r="E140" s="183" t="s">
        <v>178</v>
      </c>
      <c r="F140" s="184" t="s">
        <v>179</v>
      </c>
      <c r="G140" s="185" t="s">
        <v>166</v>
      </c>
      <c r="H140" s="186">
        <v>340</v>
      </c>
      <c r="I140" s="128"/>
      <c r="J140" s="195">
        <f>ROUND(I140*H140,2)</f>
        <v>0</v>
      </c>
      <c r="K140" s="127" t="s">
        <v>167</v>
      </c>
      <c r="L140" s="32"/>
      <c r="M140" s="129" t="s">
        <v>1</v>
      </c>
      <c r="N140" s="130" t="s">
        <v>38</v>
      </c>
      <c r="P140" s="131">
        <f>O140*H140</f>
        <v>0</v>
      </c>
      <c r="Q140" s="131">
        <v>0</v>
      </c>
      <c r="R140" s="131">
        <f>Q140*H140</f>
        <v>0</v>
      </c>
      <c r="S140" s="131">
        <v>9.8000000000000004E-2</v>
      </c>
      <c r="T140" s="132">
        <f>S140*H140</f>
        <v>33.32</v>
      </c>
      <c r="AR140" s="133" t="s">
        <v>159</v>
      </c>
      <c r="AT140" s="133" t="s">
        <v>155</v>
      </c>
      <c r="AU140" s="133" t="s">
        <v>83</v>
      </c>
      <c r="AY140" s="17" t="s">
        <v>153</v>
      </c>
      <c r="BE140" s="134">
        <f>IF(N140="základní",J140,0)</f>
        <v>0</v>
      </c>
      <c r="BF140" s="134">
        <f>IF(N140="snížená",J140,0)</f>
        <v>0</v>
      </c>
      <c r="BG140" s="134">
        <f>IF(N140="zákl. přenesená",J140,0)</f>
        <v>0</v>
      </c>
      <c r="BH140" s="134">
        <f>IF(N140="sníž. přenesená",J140,0)</f>
        <v>0</v>
      </c>
      <c r="BI140" s="134">
        <f>IF(N140="nulová",J140,0)</f>
        <v>0</v>
      </c>
      <c r="BJ140" s="17" t="s">
        <v>81</v>
      </c>
      <c r="BK140" s="134">
        <f>ROUND(I140*H140,2)</f>
        <v>0</v>
      </c>
      <c r="BL140" s="17" t="s">
        <v>159</v>
      </c>
      <c r="BM140" s="133" t="s">
        <v>180</v>
      </c>
    </row>
    <row r="141" spans="2:65" s="12" customFormat="1">
      <c r="B141" s="135"/>
      <c r="C141" s="187"/>
      <c r="D141" s="188" t="s">
        <v>161</v>
      </c>
      <c r="E141" s="189" t="s">
        <v>1</v>
      </c>
      <c r="F141" s="190" t="s">
        <v>181</v>
      </c>
      <c r="G141" s="187"/>
      <c r="H141" s="191">
        <v>340</v>
      </c>
      <c r="I141" s="137"/>
      <c r="J141" s="187"/>
      <c r="L141" s="135"/>
      <c r="M141" s="138"/>
      <c r="T141" s="139"/>
      <c r="AT141" s="136" t="s">
        <v>161</v>
      </c>
      <c r="AU141" s="136" t="s">
        <v>83</v>
      </c>
      <c r="AV141" s="12" t="s">
        <v>83</v>
      </c>
      <c r="AW141" s="12" t="s">
        <v>30</v>
      </c>
      <c r="AX141" s="12" t="s">
        <v>73</v>
      </c>
      <c r="AY141" s="136" t="s">
        <v>153</v>
      </c>
    </row>
    <row r="142" spans="2:65" s="13" customFormat="1">
      <c r="B142" s="140"/>
      <c r="C142" s="197"/>
      <c r="D142" s="188" t="s">
        <v>161</v>
      </c>
      <c r="E142" s="198" t="s">
        <v>1</v>
      </c>
      <c r="F142" s="199" t="s">
        <v>163</v>
      </c>
      <c r="G142" s="197"/>
      <c r="H142" s="200">
        <v>340</v>
      </c>
      <c r="I142" s="142"/>
      <c r="J142" s="197"/>
      <c r="L142" s="140"/>
      <c r="M142" s="143"/>
      <c r="T142" s="144"/>
      <c r="AT142" s="141" t="s">
        <v>161</v>
      </c>
      <c r="AU142" s="141" t="s">
        <v>83</v>
      </c>
      <c r="AV142" s="13" t="s">
        <v>159</v>
      </c>
      <c r="AW142" s="13" t="s">
        <v>30</v>
      </c>
      <c r="AX142" s="13" t="s">
        <v>81</v>
      </c>
      <c r="AY142" s="141" t="s">
        <v>153</v>
      </c>
    </row>
    <row r="143" spans="2:65" s="1" customFormat="1" ht="24.2" customHeight="1">
      <c r="B143" s="126"/>
      <c r="C143" s="182" t="s">
        <v>182</v>
      </c>
      <c r="D143" s="182" t="s">
        <v>155</v>
      </c>
      <c r="E143" s="183" t="s">
        <v>183</v>
      </c>
      <c r="F143" s="184" t="s">
        <v>184</v>
      </c>
      <c r="G143" s="185" t="s">
        <v>166</v>
      </c>
      <c r="H143" s="186">
        <v>340</v>
      </c>
      <c r="I143" s="128"/>
      <c r="J143" s="195">
        <f>ROUND(I143*H143,2)</f>
        <v>0</v>
      </c>
      <c r="K143" s="127" t="s">
        <v>167</v>
      </c>
      <c r="L143" s="32"/>
      <c r="M143" s="129" t="s">
        <v>1</v>
      </c>
      <c r="N143" s="130" t="s">
        <v>38</v>
      </c>
      <c r="P143" s="131">
        <f>O143*H143</f>
        <v>0</v>
      </c>
      <c r="Q143" s="131">
        <v>0</v>
      </c>
      <c r="R143" s="131">
        <f>Q143*H143</f>
        <v>0</v>
      </c>
      <c r="S143" s="131">
        <v>0.22</v>
      </c>
      <c r="T143" s="132">
        <f>S143*H143</f>
        <v>74.8</v>
      </c>
      <c r="AR143" s="133" t="s">
        <v>159</v>
      </c>
      <c r="AT143" s="133" t="s">
        <v>155</v>
      </c>
      <c r="AU143" s="133" t="s">
        <v>83</v>
      </c>
      <c r="AY143" s="17" t="s">
        <v>153</v>
      </c>
      <c r="BE143" s="134">
        <f>IF(N143="základní",J143,0)</f>
        <v>0</v>
      </c>
      <c r="BF143" s="134">
        <f>IF(N143="snížená",J143,0)</f>
        <v>0</v>
      </c>
      <c r="BG143" s="134">
        <f>IF(N143="zákl. přenesená",J143,0)</f>
        <v>0</v>
      </c>
      <c r="BH143" s="134">
        <f>IF(N143="sníž. přenesená",J143,0)</f>
        <v>0</v>
      </c>
      <c r="BI143" s="134">
        <f>IF(N143="nulová",J143,0)</f>
        <v>0</v>
      </c>
      <c r="BJ143" s="17" t="s">
        <v>81</v>
      </c>
      <c r="BK143" s="134">
        <f>ROUND(I143*H143,2)</f>
        <v>0</v>
      </c>
      <c r="BL143" s="17" t="s">
        <v>159</v>
      </c>
      <c r="BM143" s="133" t="s">
        <v>185</v>
      </c>
    </row>
    <row r="144" spans="2:65" s="12" customFormat="1">
      <c r="B144" s="135"/>
      <c r="C144" s="187"/>
      <c r="D144" s="188" t="s">
        <v>161</v>
      </c>
      <c r="E144" s="189" t="s">
        <v>1</v>
      </c>
      <c r="F144" s="190" t="s">
        <v>186</v>
      </c>
      <c r="G144" s="187"/>
      <c r="H144" s="191">
        <v>340</v>
      </c>
      <c r="I144" s="137"/>
      <c r="J144" s="187"/>
      <c r="L144" s="135"/>
      <c r="M144" s="138"/>
      <c r="T144" s="139"/>
      <c r="AT144" s="136" t="s">
        <v>161</v>
      </c>
      <c r="AU144" s="136" t="s">
        <v>83</v>
      </c>
      <c r="AV144" s="12" t="s">
        <v>83</v>
      </c>
      <c r="AW144" s="12" t="s">
        <v>30</v>
      </c>
      <c r="AX144" s="12" t="s">
        <v>73</v>
      </c>
      <c r="AY144" s="136" t="s">
        <v>153</v>
      </c>
    </row>
    <row r="145" spans="2:65" s="13" customFormat="1">
      <c r="B145" s="140"/>
      <c r="C145" s="197"/>
      <c r="D145" s="188" t="s">
        <v>161</v>
      </c>
      <c r="E145" s="198" t="s">
        <v>1</v>
      </c>
      <c r="F145" s="199" t="s">
        <v>163</v>
      </c>
      <c r="G145" s="197"/>
      <c r="H145" s="200">
        <v>340</v>
      </c>
      <c r="I145" s="142"/>
      <c r="J145" s="197"/>
      <c r="L145" s="140"/>
      <c r="M145" s="143"/>
      <c r="T145" s="144"/>
      <c r="AT145" s="141" t="s">
        <v>161</v>
      </c>
      <c r="AU145" s="141" t="s">
        <v>83</v>
      </c>
      <c r="AV145" s="13" t="s">
        <v>159</v>
      </c>
      <c r="AW145" s="13" t="s">
        <v>30</v>
      </c>
      <c r="AX145" s="13" t="s">
        <v>81</v>
      </c>
      <c r="AY145" s="141" t="s">
        <v>153</v>
      </c>
    </row>
    <row r="146" spans="2:65" s="1" customFormat="1" ht="24.2" customHeight="1">
      <c r="B146" s="126"/>
      <c r="C146" s="182" t="s">
        <v>187</v>
      </c>
      <c r="D146" s="182" t="s">
        <v>155</v>
      </c>
      <c r="E146" s="183" t="s">
        <v>188</v>
      </c>
      <c r="F146" s="184" t="s">
        <v>189</v>
      </c>
      <c r="G146" s="185" t="s">
        <v>166</v>
      </c>
      <c r="H146" s="186">
        <v>10</v>
      </c>
      <c r="I146" s="128"/>
      <c r="J146" s="195">
        <f>ROUND(I146*H146,2)</f>
        <v>0</v>
      </c>
      <c r="K146" s="127" t="s">
        <v>167</v>
      </c>
      <c r="L146" s="32"/>
      <c r="M146" s="129" t="s">
        <v>1</v>
      </c>
      <c r="N146" s="130" t="s">
        <v>38</v>
      </c>
      <c r="P146" s="131">
        <f>O146*H146</f>
        <v>0</v>
      </c>
      <c r="Q146" s="131">
        <v>0</v>
      </c>
      <c r="R146" s="131">
        <f>Q146*H146</f>
        <v>0</v>
      </c>
      <c r="S146" s="131">
        <v>0.18</v>
      </c>
      <c r="T146" s="132">
        <f>S146*H146</f>
        <v>1.7999999999999998</v>
      </c>
      <c r="AR146" s="133" t="s">
        <v>159</v>
      </c>
      <c r="AT146" s="133" t="s">
        <v>155</v>
      </c>
      <c r="AU146" s="133" t="s">
        <v>83</v>
      </c>
      <c r="AY146" s="17" t="s">
        <v>153</v>
      </c>
      <c r="BE146" s="134">
        <f>IF(N146="základní",J146,0)</f>
        <v>0</v>
      </c>
      <c r="BF146" s="134">
        <f>IF(N146="snížená",J146,0)</f>
        <v>0</v>
      </c>
      <c r="BG146" s="134">
        <f>IF(N146="zákl. přenesená",J146,0)</f>
        <v>0</v>
      </c>
      <c r="BH146" s="134">
        <f>IF(N146="sníž. přenesená",J146,0)</f>
        <v>0</v>
      </c>
      <c r="BI146" s="134">
        <f>IF(N146="nulová",J146,0)</f>
        <v>0</v>
      </c>
      <c r="BJ146" s="17" t="s">
        <v>81</v>
      </c>
      <c r="BK146" s="134">
        <f>ROUND(I146*H146,2)</f>
        <v>0</v>
      </c>
      <c r="BL146" s="17" t="s">
        <v>159</v>
      </c>
      <c r="BM146" s="133" t="s">
        <v>190</v>
      </c>
    </row>
    <row r="147" spans="2:65" s="12" customFormat="1">
      <c r="B147" s="135"/>
      <c r="C147" s="187"/>
      <c r="D147" s="188" t="s">
        <v>161</v>
      </c>
      <c r="E147" s="189" t="s">
        <v>1</v>
      </c>
      <c r="F147" s="190" t="s">
        <v>90</v>
      </c>
      <c r="G147" s="187"/>
      <c r="H147" s="191">
        <v>10</v>
      </c>
      <c r="I147" s="137"/>
      <c r="J147" s="187"/>
      <c r="L147" s="135"/>
      <c r="M147" s="138"/>
      <c r="T147" s="139"/>
      <c r="AT147" s="136" t="s">
        <v>161</v>
      </c>
      <c r="AU147" s="136" t="s">
        <v>83</v>
      </c>
      <c r="AV147" s="12" t="s">
        <v>83</v>
      </c>
      <c r="AW147" s="12" t="s">
        <v>30</v>
      </c>
      <c r="AX147" s="12" t="s">
        <v>73</v>
      </c>
      <c r="AY147" s="136" t="s">
        <v>153</v>
      </c>
    </row>
    <row r="148" spans="2:65" s="13" customFormat="1">
      <c r="B148" s="140"/>
      <c r="C148" s="197"/>
      <c r="D148" s="188" t="s">
        <v>161</v>
      </c>
      <c r="E148" s="198" t="s">
        <v>1</v>
      </c>
      <c r="F148" s="199" t="s">
        <v>163</v>
      </c>
      <c r="G148" s="197"/>
      <c r="H148" s="200">
        <v>10</v>
      </c>
      <c r="I148" s="142"/>
      <c r="J148" s="197"/>
      <c r="L148" s="140"/>
      <c r="M148" s="143"/>
      <c r="T148" s="144"/>
      <c r="AT148" s="141" t="s">
        <v>161</v>
      </c>
      <c r="AU148" s="141" t="s">
        <v>83</v>
      </c>
      <c r="AV148" s="13" t="s">
        <v>159</v>
      </c>
      <c r="AW148" s="13" t="s">
        <v>30</v>
      </c>
      <c r="AX148" s="13" t="s">
        <v>81</v>
      </c>
      <c r="AY148" s="141" t="s">
        <v>153</v>
      </c>
    </row>
    <row r="149" spans="2:65" s="1" customFormat="1" ht="16.5" customHeight="1">
      <c r="B149" s="126"/>
      <c r="C149" s="182" t="s">
        <v>191</v>
      </c>
      <c r="D149" s="182" t="s">
        <v>155</v>
      </c>
      <c r="E149" s="183" t="s">
        <v>192</v>
      </c>
      <c r="F149" s="184" t="s">
        <v>193</v>
      </c>
      <c r="G149" s="185" t="s">
        <v>194</v>
      </c>
      <c r="H149" s="186">
        <v>13</v>
      </c>
      <c r="I149" s="128"/>
      <c r="J149" s="195">
        <f>ROUND(I149*H149,2)</f>
        <v>0</v>
      </c>
      <c r="K149" s="127" t="s">
        <v>167</v>
      </c>
      <c r="L149" s="32"/>
      <c r="M149" s="129" t="s">
        <v>1</v>
      </c>
      <c r="N149" s="130" t="s">
        <v>38</v>
      </c>
      <c r="P149" s="131">
        <f>O149*H149</f>
        <v>0</v>
      </c>
      <c r="Q149" s="131">
        <v>0</v>
      </c>
      <c r="R149" s="131">
        <f>Q149*H149</f>
        <v>0</v>
      </c>
      <c r="S149" s="131">
        <v>0.20499999999999999</v>
      </c>
      <c r="T149" s="132">
        <f>S149*H149</f>
        <v>2.665</v>
      </c>
      <c r="AR149" s="133" t="s">
        <v>159</v>
      </c>
      <c r="AT149" s="133" t="s">
        <v>155</v>
      </c>
      <c r="AU149" s="133" t="s">
        <v>83</v>
      </c>
      <c r="AY149" s="17" t="s">
        <v>153</v>
      </c>
      <c r="BE149" s="134">
        <f>IF(N149="základní",J149,0)</f>
        <v>0</v>
      </c>
      <c r="BF149" s="134">
        <f>IF(N149="snížená",J149,0)</f>
        <v>0</v>
      </c>
      <c r="BG149" s="134">
        <f>IF(N149="zákl. přenesená",J149,0)</f>
        <v>0</v>
      </c>
      <c r="BH149" s="134">
        <f>IF(N149="sníž. přenesená",J149,0)</f>
        <v>0</v>
      </c>
      <c r="BI149" s="134">
        <f>IF(N149="nulová",J149,0)</f>
        <v>0</v>
      </c>
      <c r="BJ149" s="17" t="s">
        <v>81</v>
      </c>
      <c r="BK149" s="134">
        <f>ROUND(I149*H149,2)</f>
        <v>0</v>
      </c>
      <c r="BL149" s="17" t="s">
        <v>159</v>
      </c>
      <c r="BM149" s="133" t="s">
        <v>195</v>
      </c>
    </row>
    <row r="150" spans="2:65" s="12" customFormat="1">
      <c r="B150" s="135"/>
      <c r="C150" s="187"/>
      <c r="D150" s="188" t="s">
        <v>161</v>
      </c>
      <c r="E150" s="189" t="s">
        <v>1</v>
      </c>
      <c r="F150" s="190" t="s">
        <v>96</v>
      </c>
      <c r="G150" s="187"/>
      <c r="H150" s="191">
        <v>13</v>
      </c>
      <c r="I150" s="137"/>
      <c r="J150" s="187"/>
      <c r="L150" s="135"/>
      <c r="M150" s="138"/>
      <c r="T150" s="139"/>
      <c r="AT150" s="136" t="s">
        <v>161</v>
      </c>
      <c r="AU150" s="136" t="s">
        <v>83</v>
      </c>
      <c r="AV150" s="12" t="s">
        <v>83</v>
      </c>
      <c r="AW150" s="12" t="s">
        <v>30</v>
      </c>
      <c r="AX150" s="12" t="s">
        <v>81</v>
      </c>
      <c r="AY150" s="136" t="s">
        <v>153</v>
      </c>
    </row>
    <row r="151" spans="2:65" s="1" customFormat="1" ht="24.2" customHeight="1">
      <c r="B151" s="126"/>
      <c r="C151" s="182" t="s">
        <v>92</v>
      </c>
      <c r="D151" s="182" t="s">
        <v>155</v>
      </c>
      <c r="E151" s="183" t="s">
        <v>196</v>
      </c>
      <c r="F151" s="184" t="s">
        <v>197</v>
      </c>
      <c r="G151" s="185" t="s">
        <v>194</v>
      </c>
      <c r="H151" s="186">
        <v>4.4000000000000004</v>
      </c>
      <c r="I151" s="128"/>
      <c r="J151" s="195">
        <f>ROUND(I151*H151,2)</f>
        <v>0</v>
      </c>
      <c r="K151" s="127" t="s">
        <v>167</v>
      </c>
      <c r="L151" s="32"/>
      <c r="M151" s="129" t="s">
        <v>1</v>
      </c>
      <c r="N151" s="130" t="s">
        <v>38</v>
      </c>
      <c r="P151" s="131">
        <f>O151*H151</f>
        <v>0</v>
      </c>
      <c r="Q151" s="131">
        <v>1.269E-2</v>
      </c>
      <c r="R151" s="131">
        <f>Q151*H151</f>
        <v>5.5836000000000004E-2</v>
      </c>
      <c r="S151" s="131">
        <v>0</v>
      </c>
      <c r="T151" s="132">
        <f>S151*H151</f>
        <v>0</v>
      </c>
      <c r="AR151" s="133" t="s">
        <v>159</v>
      </c>
      <c r="AT151" s="133" t="s">
        <v>155</v>
      </c>
      <c r="AU151" s="133" t="s">
        <v>83</v>
      </c>
      <c r="AY151" s="17" t="s">
        <v>153</v>
      </c>
      <c r="BE151" s="134">
        <f>IF(N151="základní",J151,0)</f>
        <v>0</v>
      </c>
      <c r="BF151" s="134">
        <f>IF(N151="snížená",J151,0)</f>
        <v>0</v>
      </c>
      <c r="BG151" s="134">
        <f>IF(N151="zákl. přenesená",J151,0)</f>
        <v>0</v>
      </c>
      <c r="BH151" s="134">
        <f>IF(N151="sníž. přenesená",J151,0)</f>
        <v>0</v>
      </c>
      <c r="BI151" s="134">
        <f>IF(N151="nulová",J151,0)</f>
        <v>0</v>
      </c>
      <c r="BJ151" s="17" t="s">
        <v>81</v>
      </c>
      <c r="BK151" s="134">
        <f>ROUND(I151*H151,2)</f>
        <v>0</v>
      </c>
      <c r="BL151" s="17" t="s">
        <v>159</v>
      </c>
      <c r="BM151" s="133" t="s">
        <v>198</v>
      </c>
    </row>
    <row r="152" spans="2:65" s="12" customFormat="1">
      <c r="B152" s="135"/>
      <c r="C152" s="187"/>
      <c r="D152" s="188" t="s">
        <v>161</v>
      </c>
      <c r="E152" s="189" t="s">
        <v>1</v>
      </c>
      <c r="F152" s="190" t="s">
        <v>199</v>
      </c>
      <c r="G152" s="187"/>
      <c r="H152" s="191">
        <v>4.4000000000000004</v>
      </c>
      <c r="I152" s="137"/>
      <c r="J152" s="187"/>
      <c r="L152" s="135"/>
      <c r="M152" s="138"/>
      <c r="T152" s="139"/>
      <c r="AT152" s="136" t="s">
        <v>161</v>
      </c>
      <c r="AU152" s="136" t="s">
        <v>83</v>
      </c>
      <c r="AV152" s="12" t="s">
        <v>83</v>
      </c>
      <c r="AW152" s="12" t="s">
        <v>30</v>
      </c>
      <c r="AX152" s="12" t="s">
        <v>73</v>
      </c>
      <c r="AY152" s="136" t="s">
        <v>153</v>
      </c>
    </row>
    <row r="153" spans="2:65" s="13" customFormat="1">
      <c r="B153" s="140"/>
      <c r="C153" s="197"/>
      <c r="D153" s="188" t="s">
        <v>161</v>
      </c>
      <c r="E153" s="198" t="s">
        <v>1</v>
      </c>
      <c r="F153" s="199" t="s">
        <v>163</v>
      </c>
      <c r="G153" s="197"/>
      <c r="H153" s="200">
        <v>4.4000000000000004</v>
      </c>
      <c r="I153" s="142"/>
      <c r="J153" s="197"/>
      <c r="L153" s="140"/>
      <c r="M153" s="143"/>
      <c r="T153" s="144"/>
      <c r="AT153" s="141" t="s">
        <v>161</v>
      </c>
      <c r="AU153" s="141" t="s">
        <v>83</v>
      </c>
      <c r="AV153" s="13" t="s">
        <v>159</v>
      </c>
      <c r="AW153" s="13" t="s">
        <v>30</v>
      </c>
      <c r="AX153" s="13" t="s">
        <v>81</v>
      </c>
      <c r="AY153" s="141" t="s">
        <v>153</v>
      </c>
    </row>
    <row r="154" spans="2:65" s="1" customFormat="1" ht="21.75" customHeight="1">
      <c r="B154" s="126"/>
      <c r="C154" s="182" t="s">
        <v>200</v>
      </c>
      <c r="D154" s="182" t="s">
        <v>155</v>
      </c>
      <c r="E154" s="183" t="s">
        <v>201</v>
      </c>
      <c r="F154" s="184" t="s">
        <v>202</v>
      </c>
      <c r="G154" s="185" t="s">
        <v>194</v>
      </c>
      <c r="H154" s="186">
        <v>4.5</v>
      </c>
      <c r="I154" s="128"/>
      <c r="J154" s="195">
        <f>ROUND(I154*H154,2)</f>
        <v>0</v>
      </c>
      <c r="K154" s="127" t="s">
        <v>1</v>
      </c>
      <c r="L154" s="32"/>
      <c r="M154" s="129" t="s">
        <v>1</v>
      </c>
      <c r="N154" s="130" t="s">
        <v>38</v>
      </c>
      <c r="P154" s="131">
        <f>O154*H154</f>
        <v>0</v>
      </c>
      <c r="Q154" s="131">
        <v>1.269E-2</v>
      </c>
      <c r="R154" s="131">
        <f>Q154*H154</f>
        <v>5.7105000000000003E-2</v>
      </c>
      <c r="S154" s="131">
        <v>0</v>
      </c>
      <c r="T154" s="132">
        <f>S154*H154</f>
        <v>0</v>
      </c>
      <c r="AR154" s="133" t="s">
        <v>159</v>
      </c>
      <c r="AT154" s="133" t="s">
        <v>155</v>
      </c>
      <c r="AU154" s="133" t="s">
        <v>83</v>
      </c>
      <c r="AY154" s="17" t="s">
        <v>153</v>
      </c>
      <c r="BE154" s="134">
        <f>IF(N154="základní",J154,0)</f>
        <v>0</v>
      </c>
      <c r="BF154" s="134">
        <f>IF(N154="snížená",J154,0)</f>
        <v>0</v>
      </c>
      <c r="BG154" s="134">
        <f>IF(N154="zákl. přenesená",J154,0)</f>
        <v>0</v>
      </c>
      <c r="BH154" s="134">
        <f>IF(N154="sníž. přenesená",J154,0)</f>
        <v>0</v>
      </c>
      <c r="BI154" s="134">
        <f>IF(N154="nulová",J154,0)</f>
        <v>0</v>
      </c>
      <c r="BJ154" s="17" t="s">
        <v>81</v>
      </c>
      <c r="BK154" s="134">
        <f>ROUND(I154*H154,2)</f>
        <v>0</v>
      </c>
      <c r="BL154" s="17" t="s">
        <v>159</v>
      </c>
      <c r="BM154" s="133" t="s">
        <v>203</v>
      </c>
    </row>
    <row r="155" spans="2:65" s="12" customFormat="1">
      <c r="B155" s="135"/>
      <c r="C155" s="187"/>
      <c r="D155" s="188" t="s">
        <v>161</v>
      </c>
      <c r="E155" s="189" t="s">
        <v>1</v>
      </c>
      <c r="F155" s="190" t="s">
        <v>204</v>
      </c>
      <c r="G155" s="187"/>
      <c r="H155" s="191">
        <v>4.5</v>
      </c>
      <c r="I155" s="137"/>
      <c r="J155" s="187"/>
      <c r="L155" s="135"/>
      <c r="M155" s="138"/>
      <c r="T155" s="139"/>
      <c r="AT155" s="136" t="s">
        <v>161</v>
      </c>
      <c r="AU155" s="136" t="s">
        <v>83</v>
      </c>
      <c r="AV155" s="12" t="s">
        <v>83</v>
      </c>
      <c r="AW155" s="12" t="s">
        <v>30</v>
      </c>
      <c r="AX155" s="12" t="s">
        <v>73</v>
      </c>
      <c r="AY155" s="136" t="s">
        <v>153</v>
      </c>
    </row>
    <row r="156" spans="2:65" s="13" customFormat="1">
      <c r="B156" s="140"/>
      <c r="C156" s="197"/>
      <c r="D156" s="188" t="s">
        <v>161</v>
      </c>
      <c r="E156" s="198" t="s">
        <v>1</v>
      </c>
      <c r="F156" s="199" t="s">
        <v>163</v>
      </c>
      <c r="G156" s="197"/>
      <c r="H156" s="200">
        <v>4.5</v>
      </c>
      <c r="I156" s="142"/>
      <c r="J156" s="197"/>
      <c r="L156" s="140"/>
      <c r="M156" s="143"/>
      <c r="T156" s="144"/>
      <c r="AT156" s="141" t="s">
        <v>161</v>
      </c>
      <c r="AU156" s="141" t="s">
        <v>83</v>
      </c>
      <c r="AV156" s="13" t="s">
        <v>159</v>
      </c>
      <c r="AW156" s="13" t="s">
        <v>30</v>
      </c>
      <c r="AX156" s="13" t="s">
        <v>81</v>
      </c>
      <c r="AY156" s="141" t="s">
        <v>153</v>
      </c>
    </row>
    <row r="157" spans="2:65" s="1" customFormat="1" ht="24.2" customHeight="1">
      <c r="B157" s="126"/>
      <c r="C157" s="182" t="s">
        <v>8</v>
      </c>
      <c r="D157" s="182" t="s">
        <v>155</v>
      </c>
      <c r="E157" s="183" t="s">
        <v>205</v>
      </c>
      <c r="F157" s="184" t="s">
        <v>206</v>
      </c>
      <c r="G157" s="185" t="s">
        <v>194</v>
      </c>
      <c r="H157" s="186">
        <v>2</v>
      </c>
      <c r="I157" s="128"/>
      <c r="J157" s="195">
        <f>ROUND(I157*H157,2)</f>
        <v>0</v>
      </c>
      <c r="K157" s="127" t="s">
        <v>167</v>
      </c>
      <c r="L157" s="32"/>
      <c r="M157" s="129" t="s">
        <v>1</v>
      </c>
      <c r="N157" s="130" t="s">
        <v>38</v>
      </c>
      <c r="P157" s="131">
        <f>O157*H157</f>
        <v>0</v>
      </c>
      <c r="Q157" s="131">
        <v>3.6900000000000002E-2</v>
      </c>
      <c r="R157" s="131">
        <f>Q157*H157</f>
        <v>7.3800000000000004E-2</v>
      </c>
      <c r="S157" s="131">
        <v>0</v>
      </c>
      <c r="T157" s="132">
        <f>S157*H157</f>
        <v>0</v>
      </c>
      <c r="AR157" s="133" t="s">
        <v>159</v>
      </c>
      <c r="AT157" s="133" t="s">
        <v>155</v>
      </c>
      <c r="AU157" s="133" t="s">
        <v>83</v>
      </c>
      <c r="AY157" s="17" t="s">
        <v>153</v>
      </c>
      <c r="BE157" s="134">
        <f>IF(N157="základní",J157,0)</f>
        <v>0</v>
      </c>
      <c r="BF157" s="134">
        <f>IF(N157="snížená",J157,0)</f>
        <v>0</v>
      </c>
      <c r="BG157" s="134">
        <f>IF(N157="zákl. přenesená",J157,0)</f>
        <v>0</v>
      </c>
      <c r="BH157" s="134">
        <f>IF(N157="sníž. přenesená",J157,0)</f>
        <v>0</v>
      </c>
      <c r="BI157" s="134">
        <f>IF(N157="nulová",J157,0)</f>
        <v>0</v>
      </c>
      <c r="BJ157" s="17" t="s">
        <v>81</v>
      </c>
      <c r="BK157" s="134">
        <f>ROUND(I157*H157,2)</f>
        <v>0</v>
      </c>
      <c r="BL157" s="17" t="s">
        <v>159</v>
      </c>
      <c r="BM157" s="133" t="s">
        <v>207</v>
      </c>
    </row>
    <row r="158" spans="2:65" s="12" customFormat="1">
      <c r="B158" s="135"/>
      <c r="C158" s="187"/>
      <c r="D158" s="188" t="s">
        <v>161</v>
      </c>
      <c r="E158" s="189" t="s">
        <v>1</v>
      </c>
      <c r="F158" s="190" t="s">
        <v>208</v>
      </c>
      <c r="G158" s="187"/>
      <c r="H158" s="191">
        <v>2</v>
      </c>
      <c r="I158" s="137"/>
      <c r="J158" s="187"/>
      <c r="L158" s="135"/>
      <c r="M158" s="138"/>
      <c r="T158" s="139"/>
      <c r="AT158" s="136" t="s">
        <v>161</v>
      </c>
      <c r="AU158" s="136" t="s">
        <v>83</v>
      </c>
      <c r="AV158" s="12" t="s">
        <v>83</v>
      </c>
      <c r="AW158" s="12" t="s">
        <v>30</v>
      </c>
      <c r="AX158" s="12" t="s">
        <v>73</v>
      </c>
      <c r="AY158" s="136" t="s">
        <v>153</v>
      </c>
    </row>
    <row r="159" spans="2:65" s="13" customFormat="1">
      <c r="B159" s="140"/>
      <c r="C159" s="197"/>
      <c r="D159" s="188" t="s">
        <v>161</v>
      </c>
      <c r="E159" s="198" t="s">
        <v>1</v>
      </c>
      <c r="F159" s="199" t="s">
        <v>163</v>
      </c>
      <c r="G159" s="197"/>
      <c r="H159" s="200">
        <v>2</v>
      </c>
      <c r="I159" s="142"/>
      <c r="J159" s="197"/>
      <c r="L159" s="140"/>
      <c r="M159" s="143"/>
      <c r="T159" s="144"/>
      <c r="AT159" s="141" t="s">
        <v>161</v>
      </c>
      <c r="AU159" s="141" t="s">
        <v>83</v>
      </c>
      <c r="AV159" s="13" t="s">
        <v>159</v>
      </c>
      <c r="AW159" s="13" t="s">
        <v>30</v>
      </c>
      <c r="AX159" s="13" t="s">
        <v>81</v>
      </c>
      <c r="AY159" s="141" t="s">
        <v>153</v>
      </c>
    </row>
    <row r="160" spans="2:65" s="1" customFormat="1" ht="37.9" customHeight="1">
      <c r="B160" s="126"/>
      <c r="C160" s="182" t="s">
        <v>98</v>
      </c>
      <c r="D160" s="182" t="s">
        <v>155</v>
      </c>
      <c r="E160" s="183" t="s">
        <v>209</v>
      </c>
      <c r="F160" s="184" t="s">
        <v>210</v>
      </c>
      <c r="G160" s="185" t="s">
        <v>211</v>
      </c>
      <c r="H160" s="186">
        <v>1</v>
      </c>
      <c r="I160" s="128"/>
      <c r="J160" s="195">
        <f>ROUND(I160*H160,2)</f>
        <v>0</v>
      </c>
      <c r="K160" s="127" t="s">
        <v>1</v>
      </c>
      <c r="L160" s="32"/>
      <c r="M160" s="129" t="s">
        <v>1</v>
      </c>
      <c r="N160" s="130" t="s">
        <v>38</v>
      </c>
      <c r="P160" s="131">
        <f>O160*H160</f>
        <v>0</v>
      </c>
      <c r="Q160" s="131">
        <v>3.6900000000000002E-2</v>
      </c>
      <c r="R160" s="131">
        <f>Q160*H160</f>
        <v>3.6900000000000002E-2</v>
      </c>
      <c r="S160" s="131">
        <v>0</v>
      </c>
      <c r="T160" s="132">
        <f>S160*H160</f>
        <v>0</v>
      </c>
      <c r="AR160" s="133" t="s">
        <v>159</v>
      </c>
      <c r="AT160" s="133" t="s">
        <v>155</v>
      </c>
      <c r="AU160" s="133" t="s">
        <v>83</v>
      </c>
      <c r="AY160" s="17" t="s">
        <v>153</v>
      </c>
      <c r="BE160" s="134">
        <f>IF(N160="základní",J160,0)</f>
        <v>0</v>
      </c>
      <c r="BF160" s="134">
        <f>IF(N160="snížená",J160,0)</f>
        <v>0</v>
      </c>
      <c r="BG160" s="134">
        <f>IF(N160="zákl. přenesená",J160,0)</f>
        <v>0</v>
      </c>
      <c r="BH160" s="134">
        <f>IF(N160="sníž. přenesená",J160,0)</f>
        <v>0</v>
      </c>
      <c r="BI160" s="134">
        <f>IF(N160="nulová",J160,0)</f>
        <v>0</v>
      </c>
      <c r="BJ160" s="17" t="s">
        <v>81</v>
      </c>
      <c r="BK160" s="134">
        <f>ROUND(I160*H160,2)</f>
        <v>0</v>
      </c>
      <c r="BL160" s="17" t="s">
        <v>159</v>
      </c>
      <c r="BM160" s="133" t="s">
        <v>212</v>
      </c>
    </row>
    <row r="161" spans="2:65" s="12" customFormat="1">
      <c r="B161" s="135"/>
      <c r="C161" s="187"/>
      <c r="D161" s="188" t="s">
        <v>161</v>
      </c>
      <c r="E161" s="189" t="s">
        <v>1</v>
      </c>
      <c r="F161" s="190" t="s">
        <v>213</v>
      </c>
      <c r="G161" s="187"/>
      <c r="H161" s="191">
        <v>1</v>
      </c>
      <c r="I161" s="137"/>
      <c r="J161" s="187"/>
      <c r="L161" s="135"/>
      <c r="M161" s="138"/>
      <c r="T161" s="139"/>
      <c r="AT161" s="136" t="s">
        <v>161</v>
      </c>
      <c r="AU161" s="136" t="s">
        <v>83</v>
      </c>
      <c r="AV161" s="12" t="s">
        <v>83</v>
      </c>
      <c r="AW161" s="12" t="s">
        <v>30</v>
      </c>
      <c r="AX161" s="12" t="s">
        <v>73</v>
      </c>
      <c r="AY161" s="136" t="s">
        <v>153</v>
      </c>
    </row>
    <row r="162" spans="2:65" s="13" customFormat="1">
      <c r="B162" s="140"/>
      <c r="C162" s="197"/>
      <c r="D162" s="188" t="s">
        <v>161</v>
      </c>
      <c r="E162" s="198" t="s">
        <v>1</v>
      </c>
      <c r="F162" s="199" t="s">
        <v>163</v>
      </c>
      <c r="G162" s="197"/>
      <c r="H162" s="200">
        <v>1</v>
      </c>
      <c r="I162" s="142"/>
      <c r="J162" s="197"/>
      <c r="L162" s="140"/>
      <c r="M162" s="143"/>
      <c r="T162" s="144"/>
      <c r="AT162" s="141" t="s">
        <v>161</v>
      </c>
      <c r="AU162" s="141" t="s">
        <v>83</v>
      </c>
      <c r="AV162" s="13" t="s">
        <v>159</v>
      </c>
      <c r="AW162" s="13" t="s">
        <v>30</v>
      </c>
      <c r="AX162" s="13" t="s">
        <v>81</v>
      </c>
      <c r="AY162" s="141" t="s">
        <v>153</v>
      </c>
    </row>
    <row r="163" spans="2:65" s="1" customFormat="1" ht="33" customHeight="1">
      <c r="B163" s="126"/>
      <c r="C163" s="182" t="s">
        <v>214</v>
      </c>
      <c r="D163" s="182" t="s">
        <v>155</v>
      </c>
      <c r="E163" s="183" t="s">
        <v>215</v>
      </c>
      <c r="F163" s="184" t="s">
        <v>216</v>
      </c>
      <c r="G163" s="185" t="s">
        <v>217</v>
      </c>
      <c r="H163" s="186">
        <v>1</v>
      </c>
      <c r="I163" s="128"/>
      <c r="J163" s="195">
        <f>ROUND(I163*H163,2)</f>
        <v>0</v>
      </c>
      <c r="K163" s="127" t="s">
        <v>1</v>
      </c>
      <c r="L163" s="32"/>
      <c r="M163" s="129" t="s">
        <v>1</v>
      </c>
      <c r="N163" s="130" t="s">
        <v>38</v>
      </c>
      <c r="P163" s="131">
        <f>O163*H163</f>
        <v>0</v>
      </c>
      <c r="Q163" s="131">
        <v>3.6900000000000002E-2</v>
      </c>
      <c r="R163" s="131">
        <f>Q163*H163</f>
        <v>3.6900000000000002E-2</v>
      </c>
      <c r="S163" s="131">
        <v>0</v>
      </c>
      <c r="T163" s="132">
        <f>S163*H163</f>
        <v>0</v>
      </c>
      <c r="AR163" s="133" t="s">
        <v>159</v>
      </c>
      <c r="AT163" s="133" t="s">
        <v>155</v>
      </c>
      <c r="AU163" s="133" t="s">
        <v>83</v>
      </c>
      <c r="AY163" s="17" t="s">
        <v>153</v>
      </c>
      <c r="BE163" s="134">
        <f>IF(N163="základní",J163,0)</f>
        <v>0</v>
      </c>
      <c r="BF163" s="134">
        <f>IF(N163="snížená",J163,0)</f>
        <v>0</v>
      </c>
      <c r="BG163" s="134">
        <f>IF(N163="zákl. přenesená",J163,0)</f>
        <v>0</v>
      </c>
      <c r="BH163" s="134">
        <f>IF(N163="sníž. přenesená",J163,0)</f>
        <v>0</v>
      </c>
      <c r="BI163" s="134">
        <f>IF(N163="nulová",J163,0)</f>
        <v>0</v>
      </c>
      <c r="BJ163" s="17" t="s">
        <v>81</v>
      </c>
      <c r="BK163" s="134">
        <f>ROUND(I163*H163,2)</f>
        <v>0</v>
      </c>
      <c r="BL163" s="17" t="s">
        <v>159</v>
      </c>
      <c r="BM163" s="133" t="s">
        <v>218</v>
      </c>
    </row>
    <row r="164" spans="2:65" s="12" customFormat="1">
      <c r="B164" s="135"/>
      <c r="C164" s="187"/>
      <c r="D164" s="188" t="s">
        <v>161</v>
      </c>
      <c r="E164" s="189" t="s">
        <v>1</v>
      </c>
      <c r="F164" s="190" t="s">
        <v>219</v>
      </c>
      <c r="G164" s="187"/>
      <c r="H164" s="191">
        <v>1</v>
      </c>
      <c r="I164" s="137"/>
      <c r="J164" s="187"/>
      <c r="L164" s="135"/>
      <c r="M164" s="138"/>
      <c r="T164" s="139"/>
      <c r="AT164" s="136" t="s">
        <v>161</v>
      </c>
      <c r="AU164" s="136" t="s">
        <v>83</v>
      </c>
      <c r="AV164" s="12" t="s">
        <v>83</v>
      </c>
      <c r="AW164" s="12" t="s">
        <v>30</v>
      </c>
      <c r="AX164" s="12" t="s">
        <v>73</v>
      </c>
      <c r="AY164" s="136" t="s">
        <v>153</v>
      </c>
    </row>
    <row r="165" spans="2:65" s="13" customFormat="1">
      <c r="B165" s="140"/>
      <c r="C165" s="197"/>
      <c r="D165" s="188" t="s">
        <v>161</v>
      </c>
      <c r="E165" s="198" t="s">
        <v>1</v>
      </c>
      <c r="F165" s="199" t="s">
        <v>163</v>
      </c>
      <c r="G165" s="197"/>
      <c r="H165" s="200">
        <v>1</v>
      </c>
      <c r="I165" s="142"/>
      <c r="J165" s="197"/>
      <c r="L165" s="140"/>
      <c r="M165" s="143"/>
      <c r="T165" s="144"/>
      <c r="AT165" s="141" t="s">
        <v>161</v>
      </c>
      <c r="AU165" s="141" t="s">
        <v>83</v>
      </c>
      <c r="AV165" s="13" t="s">
        <v>159</v>
      </c>
      <c r="AW165" s="13" t="s">
        <v>30</v>
      </c>
      <c r="AX165" s="13" t="s">
        <v>81</v>
      </c>
      <c r="AY165" s="141" t="s">
        <v>153</v>
      </c>
    </row>
    <row r="166" spans="2:65" s="1" customFormat="1" ht="24.2" customHeight="1">
      <c r="B166" s="126"/>
      <c r="C166" s="182" t="s">
        <v>220</v>
      </c>
      <c r="D166" s="182" t="s">
        <v>155</v>
      </c>
      <c r="E166" s="183" t="s">
        <v>221</v>
      </c>
      <c r="F166" s="184" t="s">
        <v>222</v>
      </c>
      <c r="G166" s="185" t="s">
        <v>194</v>
      </c>
      <c r="H166" s="186">
        <v>2</v>
      </c>
      <c r="I166" s="128"/>
      <c r="J166" s="195">
        <f>ROUND(I166*H166,2)</f>
        <v>0</v>
      </c>
      <c r="K166" s="127" t="s">
        <v>1</v>
      </c>
      <c r="L166" s="32"/>
      <c r="M166" s="129" t="s">
        <v>1</v>
      </c>
      <c r="N166" s="130" t="s">
        <v>38</v>
      </c>
      <c r="P166" s="131">
        <f>O166*H166</f>
        <v>0</v>
      </c>
      <c r="Q166" s="131">
        <v>8.6800000000000002E-3</v>
      </c>
      <c r="R166" s="131">
        <f>Q166*H166</f>
        <v>1.736E-2</v>
      </c>
      <c r="S166" s="131">
        <v>0</v>
      </c>
      <c r="T166" s="132">
        <f>S166*H166</f>
        <v>0</v>
      </c>
      <c r="AR166" s="133" t="s">
        <v>159</v>
      </c>
      <c r="AT166" s="133" t="s">
        <v>155</v>
      </c>
      <c r="AU166" s="133" t="s">
        <v>83</v>
      </c>
      <c r="AY166" s="17" t="s">
        <v>153</v>
      </c>
      <c r="BE166" s="134">
        <f>IF(N166="základní",J166,0)</f>
        <v>0</v>
      </c>
      <c r="BF166" s="134">
        <f>IF(N166="snížená",J166,0)</f>
        <v>0</v>
      </c>
      <c r="BG166" s="134">
        <f>IF(N166="zákl. přenesená",J166,0)</f>
        <v>0</v>
      </c>
      <c r="BH166" s="134">
        <f>IF(N166="sníž. přenesená",J166,0)</f>
        <v>0</v>
      </c>
      <c r="BI166" s="134">
        <f>IF(N166="nulová",J166,0)</f>
        <v>0</v>
      </c>
      <c r="BJ166" s="17" t="s">
        <v>81</v>
      </c>
      <c r="BK166" s="134">
        <f>ROUND(I166*H166,2)</f>
        <v>0</v>
      </c>
      <c r="BL166" s="17" t="s">
        <v>159</v>
      </c>
      <c r="BM166" s="133" t="s">
        <v>223</v>
      </c>
    </row>
    <row r="167" spans="2:65" s="12" customFormat="1">
      <c r="B167" s="135"/>
      <c r="C167" s="187"/>
      <c r="D167" s="188" t="s">
        <v>161</v>
      </c>
      <c r="E167" s="189" t="s">
        <v>1</v>
      </c>
      <c r="F167" s="190" t="s">
        <v>224</v>
      </c>
      <c r="G167" s="187"/>
      <c r="H167" s="191">
        <v>2</v>
      </c>
      <c r="I167" s="137"/>
      <c r="J167" s="187"/>
      <c r="L167" s="135"/>
      <c r="M167" s="138"/>
      <c r="T167" s="139"/>
      <c r="AT167" s="136" t="s">
        <v>161</v>
      </c>
      <c r="AU167" s="136" t="s">
        <v>83</v>
      </c>
      <c r="AV167" s="12" t="s">
        <v>83</v>
      </c>
      <c r="AW167" s="12" t="s">
        <v>30</v>
      </c>
      <c r="AX167" s="12" t="s">
        <v>73</v>
      </c>
      <c r="AY167" s="136" t="s">
        <v>153</v>
      </c>
    </row>
    <row r="168" spans="2:65" s="13" customFormat="1">
      <c r="B168" s="140"/>
      <c r="C168" s="197"/>
      <c r="D168" s="188" t="s">
        <v>161</v>
      </c>
      <c r="E168" s="198" t="s">
        <v>1</v>
      </c>
      <c r="F168" s="199" t="s">
        <v>163</v>
      </c>
      <c r="G168" s="197"/>
      <c r="H168" s="200">
        <v>2</v>
      </c>
      <c r="I168" s="142"/>
      <c r="J168" s="197"/>
      <c r="L168" s="140"/>
      <c r="M168" s="143"/>
      <c r="T168" s="144"/>
      <c r="AT168" s="141" t="s">
        <v>161</v>
      </c>
      <c r="AU168" s="141" t="s">
        <v>83</v>
      </c>
      <c r="AV168" s="13" t="s">
        <v>159</v>
      </c>
      <c r="AW168" s="13" t="s">
        <v>30</v>
      </c>
      <c r="AX168" s="13" t="s">
        <v>81</v>
      </c>
      <c r="AY168" s="141" t="s">
        <v>153</v>
      </c>
    </row>
    <row r="169" spans="2:65" s="1" customFormat="1" ht="24.2" customHeight="1">
      <c r="B169" s="126"/>
      <c r="C169" s="182" t="s">
        <v>225</v>
      </c>
      <c r="D169" s="182" t="s">
        <v>155</v>
      </c>
      <c r="E169" s="183" t="s">
        <v>226</v>
      </c>
      <c r="F169" s="184" t="s">
        <v>227</v>
      </c>
      <c r="G169" s="185" t="s">
        <v>166</v>
      </c>
      <c r="H169" s="186">
        <v>57</v>
      </c>
      <c r="I169" s="128"/>
      <c r="J169" s="195">
        <f>ROUND(I169*H169,2)</f>
        <v>0</v>
      </c>
      <c r="K169" s="127" t="s">
        <v>167</v>
      </c>
      <c r="L169" s="32"/>
      <c r="M169" s="129" t="s">
        <v>1</v>
      </c>
      <c r="N169" s="130" t="s">
        <v>38</v>
      </c>
      <c r="P169" s="131">
        <f>O169*H169</f>
        <v>0</v>
      </c>
      <c r="Q169" s="131">
        <v>0</v>
      </c>
      <c r="R169" s="131">
        <f>Q169*H169</f>
        <v>0</v>
      </c>
      <c r="S169" s="131">
        <v>0</v>
      </c>
      <c r="T169" s="132">
        <f>S169*H169</f>
        <v>0</v>
      </c>
      <c r="AR169" s="133" t="s">
        <v>159</v>
      </c>
      <c r="AT169" s="133" t="s">
        <v>155</v>
      </c>
      <c r="AU169" s="133" t="s">
        <v>83</v>
      </c>
      <c r="AY169" s="17" t="s">
        <v>153</v>
      </c>
      <c r="BE169" s="134">
        <f>IF(N169="základní",J169,0)</f>
        <v>0</v>
      </c>
      <c r="BF169" s="134">
        <f>IF(N169="snížená",J169,0)</f>
        <v>0</v>
      </c>
      <c r="BG169" s="134">
        <f>IF(N169="zákl. přenesená",J169,0)</f>
        <v>0</v>
      </c>
      <c r="BH169" s="134">
        <f>IF(N169="sníž. přenesená",J169,0)</f>
        <v>0</v>
      </c>
      <c r="BI169" s="134">
        <f>IF(N169="nulová",J169,0)</f>
        <v>0</v>
      </c>
      <c r="BJ169" s="17" t="s">
        <v>81</v>
      </c>
      <c r="BK169" s="134">
        <f>ROUND(I169*H169,2)</f>
        <v>0</v>
      </c>
      <c r="BL169" s="17" t="s">
        <v>159</v>
      </c>
      <c r="BM169" s="133" t="s">
        <v>228</v>
      </c>
    </row>
    <row r="170" spans="2:65" s="12" customFormat="1">
      <c r="B170" s="135"/>
      <c r="C170" s="187"/>
      <c r="D170" s="188" t="s">
        <v>161</v>
      </c>
      <c r="E170" s="189" t="s">
        <v>1</v>
      </c>
      <c r="F170" s="190" t="s">
        <v>229</v>
      </c>
      <c r="G170" s="187"/>
      <c r="H170" s="191">
        <v>57</v>
      </c>
      <c r="I170" s="137"/>
      <c r="J170" s="187"/>
      <c r="L170" s="135"/>
      <c r="M170" s="138"/>
      <c r="T170" s="139"/>
      <c r="AT170" s="136" t="s">
        <v>161</v>
      </c>
      <c r="AU170" s="136" t="s">
        <v>83</v>
      </c>
      <c r="AV170" s="12" t="s">
        <v>83</v>
      </c>
      <c r="AW170" s="12" t="s">
        <v>30</v>
      </c>
      <c r="AX170" s="12" t="s">
        <v>81</v>
      </c>
      <c r="AY170" s="136" t="s">
        <v>153</v>
      </c>
    </row>
    <row r="171" spans="2:65" s="1" customFormat="1" ht="24.2" customHeight="1">
      <c r="B171" s="126"/>
      <c r="C171" s="182" t="s">
        <v>230</v>
      </c>
      <c r="D171" s="182" t="s">
        <v>155</v>
      </c>
      <c r="E171" s="183" t="s">
        <v>231</v>
      </c>
      <c r="F171" s="184" t="s">
        <v>232</v>
      </c>
      <c r="G171" s="185" t="s">
        <v>158</v>
      </c>
      <c r="H171" s="186">
        <v>56</v>
      </c>
      <c r="I171" s="128"/>
      <c r="J171" s="195">
        <f>ROUND(I171*H171,2)</f>
        <v>0</v>
      </c>
      <c r="K171" s="127" t="s">
        <v>167</v>
      </c>
      <c r="L171" s="32"/>
      <c r="M171" s="129" t="s">
        <v>1</v>
      </c>
      <c r="N171" s="130" t="s">
        <v>38</v>
      </c>
      <c r="P171" s="131">
        <f>O171*H171</f>
        <v>0</v>
      </c>
      <c r="Q171" s="131">
        <v>0</v>
      </c>
      <c r="R171" s="131">
        <f>Q171*H171</f>
        <v>0</v>
      </c>
      <c r="S171" s="131">
        <v>0</v>
      </c>
      <c r="T171" s="132">
        <f>S171*H171</f>
        <v>0</v>
      </c>
      <c r="AR171" s="133" t="s">
        <v>159</v>
      </c>
      <c r="AT171" s="133" t="s">
        <v>155</v>
      </c>
      <c r="AU171" s="133" t="s">
        <v>83</v>
      </c>
      <c r="AY171" s="17" t="s">
        <v>153</v>
      </c>
      <c r="BE171" s="134">
        <f>IF(N171="základní",J171,0)</f>
        <v>0</v>
      </c>
      <c r="BF171" s="134">
        <f>IF(N171="snížená",J171,0)</f>
        <v>0</v>
      </c>
      <c r="BG171" s="134">
        <f>IF(N171="zákl. přenesená",J171,0)</f>
        <v>0</v>
      </c>
      <c r="BH171" s="134">
        <f>IF(N171="sníž. přenesená",J171,0)</f>
        <v>0</v>
      </c>
      <c r="BI171" s="134">
        <f>IF(N171="nulová",J171,0)</f>
        <v>0</v>
      </c>
      <c r="BJ171" s="17" t="s">
        <v>81</v>
      </c>
      <c r="BK171" s="134">
        <f>ROUND(I171*H171,2)</f>
        <v>0</v>
      </c>
      <c r="BL171" s="17" t="s">
        <v>159</v>
      </c>
      <c r="BM171" s="133" t="s">
        <v>233</v>
      </c>
    </row>
    <row r="172" spans="2:65" s="12" customFormat="1">
      <c r="B172" s="135"/>
      <c r="C172" s="187"/>
      <c r="D172" s="188" t="s">
        <v>161</v>
      </c>
      <c r="E172" s="189" t="s">
        <v>1</v>
      </c>
      <c r="F172" s="190" t="s">
        <v>234</v>
      </c>
      <c r="G172" s="187"/>
      <c r="H172" s="191">
        <v>56</v>
      </c>
      <c r="I172" s="137"/>
      <c r="J172" s="187"/>
      <c r="L172" s="135"/>
      <c r="M172" s="138"/>
      <c r="T172" s="139"/>
      <c r="AT172" s="136" t="s">
        <v>161</v>
      </c>
      <c r="AU172" s="136" t="s">
        <v>83</v>
      </c>
      <c r="AV172" s="12" t="s">
        <v>83</v>
      </c>
      <c r="AW172" s="12" t="s">
        <v>30</v>
      </c>
      <c r="AX172" s="12" t="s">
        <v>73</v>
      </c>
      <c r="AY172" s="136" t="s">
        <v>153</v>
      </c>
    </row>
    <row r="173" spans="2:65" s="13" customFormat="1">
      <c r="B173" s="140"/>
      <c r="C173" s="197"/>
      <c r="D173" s="188" t="s">
        <v>161</v>
      </c>
      <c r="E173" s="198" t="s">
        <v>1</v>
      </c>
      <c r="F173" s="199" t="s">
        <v>163</v>
      </c>
      <c r="G173" s="197"/>
      <c r="H173" s="200">
        <v>56</v>
      </c>
      <c r="I173" s="142"/>
      <c r="J173" s="197"/>
      <c r="L173" s="140"/>
      <c r="M173" s="143"/>
      <c r="T173" s="144"/>
      <c r="AT173" s="141" t="s">
        <v>161</v>
      </c>
      <c r="AU173" s="141" t="s">
        <v>83</v>
      </c>
      <c r="AV173" s="13" t="s">
        <v>159</v>
      </c>
      <c r="AW173" s="13" t="s">
        <v>30</v>
      </c>
      <c r="AX173" s="13" t="s">
        <v>81</v>
      </c>
      <c r="AY173" s="141" t="s">
        <v>153</v>
      </c>
    </row>
    <row r="174" spans="2:65" s="1" customFormat="1" ht="33" customHeight="1">
      <c r="B174" s="126"/>
      <c r="C174" s="182" t="s">
        <v>235</v>
      </c>
      <c r="D174" s="182" t="s">
        <v>155</v>
      </c>
      <c r="E174" s="183" t="s">
        <v>236</v>
      </c>
      <c r="F174" s="184" t="s">
        <v>237</v>
      </c>
      <c r="G174" s="185" t="s">
        <v>158</v>
      </c>
      <c r="H174" s="186">
        <v>260</v>
      </c>
      <c r="I174" s="128"/>
      <c r="J174" s="195">
        <f>ROUND(I174*H174,2)</f>
        <v>0</v>
      </c>
      <c r="K174" s="127" t="s">
        <v>167</v>
      </c>
      <c r="L174" s="32"/>
      <c r="M174" s="129" t="s">
        <v>1</v>
      </c>
      <c r="N174" s="130" t="s">
        <v>38</v>
      </c>
      <c r="P174" s="131">
        <f>O174*H174</f>
        <v>0</v>
      </c>
      <c r="Q174" s="131">
        <v>0</v>
      </c>
      <c r="R174" s="131">
        <f>Q174*H174</f>
        <v>0</v>
      </c>
      <c r="S174" s="131">
        <v>0</v>
      </c>
      <c r="T174" s="132">
        <f>S174*H174</f>
        <v>0</v>
      </c>
      <c r="AR174" s="133" t="s">
        <v>159</v>
      </c>
      <c r="AT174" s="133" t="s">
        <v>155</v>
      </c>
      <c r="AU174" s="133" t="s">
        <v>83</v>
      </c>
      <c r="AY174" s="17" t="s">
        <v>153</v>
      </c>
      <c r="BE174" s="134">
        <f>IF(N174="základní",J174,0)</f>
        <v>0</v>
      </c>
      <c r="BF174" s="134">
        <f>IF(N174="snížená",J174,0)</f>
        <v>0</v>
      </c>
      <c r="BG174" s="134">
        <f>IF(N174="zákl. přenesená",J174,0)</f>
        <v>0</v>
      </c>
      <c r="BH174" s="134">
        <f>IF(N174="sníž. přenesená",J174,0)</f>
        <v>0</v>
      </c>
      <c r="BI174" s="134">
        <f>IF(N174="nulová",J174,0)</f>
        <v>0</v>
      </c>
      <c r="BJ174" s="17" t="s">
        <v>81</v>
      </c>
      <c r="BK174" s="134">
        <f>ROUND(I174*H174,2)</f>
        <v>0</v>
      </c>
      <c r="BL174" s="17" t="s">
        <v>159</v>
      </c>
      <c r="BM174" s="133" t="s">
        <v>238</v>
      </c>
    </row>
    <row r="175" spans="2:65" s="12" customFormat="1">
      <c r="B175" s="135"/>
      <c r="C175" s="187"/>
      <c r="D175" s="188" t="s">
        <v>161</v>
      </c>
      <c r="E175" s="189" t="s">
        <v>1</v>
      </c>
      <c r="F175" s="190" t="s">
        <v>239</v>
      </c>
      <c r="G175" s="187"/>
      <c r="H175" s="191">
        <v>260</v>
      </c>
      <c r="I175" s="137"/>
      <c r="J175" s="187"/>
      <c r="L175" s="135"/>
      <c r="M175" s="138"/>
      <c r="T175" s="139"/>
      <c r="AT175" s="136" t="s">
        <v>161</v>
      </c>
      <c r="AU175" s="136" t="s">
        <v>83</v>
      </c>
      <c r="AV175" s="12" t="s">
        <v>83</v>
      </c>
      <c r="AW175" s="12" t="s">
        <v>30</v>
      </c>
      <c r="AX175" s="12" t="s">
        <v>73</v>
      </c>
      <c r="AY175" s="136" t="s">
        <v>153</v>
      </c>
    </row>
    <row r="176" spans="2:65" s="14" customFormat="1">
      <c r="B176" s="145"/>
      <c r="C176" s="201"/>
      <c r="D176" s="188" t="s">
        <v>161</v>
      </c>
      <c r="E176" s="202" t="s">
        <v>102</v>
      </c>
      <c r="F176" s="203" t="s">
        <v>240</v>
      </c>
      <c r="G176" s="201"/>
      <c r="H176" s="204">
        <v>260</v>
      </c>
      <c r="I176" s="147"/>
      <c r="J176" s="201"/>
      <c r="L176" s="145"/>
      <c r="M176" s="148"/>
      <c r="T176" s="149"/>
      <c r="AT176" s="146" t="s">
        <v>161</v>
      </c>
      <c r="AU176" s="146" t="s">
        <v>83</v>
      </c>
      <c r="AV176" s="14" t="s">
        <v>169</v>
      </c>
      <c r="AW176" s="14" t="s">
        <v>30</v>
      </c>
      <c r="AX176" s="14" t="s">
        <v>73</v>
      </c>
      <c r="AY176" s="146" t="s">
        <v>153</v>
      </c>
    </row>
    <row r="177" spans="2:65" s="13" customFormat="1">
      <c r="B177" s="140"/>
      <c r="C177" s="197"/>
      <c r="D177" s="188" t="s">
        <v>161</v>
      </c>
      <c r="E177" s="198" t="s">
        <v>241</v>
      </c>
      <c r="F177" s="199" t="s">
        <v>163</v>
      </c>
      <c r="G177" s="197"/>
      <c r="H177" s="200">
        <v>260</v>
      </c>
      <c r="I177" s="142"/>
      <c r="J177" s="197"/>
      <c r="L177" s="140"/>
      <c r="M177" s="143"/>
      <c r="T177" s="144"/>
      <c r="AT177" s="141" t="s">
        <v>161</v>
      </c>
      <c r="AU177" s="141" t="s">
        <v>83</v>
      </c>
      <c r="AV177" s="13" t="s">
        <v>159</v>
      </c>
      <c r="AW177" s="13" t="s">
        <v>30</v>
      </c>
      <c r="AX177" s="13" t="s">
        <v>81</v>
      </c>
      <c r="AY177" s="141" t="s">
        <v>153</v>
      </c>
    </row>
    <row r="178" spans="2:65" s="1" customFormat="1" ht="24.2" customHeight="1">
      <c r="B178" s="126"/>
      <c r="C178" s="182" t="s">
        <v>242</v>
      </c>
      <c r="D178" s="182" t="s">
        <v>155</v>
      </c>
      <c r="E178" s="183" t="s">
        <v>243</v>
      </c>
      <c r="F178" s="184" t="s">
        <v>244</v>
      </c>
      <c r="G178" s="185" t="s">
        <v>166</v>
      </c>
      <c r="H178" s="186">
        <v>308</v>
      </c>
      <c r="I178" s="128"/>
      <c r="J178" s="195">
        <f>ROUND(I178*H178,2)</f>
        <v>0</v>
      </c>
      <c r="K178" s="127" t="s">
        <v>167</v>
      </c>
      <c r="L178" s="32"/>
      <c r="M178" s="129" t="s">
        <v>1</v>
      </c>
      <c r="N178" s="130" t="s">
        <v>38</v>
      </c>
      <c r="P178" s="131">
        <f>O178*H178</f>
        <v>0</v>
      </c>
      <c r="Q178" s="131">
        <v>8.4999999999999995E-4</v>
      </c>
      <c r="R178" s="131">
        <f>Q178*H178</f>
        <v>0.26179999999999998</v>
      </c>
      <c r="S178" s="131">
        <v>0</v>
      </c>
      <c r="T178" s="132">
        <f>S178*H178</f>
        <v>0</v>
      </c>
      <c r="AR178" s="133" t="s">
        <v>159</v>
      </c>
      <c r="AT178" s="133" t="s">
        <v>155</v>
      </c>
      <c r="AU178" s="133" t="s">
        <v>83</v>
      </c>
      <c r="AY178" s="17" t="s">
        <v>153</v>
      </c>
      <c r="BE178" s="134">
        <f>IF(N178="základní",J178,0)</f>
        <v>0</v>
      </c>
      <c r="BF178" s="134">
        <f>IF(N178="snížená",J178,0)</f>
        <v>0</v>
      </c>
      <c r="BG178" s="134">
        <f>IF(N178="zákl. přenesená",J178,0)</f>
        <v>0</v>
      </c>
      <c r="BH178" s="134">
        <f>IF(N178="sníž. přenesená",J178,0)</f>
        <v>0</v>
      </c>
      <c r="BI178" s="134">
        <f>IF(N178="nulová",J178,0)</f>
        <v>0</v>
      </c>
      <c r="BJ178" s="17" t="s">
        <v>81</v>
      </c>
      <c r="BK178" s="134">
        <f>ROUND(I178*H178,2)</f>
        <v>0</v>
      </c>
      <c r="BL178" s="17" t="s">
        <v>159</v>
      </c>
      <c r="BM178" s="133" t="s">
        <v>245</v>
      </c>
    </row>
    <row r="179" spans="2:65" s="12" customFormat="1">
      <c r="B179" s="135"/>
      <c r="C179" s="187"/>
      <c r="D179" s="188" t="s">
        <v>161</v>
      </c>
      <c r="E179" s="189" t="s">
        <v>1</v>
      </c>
      <c r="F179" s="190" t="s">
        <v>246</v>
      </c>
      <c r="G179" s="187"/>
      <c r="H179" s="191">
        <v>308</v>
      </c>
      <c r="I179" s="137"/>
      <c r="J179" s="187"/>
      <c r="L179" s="135"/>
      <c r="M179" s="138"/>
      <c r="T179" s="139"/>
      <c r="AT179" s="136" t="s">
        <v>161</v>
      </c>
      <c r="AU179" s="136" t="s">
        <v>83</v>
      </c>
      <c r="AV179" s="12" t="s">
        <v>83</v>
      </c>
      <c r="AW179" s="12" t="s">
        <v>30</v>
      </c>
      <c r="AX179" s="12" t="s">
        <v>73</v>
      </c>
      <c r="AY179" s="136" t="s">
        <v>153</v>
      </c>
    </row>
    <row r="180" spans="2:65" s="13" customFormat="1">
      <c r="B180" s="140"/>
      <c r="C180" s="197"/>
      <c r="D180" s="188" t="s">
        <v>161</v>
      </c>
      <c r="E180" s="198" t="s">
        <v>104</v>
      </c>
      <c r="F180" s="199" t="s">
        <v>163</v>
      </c>
      <c r="G180" s="197"/>
      <c r="H180" s="200">
        <v>308</v>
      </c>
      <c r="I180" s="142"/>
      <c r="J180" s="197"/>
      <c r="L180" s="140"/>
      <c r="M180" s="143"/>
      <c r="T180" s="144"/>
      <c r="AT180" s="141" t="s">
        <v>161</v>
      </c>
      <c r="AU180" s="141" t="s">
        <v>83</v>
      </c>
      <c r="AV180" s="13" t="s">
        <v>159</v>
      </c>
      <c r="AW180" s="13" t="s">
        <v>30</v>
      </c>
      <c r="AX180" s="13" t="s">
        <v>81</v>
      </c>
      <c r="AY180" s="141" t="s">
        <v>153</v>
      </c>
    </row>
    <row r="181" spans="2:65" s="1" customFormat="1" ht="24.2" customHeight="1">
      <c r="B181" s="126"/>
      <c r="C181" s="182" t="s">
        <v>247</v>
      </c>
      <c r="D181" s="182" t="s">
        <v>155</v>
      </c>
      <c r="E181" s="183" t="s">
        <v>248</v>
      </c>
      <c r="F181" s="184" t="s">
        <v>249</v>
      </c>
      <c r="G181" s="185" t="s">
        <v>166</v>
      </c>
      <c r="H181" s="186">
        <v>308</v>
      </c>
      <c r="I181" s="128"/>
      <c r="J181" s="195">
        <f>ROUND(I181*H181,2)</f>
        <v>0</v>
      </c>
      <c r="K181" s="127" t="s">
        <v>167</v>
      </c>
      <c r="L181" s="32"/>
      <c r="M181" s="129" t="s">
        <v>1</v>
      </c>
      <c r="N181" s="130" t="s">
        <v>38</v>
      </c>
      <c r="P181" s="131">
        <f>O181*H181</f>
        <v>0</v>
      </c>
      <c r="Q181" s="131">
        <v>0</v>
      </c>
      <c r="R181" s="131">
        <f>Q181*H181</f>
        <v>0</v>
      </c>
      <c r="S181" s="131">
        <v>0</v>
      </c>
      <c r="T181" s="132">
        <f>S181*H181</f>
        <v>0</v>
      </c>
      <c r="AR181" s="133" t="s">
        <v>159</v>
      </c>
      <c r="AT181" s="133" t="s">
        <v>155</v>
      </c>
      <c r="AU181" s="133" t="s">
        <v>83</v>
      </c>
      <c r="AY181" s="17" t="s">
        <v>153</v>
      </c>
      <c r="BE181" s="134">
        <f>IF(N181="základní",J181,0)</f>
        <v>0</v>
      </c>
      <c r="BF181" s="134">
        <f>IF(N181="snížená",J181,0)</f>
        <v>0</v>
      </c>
      <c r="BG181" s="134">
        <f>IF(N181="zákl. přenesená",J181,0)</f>
        <v>0</v>
      </c>
      <c r="BH181" s="134">
        <f>IF(N181="sníž. přenesená",J181,0)</f>
        <v>0</v>
      </c>
      <c r="BI181" s="134">
        <f>IF(N181="nulová",J181,0)</f>
        <v>0</v>
      </c>
      <c r="BJ181" s="17" t="s">
        <v>81</v>
      </c>
      <c r="BK181" s="134">
        <f>ROUND(I181*H181,2)</f>
        <v>0</v>
      </c>
      <c r="BL181" s="17" t="s">
        <v>159</v>
      </c>
      <c r="BM181" s="133" t="s">
        <v>250</v>
      </c>
    </row>
    <row r="182" spans="2:65" s="12" customFormat="1">
      <c r="B182" s="135"/>
      <c r="C182" s="187"/>
      <c r="D182" s="188" t="s">
        <v>161</v>
      </c>
      <c r="E182" s="189" t="s">
        <v>1</v>
      </c>
      <c r="F182" s="190" t="s">
        <v>104</v>
      </c>
      <c r="G182" s="187"/>
      <c r="H182" s="191">
        <v>308</v>
      </c>
      <c r="I182" s="137"/>
      <c r="J182" s="187"/>
      <c r="L182" s="135"/>
      <c r="M182" s="138"/>
      <c r="T182" s="139"/>
      <c r="AT182" s="136" t="s">
        <v>161</v>
      </c>
      <c r="AU182" s="136" t="s">
        <v>83</v>
      </c>
      <c r="AV182" s="12" t="s">
        <v>83</v>
      </c>
      <c r="AW182" s="12" t="s">
        <v>30</v>
      </c>
      <c r="AX182" s="12" t="s">
        <v>81</v>
      </c>
      <c r="AY182" s="136" t="s">
        <v>153</v>
      </c>
    </row>
    <row r="183" spans="2:65" s="1" customFormat="1" ht="37.9" customHeight="1">
      <c r="B183" s="126"/>
      <c r="C183" s="182" t="s">
        <v>251</v>
      </c>
      <c r="D183" s="182" t="s">
        <v>155</v>
      </c>
      <c r="E183" s="183" t="s">
        <v>252</v>
      </c>
      <c r="F183" s="184" t="s">
        <v>253</v>
      </c>
      <c r="G183" s="185" t="s">
        <v>158</v>
      </c>
      <c r="H183" s="186">
        <v>260</v>
      </c>
      <c r="I183" s="128"/>
      <c r="J183" s="195">
        <f>ROUND(I183*H183,2)</f>
        <v>0</v>
      </c>
      <c r="K183" s="127" t="s">
        <v>167</v>
      </c>
      <c r="L183" s="32"/>
      <c r="M183" s="129" t="s">
        <v>1</v>
      </c>
      <c r="N183" s="130" t="s">
        <v>38</v>
      </c>
      <c r="P183" s="131">
        <f>O183*H183</f>
        <v>0</v>
      </c>
      <c r="Q183" s="131">
        <v>0</v>
      </c>
      <c r="R183" s="131">
        <f>Q183*H183</f>
        <v>0</v>
      </c>
      <c r="S183" s="131">
        <v>0</v>
      </c>
      <c r="T183" s="132">
        <f>S183*H183</f>
        <v>0</v>
      </c>
      <c r="AR183" s="133" t="s">
        <v>159</v>
      </c>
      <c r="AT183" s="133" t="s">
        <v>155</v>
      </c>
      <c r="AU183" s="133" t="s">
        <v>83</v>
      </c>
      <c r="AY183" s="17" t="s">
        <v>153</v>
      </c>
      <c r="BE183" s="134">
        <f>IF(N183="základní",J183,0)</f>
        <v>0</v>
      </c>
      <c r="BF183" s="134">
        <f>IF(N183="snížená",J183,0)</f>
        <v>0</v>
      </c>
      <c r="BG183" s="134">
        <f>IF(N183="zákl. přenesená",J183,0)</f>
        <v>0</v>
      </c>
      <c r="BH183" s="134">
        <f>IF(N183="sníž. přenesená",J183,0)</f>
        <v>0</v>
      </c>
      <c r="BI183" s="134">
        <f>IF(N183="nulová",J183,0)</f>
        <v>0</v>
      </c>
      <c r="BJ183" s="17" t="s">
        <v>81</v>
      </c>
      <c r="BK183" s="134">
        <f>ROUND(I183*H183,2)</f>
        <v>0</v>
      </c>
      <c r="BL183" s="17" t="s">
        <v>159</v>
      </c>
      <c r="BM183" s="133" t="s">
        <v>254</v>
      </c>
    </row>
    <row r="184" spans="2:65" s="12" customFormat="1">
      <c r="B184" s="135"/>
      <c r="C184" s="187"/>
      <c r="D184" s="188" t="s">
        <v>161</v>
      </c>
      <c r="E184" s="189" t="s">
        <v>1</v>
      </c>
      <c r="F184" s="190" t="s">
        <v>102</v>
      </c>
      <c r="G184" s="187"/>
      <c r="H184" s="191">
        <v>260</v>
      </c>
      <c r="I184" s="137"/>
      <c r="J184" s="187"/>
      <c r="L184" s="135"/>
      <c r="M184" s="138"/>
      <c r="T184" s="139"/>
      <c r="AT184" s="136" t="s">
        <v>161</v>
      </c>
      <c r="AU184" s="136" t="s">
        <v>83</v>
      </c>
      <c r="AV184" s="12" t="s">
        <v>83</v>
      </c>
      <c r="AW184" s="12" t="s">
        <v>30</v>
      </c>
      <c r="AX184" s="12" t="s">
        <v>73</v>
      </c>
      <c r="AY184" s="136" t="s">
        <v>153</v>
      </c>
    </row>
    <row r="185" spans="2:65" s="13" customFormat="1">
      <c r="B185" s="140"/>
      <c r="C185" s="197"/>
      <c r="D185" s="188" t="s">
        <v>161</v>
      </c>
      <c r="E185" s="198" t="s">
        <v>1</v>
      </c>
      <c r="F185" s="199" t="s">
        <v>163</v>
      </c>
      <c r="G185" s="197"/>
      <c r="H185" s="200">
        <v>260</v>
      </c>
      <c r="I185" s="142"/>
      <c r="J185" s="197"/>
      <c r="L185" s="140"/>
      <c r="M185" s="143"/>
      <c r="T185" s="144"/>
      <c r="AT185" s="141" t="s">
        <v>161</v>
      </c>
      <c r="AU185" s="141" t="s">
        <v>83</v>
      </c>
      <c r="AV185" s="13" t="s">
        <v>159</v>
      </c>
      <c r="AW185" s="13" t="s">
        <v>30</v>
      </c>
      <c r="AX185" s="13" t="s">
        <v>81</v>
      </c>
      <c r="AY185" s="141" t="s">
        <v>153</v>
      </c>
    </row>
    <row r="186" spans="2:65" s="1" customFormat="1" ht="16.5" customHeight="1">
      <c r="B186" s="126"/>
      <c r="C186" s="182" t="s">
        <v>7</v>
      </c>
      <c r="D186" s="182" t="s">
        <v>155</v>
      </c>
      <c r="E186" s="183" t="s">
        <v>255</v>
      </c>
      <c r="F186" s="184" t="s">
        <v>256</v>
      </c>
      <c r="G186" s="185" t="s">
        <v>158</v>
      </c>
      <c r="H186" s="186">
        <v>260</v>
      </c>
      <c r="I186" s="128"/>
      <c r="J186" s="195">
        <f>ROUND(I186*H186,2)</f>
        <v>0</v>
      </c>
      <c r="K186" s="127" t="s">
        <v>257</v>
      </c>
      <c r="L186" s="32"/>
      <c r="M186" s="129" t="s">
        <v>1</v>
      </c>
      <c r="N186" s="130" t="s">
        <v>38</v>
      </c>
      <c r="P186" s="131">
        <f>O186*H186</f>
        <v>0</v>
      </c>
      <c r="Q186" s="131">
        <v>0</v>
      </c>
      <c r="R186" s="131">
        <f>Q186*H186</f>
        <v>0</v>
      </c>
      <c r="S186" s="131">
        <v>0</v>
      </c>
      <c r="T186" s="132">
        <f>S186*H186</f>
        <v>0</v>
      </c>
      <c r="AR186" s="133" t="s">
        <v>159</v>
      </c>
      <c r="AT186" s="133" t="s">
        <v>155</v>
      </c>
      <c r="AU186" s="133" t="s">
        <v>83</v>
      </c>
      <c r="AY186" s="17" t="s">
        <v>153</v>
      </c>
      <c r="BE186" s="134">
        <f>IF(N186="základní",J186,0)</f>
        <v>0</v>
      </c>
      <c r="BF186" s="134">
        <f>IF(N186="snížená",J186,0)</f>
        <v>0</v>
      </c>
      <c r="BG186" s="134">
        <f>IF(N186="zákl. přenesená",J186,0)</f>
        <v>0</v>
      </c>
      <c r="BH186" s="134">
        <f>IF(N186="sníž. přenesená",J186,0)</f>
        <v>0</v>
      </c>
      <c r="BI186" s="134">
        <f>IF(N186="nulová",J186,0)</f>
        <v>0</v>
      </c>
      <c r="BJ186" s="17" t="s">
        <v>81</v>
      </c>
      <c r="BK186" s="134">
        <f>ROUND(I186*H186,2)</f>
        <v>0</v>
      </c>
      <c r="BL186" s="17" t="s">
        <v>159</v>
      </c>
      <c r="BM186" s="133" t="s">
        <v>258</v>
      </c>
    </row>
    <row r="187" spans="2:65" s="12" customFormat="1">
      <c r="B187" s="135"/>
      <c r="C187" s="187"/>
      <c r="D187" s="188" t="s">
        <v>161</v>
      </c>
      <c r="E187" s="189" t="s">
        <v>1</v>
      </c>
      <c r="F187" s="190" t="s">
        <v>102</v>
      </c>
      <c r="G187" s="187"/>
      <c r="H187" s="191">
        <v>260</v>
      </c>
      <c r="I187" s="137"/>
      <c r="J187" s="187"/>
      <c r="L187" s="135"/>
      <c r="M187" s="138"/>
      <c r="T187" s="139"/>
      <c r="AT187" s="136" t="s">
        <v>161</v>
      </c>
      <c r="AU187" s="136" t="s">
        <v>83</v>
      </c>
      <c r="AV187" s="12" t="s">
        <v>83</v>
      </c>
      <c r="AW187" s="12" t="s">
        <v>30</v>
      </c>
      <c r="AX187" s="12" t="s">
        <v>73</v>
      </c>
      <c r="AY187" s="136" t="s">
        <v>153</v>
      </c>
    </row>
    <row r="188" spans="2:65" s="13" customFormat="1">
      <c r="B188" s="140"/>
      <c r="C188" s="197"/>
      <c r="D188" s="188" t="s">
        <v>161</v>
      </c>
      <c r="E188" s="198" t="s">
        <v>1</v>
      </c>
      <c r="F188" s="199" t="s">
        <v>163</v>
      </c>
      <c r="G188" s="197"/>
      <c r="H188" s="200">
        <v>260</v>
      </c>
      <c r="I188" s="142"/>
      <c r="J188" s="197"/>
      <c r="L188" s="140"/>
      <c r="M188" s="143"/>
      <c r="T188" s="144"/>
      <c r="AT188" s="141" t="s">
        <v>161</v>
      </c>
      <c r="AU188" s="141" t="s">
        <v>83</v>
      </c>
      <c r="AV188" s="13" t="s">
        <v>159</v>
      </c>
      <c r="AW188" s="13" t="s">
        <v>30</v>
      </c>
      <c r="AX188" s="13" t="s">
        <v>81</v>
      </c>
      <c r="AY188" s="141" t="s">
        <v>153</v>
      </c>
    </row>
    <row r="189" spans="2:65" s="1" customFormat="1" ht="33" customHeight="1">
      <c r="B189" s="126"/>
      <c r="C189" s="182" t="s">
        <v>259</v>
      </c>
      <c r="D189" s="182" t="s">
        <v>155</v>
      </c>
      <c r="E189" s="183" t="s">
        <v>260</v>
      </c>
      <c r="F189" s="184" t="s">
        <v>261</v>
      </c>
      <c r="G189" s="185" t="s">
        <v>262</v>
      </c>
      <c r="H189" s="186">
        <v>416</v>
      </c>
      <c r="I189" s="128"/>
      <c r="J189" s="195">
        <f>ROUND(I189*H189,2)</f>
        <v>0</v>
      </c>
      <c r="K189" s="127" t="s">
        <v>167</v>
      </c>
      <c r="L189" s="32"/>
      <c r="M189" s="129" t="s">
        <v>1</v>
      </c>
      <c r="N189" s="130" t="s">
        <v>38</v>
      </c>
      <c r="P189" s="131">
        <f>O189*H189</f>
        <v>0</v>
      </c>
      <c r="Q189" s="131">
        <v>0</v>
      </c>
      <c r="R189" s="131">
        <f>Q189*H189</f>
        <v>0</v>
      </c>
      <c r="S189" s="131">
        <v>0</v>
      </c>
      <c r="T189" s="132">
        <f>S189*H189</f>
        <v>0</v>
      </c>
      <c r="AR189" s="133" t="s">
        <v>159</v>
      </c>
      <c r="AT189" s="133" t="s">
        <v>155</v>
      </c>
      <c r="AU189" s="133" t="s">
        <v>83</v>
      </c>
      <c r="AY189" s="17" t="s">
        <v>153</v>
      </c>
      <c r="BE189" s="134">
        <f>IF(N189="základní",J189,0)</f>
        <v>0</v>
      </c>
      <c r="BF189" s="134">
        <f>IF(N189="snížená",J189,0)</f>
        <v>0</v>
      </c>
      <c r="BG189" s="134">
        <f>IF(N189="zákl. přenesená",J189,0)</f>
        <v>0</v>
      </c>
      <c r="BH189" s="134">
        <f>IF(N189="sníž. přenesená",J189,0)</f>
        <v>0</v>
      </c>
      <c r="BI189" s="134">
        <f>IF(N189="nulová",J189,0)</f>
        <v>0</v>
      </c>
      <c r="BJ189" s="17" t="s">
        <v>81</v>
      </c>
      <c r="BK189" s="134">
        <f>ROUND(I189*H189,2)</f>
        <v>0</v>
      </c>
      <c r="BL189" s="17" t="s">
        <v>159</v>
      </c>
      <c r="BM189" s="133" t="s">
        <v>263</v>
      </c>
    </row>
    <row r="190" spans="2:65" s="12" customFormat="1">
      <c r="B190" s="135"/>
      <c r="C190" s="187"/>
      <c r="D190" s="188" t="s">
        <v>161</v>
      </c>
      <c r="E190" s="189" t="s">
        <v>1</v>
      </c>
      <c r="F190" s="190" t="s">
        <v>264</v>
      </c>
      <c r="G190" s="187"/>
      <c r="H190" s="191">
        <v>416</v>
      </c>
      <c r="I190" s="137"/>
      <c r="J190" s="187"/>
      <c r="L190" s="135"/>
      <c r="M190" s="138"/>
      <c r="T190" s="139"/>
      <c r="AT190" s="136" t="s">
        <v>161</v>
      </c>
      <c r="AU190" s="136" t="s">
        <v>83</v>
      </c>
      <c r="AV190" s="12" t="s">
        <v>83</v>
      </c>
      <c r="AW190" s="12" t="s">
        <v>30</v>
      </c>
      <c r="AX190" s="12" t="s">
        <v>81</v>
      </c>
      <c r="AY190" s="136" t="s">
        <v>153</v>
      </c>
    </row>
    <row r="191" spans="2:65" s="1" customFormat="1" ht="24.2" customHeight="1">
      <c r="B191" s="126"/>
      <c r="C191" s="182" t="s">
        <v>265</v>
      </c>
      <c r="D191" s="182" t="s">
        <v>155</v>
      </c>
      <c r="E191" s="183" t="s">
        <v>266</v>
      </c>
      <c r="F191" s="184" t="s">
        <v>267</v>
      </c>
      <c r="G191" s="185" t="s">
        <v>158</v>
      </c>
      <c r="H191" s="186">
        <v>260</v>
      </c>
      <c r="I191" s="128"/>
      <c r="J191" s="195">
        <f>ROUND(I191*H191,2)</f>
        <v>0</v>
      </c>
      <c r="K191" s="127" t="s">
        <v>167</v>
      </c>
      <c r="L191" s="32"/>
      <c r="M191" s="129" t="s">
        <v>1</v>
      </c>
      <c r="N191" s="130" t="s">
        <v>38</v>
      </c>
      <c r="P191" s="131">
        <f>O191*H191</f>
        <v>0</v>
      </c>
      <c r="Q191" s="131">
        <v>0</v>
      </c>
      <c r="R191" s="131">
        <f>Q191*H191</f>
        <v>0</v>
      </c>
      <c r="S191" s="131">
        <v>0</v>
      </c>
      <c r="T191" s="132">
        <f>S191*H191</f>
        <v>0</v>
      </c>
      <c r="AR191" s="133" t="s">
        <v>159</v>
      </c>
      <c r="AT191" s="133" t="s">
        <v>155</v>
      </c>
      <c r="AU191" s="133" t="s">
        <v>83</v>
      </c>
      <c r="AY191" s="17" t="s">
        <v>153</v>
      </c>
      <c r="BE191" s="134">
        <f>IF(N191="základní",J191,0)</f>
        <v>0</v>
      </c>
      <c r="BF191" s="134">
        <f>IF(N191="snížená",J191,0)</f>
        <v>0</v>
      </c>
      <c r="BG191" s="134">
        <f>IF(N191="zákl. přenesená",J191,0)</f>
        <v>0</v>
      </c>
      <c r="BH191" s="134">
        <f>IF(N191="sníž. přenesená",J191,0)</f>
        <v>0</v>
      </c>
      <c r="BI191" s="134">
        <f>IF(N191="nulová",J191,0)</f>
        <v>0</v>
      </c>
      <c r="BJ191" s="17" t="s">
        <v>81</v>
      </c>
      <c r="BK191" s="134">
        <f>ROUND(I191*H191,2)</f>
        <v>0</v>
      </c>
      <c r="BL191" s="17" t="s">
        <v>159</v>
      </c>
      <c r="BM191" s="133" t="s">
        <v>268</v>
      </c>
    </row>
    <row r="192" spans="2:65" s="12" customFormat="1">
      <c r="B192" s="135"/>
      <c r="C192" s="187"/>
      <c r="D192" s="188" t="s">
        <v>161</v>
      </c>
      <c r="E192" s="189" t="s">
        <v>1</v>
      </c>
      <c r="F192" s="190" t="s">
        <v>239</v>
      </c>
      <c r="G192" s="187"/>
      <c r="H192" s="191">
        <v>260</v>
      </c>
      <c r="I192" s="137"/>
      <c r="J192" s="187"/>
      <c r="L192" s="135"/>
      <c r="M192" s="138"/>
      <c r="T192" s="139"/>
      <c r="AT192" s="136" t="s">
        <v>161</v>
      </c>
      <c r="AU192" s="136" t="s">
        <v>83</v>
      </c>
      <c r="AV192" s="12" t="s">
        <v>83</v>
      </c>
      <c r="AW192" s="12" t="s">
        <v>30</v>
      </c>
      <c r="AX192" s="12" t="s">
        <v>73</v>
      </c>
      <c r="AY192" s="136" t="s">
        <v>153</v>
      </c>
    </row>
    <row r="193" spans="2:65" s="13" customFormat="1">
      <c r="B193" s="140"/>
      <c r="C193" s="197"/>
      <c r="D193" s="188" t="s">
        <v>161</v>
      </c>
      <c r="E193" s="198" t="s">
        <v>269</v>
      </c>
      <c r="F193" s="199" t="s">
        <v>163</v>
      </c>
      <c r="G193" s="197"/>
      <c r="H193" s="200">
        <v>260</v>
      </c>
      <c r="I193" s="142"/>
      <c r="J193" s="197"/>
      <c r="L193" s="140"/>
      <c r="M193" s="143"/>
      <c r="T193" s="144"/>
      <c r="AT193" s="141" t="s">
        <v>161</v>
      </c>
      <c r="AU193" s="141" t="s">
        <v>83</v>
      </c>
      <c r="AV193" s="13" t="s">
        <v>159</v>
      </c>
      <c r="AW193" s="13" t="s">
        <v>30</v>
      </c>
      <c r="AX193" s="13" t="s">
        <v>81</v>
      </c>
      <c r="AY193" s="141" t="s">
        <v>153</v>
      </c>
    </row>
    <row r="194" spans="2:65" s="1" customFormat="1" ht="24.2" customHeight="1">
      <c r="B194" s="126"/>
      <c r="C194" s="205" t="s">
        <v>270</v>
      </c>
      <c r="D194" s="205" t="s">
        <v>271</v>
      </c>
      <c r="E194" s="206" t="s">
        <v>272</v>
      </c>
      <c r="F194" s="207" t="s">
        <v>273</v>
      </c>
      <c r="G194" s="208" t="s">
        <v>262</v>
      </c>
      <c r="H194" s="209">
        <v>523.25</v>
      </c>
      <c r="I194" s="151"/>
      <c r="J194" s="214">
        <f>ROUND(I194*H194,2)</f>
        <v>0</v>
      </c>
      <c r="K194" s="150" t="s">
        <v>1</v>
      </c>
      <c r="L194" s="152"/>
      <c r="M194" s="153" t="s">
        <v>1</v>
      </c>
      <c r="N194" s="154" t="s">
        <v>38</v>
      </c>
      <c r="P194" s="131">
        <f>O194*H194</f>
        <v>0</v>
      </c>
      <c r="Q194" s="131">
        <v>0</v>
      </c>
      <c r="R194" s="131">
        <f>Q194*H194</f>
        <v>0</v>
      </c>
      <c r="S194" s="131">
        <v>0</v>
      </c>
      <c r="T194" s="132">
        <f>S194*H194</f>
        <v>0</v>
      </c>
      <c r="AR194" s="133" t="s">
        <v>191</v>
      </c>
      <c r="AT194" s="133" t="s">
        <v>271</v>
      </c>
      <c r="AU194" s="133" t="s">
        <v>83</v>
      </c>
      <c r="AY194" s="17" t="s">
        <v>153</v>
      </c>
      <c r="BE194" s="134">
        <f>IF(N194="základní",J194,0)</f>
        <v>0</v>
      </c>
      <c r="BF194" s="134">
        <f>IF(N194="snížená",J194,0)</f>
        <v>0</v>
      </c>
      <c r="BG194" s="134">
        <f>IF(N194="zákl. přenesená",J194,0)</f>
        <v>0</v>
      </c>
      <c r="BH194" s="134">
        <f>IF(N194="sníž. přenesená",J194,0)</f>
        <v>0</v>
      </c>
      <c r="BI194" s="134">
        <f>IF(N194="nulová",J194,0)</f>
        <v>0</v>
      </c>
      <c r="BJ194" s="17" t="s">
        <v>81</v>
      </c>
      <c r="BK194" s="134">
        <f>ROUND(I194*H194,2)</f>
        <v>0</v>
      </c>
      <c r="BL194" s="17" t="s">
        <v>159</v>
      </c>
      <c r="BM194" s="133" t="s">
        <v>274</v>
      </c>
    </row>
    <row r="195" spans="2:65" s="12" customFormat="1" ht="22.5">
      <c r="B195" s="135"/>
      <c r="C195" s="187"/>
      <c r="D195" s="188" t="s">
        <v>161</v>
      </c>
      <c r="E195" s="189" t="s">
        <v>1</v>
      </c>
      <c r="F195" s="190" t="s">
        <v>275</v>
      </c>
      <c r="G195" s="187"/>
      <c r="H195" s="191">
        <v>523.25</v>
      </c>
      <c r="I195" s="137"/>
      <c r="J195" s="187"/>
      <c r="L195" s="135"/>
      <c r="M195" s="138"/>
      <c r="T195" s="139"/>
      <c r="AT195" s="136" t="s">
        <v>161</v>
      </c>
      <c r="AU195" s="136" t="s">
        <v>83</v>
      </c>
      <c r="AV195" s="12" t="s">
        <v>83</v>
      </c>
      <c r="AW195" s="12" t="s">
        <v>30</v>
      </c>
      <c r="AX195" s="12" t="s">
        <v>81</v>
      </c>
      <c r="AY195" s="136" t="s">
        <v>153</v>
      </c>
    </row>
    <row r="196" spans="2:65" s="1" customFormat="1" ht="24.2" customHeight="1">
      <c r="B196" s="126"/>
      <c r="C196" s="182" t="s">
        <v>276</v>
      </c>
      <c r="D196" s="182" t="s">
        <v>155</v>
      </c>
      <c r="E196" s="183" t="s">
        <v>277</v>
      </c>
      <c r="F196" s="184" t="s">
        <v>278</v>
      </c>
      <c r="G196" s="185" t="s">
        <v>166</v>
      </c>
      <c r="H196" s="186">
        <v>57</v>
      </c>
      <c r="I196" s="128"/>
      <c r="J196" s="195">
        <f>ROUND(I196*H196,2)</f>
        <v>0</v>
      </c>
      <c r="K196" s="127" t="s">
        <v>167</v>
      </c>
      <c r="L196" s="32"/>
      <c r="M196" s="129" t="s">
        <v>1</v>
      </c>
      <c r="N196" s="130" t="s">
        <v>38</v>
      </c>
      <c r="P196" s="131">
        <f>O196*H196</f>
        <v>0</v>
      </c>
      <c r="Q196" s="131">
        <v>0</v>
      </c>
      <c r="R196" s="131">
        <f>Q196*H196</f>
        <v>0</v>
      </c>
      <c r="S196" s="131">
        <v>0</v>
      </c>
      <c r="T196" s="132">
        <f>S196*H196</f>
        <v>0</v>
      </c>
      <c r="AR196" s="133" t="s">
        <v>159</v>
      </c>
      <c r="AT196" s="133" t="s">
        <v>155</v>
      </c>
      <c r="AU196" s="133" t="s">
        <v>83</v>
      </c>
      <c r="AY196" s="17" t="s">
        <v>153</v>
      </c>
      <c r="BE196" s="134">
        <f>IF(N196="základní",J196,0)</f>
        <v>0</v>
      </c>
      <c r="BF196" s="134">
        <f>IF(N196="snížená",J196,0)</f>
        <v>0</v>
      </c>
      <c r="BG196" s="134">
        <f>IF(N196="zákl. přenesená",J196,0)</f>
        <v>0</v>
      </c>
      <c r="BH196" s="134">
        <f>IF(N196="sníž. přenesená",J196,0)</f>
        <v>0</v>
      </c>
      <c r="BI196" s="134">
        <f>IF(N196="nulová",J196,0)</f>
        <v>0</v>
      </c>
      <c r="BJ196" s="17" t="s">
        <v>81</v>
      </c>
      <c r="BK196" s="134">
        <f>ROUND(I196*H196,2)</f>
        <v>0</v>
      </c>
      <c r="BL196" s="17" t="s">
        <v>159</v>
      </c>
      <c r="BM196" s="133" t="s">
        <v>279</v>
      </c>
    </row>
    <row r="197" spans="2:65" s="12" customFormat="1">
      <c r="B197" s="135"/>
      <c r="C197" s="187"/>
      <c r="D197" s="188" t="s">
        <v>161</v>
      </c>
      <c r="E197" s="189" t="s">
        <v>1</v>
      </c>
      <c r="F197" s="190" t="s">
        <v>99</v>
      </c>
      <c r="G197" s="187"/>
      <c r="H197" s="191">
        <v>57</v>
      </c>
      <c r="I197" s="137"/>
      <c r="J197" s="187"/>
      <c r="L197" s="135"/>
      <c r="M197" s="138"/>
      <c r="T197" s="139"/>
      <c r="AT197" s="136" t="s">
        <v>161</v>
      </c>
      <c r="AU197" s="136" t="s">
        <v>83</v>
      </c>
      <c r="AV197" s="12" t="s">
        <v>83</v>
      </c>
      <c r="AW197" s="12" t="s">
        <v>30</v>
      </c>
      <c r="AX197" s="12" t="s">
        <v>73</v>
      </c>
      <c r="AY197" s="136" t="s">
        <v>153</v>
      </c>
    </row>
    <row r="198" spans="2:65" s="13" customFormat="1">
      <c r="B198" s="140"/>
      <c r="C198" s="197"/>
      <c r="D198" s="188" t="s">
        <v>161</v>
      </c>
      <c r="E198" s="198" t="s">
        <v>1</v>
      </c>
      <c r="F198" s="199" t="s">
        <v>163</v>
      </c>
      <c r="G198" s="197"/>
      <c r="H198" s="200">
        <v>57</v>
      </c>
      <c r="I198" s="142"/>
      <c r="J198" s="197"/>
      <c r="L198" s="140"/>
      <c r="M198" s="143"/>
      <c r="T198" s="144"/>
      <c r="AT198" s="141" t="s">
        <v>161</v>
      </c>
      <c r="AU198" s="141" t="s">
        <v>83</v>
      </c>
      <c r="AV198" s="13" t="s">
        <v>159</v>
      </c>
      <c r="AW198" s="13" t="s">
        <v>30</v>
      </c>
      <c r="AX198" s="13" t="s">
        <v>81</v>
      </c>
      <c r="AY198" s="141" t="s">
        <v>153</v>
      </c>
    </row>
    <row r="199" spans="2:65" s="1" customFormat="1" ht="24.2" customHeight="1">
      <c r="B199" s="126"/>
      <c r="C199" s="182" t="s">
        <v>280</v>
      </c>
      <c r="D199" s="182" t="s">
        <v>155</v>
      </c>
      <c r="E199" s="183" t="s">
        <v>281</v>
      </c>
      <c r="F199" s="184" t="s">
        <v>282</v>
      </c>
      <c r="G199" s="185" t="s">
        <v>166</v>
      </c>
      <c r="H199" s="186">
        <v>57</v>
      </c>
      <c r="I199" s="128"/>
      <c r="J199" s="195">
        <f>ROUND(I199*H199,2)</f>
        <v>0</v>
      </c>
      <c r="K199" s="127" t="s">
        <v>167</v>
      </c>
      <c r="L199" s="32"/>
      <c r="M199" s="129" t="s">
        <v>1</v>
      </c>
      <c r="N199" s="130" t="s">
        <v>38</v>
      </c>
      <c r="P199" s="131">
        <f>O199*H199</f>
        <v>0</v>
      </c>
      <c r="Q199" s="131">
        <v>0</v>
      </c>
      <c r="R199" s="131">
        <f>Q199*H199</f>
        <v>0</v>
      </c>
      <c r="S199" s="131">
        <v>0</v>
      </c>
      <c r="T199" s="132">
        <f>S199*H199</f>
        <v>0</v>
      </c>
      <c r="AR199" s="133" t="s">
        <v>159</v>
      </c>
      <c r="AT199" s="133" t="s">
        <v>155</v>
      </c>
      <c r="AU199" s="133" t="s">
        <v>83</v>
      </c>
      <c r="AY199" s="17" t="s">
        <v>153</v>
      </c>
      <c r="BE199" s="134">
        <f>IF(N199="základní",J199,0)</f>
        <v>0</v>
      </c>
      <c r="BF199" s="134">
        <f>IF(N199="snížená",J199,0)</f>
        <v>0</v>
      </c>
      <c r="BG199" s="134">
        <f>IF(N199="zákl. přenesená",J199,0)</f>
        <v>0</v>
      </c>
      <c r="BH199" s="134">
        <f>IF(N199="sníž. přenesená",J199,0)</f>
        <v>0</v>
      </c>
      <c r="BI199" s="134">
        <f>IF(N199="nulová",J199,0)</f>
        <v>0</v>
      </c>
      <c r="BJ199" s="17" t="s">
        <v>81</v>
      </c>
      <c r="BK199" s="134">
        <f>ROUND(I199*H199,2)</f>
        <v>0</v>
      </c>
      <c r="BL199" s="17" t="s">
        <v>159</v>
      </c>
      <c r="BM199" s="133" t="s">
        <v>283</v>
      </c>
    </row>
    <row r="200" spans="2:65" s="12" customFormat="1">
      <c r="B200" s="135"/>
      <c r="C200" s="187"/>
      <c r="D200" s="188" t="s">
        <v>161</v>
      </c>
      <c r="E200" s="189" t="s">
        <v>1</v>
      </c>
      <c r="F200" s="190" t="s">
        <v>99</v>
      </c>
      <c r="G200" s="187"/>
      <c r="H200" s="191">
        <v>57</v>
      </c>
      <c r="I200" s="137"/>
      <c r="J200" s="187"/>
      <c r="L200" s="135"/>
      <c r="M200" s="138"/>
      <c r="T200" s="139"/>
      <c r="AT200" s="136" t="s">
        <v>161</v>
      </c>
      <c r="AU200" s="136" t="s">
        <v>83</v>
      </c>
      <c r="AV200" s="12" t="s">
        <v>83</v>
      </c>
      <c r="AW200" s="12" t="s">
        <v>30</v>
      </c>
      <c r="AX200" s="12" t="s">
        <v>81</v>
      </c>
      <c r="AY200" s="136" t="s">
        <v>153</v>
      </c>
    </row>
    <row r="201" spans="2:65" s="1" customFormat="1" ht="16.5" customHeight="1">
      <c r="B201" s="126"/>
      <c r="C201" s="205" t="s">
        <v>284</v>
      </c>
      <c r="D201" s="205" t="s">
        <v>271</v>
      </c>
      <c r="E201" s="206" t="s">
        <v>285</v>
      </c>
      <c r="F201" s="207" t="s">
        <v>286</v>
      </c>
      <c r="G201" s="208" t="s">
        <v>287</v>
      </c>
      <c r="H201" s="209">
        <v>3.99</v>
      </c>
      <c r="I201" s="151"/>
      <c r="J201" s="214">
        <f>ROUND(I201*H201,2)</f>
        <v>0</v>
      </c>
      <c r="K201" s="150" t="s">
        <v>167</v>
      </c>
      <c r="L201" s="152"/>
      <c r="M201" s="153" t="s">
        <v>1</v>
      </c>
      <c r="N201" s="154" t="s">
        <v>38</v>
      </c>
      <c r="P201" s="131">
        <f>O201*H201</f>
        <v>0</v>
      </c>
      <c r="Q201" s="131">
        <v>1E-3</v>
      </c>
      <c r="R201" s="131">
        <f>Q201*H201</f>
        <v>3.9900000000000005E-3</v>
      </c>
      <c r="S201" s="131">
        <v>0</v>
      </c>
      <c r="T201" s="132">
        <f>S201*H201</f>
        <v>0</v>
      </c>
      <c r="AR201" s="133" t="s">
        <v>191</v>
      </c>
      <c r="AT201" s="133" t="s">
        <v>271</v>
      </c>
      <c r="AU201" s="133" t="s">
        <v>83</v>
      </c>
      <c r="AY201" s="17" t="s">
        <v>153</v>
      </c>
      <c r="BE201" s="134">
        <f>IF(N201="základní",J201,0)</f>
        <v>0</v>
      </c>
      <c r="BF201" s="134">
        <f>IF(N201="snížená",J201,0)</f>
        <v>0</v>
      </c>
      <c r="BG201" s="134">
        <f>IF(N201="zákl. přenesená",J201,0)</f>
        <v>0</v>
      </c>
      <c r="BH201" s="134">
        <f>IF(N201="sníž. přenesená",J201,0)</f>
        <v>0</v>
      </c>
      <c r="BI201" s="134">
        <f>IF(N201="nulová",J201,0)</f>
        <v>0</v>
      </c>
      <c r="BJ201" s="17" t="s">
        <v>81</v>
      </c>
      <c r="BK201" s="134">
        <f>ROUND(I201*H201,2)</f>
        <v>0</v>
      </c>
      <c r="BL201" s="17" t="s">
        <v>159</v>
      </c>
      <c r="BM201" s="133" t="s">
        <v>288</v>
      </c>
    </row>
    <row r="202" spans="2:65" s="12" customFormat="1">
      <c r="B202" s="135"/>
      <c r="C202" s="187"/>
      <c r="D202" s="188" t="s">
        <v>161</v>
      </c>
      <c r="E202" s="189" t="s">
        <v>1</v>
      </c>
      <c r="F202" s="190" t="s">
        <v>289</v>
      </c>
      <c r="G202" s="187"/>
      <c r="H202" s="191">
        <v>3.99</v>
      </c>
      <c r="I202" s="137"/>
      <c r="J202" s="187"/>
      <c r="L202" s="135"/>
      <c r="M202" s="138"/>
      <c r="T202" s="139"/>
      <c r="AT202" s="136" t="s">
        <v>161</v>
      </c>
      <c r="AU202" s="136" t="s">
        <v>83</v>
      </c>
      <c r="AV202" s="12" t="s">
        <v>83</v>
      </c>
      <c r="AW202" s="12" t="s">
        <v>30</v>
      </c>
      <c r="AX202" s="12" t="s">
        <v>81</v>
      </c>
      <c r="AY202" s="136" t="s">
        <v>153</v>
      </c>
    </row>
    <row r="203" spans="2:65" s="1" customFormat="1" ht="24.2" customHeight="1">
      <c r="B203" s="126"/>
      <c r="C203" s="182" t="s">
        <v>290</v>
      </c>
      <c r="D203" s="182" t="s">
        <v>155</v>
      </c>
      <c r="E203" s="183" t="s">
        <v>291</v>
      </c>
      <c r="F203" s="184" t="s">
        <v>292</v>
      </c>
      <c r="G203" s="185" t="s">
        <v>166</v>
      </c>
      <c r="H203" s="186">
        <v>57</v>
      </c>
      <c r="I203" s="128"/>
      <c r="J203" s="195">
        <f>ROUND(I203*H203,2)</f>
        <v>0</v>
      </c>
      <c r="K203" s="127" t="s">
        <v>167</v>
      </c>
      <c r="L203" s="32"/>
      <c r="M203" s="129" t="s">
        <v>1</v>
      </c>
      <c r="N203" s="130" t="s">
        <v>38</v>
      </c>
      <c r="P203" s="131">
        <f>O203*H203</f>
        <v>0</v>
      </c>
      <c r="Q203" s="131">
        <v>0</v>
      </c>
      <c r="R203" s="131">
        <f>Q203*H203</f>
        <v>0</v>
      </c>
      <c r="S203" s="131">
        <v>0</v>
      </c>
      <c r="T203" s="132">
        <f>S203*H203</f>
        <v>0</v>
      </c>
      <c r="AR203" s="133" t="s">
        <v>159</v>
      </c>
      <c r="AT203" s="133" t="s">
        <v>155</v>
      </c>
      <c r="AU203" s="133" t="s">
        <v>83</v>
      </c>
      <c r="AY203" s="17" t="s">
        <v>153</v>
      </c>
      <c r="BE203" s="134">
        <f>IF(N203="základní",J203,0)</f>
        <v>0</v>
      </c>
      <c r="BF203" s="134">
        <f>IF(N203="snížená",J203,0)</f>
        <v>0</v>
      </c>
      <c r="BG203" s="134">
        <f>IF(N203="zákl. přenesená",J203,0)</f>
        <v>0</v>
      </c>
      <c r="BH203" s="134">
        <f>IF(N203="sníž. přenesená",J203,0)</f>
        <v>0</v>
      </c>
      <c r="BI203" s="134">
        <f>IF(N203="nulová",J203,0)</f>
        <v>0</v>
      </c>
      <c r="BJ203" s="17" t="s">
        <v>81</v>
      </c>
      <c r="BK203" s="134">
        <f>ROUND(I203*H203,2)</f>
        <v>0</v>
      </c>
      <c r="BL203" s="17" t="s">
        <v>159</v>
      </c>
      <c r="BM203" s="133" t="s">
        <v>293</v>
      </c>
    </row>
    <row r="204" spans="2:65" s="12" customFormat="1">
      <c r="B204" s="135"/>
      <c r="C204" s="187"/>
      <c r="D204" s="188" t="s">
        <v>161</v>
      </c>
      <c r="E204" s="189" t="s">
        <v>1</v>
      </c>
      <c r="F204" s="190" t="s">
        <v>99</v>
      </c>
      <c r="G204" s="187"/>
      <c r="H204" s="191">
        <v>57</v>
      </c>
      <c r="I204" s="137"/>
      <c r="J204" s="187"/>
      <c r="L204" s="135"/>
      <c r="M204" s="138"/>
      <c r="T204" s="139"/>
      <c r="AT204" s="136" t="s">
        <v>161</v>
      </c>
      <c r="AU204" s="136" t="s">
        <v>83</v>
      </c>
      <c r="AV204" s="12" t="s">
        <v>83</v>
      </c>
      <c r="AW204" s="12" t="s">
        <v>30</v>
      </c>
      <c r="AX204" s="12" t="s">
        <v>81</v>
      </c>
      <c r="AY204" s="136" t="s">
        <v>153</v>
      </c>
    </row>
    <row r="205" spans="2:65" s="1" customFormat="1" ht="24.2" customHeight="1">
      <c r="B205" s="126"/>
      <c r="C205" s="182" t="s">
        <v>294</v>
      </c>
      <c r="D205" s="182" t="s">
        <v>155</v>
      </c>
      <c r="E205" s="183" t="s">
        <v>295</v>
      </c>
      <c r="F205" s="184" t="s">
        <v>296</v>
      </c>
      <c r="G205" s="185" t="s">
        <v>166</v>
      </c>
      <c r="H205" s="186">
        <v>350</v>
      </c>
      <c r="I205" s="128"/>
      <c r="J205" s="195">
        <f>ROUND(I205*H205,2)</f>
        <v>0</v>
      </c>
      <c r="K205" s="127" t="s">
        <v>1</v>
      </c>
      <c r="L205" s="32"/>
      <c r="M205" s="129" t="s">
        <v>1</v>
      </c>
      <c r="N205" s="130" t="s">
        <v>38</v>
      </c>
      <c r="P205" s="131">
        <f>O205*H205</f>
        <v>0</v>
      </c>
      <c r="Q205" s="131">
        <v>0</v>
      </c>
      <c r="R205" s="131">
        <f>Q205*H205</f>
        <v>0</v>
      </c>
      <c r="S205" s="131">
        <v>0</v>
      </c>
      <c r="T205" s="132">
        <f>S205*H205</f>
        <v>0</v>
      </c>
      <c r="AR205" s="133" t="s">
        <v>159</v>
      </c>
      <c r="AT205" s="133" t="s">
        <v>155</v>
      </c>
      <c r="AU205" s="133" t="s">
        <v>83</v>
      </c>
      <c r="AY205" s="17" t="s">
        <v>153</v>
      </c>
      <c r="BE205" s="134">
        <f>IF(N205="základní",J205,0)</f>
        <v>0</v>
      </c>
      <c r="BF205" s="134">
        <f>IF(N205="snížená",J205,0)</f>
        <v>0</v>
      </c>
      <c r="BG205" s="134">
        <f>IF(N205="zákl. přenesená",J205,0)</f>
        <v>0</v>
      </c>
      <c r="BH205" s="134">
        <f>IF(N205="sníž. přenesená",J205,0)</f>
        <v>0</v>
      </c>
      <c r="BI205" s="134">
        <f>IF(N205="nulová",J205,0)</f>
        <v>0</v>
      </c>
      <c r="BJ205" s="17" t="s">
        <v>81</v>
      </c>
      <c r="BK205" s="134">
        <f>ROUND(I205*H205,2)</f>
        <v>0</v>
      </c>
      <c r="BL205" s="17" t="s">
        <v>159</v>
      </c>
      <c r="BM205" s="133" t="s">
        <v>297</v>
      </c>
    </row>
    <row r="206" spans="2:65" s="12" customFormat="1">
      <c r="B206" s="135"/>
      <c r="C206" s="187"/>
      <c r="D206" s="188" t="s">
        <v>161</v>
      </c>
      <c r="E206" s="189" t="s">
        <v>1</v>
      </c>
      <c r="F206" s="190" t="s">
        <v>93</v>
      </c>
      <c r="G206" s="187"/>
      <c r="H206" s="191">
        <v>340</v>
      </c>
      <c r="I206" s="137"/>
      <c r="J206" s="187"/>
      <c r="L206" s="135"/>
      <c r="M206" s="138"/>
      <c r="T206" s="139"/>
      <c r="AT206" s="136" t="s">
        <v>161</v>
      </c>
      <c r="AU206" s="136" t="s">
        <v>83</v>
      </c>
      <c r="AV206" s="12" t="s">
        <v>83</v>
      </c>
      <c r="AW206" s="12" t="s">
        <v>30</v>
      </c>
      <c r="AX206" s="12" t="s">
        <v>73</v>
      </c>
      <c r="AY206" s="136" t="s">
        <v>153</v>
      </c>
    </row>
    <row r="207" spans="2:65" s="12" customFormat="1">
      <c r="B207" s="135"/>
      <c r="C207" s="187"/>
      <c r="D207" s="188" t="s">
        <v>161</v>
      </c>
      <c r="E207" s="189" t="s">
        <v>1</v>
      </c>
      <c r="F207" s="190" t="s">
        <v>90</v>
      </c>
      <c r="G207" s="187"/>
      <c r="H207" s="191">
        <v>10</v>
      </c>
      <c r="I207" s="137"/>
      <c r="J207" s="187"/>
      <c r="L207" s="135"/>
      <c r="M207" s="138"/>
      <c r="T207" s="139"/>
      <c r="AT207" s="136" t="s">
        <v>161</v>
      </c>
      <c r="AU207" s="136" t="s">
        <v>83</v>
      </c>
      <c r="AV207" s="12" t="s">
        <v>83</v>
      </c>
      <c r="AW207" s="12" t="s">
        <v>30</v>
      </c>
      <c r="AX207" s="12" t="s">
        <v>73</v>
      </c>
      <c r="AY207" s="136" t="s">
        <v>153</v>
      </c>
    </row>
    <row r="208" spans="2:65" s="13" customFormat="1">
      <c r="B208" s="140"/>
      <c r="C208" s="197"/>
      <c r="D208" s="188" t="s">
        <v>161</v>
      </c>
      <c r="E208" s="198" t="s">
        <v>298</v>
      </c>
      <c r="F208" s="199" t="s">
        <v>163</v>
      </c>
      <c r="G208" s="197"/>
      <c r="H208" s="200">
        <v>350</v>
      </c>
      <c r="I208" s="142"/>
      <c r="J208" s="197"/>
      <c r="L208" s="140"/>
      <c r="M208" s="143"/>
      <c r="T208" s="144"/>
      <c r="AT208" s="141" t="s">
        <v>161</v>
      </c>
      <c r="AU208" s="141" t="s">
        <v>83</v>
      </c>
      <c r="AV208" s="13" t="s">
        <v>159</v>
      </c>
      <c r="AW208" s="13" t="s">
        <v>30</v>
      </c>
      <c r="AX208" s="13" t="s">
        <v>81</v>
      </c>
      <c r="AY208" s="141" t="s">
        <v>153</v>
      </c>
    </row>
    <row r="209" spans="2:65" s="1" customFormat="1" ht="33" customHeight="1">
      <c r="B209" s="126"/>
      <c r="C209" s="182" t="s">
        <v>299</v>
      </c>
      <c r="D209" s="182" t="s">
        <v>155</v>
      </c>
      <c r="E209" s="183" t="s">
        <v>300</v>
      </c>
      <c r="F209" s="184" t="s">
        <v>301</v>
      </c>
      <c r="G209" s="185" t="s">
        <v>166</v>
      </c>
      <c r="H209" s="186">
        <v>420</v>
      </c>
      <c r="I209" s="128"/>
      <c r="J209" s="195">
        <f>ROUND(I209*H209,2)</f>
        <v>0</v>
      </c>
      <c r="K209" s="127" t="s">
        <v>1</v>
      </c>
      <c r="L209" s="32"/>
      <c r="M209" s="129" t="s">
        <v>1</v>
      </c>
      <c r="N209" s="130" t="s">
        <v>38</v>
      </c>
      <c r="P209" s="131">
        <f>O209*H209</f>
        <v>0</v>
      </c>
      <c r="Q209" s="131">
        <v>0</v>
      </c>
      <c r="R209" s="131">
        <f>Q209*H209</f>
        <v>0</v>
      </c>
      <c r="S209" s="131">
        <v>0</v>
      </c>
      <c r="T209" s="132">
        <f>S209*H209</f>
        <v>0</v>
      </c>
      <c r="AR209" s="133" t="s">
        <v>159</v>
      </c>
      <c r="AT209" s="133" t="s">
        <v>155</v>
      </c>
      <c r="AU209" s="133" t="s">
        <v>83</v>
      </c>
      <c r="AY209" s="17" t="s">
        <v>153</v>
      </c>
      <c r="BE209" s="134">
        <f>IF(N209="základní",J209,0)</f>
        <v>0</v>
      </c>
      <c r="BF209" s="134">
        <f>IF(N209="snížená",J209,0)</f>
        <v>0</v>
      </c>
      <c r="BG209" s="134">
        <f>IF(N209="zákl. přenesená",J209,0)</f>
        <v>0</v>
      </c>
      <c r="BH209" s="134">
        <f>IF(N209="sníž. přenesená",J209,0)</f>
        <v>0</v>
      </c>
      <c r="BI209" s="134">
        <f>IF(N209="nulová",J209,0)</f>
        <v>0</v>
      </c>
      <c r="BJ209" s="17" t="s">
        <v>81</v>
      </c>
      <c r="BK209" s="134">
        <f>ROUND(I209*H209,2)</f>
        <v>0</v>
      </c>
      <c r="BL209" s="17" t="s">
        <v>159</v>
      </c>
      <c r="BM209" s="133" t="s">
        <v>302</v>
      </c>
    </row>
    <row r="210" spans="2:65" s="12" customFormat="1" ht="22.5">
      <c r="B210" s="135"/>
      <c r="C210" s="187"/>
      <c r="D210" s="188" t="s">
        <v>161</v>
      </c>
      <c r="E210" s="189" t="s">
        <v>303</v>
      </c>
      <c r="F210" s="190" t="s">
        <v>304</v>
      </c>
      <c r="G210" s="187"/>
      <c r="H210" s="191">
        <v>340</v>
      </c>
      <c r="I210" s="137"/>
      <c r="J210" s="187"/>
      <c r="L210" s="135"/>
      <c r="M210" s="138"/>
      <c r="T210" s="139"/>
      <c r="AT210" s="136" t="s">
        <v>161</v>
      </c>
      <c r="AU210" s="136" t="s">
        <v>83</v>
      </c>
      <c r="AV210" s="12" t="s">
        <v>83</v>
      </c>
      <c r="AW210" s="12" t="s">
        <v>30</v>
      </c>
      <c r="AX210" s="12" t="s">
        <v>73</v>
      </c>
      <c r="AY210" s="136" t="s">
        <v>153</v>
      </c>
    </row>
    <row r="211" spans="2:65" s="14" customFormat="1">
      <c r="B211" s="145"/>
      <c r="C211" s="201"/>
      <c r="D211" s="188" t="s">
        <v>161</v>
      </c>
      <c r="E211" s="202" t="s">
        <v>93</v>
      </c>
      <c r="F211" s="203" t="s">
        <v>240</v>
      </c>
      <c r="G211" s="201"/>
      <c r="H211" s="204">
        <v>340</v>
      </c>
      <c r="I211" s="147"/>
      <c r="J211" s="201"/>
      <c r="L211" s="145"/>
      <c r="M211" s="148"/>
      <c r="T211" s="149"/>
      <c r="AT211" s="146" t="s">
        <v>161</v>
      </c>
      <c r="AU211" s="146" t="s">
        <v>83</v>
      </c>
      <c r="AV211" s="14" t="s">
        <v>169</v>
      </c>
      <c r="AW211" s="14" t="s">
        <v>30</v>
      </c>
      <c r="AX211" s="14" t="s">
        <v>73</v>
      </c>
      <c r="AY211" s="146" t="s">
        <v>153</v>
      </c>
    </row>
    <row r="212" spans="2:65" s="12" customFormat="1">
      <c r="B212" s="135"/>
      <c r="C212" s="187"/>
      <c r="D212" s="188" t="s">
        <v>161</v>
      </c>
      <c r="E212" s="189" t="s">
        <v>96</v>
      </c>
      <c r="F212" s="190" t="s">
        <v>305</v>
      </c>
      <c r="G212" s="187"/>
      <c r="H212" s="191">
        <v>13</v>
      </c>
      <c r="I212" s="137"/>
      <c r="J212" s="187"/>
      <c r="L212" s="135"/>
      <c r="M212" s="138"/>
      <c r="T212" s="139"/>
      <c r="AT212" s="136" t="s">
        <v>161</v>
      </c>
      <c r="AU212" s="136" t="s">
        <v>83</v>
      </c>
      <c r="AV212" s="12" t="s">
        <v>83</v>
      </c>
      <c r="AW212" s="12" t="s">
        <v>30</v>
      </c>
      <c r="AX212" s="12" t="s">
        <v>73</v>
      </c>
      <c r="AY212" s="136" t="s">
        <v>153</v>
      </c>
    </row>
    <row r="213" spans="2:65" s="12" customFormat="1">
      <c r="B213" s="135"/>
      <c r="C213" s="187"/>
      <c r="D213" s="188" t="s">
        <v>161</v>
      </c>
      <c r="E213" s="189" t="s">
        <v>90</v>
      </c>
      <c r="F213" s="190" t="s">
        <v>306</v>
      </c>
      <c r="G213" s="187"/>
      <c r="H213" s="191">
        <v>10</v>
      </c>
      <c r="I213" s="137"/>
      <c r="J213" s="187"/>
      <c r="L213" s="135"/>
      <c r="M213" s="138"/>
      <c r="T213" s="139"/>
      <c r="AT213" s="136" t="s">
        <v>161</v>
      </c>
      <c r="AU213" s="136" t="s">
        <v>83</v>
      </c>
      <c r="AV213" s="12" t="s">
        <v>83</v>
      </c>
      <c r="AW213" s="12" t="s">
        <v>30</v>
      </c>
      <c r="AX213" s="12" t="s">
        <v>73</v>
      </c>
      <c r="AY213" s="136" t="s">
        <v>153</v>
      </c>
    </row>
    <row r="214" spans="2:65" s="12" customFormat="1">
      <c r="B214" s="135"/>
      <c r="C214" s="187"/>
      <c r="D214" s="188" t="s">
        <v>161</v>
      </c>
      <c r="E214" s="189" t="s">
        <v>99</v>
      </c>
      <c r="F214" s="190" t="s">
        <v>307</v>
      </c>
      <c r="G214" s="187"/>
      <c r="H214" s="191">
        <v>57</v>
      </c>
      <c r="I214" s="137"/>
      <c r="J214" s="187"/>
      <c r="L214" s="135"/>
      <c r="M214" s="138"/>
      <c r="T214" s="139"/>
      <c r="AT214" s="136" t="s">
        <v>161</v>
      </c>
      <c r="AU214" s="136" t="s">
        <v>83</v>
      </c>
      <c r="AV214" s="12" t="s">
        <v>83</v>
      </c>
      <c r="AW214" s="12" t="s">
        <v>30</v>
      </c>
      <c r="AX214" s="12" t="s">
        <v>73</v>
      </c>
      <c r="AY214" s="136" t="s">
        <v>153</v>
      </c>
    </row>
    <row r="215" spans="2:65" s="13" customFormat="1">
      <c r="B215" s="140"/>
      <c r="C215" s="197"/>
      <c r="D215" s="188" t="s">
        <v>161</v>
      </c>
      <c r="E215" s="198" t="s">
        <v>1</v>
      </c>
      <c r="F215" s="199" t="s">
        <v>163</v>
      </c>
      <c r="G215" s="197"/>
      <c r="H215" s="200">
        <v>420</v>
      </c>
      <c r="I215" s="142"/>
      <c r="J215" s="197"/>
      <c r="L215" s="140"/>
      <c r="M215" s="143"/>
      <c r="T215" s="144"/>
      <c r="AT215" s="141" t="s">
        <v>161</v>
      </c>
      <c r="AU215" s="141" t="s">
        <v>83</v>
      </c>
      <c r="AV215" s="13" t="s">
        <v>159</v>
      </c>
      <c r="AW215" s="13" t="s">
        <v>30</v>
      </c>
      <c r="AX215" s="13" t="s">
        <v>81</v>
      </c>
      <c r="AY215" s="141" t="s">
        <v>153</v>
      </c>
    </row>
    <row r="216" spans="2:65" s="1" customFormat="1" ht="33" customHeight="1">
      <c r="B216" s="126"/>
      <c r="C216" s="182" t="s">
        <v>308</v>
      </c>
      <c r="D216" s="182" t="s">
        <v>155</v>
      </c>
      <c r="E216" s="183" t="s">
        <v>309</v>
      </c>
      <c r="F216" s="184" t="s">
        <v>310</v>
      </c>
      <c r="G216" s="185" t="s">
        <v>166</v>
      </c>
      <c r="H216" s="186">
        <v>57</v>
      </c>
      <c r="I216" s="128"/>
      <c r="J216" s="195">
        <f>ROUND(I216*H216,2)</f>
        <v>0</v>
      </c>
      <c r="K216" s="127" t="s">
        <v>167</v>
      </c>
      <c r="L216" s="32"/>
      <c r="M216" s="129" t="s">
        <v>1</v>
      </c>
      <c r="N216" s="130" t="s">
        <v>38</v>
      </c>
      <c r="P216" s="131">
        <f>O216*H216</f>
        <v>0</v>
      </c>
      <c r="Q216" s="131">
        <v>0</v>
      </c>
      <c r="R216" s="131">
        <f>Q216*H216</f>
        <v>0</v>
      </c>
      <c r="S216" s="131">
        <v>0</v>
      </c>
      <c r="T216" s="132">
        <f>S216*H216</f>
        <v>0</v>
      </c>
      <c r="AR216" s="133" t="s">
        <v>159</v>
      </c>
      <c r="AT216" s="133" t="s">
        <v>155</v>
      </c>
      <c r="AU216" s="133" t="s">
        <v>83</v>
      </c>
      <c r="AY216" s="17" t="s">
        <v>153</v>
      </c>
      <c r="BE216" s="134">
        <f>IF(N216="základní",J216,0)</f>
        <v>0</v>
      </c>
      <c r="BF216" s="134">
        <f>IF(N216="snížená",J216,0)</f>
        <v>0</v>
      </c>
      <c r="BG216" s="134">
        <f>IF(N216="zákl. přenesená",J216,0)</f>
        <v>0</v>
      </c>
      <c r="BH216" s="134">
        <f>IF(N216="sníž. přenesená",J216,0)</f>
        <v>0</v>
      </c>
      <c r="BI216" s="134">
        <f>IF(N216="nulová",J216,0)</f>
        <v>0</v>
      </c>
      <c r="BJ216" s="17" t="s">
        <v>81</v>
      </c>
      <c r="BK216" s="134">
        <f>ROUND(I216*H216,2)</f>
        <v>0</v>
      </c>
      <c r="BL216" s="17" t="s">
        <v>159</v>
      </c>
      <c r="BM216" s="133" t="s">
        <v>311</v>
      </c>
    </row>
    <row r="217" spans="2:65" s="12" customFormat="1">
      <c r="B217" s="135"/>
      <c r="C217" s="187"/>
      <c r="D217" s="188" t="s">
        <v>161</v>
      </c>
      <c r="E217" s="189" t="s">
        <v>1</v>
      </c>
      <c r="F217" s="190" t="s">
        <v>99</v>
      </c>
      <c r="G217" s="187"/>
      <c r="H217" s="191">
        <v>57</v>
      </c>
      <c r="I217" s="137"/>
      <c r="J217" s="187"/>
      <c r="L217" s="135"/>
      <c r="M217" s="138"/>
      <c r="T217" s="139"/>
      <c r="AT217" s="136" t="s">
        <v>161</v>
      </c>
      <c r="AU217" s="136" t="s">
        <v>83</v>
      </c>
      <c r="AV217" s="12" t="s">
        <v>83</v>
      </c>
      <c r="AW217" s="12" t="s">
        <v>30</v>
      </c>
      <c r="AX217" s="12" t="s">
        <v>81</v>
      </c>
      <c r="AY217" s="136" t="s">
        <v>153</v>
      </c>
    </row>
    <row r="218" spans="2:65" s="1" customFormat="1" ht="16.5" customHeight="1">
      <c r="B218" s="126"/>
      <c r="C218" s="182" t="s">
        <v>312</v>
      </c>
      <c r="D218" s="182" t="s">
        <v>155</v>
      </c>
      <c r="E218" s="183" t="s">
        <v>313</v>
      </c>
      <c r="F218" s="184" t="s">
        <v>314</v>
      </c>
      <c r="G218" s="185" t="s">
        <v>158</v>
      </c>
      <c r="H218" s="186">
        <v>5.7</v>
      </c>
      <c r="I218" s="128"/>
      <c r="J218" s="195">
        <f>ROUND(I218*H218,2)</f>
        <v>0</v>
      </c>
      <c r="K218" s="127" t="s">
        <v>167</v>
      </c>
      <c r="L218" s="32"/>
      <c r="M218" s="129" t="s">
        <v>1</v>
      </c>
      <c r="N218" s="130" t="s">
        <v>38</v>
      </c>
      <c r="P218" s="131">
        <f>O218*H218</f>
        <v>0</v>
      </c>
      <c r="Q218" s="131">
        <v>0</v>
      </c>
      <c r="R218" s="131">
        <f>Q218*H218</f>
        <v>0</v>
      </c>
      <c r="S218" s="131">
        <v>0</v>
      </c>
      <c r="T218" s="132">
        <f>S218*H218</f>
        <v>0</v>
      </c>
      <c r="AR218" s="133" t="s">
        <v>159</v>
      </c>
      <c r="AT218" s="133" t="s">
        <v>155</v>
      </c>
      <c r="AU218" s="133" t="s">
        <v>83</v>
      </c>
      <c r="AY218" s="17" t="s">
        <v>153</v>
      </c>
      <c r="BE218" s="134">
        <f>IF(N218="základní",J218,0)</f>
        <v>0</v>
      </c>
      <c r="BF218" s="134">
        <f>IF(N218="snížená",J218,0)</f>
        <v>0</v>
      </c>
      <c r="BG218" s="134">
        <f>IF(N218="zákl. přenesená",J218,0)</f>
        <v>0</v>
      </c>
      <c r="BH218" s="134">
        <f>IF(N218="sníž. přenesená",J218,0)</f>
        <v>0</v>
      </c>
      <c r="BI218" s="134">
        <f>IF(N218="nulová",J218,0)</f>
        <v>0</v>
      </c>
      <c r="BJ218" s="17" t="s">
        <v>81</v>
      </c>
      <c r="BK218" s="134">
        <f>ROUND(I218*H218,2)</f>
        <v>0</v>
      </c>
      <c r="BL218" s="17" t="s">
        <v>159</v>
      </c>
      <c r="BM218" s="133" t="s">
        <v>315</v>
      </c>
    </row>
    <row r="219" spans="2:65" s="12" customFormat="1">
      <c r="B219" s="135"/>
      <c r="C219" s="187"/>
      <c r="D219" s="188" t="s">
        <v>161</v>
      </c>
      <c r="E219" s="189" t="s">
        <v>1</v>
      </c>
      <c r="F219" s="190" t="s">
        <v>316</v>
      </c>
      <c r="G219" s="187"/>
      <c r="H219" s="191">
        <v>5.7</v>
      </c>
      <c r="I219" s="137"/>
      <c r="J219" s="187"/>
      <c r="L219" s="135"/>
      <c r="M219" s="138"/>
      <c r="T219" s="139"/>
      <c r="AT219" s="136" t="s">
        <v>161</v>
      </c>
      <c r="AU219" s="136" t="s">
        <v>83</v>
      </c>
      <c r="AV219" s="12" t="s">
        <v>83</v>
      </c>
      <c r="AW219" s="12" t="s">
        <v>30</v>
      </c>
      <c r="AX219" s="12" t="s">
        <v>81</v>
      </c>
      <c r="AY219" s="136" t="s">
        <v>153</v>
      </c>
    </row>
    <row r="220" spans="2:65" s="11" customFormat="1" ht="22.9" customHeight="1">
      <c r="B220" s="118"/>
      <c r="C220" s="179"/>
      <c r="D220" s="180" t="s">
        <v>72</v>
      </c>
      <c r="E220" s="196" t="s">
        <v>169</v>
      </c>
      <c r="F220" s="196" t="s">
        <v>317</v>
      </c>
      <c r="G220" s="179"/>
      <c r="H220" s="179"/>
      <c r="I220" s="120"/>
      <c r="J220" s="213">
        <f>BK220</f>
        <v>0</v>
      </c>
      <c r="L220" s="118"/>
      <c r="M220" s="121"/>
      <c r="P220" s="122">
        <f>SUM(P221:P226)</f>
        <v>0</v>
      </c>
      <c r="R220" s="122">
        <f>SUM(R221:R226)</f>
        <v>16.262155</v>
      </c>
      <c r="T220" s="123">
        <f>SUM(T221:T226)</f>
        <v>0</v>
      </c>
      <c r="AR220" s="119" t="s">
        <v>81</v>
      </c>
      <c r="AT220" s="124" t="s">
        <v>72</v>
      </c>
      <c r="AU220" s="124" t="s">
        <v>81</v>
      </c>
      <c r="AY220" s="119" t="s">
        <v>153</v>
      </c>
      <c r="BK220" s="125">
        <f>SUM(BK221:BK226)</f>
        <v>0</v>
      </c>
    </row>
    <row r="221" spans="2:65" s="1" customFormat="1" ht="44.25" customHeight="1">
      <c r="B221" s="126"/>
      <c r="C221" s="182" t="s">
        <v>318</v>
      </c>
      <c r="D221" s="182" t="s">
        <v>155</v>
      </c>
      <c r="E221" s="183" t="s">
        <v>319</v>
      </c>
      <c r="F221" s="184" t="s">
        <v>320</v>
      </c>
      <c r="G221" s="185" t="s">
        <v>158</v>
      </c>
      <c r="H221" s="186">
        <v>5.2</v>
      </c>
      <c r="I221" s="128"/>
      <c r="J221" s="195">
        <f>ROUND(I221*H221,2)</f>
        <v>0</v>
      </c>
      <c r="K221" s="127" t="s">
        <v>1</v>
      </c>
      <c r="L221" s="32"/>
      <c r="M221" s="129" t="s">
        <v>1</v>
      </c>
      <c r="N221" s="130" t="s">
        <v>38</v>
      </c>
      <c r="P221" s="131">
        <f>O221*H221</f>
        <v>0</v>
      </c>
      <c r="Q221" s="131">
        <v>2.5018699999999998</v>
      </c>
      <c r="R221" s="131">
        <f>Q221*H221</f>
        <v>13.009724</v>
      </c>
      <c r="S221" s="131">
        <v>0</v>
      </c>
      <c r="T221" s="132">
        <f>S221*H221</f>
        <v>0</v>
      </c>
      <c r="AR221" s="133" t="s">
        <v>159</v>
      </c>
      <c r="AT221" s="133" t="s">
        <v>155</v>
      </c>
      <c r="AU221" s="133" t="s">
        <v>83</v>
      </c>
      <c r="AY221" s="17" t="s">
        <v>153</v>
      </c>
      <c r="BE221" s="134">
        <f>IF(N221="základní",J221,0)</f>
        <v>0</v>
      </c>
      <c r="BF221" s="134">
        <f>IF(N221="snížená",J221,0)</f>
        <v>0</v>
      </c>
      <c r="BG221" s="134">
        <f>IF(N221="zákl. přenesená",J221,0)</f>
        <v>0</v>
      </c>
      <c r="BH221" s="134">
        <f>IF(N221="sníž. přenesená",J221,0)</f>
        <v>0</v>
      </c>
      <c r="BI221" s="134">
        <f>IF(N221="nulová",J221,0)</f>
        <v>0</v>
      </c>
      <c r="BJ221" s="17" t="s">
        <v>81</v>
      </c>
      <c r="BK221" s="134">
        <f>ROUND(I221*H221,2)</f>
        <v>0</v>
      </c>
      <c r="BL221" s="17" t="s">
        <v>159</v>
      </c>
      <c r="BM221" s="133" t="s">
        <v>321</v>
      </c>
    </row>
    <row r="222" spans="2:65" s="12" customFormat="1">
      <c r="B222" s="135"/>
      <c r="C222" s="187"/>
      <c r="D222" s="188" t="s">
        <v>161</v>
      </c>
      <c r="E222" s="189" t="s">
        <v>1</v>
      </c>
      <c r="F222" s="190" t="s">
        <v>322</v>
      </c>
      <c r="G222" s="187"/>
      <c r="H222" s="191">
        <v>5.2</v>
      </c>
      <c r="I222" s="137"/>
      <c r="J222" s="187"/>
      <c r="L222" s="135"/>
      <c r="M222" s="138"/>
      <c r="T222" s="139"/>
      <c r="AT222" s="136" t="s">
        <v>161</v>
      </c>
      <c r="AU222" s="136" t="s">
        <v>83</v>
      </c>
      <c r="AV222" s="12" t="s">
        <v>83</v>
      </c>
      <c r="AW222" s="12" t="s">
        <v>30</v>
      </c>
      <c r="AX222" s="12" t="s">
        <v>73</v>
      </c>
      <c r="AY222" s="136" t="s">
        <v>153</v>
      </c>
    </row>
    <row r="223" spans="2:65" s="13" customFormat="1">
      <c r="B223" s="140"/>
      <c r="C223" s="197"/>
      <c r="D223" s="188" t="s">
        <v>161</v>
      </c>
      <c r="E223" s="198" t="s">
        <v>1</v>
      </c>
      <c r="F223" s="199" t="s">
        <v>163</v>
      </c>
      <c r="G223" s="197"/>
      <c r="H223" s="200">
        <v>5.2</v>
      </c>
      <c r="I223" s="142"/>
      <c r="J223" s="197"/>
      <c r="L223" s="140"/>
      <c r="M223" s="143"/>
      <c r="T223" s="144"/>
      <c r="AT223" s="141" t="s">
        <v>161</v>
      </c>
      <c r="AU223" s="141" t="s">
        <v>83</v>
      </c>
      <c r="AV223" s="13" t="s">
        <v>159</v>
      </c>
      <c r="AW223" s="13" t="s">
        <v>30</v>
      </c>
      <c r="AX223" s="13" t="s">
        <v>81</v>
      </c>
      <c r="AY223" s="141" t="s">
        <v>153</v>
      </c>
    </row>
    <row r="224" spans="2:65" s="1" customFormat="1" ht="33" customHeight="1">
      <c r="B224" s="126"/>
      <c r="C224" s="182" t="s">
        <v>323</v>
      </c>
      <c r="D224" s="182" t="s">
        <v>155</v>
      </c>
      <c r="E224" s="183" t="s">
        <v>324</v>
      </c>
      <c r="F224" s="184" t="s">
        <v>325</v>
      </c>
      <c r="G224" s="185" t="s">
        <v>158</v>
      </c>
      <c r="H224" s="186">
        <v>1.3</v>
      </c>
      <c r="I224" s="128"/>
      <c r="J224" s="195">
        <f>ROUND(I224*H224,2)</f>
        <v>0</v>
      </c>
      <c r="K224" s="127" t="s">
        <v>1</v>
      </c>
      <c r="L224" s="32"/>
      <c r="M224" s="129" t="s">
        <v>1</v>
      </c>
      <c r="N224" s="130" t="s">
        <v>38</v>
      </c>
      <c r="P224" s="131">
        <f>O224*H224</f>
        <v>0</v>
      </c>
      <c r="Q224" s="131">
        <v>2.5018699999999998</v>
      </c>
      <c r="R224" s="131">
        <f>Q224*H224</f>
        <v>3.2524310000000001</v>
      </c>
      <c r="S224" s="131">
        <v>0</v>
      </c>
      <c r="T224" s="132">
        <f>S224*H224</f>
        <v>0</v>
      </c>
      <c r="AR224" s="133" t="s">
        <v>159</v>
      </c>
      <c r="AT224" s="133" t="s">
        <v>155</v>
      </c>
      <c r="AU224" s="133" t="s">
        <v>83</v>
      </c>
      <c r="AY224" s="17" t="s">
        <v>153</v>
      </c>
      <c r="BE224" s="134">
        <f>IF(N224="základní",J224,0)</f>
        <v>0</v>
      </c>
      <c r="BF224" s="134">
        <f>IF(N224="snížená",J224,0)</f>
        <v>0</v>
      </c>
      <c r="BG224" s="134">
        <f>IF(N224="zákl. přenesená",J224,0)</f>
        <v>0</v>
      </c>
      <c r="BH224" s="134">
        <f>IF(N224="sníž. přenesená",J224,0)</f>
        <v>0</v>
      </c>
      <c r="BI224" s="134">
        <f>IF(N224="nulová",J224,0)</f>
        <v>0</v>
      </c>
      <c r="BJ224" s="17" t="s">
        <v>81</v>
      </c>
      <c r="BK224" s="134">
        <f>ROUND(I224*H224,2)</f>
        <v>0</v>
      </c>
      <c r="BL224" s="17" t="s">
        <v>159</v>
      </c>
      <c r="BM224" s="133" t="s">
        <v>326</v>
      </c>
    </row>
    <row r="225" spans="2:65" s="12" customFormat="1">
      <c r="B225" s="135"/>
      <c r="C225" s="187"/>
      <c r="D225" s="188" t="s">
        <v>161</v>
      </c>
      <c r="E225" s="189" t="s">
        <v>1</v>
      </c>
      <c r="F225" s="190" t="s">
        <v>327</v>
      </c>
      <c r="G225" s="187"/>
      <c r="H225" s="191">
        <v>1.3</v>
      </c>
      <c r="I225" s="137"/>
      <c r="J225" s="187"/>
      <c r="L225" s="135"/>
      <c r="M225" s="138"/>
      <c r="T225" s="139"/>
      <c r="AT225" s="136" t="s">
        <v>161</v>
      </c>
      <c r="AU225" s="136" t="s">
        <v>83</v>
      </c>
      <c r="AV225" s="12" t="s">
        <v>83</v>
      </c>
      <c r="AW225" s="12" t="s">
        <v>30</v>
      </c>
      <c r="AX225" s="12" t="s">
        <v>73</v>
      </c>
      <c r="AY225" s="136" t="s">
        <v>153</v>
      </c>
    </row>
    <row r="226" spans="2:65" s="13" customFormat="1">
      <c r="B226" s="140"/>
      <c r="C226" s="197"/>
      <c r="D226" s="188" t="s">
        <v>161</v>
      </c>
      <c r="E226" s="198" t="s">
        <v>1</v>
      </c>
      <c r="F226" s="199" t="s">
        <v>163</v>
      </c>
      <c r="G226" s="197"/>
      <c r="H226" s="200">
        <v>1.3</v>
      </c>
      <c r="I226" s="142"/>
      <c r="J226" s="197"/>
      <c r="L226" s="140"/>
      <c r="M226" s="143"/>
      <c r="T226" s="144"/>
      <c r="AT226" s="141" t="s">
        <v>161</v>
      </c>
      <c r="AU226" s="141" t="s">
        <v>83</v>
      </c>
      <c r="AV226" s="13" t="s">
        <v>159</v>
      </c>
      <c r="AW226" s="13" t="s">
        <v>30</v>
      </c>
      <c r="AX226" s="13" t="s">
        <v>81</v>
      </c>
      <c r="AY226" s="141" t="s">
        <v>153</v>
      </c>
    </row>
    <row r="227" spans="2:65" s="11" customFormat="1" ht="22.9" customHeight="1">
      <c r="B227" s="118"/>
      <c r="C227" s="179"/>
      <c r="D227" s="180" t="s">
        <v>72</v>
      </c>
      <c r="E227" s="196" t="s">
        <v>159</v>
      </c>
      <c r="F227" s="196" t="s">
        <v>328</v>
      </c>
      <c r="G227" s="179"/>
      <c r="H227" s="179"/>
      <c r="I227" s="120"/>
      <c r="J227" s="213">
        <f>BK227</f>
        <v>0</v>
      </c>
      <c r="L227" s="118"/>
      <c r="M227" s="121"/>
      <c r="P227" s="122">
        <f>SUM(P228:P238)</f>
        <v>0</v>
      </c>
      <c r="R227" s="122">
        <f>SUM(R228:R238)</f>
        <v>3.1325720000000001</v>
      </c>
      <c r="T227" s="123">
        <f>SUM(T228:T238)</f>
        <v>0</v>
      </c>
      <c r="AR227" s="119" t="s">
        <v>81</v>
      </c>
      <c r="AT227" s="124" t="s">
        <v>72</v>
      </c>
      <c r="AU227" s="124" t="s">
        <v>81</v>
      </c>
      <c r="AY227" s="119" t="s">
        <v>153</v>
      </c>
      <c r="BK227" s="125">
        <f>SUM(BK228:BK238)</f>
        <v>0</v>
      </c>
    </row>
    <row r="228" spans="2:65" s="1" customFormat="1" ht="16.5" customHeight="1">
      <c r="B228" s="126"/>
      <c r="C228" s="182" t="s">
        <v>329</v>
      </c>
      <c r="D228" s="182" t="s">
        <v>155</v>
      </c>
      <c r="E228" s="183" t="s">
        <v>330</v>
      </c>
      <c r="F228" s="184" t="s">
        <v>331</v>
      </c>
      <c r="G228" s="185" t="s">
        <v>158</v>
      </c>
      <c r="H228" s="186">
        <v>1.2</v>
      </c>
      <c r="I228" s="128"/>
      <c r="J228" s="195">
        <f>ROUND(I228*H228,2)</f>
        <v>0</v>
      </c>
      <c r="K228" s="127" t="s">
        <v>167</v>
      </c>
      <c r="L228" s="32"/>
      <c r="M228" s="129" t="s">
        <v>1</v>
      </c>
      <c r="N228" s="130" t="s">
        <v>38</v>
      </c>
      <c r="P228" s="131">
        <f>O228*H228</f>
        <v>0</v>
      </c>
      <c r="Q228" s="131">
        <v>1.8907700000000001</v>
      </c>
      <c r="R228" s="131">
        <f>Q228*H228</f>
        <v>2.2689240000000002</v>
      </c>
      <c r="S228" s="131">
        <v>0</v>
      </c>
      <c r="T228" s="132">
        <f>S228*H228</f>
        <v>0</v>
      </c>
      <c r="AR228" s="133" t="s">
        <v>159</v>
      </c>
      <c r="AT228" s="133" t="s">
        <v>155</v>
      </c>
      <c r="AU228" s="133" t="s">
        <v>83</v>
      </c>
      <c r="AY228" s="17" t="s">
        <v>153</v>
      </c>
      <c r="BE228" s="134">
        <f>IF(N228="základní",J228,0)</f>
        <v>0</v>
      </c>
      <c r="BF228" s="134">
        <f>IF(N228="snížená",J228,0)</f>
        <v>0</v>
      </c>
      <c r="BG228" s="134">
        <f>IF(N228="zákl. přenesená",J228,0)</f>
        <v>0</v>
      </c>
      <c r="BH228" s="134">
        <f>IF(N228="sníž. přenesená",J228,0)</f>
        <v>0</v>
      </c>
      <c r="BI228" s="134">
        <f>IF(N228="nulová",J228,0)</f>
        <v>0</v>
      </c>
      <c r="BJ228" s="17" t="s">
        <v>81</v>
      </c>
      <c r="BK228" s="134">
        <f>ROUND(I228*H228,2)</f>
        <v>0</v>
      </c>
      <c r="BL228" s="17" t="s">
        <v>159</v>
      </c>
      <c r="BM228" s="133" t="s">
        <v>332</v>
      </c>
    </row>
    <row r="229" spans="2:65" s="12" customFormat="1">
      <c r="B229" s="135"/>
      <c r="C229" s="187"/>
      <c r="D229" s="188" t="s">
        <v>161</v>
      </c>
      <c r="E229" s="189" t="s">
        <v>1</v>
      </c>
      <c r="F229" s="190" t="s">
        <v>333</v>
      </c>
      <c r="G229" s="187"/>
      <c r="H229" s="191">
        <v>1.2</v>
      </c>
      <c r="I229" s="137"/>
      <c r="J229" s="187"/>
      <c r="L229" s="135"/>
      <c r="M229" s="138"/>
      <c r="T229" s="139"/>
      <c r="AT229" s="136" t="s">
        <v>161</v>
      </c>
      <c r="AU229" s="136" t="s">
        <v>83</v>
      </c>
      <c r="AV229" s="12" t="s">
        <v>83</v>
      </c>
      <c r="AW229" s="12" t="s">
        <v>30</v>
      </c>
      <c r="AX229" s="12" t="s">
        <v>73</v>
      </c>
      <c r="AY229" s="136" t="s">
        <v>153</v>
      </c>
    </row>
    <row r="230" spans="2:65" s="13" customFormat="1">
      <c r="B230" s="140"/>
      <c r="C230" s="197"/>
      <c r="D230" s="188" t="s">
        <v>161</v>
      </c>
      <c r="E230" s="198" t="s">
        <v>334</v>
      </c>
      <c r="F230" s="199" t="s">
        <v>163</v>
      </c>
      <c r="G230" s="197"/>
      <c r="H230" s="200">
        <v>1.2</v>
      </c>
      <c r="I230" s="142"/>
      <c r="J230" s="197"/>
      <c r="L230" s="140"/>
      <c r="M230" s="143"/>
      <c r="T230" s="144"/>
      <c r="AT230" s="141" t="s">
        <v>161</v>
      </c>
      <c r="AU230" s="141" t="s">
        <v>83</v>
      </c>
      <c r="AV230" s="13" t="s">
        <v>159</v>
      </c>
      <c r="AW230" s="13" t="s">
        <v>30</v>
      </c>
      <c r="AX230" s="13" t="s">
        <v>81</v>
      </c>
      <c r="AY230" s="141" t="s">
        <v>153</v>
      </c>
    </row>
    <row r="231" spans="2:65" s="1" customFormat="1" ht="33" customHeight="1">
      <c r="B231" s="126"/>
      <c r="C231" s="182" t="s">
        <v>335</v>
      </c>
      <c r="D231" s="182" t="s">
        <v>155</v>
      </c>
      <c r="E231" s="183" t="s">
        <v>336</v>
      </c>
      <c r="F231" s="184" t="s">
        <v>337</v>
      </c>
      <c r="G231" s="185" t="s">
        <v>158</v>
      </c>
      <c r="H231" s="186">
        <v>1.2</v>
      </c>
      <c r="I231" s="128"/>
      <c r="J231" s="195">
        <f>ROUND(I231*H231,2)</f>
        <v>0</v>
      </c>
      <c r="K231" s="127" t="s">
        <v>167</v>
      </c>
      <c r="L231" s="32"/>
      <c r="M231" s="129" t="s">
        <v>1</v>
      </c>
      <c r="N231" s="130" t="s">
        <v>38</v>
      </c>
      <c r="P231" s="131">
        <f>O231*H231</f>
        <v>0</v>
      </c>
      <c r="Q231" s="131">
        <v>0</v>
      </c>
      <c r="R231" s="131">
        <f>Q231*H231</f>
        <v>0</v>
      </c>
      <c r="S231" s="131">
        <v>0</v>
      </c>
      <c r="T231" s="132">
        <f>S231*H231</f>
        <v>0</v>
      </c>
      <c r="AR231" s="133" t="s">
        <v>159</v>
      </c>
      <c r="AT231" s="133" t="s">
        <v>155</v>
      </c>
      <c r="AU231" s="133" t="s">
        <v>83</v>
      </c>
      <c r="AY231" s="17" t="s">
        <v>153</v>
      </c>
      <c r="BE231" s="134">
        <f>IF(N231="základní",J231,0)</f>
        <v>0</v>
      </c>
      <c r="BF231" s="134">
        <f>IF(N231="snížená",J231,0)</f>
        <v>0</v>
      </c>
      <c r="BG231" s="134">
        <f>IF(N231="zákl. přenesená",J231,0)</f>
        <v>0</v>
      </c>
      <c r="BH231" s="134">
        <f>IF(N231="sníž. přenesená",J231,0)</f>
        <v>0</v>
      </c>
      <c r="BI231" s="134">
        <f>IF(N231="nulová",J231,0)</f>
        <v>0</v>
      </c>
      <c r="BJ231" s="17" t="s">
        <v>81</v>
      </c>
      <c r="BK231" s="134">
        <f>ROUND(I231*H231,2)</f>
        <v>0</v>
      </c>
      <c r="BL231" s="17" t="s">
        <v>159</v>
      </c>
      <c r="BM231" s="133" t="s">
        <v>338</v>
      </c>
    </row>
    <row r="232" spans="2:65" s="12" customFormat="1">
      <c r="B232" s="135"/>
      <c r="C232" s="187"/>
      <c r="D232" s="188" t="s">
        <v>161</v>
      </c>
      <c r="E232" s="189" t="s">
        <v>1</v>
      </c>
      <c r="F232" s="190" t="s">
        <v>339</v>
      </c>
      <c r="G232" s="187"/>
      <c r="H232" s="191">
        <v>1.2</v>
      </c>
      <c r="I232" s="137"/>
      <c r="J232" s="187"/>
      <c r="L232" s="135"/>
      <c r="M232" s="138"/>
      <c r="T232" s="139"/>
      <c r="AT232" s="136" t="s">
        <v>161</v>
      </c>
      <c r="AU232" s="136" t="s">
        <v>83</v>
      </c>
      <c r="AV232" s="12" t="s">
        <v>83</v>
      </c>
      <c r="AW232" s="12" t="s">
        <v>30</v>
      </c>
      <c r="AX232" s="12" t="s">
        <v>73</v>
      </c>
      <c r="AY232" s="136" t="s">
        <v>153</v>
      </c>
    </row>
    <row r="233" spans="2:65" s="13" customFormat="1">
      <c r="B233" s="140"/>
      <c r="C233" s="197"/>
      <c r="D233" s="188" t="s">
        <v>161</v>
      </c>
      <c r="E233" s="198" t="s">
        <v>340</v>
      </c>
      <c r="F233" s="199" t="s">
        <v>163</v>
      </c>
      <c r="G233" s="197"/>
      <c r="H233" s="200">
        <v>1.2</v>
      </c>
      <c r="I233" s="142"/>
      <c r="J233" s="197"/>
      <c r="L233" s="140"/>
      <c r="M233" s="143"/>
      <c r="T233" s="144"/>
      <c r="AT233" s="141" t="s">
        <v>161</v>
      </c>
      <c r="AU233" s="141" t="s">
        <v>83</v>
      </c>
      <c r="AV233" s="13" t="s">
        <v>159</v>
      </c>
      <c r="AW233" s="13" t="s">
        <v>30</v>
      </c>
      <c r="AX233" s="13" t="s">
        <v>81</v>
      </c>
      <c r="AY233" s="141" t="s">
        <v>153</v>
      </c>
    </row>
    <row r="234" spans="2:65" s="1" customFormat="1" ht="33" customHeight="1">
      <c r="B234" s="126"/>
      <c r="C234" s="182" t="s">
        <v>341</v>
      </c>
      <c r="D234" s="182" t="s">
        <v>155</v>
      </c>
      <c r="E234" s="183" t="s">
        <v>342</v>
      </c>
      <c r="F234" s="184" t="s">
        <v>343</v>
      </c>
      <c r="G234" s="185" t="s">
        <v>166</v>
      </c>
      <c r="H234" s="186">
        <v>109.6</v>
      </c>
      <c r="I234" s="128"/>
      <c r="J234" s="195">
        <f>ROUND(I234*H234,2)</f>
        <v>0</v>
      </c>
      <c r="K234" s="127" t="s">
        <v>167</v>
      </c>
      <c r="L234" s="32"/>
      <c r="M234" s="129" t="s">
        <v>1</v>
      </c>
      <c r="N234" s="130" t="s">
        <v>38</v>
      </c>
      <c r="P234" s="131">
        <f>O234*H234</f>
        <v>0</v>
      </c>
      <c r="Q234" s="131">
        <v>7.8799999999999999E-3</v>
      </c>
      <c r="R234" s="131">
        <f>Q234*H234</f>
        <v>0.86364799999999997</v>
      </c>
      <c r="S234" s="131">
        <v>0</v>
      </c>
      <c r="T234" s="132">
        <f>S234*H234</f>
        <v>0</v>
      </c>
      <c r="AR234" s="133" t="s">
        <v>159</v>
      </c>
      <c r="AT234" s="133" t="s">
        <v>155</v>
      </c>
      <c r="AU234" s="133" t="s">
        <v>83</v>
      </c>
      <c r="AY234" s="17" t="s">
        <v>153</v>
      </c>
      <c r="BE234" s="134">
        <f>IF(N234="základní",J234,0)</f>
        <v>0</v>
      </c>
      <c r="BF234" s="134">
        <f>IF(N234="snížená",J234,0)</f>
        <v>0</v>
      </c>
      <c r="BG234" s="134">
        <f>IF(N234="zákl. přenesená",J234,0)</f>
        <v>0</v>
      </c>
      <c r="BH234" s="134">
        <f>IF(N234="sníž. přenesená",J234,0)</f>
        <v>0</v>
      </c>
      <c r="BI234" s="134">
        <f>IF(N234="nulová",J234,0)</f>
        <v>0</v>
      </c>
      <c r="BJ234" s="17" t="s">
        <v>81</v>
      </c>
      <c r="BK234" s="134">
        <f>ROUND(I234*H234,2)</f>
        <v>0</v>
      </c>
      <c r="BL234" s="17" t="s">
        <v>159</v>
      </c>
      <c r="BM234" s="133" t="s">
        <v>344</v>
      </c>
    </row>
    <row r="235" spans="2:65" s="12" customFormat="1">
      <c r="B235" s="135"/>
      <c r="C235" s="187"/>
      <c r="D235" s="188" t="s">
        <v>161</v>
      </c>
      <c r="E235" s="189" t="s">
        <v>1</v>
      </c>
      <c r="F235" s="190" t="s">
        <v>345</v>
      </c>
      <c r="G235" s="187"/>
      <c r="H235" s="191">
        <v>109.6</v>
      </c>
      <c r="I235" s="137"/>
      <c r="J235" s="187"/>
      <c r="L235" s="135"/>
      <c r="M235" s="138"/>
      <c r="T235" s="139"/>
      <c r="AT235" s="136" t="s">
        <v>161</v>
      </c>
      <c r="AU235" s="136" t="s">
        <v>83</v>
      </c>
      <c r="AV235" s="12" t="s">
        <v>83</v>
      </c>
      <c r="AW235" s="12" t="s">
        <v>30</v>
      </c>
      <c r="AX235" s="12" t="s">
        <v>73</v>
      </c>
      <c r="AY235" s="136" t="s">
        <v>153</v>
      </c>
    </row>
    <row r="236" spans="2:65" s="13" customFormat="1">
      <c r="B236" s="140"/>
      <c r="C236" s="197"/>
      <c r="D236" s="188" t="s">
        <v>161</v>
      </c>
      <c r="E236" s="198" t="s">
        <v>1</v>
      </c>
      <c r="F236" s="199" t="s">
        <v>163</v>
      </c>
      <c r="G236" s="197"/>
      <c r="H236" s="200">
        <v>109.6</v>
      </c>
      <c r="I236" s="142"/>
      <c r="J236" s="197"/>
      <c r="L236" s="140"/>
      <c r="M236" s="143"/>
      <c r="T236" s="144"/>
      <c r="AT236" s="141" t="s">
        <v>161</v>
      </c>
      <c r="AU236" s="141" t="s">
        <v>83</v>
      </c>
      <c r="AV236" s="13" t="s">
        <v>159</v>
      </c>
      <c r="AW236" s="13" t="s">
        <v>30</v>
      </c>
      <c r="AX236" s="13" t="s">
        <v>81</v>
      </c>
      <c r="AY236" s="141" t="s">
        <v>153</v>
      </c>
    </row>
    <row r="237" spans="2:65" s="1" customFormat="1" ht="37.9" customHeight="1">
      <c r="B237" s="126"/>
      <c r="C237" s="182" t="s">
        <v>346</v>
      </c>
      <c r="D237" s="182" t="s">
        <v>155</v>
      </c>
      <c r="E237" s="183" t="s">
        <v>347</v>
      </c>
      <c r="F237" s="184" t="s">
        <v>348</v>
      </c>
      <c r="G237" s="185" t="s">
        <v>166</v>
      </c>
      <c r="H237" s="186">
        <v>109.6</v>
      </c>
      <c r="I237" s="128"/>
      <c r="J237" s="195">
        <f>ROUND(I237*H237,2)</f>
        <v>0</v>
      </c>
      <c r="K237" s="127" t="s">
        <v>167</v>
      </c>
      <c r="L237" s="32"/>
      <c r="M237" s="129" t="s">
        <v>1</v>
      </c>
      <c r="N237" s="130" t="s">
        <v>38</v>
      </c>
      <c r="P237" s="131">
        <f>O237*H237</f>
        <v>0</v>
      </c>
      <c r="Q237" s="131">
        <v>0</v>
      </c>
      <c r="R237" s="131">
        <f>Q237*H237</f>
        <v>0</v>
      </c>
      <c r="S237" s="131">
        <v>0</v>
      </c>
      <c r="T237" s="132">
        <f>S237*H237</f>
        <v>0</v>
      </c>
      <c r="AR237" s="133" t="s">
        <v>159</v>
      </c>
      <c r="AT237" s="133" t="s">
        <v>155</v>
      </c>
      <c r="AU237" s="133" t="s">
        <v>83</v>
      </c>
      <c r="AY237" s="17" t="s">
        <v>153</v>
      </c>
      <c r="BE237" s="134">
        <f>IF(N237="základní",J237,0)</f>
        <v>0</v>
      </c>
      <c r="BF237" s="134">
        <f>IF(N237="snížená",J237,0)</f>
        <v>0</v>
      </c>
      <c r="BG237" s="134">
        <f>IF(N237="zákl. přenesená",J237,0)</f>
        <v>0</v>
      </c>
      <c r="BH237" s="134">
        <f>IF(N237="sníž. přenesená",J237,0)</f>
        <v>0</v>
      </c>
      <c r="BI237" s="134">
        <f>IF(N237="nulová",J237,0)</f>
        <v>0</v>
      </c>
      <c r="BJ237" s="17" t="s">
        <v>81</v>
      </c>
      <c r="BK237" s="134">
        <f>ROUND(I237*H237,2)</f>
        <v>0</v>
      </c>
      <c r="BL237" s="17" t="s">
        <v>159</v>
      </c>
      <c r="BM237" s="133" t="s">
        <v>349</v>
      </c>
    </row>
    <row r="238" spans="2:65" s="12" customFormat="1">
      <c r="B238" s="135"/>
      <c r="C238" s="187"/>
      <c r="D238" s="188" t="s">
        <v>161</v>
      </c>
      <c r="E238" s="189" t="s">
        <v>1</v>
      </c>
      <c r="F238" s="190" t="s">
        <v>350</v>
      </c>
      <c r="G238" s="187"/>
      <c r="H238" s="191">
        <v>109.6</v>
      </c>
      <c r="I238" s="137"/>
      <c r="J238" s="187"/>
      <c r="L238" s="135"/>
      <c r="M238" s="138"/>
      <c r="T238" s="139"/>
      <c r="AT238" s="136" t="s">
        <v>161</v>
      </c>
      <c r="AU238" s="136" t="s">
        <v>83</v>
      </c>
      <c r="AV238" s="12" t="s">
        <v>83</v>
      </c>
      <c r="AW238" s="12" t="s">
        <v>30</v>
      </c>
      <c r="AX238" s="12" t="s">
        <v>81</v>
      </c>
      <c r="AY238" s="136" t="s">
        <v>153</v>
      </c>
    </row>
    <row r="239" spans="2:65" s="11" customFormat="1" ht="22.9" customHeight="1">
      <c r="B239" s="118"/>
      <c r="C239" s="179"/>
      <c r="D239" s="180" t="s">
        <v>72</v>
      </c>
      <c r="E239" s="196" t="s">
        <v>177</v>
      </c>
      <c r="F239" s="196" t="s">
        <v>351</v>
      </c>
      <c r="G239" s="179"/>
      <c r="H239" s="179"/>
      <c r="I239" s="120"/>
      <c r="J239" s="213">
        <f>BK239</f>
        <v>0</v>
      </c>
      <c r="L239" s="118"/>
      <c r="M239" s="121"/>
      <c r="P239" s="122">
        <f>P240+SUM(P241:P264)</f>
        <v>0</v>
      </c>
      <c r="R239" s="122">
        <f>R240+SUM(R241:R264)</f>
        <v>3.24472</v>
      </c>
      <c r="T239" s="123">
        <f>T240+SUM(T241:T264)</f>
        <v>0</v>
      </c>
      <c r="AR239" s="119" t="s">
        <v>81</v>
      </c>
      <c r="AT239" s="124" t="s">
        <v>72</v>
      </c>
      <c r="AU239" s="124" t="s">
        <v>81</v>
      </c>
      <c r="AY239" s="119" t="s">
        <v>153</v>
      </c>
      <c r="BK239" s="125">
        <f>BK240+SUM(BK241:BK264)</f>
        <v>0</v>
      </c>
    </row>
    <row r="240" spans="2:65" s="1" customFormat="1" ht="16.5" customHeight="1">
      <c r="B240" s="126"/>
      <c r="C240" s="182" t="s">
        <v>352</v>
      </c>
      <c r="D240" s="182" t="s">
        <v>155</v>
      </c>
      <c r="E240" s="183" t="s">
        <v>353</v>
      </c>
      <c r="F240" s="184" t="s">
        <v>354</v>
      </c>
      <c r="G240" s="185" t="s">
        <v>166</v>
      </c>
      <c r="H240" s="186">
        <v>10</v>
      </c>
      <c r="I240" s="128"/>
      <c r="J240" s="195">
        <f>ROUND(I240*H240,2)</f>
        <v>0</v>
      </c>
      <c r="K240" s="127" t="s">
        <v>167</v>
      </c>
      <c r="L240" s="32"/>
      <c r="M240" s="129" t="s">
        <v>1</v>
      </c>
      <c r="N240" s="130" t="s">
        <v>38</v>
      </c>
      <c r="P240" s="131">
        <f>O240*H240</f>
        <v>0</v>
      </c>
      <c r="Q240" s="131">
        <v>0.20039999999999999</v>
      </c>
      <c r="R240" s="131">
        <f>Q240*H240</f>
        <v>2.004</v>
      </c>
      <c r="S240" s="131">
        <v>0</v>
      </c>
      <c r="T240" s="132">
        <f>S240*H240</f>
        <v>0</v>
      </c>
      <c r="AR240" s="133" t="s">
        <v>159</v>
      </c>
      <c r="AT240" s="133" t="s">
        <v>155</v>
      </c>
      <c r="AU240" s="133" t="s">
        <v>83</v>
      </c>
      <c r="AY240" s="17" t="s">
        <v>153</v>
      </c>
      <c r="BE240" s="134">
        <f>IF(N240="základní",J240,0)</f>
        <v>0</v>
      </c>
      <c r="BF240" s="134">
        <f>IF(N240="snížená",J240,0)</f>
        <v>0</v>
      </c>
      <c r="BG240" s="134">
        <f>IF(N240="zákl. přenesená",J240,0)</f>
        <v>0</v>
      </c>
      <c r="BH240" s="134">
        <f>IF(N240="sníž. přenesená",J240,0)</f>
        <v>0</v>
      </c>
      <c r="BI240" s="134">
        <f>IF(N240="nulová",J240,0)</f>
        <v>0</v>
      </c>
      <c r="BJ240" s="17" t="s">
        <v>81</v>
      </c>
      <c r="BK240" s="134">
        <f>ROUND(I240*H240,2)</f>
        <v>0</v>
      </c>
      <c r="BL240" s="17" t="s">
        <v>159</v>
      </c>
      <c r="BM240" s="133" t="s">
        <v>355</v>
      </c>
    </row>
    <row r="241" spans="2:65" s="12" customFormat="1">
      <c r="B241" s="135"/>
      <c r="C241" s="187"/>
      <c r="D241" s="188" t="s">
        <v>161</v>
      </c>
      <c r="E241" s="189" t="s">
        <v>1</v>
      </c>
      <c r="F241" s="190" t="s">
        <v>90</v>
      </c>
      <c r="G241" s="187"/>
      <c r="H241" s="191">
        <v>10</v>
      </c>
      <c r="I241" s="137"/>
      <c r="J241" s="187"/>
      <c r="L241" s="135"/>
      <c r="M241" s="138"/>
      <c r="T241" s="139"/>
      <c r="AT241" s="136" t="s">
        <v>161</v>
      </c>
      <c r="AU241" s="136" t="s">
        <v>83</v>
      </c>
      <c r="AV241" s="12" t="s">
        <v>83</v>
      </c>
      <c r="AW241" s="12" t="s">
        <v>30</v>
      </c>
      <c r="AX241" s="12" t="s">
        <v>73</v>
      </c>
      <c r="AY241" s="136" t="s">
        <v>153</v>
      </c>
    </row>
    <row r="242" spans="2:65" s="13" customFormat="1">
      <c r="B242" s="140"/>
      <c r="C242" s="197"/>
      <c r="D242" s="188" t="s">
        <v>161</v>
      </c>
      <c r="E242" s="198" t="s">
        <v>1</v>
      </c>
      <c r="F242" s="199" t="s">
        <v>163</v>
      </c>
      <c r="G242" s="197"/>
      <c r="H242" s="200">
        <v>10</v>
      </c>
      <c r="I242" s="142"/>
      <c r="J242" s="197"/>
      <c r="L242" s="140"/>
      <c r="M242" s="143"/>
      <c r="T242" s="144"/>
      <c r="AT242" s="141" t="s">
        <v>161</v>
      </c>
      <c r="AU242" s="141" t="s">
        <v>83</v>
      </c>
      <c r="AV242" s="13" t="s">
        <v>159</v>
      </c>
      <c r="AW242" s="13" t="s">
        <v>30</v>
      </c>
      <c r="AX242" s="13" t="s">
        <v>81</v>
      </c>
      <c r="AY242" s="141" t="s">
        <v>153</v>
      </c>
    </row>
    <row r="243" spans="2:65" s="1" customFormat="1" ht="33" customHeight="1">
      <c r="B243" s="126"/>
      <c r="C243" s="182" t="s">
        <v>356</v>
      </c>
      <c r="D243" s="182" t="s">
        <v>155</v>
      </c>
      <c r="E243" s="183" t="s">
        <v>357</v>
      </c>
      <c r="F243" s="184" t="s">
        <v>358</v>
      </c>
      <c r="G243" s="185" t="s">
        <v>166</v>
      </c>
      <c r="H243" s="186">
        <v>340</v>
      </c>
      <c r="I243" s="128"/>
      <c r="J243" s="195">
        <f>ROUND(I243*H243,2)</f>
        <v>0</v>
      </c>
      <c r="K243" s="127" t="s">
        <v>167</v>
      </c>
      <c r="L243" s="32"/>
      <c r="M243" s="129" t="s">
        <v>1</v>
      </c>
      <c r="N243" s="130" t="s">
        <v>38</v>
      </c>
      <c r="P243" s="131">
        <f>O243*H243</f>
        <v>0</v>
      </c>
      <c r="Q243" s="131">
        <v>0</v>
      </c>
      <c r="R243" s="131">
        <f>Q243*H243</f>
        <v>0</v>
      </c>
      <c r="S243" s="131">
        <v>0</v>
      </c>
      <c r="T243" s="132">
        <f>S243*H243</f>
        <v>0</v>
      </c>
      <c r="AR243" s="133" t="s">
        <v>159</v>
      </c>
      <c r="AT243" s="133" t="s">
        <v>155</v>
      </c>
      <c r="AU243" s="133" t="s">
        <v>83</v>
      </c>
      <c r="AY243" s="17" t="s">
        <v>153</v>
      </c>
      <c r="BE243" s="134">
        <f>IF(N243="základní",J243,0)</f>
        <v>0</v>
      </c>
      <c r="BF243" s="134">
        <f>IF(N243="snížená",J243,0)</f>
        <v>0</v>
      </c>
      <c r="BG243" s="134">
        <f>IF(N243="zákl. přenesená",J243,0)</f>
        <v>0</v>
      </c>
      <c r="BH243" s="134">
        <f>IF(N243="sníž. přenesená",J243,0)</f>
        <v>0</v>
      </c>
      <c r="BI243" s="134">
        <f>IF(N243="nulová",J243,0)</f>
        <v>0</v>
      </c>
      <c r="BJ243" s="17" t="s">
        <v>81</v>
      </c>
      <c r="BK243" s="134">
        <f>ROUND(I243*H243,2)</f>
        <v>0</v>
      </c>
      <c r="BL243" s="17" t="s">
        <v>159</v>
      </c>
      <c r="BM243" s="133" t="s">
        <v>359</v>
      </c>
    </row>
    <row r="244" spans="2:65" s="12" customFormat="1">
      <c r="B244" s="135"/>
      <c r="C244" s="187"/>
      <c r="D244" s="188" t="s">
        <v>161</v>
      </c>
      <c r="E244" s="189" t="s">
        <v>1</v>
      </c>
      <c r="F244" s="190" t="s">
        <v>93</v>
      </c>
      <c r="G244" s="187"/>
      <c r="H244" s="191">
        <v>340</v>
      </c>
      <c r="I244" s="137"/>
      <c r="J244" s="187"/>
      <c r="L244" s="135"/>
      <c r="M244" s="138"/>
      <c r="T244" s="139"/>
      <c r="AT244" s="136" t="s">
        <v>161</v>
      </c>
      <c r="AU244" s="136" t="s">
        <v>83</v>
      </c>
      <c r="AV244" s="12" t="s">
        <v>83</v>
      </c>
      <c r="AW244" s="12" t="s">
        <v>30</v>
      </c>
      <c r="AX244" s="12" t="s">
        <v>73</v>
      </c>
      <c r="AY244" s="136" t="s">
        <v>153</v>
      </c>
    </row>
    <row r="245" spans="2:65" s="13" customFormat="1">
      <c r="B245" s="140"/>
      <c r="C245" s="197"/>
      <c r="D245" s="188" t="s">
        <v>161</v>
      </c>
      <c r="E245" s="198" t="s">
        <v>1</v>
      </c>
      <c r="F245" s="199" t="s">
        <v>163</v>
      </c>
      <c r="G245" s="197"/>
      <c r="H245" s="200">
        <v>340</v>
      </c>
      <c r="I245" s="142"/>
      <c r="J245" s="197"/>
      <c r="L245" s="140"/>
      <c r="M245" s="143"/>
      <c r="T245" s="144"/>
      <c r="AT245" s="141" t="s">
        <v>161</v>
      </c>
      <c r="AU245" s="141" t="s">
        <v>83</v>
      </c>
      <c r="AV245" s="13" t="s">
        <v>159</v>
      </c>
      <c r="AW245" s="13" t="s">
        <v>30</v>
      </c>
      <c r="AX245" s="13" t="s">
        <v>81</v>
      </c>
      <c r="AY245" s="141" t="s">
        <v>153</v>
      </c>
    </row>
    <row r="246" spans="2:65" s="1" customFormat="1" ht="24.2" customHeight="1">
      <c r="B246" s="126"/>
      <c r="C246" s="182" t="s">
        <v>360</v>
      </c>
      <c r="D246" s="182" t="s">
        <v>155</v>
      </c>
      <c r="E246" s="183" t="s">
        <v>361</v>
      </c>
      <c r="F246" s="184" t="s">
        <v>362</v>
      </c>
      <c r="G246" s="185" t="s">
        <v>166</v>
      </c>
      <c r="H246" s="186">
        <v>340</v>
      </c>
      <c r="I246" s="128"/>
      <c r="J246" s="195">
        <f>ROUND(I246*H246,2)</f>
        <v>0</v>
      </c>
      <c r="K246" s="127" t="s">
        <v>167</v>
      </c>
      <c r="L246" s="32"/>
      <c r="M246" s="129" t="s">
        <v>1</v>
      </c>
      <c r="N246" s="130" t="s">
        <v>38</v>
      </c>
      <c r="P246" s="131">
        <f>O246*H246</f>
        <v>0</v>
      </c>
      <c r="Q246" s="131">
        <v>0</v>
      </c>
      <c r="R246" s="131">
        <f>Q246*H246</f>
        <v>0</v>
      </c>
      <c r="S246" s="131">
        <v>0</v>
      </c>
      <c r="T246" s="132">
        <f>S246*H246</f>
        <v>0</v>
      </c>
      <c r="AR246" s="133" t="s">
        <v>159</v>
      </c>
      <c r="AT246" s="133" t="s">
        <v>155</v>
      </c>
      <c r="AU246" s="133" t="s">
        <v>83</v>
      </c>
      <c r="AY246" s="17" t="s">
        <v>153</v>
      </c>
      <c r="BE246" s="134">
        <f>IF(N246="základní",J246,0)</f>
        <v>0</v>
      </c>
      <c r="BF246" s="134">
        <f>IF(N246="snížená",J246,0)</f>
        <v>0</v>
      </c>
      <c r="BG246" s="134">
        <f>IF(N246="zákl. přenesená",J246,0)</f>
        <v>0</v>
      </c>
      <c r="BH246" s="134">
        <f>IF(N246="sníž. přenesená",J246,0)</f>
        <v>0</v>
      </c>
      <c r="BI246" s="134">
        <f>IF(N246="nulová",J246,0)</f>
        <v>0</v>
      </c>
      <c r="BJ246" s="17" t="s">
        <v>81</v>
      </c>
      <c r="BK246" s="134">
        <f>ROUND(I246*H246,2)</f>
        <v>0</v>
      </c>
      <c r="BL246" s="17" t="s">
        <v>159</v>
      </c>
      <c r="BM246" s="133" t="s">
        <v>363</v>
      </c>
    </row>
    <row r="247" spans="2:65" s="12" customFormat="1">
      <c r="B247" s="135"/>
      <c r="C247" s="187"/>
      <c r="D247" s="188" t="s">
        <v>161</v>
      </c>
      <c r="E247" s="189" t="s">
        <v>1</v>
      </c>
      <c r="F247" s="190" t="s">
        <v>364</v>
      </c>
      <c r="G247" s="187"/>
      <c r="H247" s="191">
        <v>340</v>
      </c>
      <c r="I247" s="137"/>
      <c r="J247" s="187"/>
      <c r="L247" s="135"/>
      <c r="M247" s="138"/>
      <c r="T247" s="139"/>
      <c r="AT247" s="136" t="s">
        <v>161</v>
      </c>
      <c r="AU247" s="136" t="s">
        <v>83</v>
      </c>
      <c r="AV247" s="12" t="s">
        <v>83</v>
      </c>
      <c r="AW247" s="12" t="s">
        <v>30</v>
      </c>
      <c r="AX247" s="12" t="s">
        <v>73</v>
      </c>
      <c r="AY247" s="136" t="s">
        <v>153</v>
      </c>
    </row>
    <row r="248" spans="2:65" s="13" customFormat="1">
      <c r="B248" s="140"/>
      <c r="C248" s="197"/>
      <c r="D248" s="188" t="s">
        <v>161</v>
      </c>
      <c r="E248" s="198" t="s">
        <v>1</v>
      </c>
      <c r="F248" s="199" t="s">
        <v>163</v>
      </c>
      <c r="G248" s="197"/>
      <c r="H248" s="200">
        <v>340</v>
      </c>
      <c r="I248" s="142"/>
      <c r="J248" s="197"/>
      <c r="L248" s="140"/>
      <c r="M248" s="143"/>
      <c r="T248" s="144"/>
      <c r="AT248" s="141" t="s">
        <v>161</v>
      </c>
      <c r="AU248" s="141" t="s">
        <v>83</v>
      </c>
      <c r="AV248" s="13" t="s">
        <v>159</v>
      </c>
      <c r="AW248" s="13" t="s">
        <v>30</v>
      </c>
      <c r="AX248" s="13" t="s">
        <v>81</v>
      </c>
      <c r="AY248" s="141" t="s">
        <v>153</v>
      </c>
    </row>
    <row r="249" spans="2:65" s="1" customFormat="1" ht="16.5" customHeight="1">
      <c r="B249" s="126"/>
      <c r="C249" s="182" t="s">
        <v>365</v>
      </c>
      <c r="D249" s="182" t="s">
        <v>155</v>
      </c>
      <c r="E249" s="183" t="s">
        <v>366</v>
      </c>
      <c r="F249" s="184" t="s">
        <v>367</v>
      </c>
      <c r="G249" s="185" t="s">
        <v>166</v>
      </c>
      <c r="H249" s="186">
        <v>340</v>
      </c>
      <c r="I249" s="128"/>
      <c r="J249" s="195">
        <f>ROUND(I249*H249,2)</f>
        <v>0</v>
      </c>
      <c r="K249" s="127" t="s">
        <v>167</v>
      </c>
      <c r="L249" s="32"/>
      <c r="M249" s="129" t="s">
        <v>1</v>
      </c>
      <c r="N249" s="130" t="s">
        <v>38</v>
      </c>
      <c r="P249" s="131">
        <f>O249*H249</f>
        <v>0</v>
      </c>
      <c r="Q249" s="131">
        <v>0</v>
      </c>
      <c r="R249" s="131">
        <f>Q249*H249</f>
        <v>0</v>
      </c>
      <c r="S249" s="131">
        <v>0</v>
      </c>
      <c r="T249" s="132">
        <f>S249*H249</f>
        <v>0</v>
      </c>
      <c r="AR249" s="133" t="s">
        <v>159</v>
      </c>
      <c r="AT249" s="133" t="s">
        <v>155</v>
      </c>
      <c r="AU249" s="133" t="s">
        <v>83</v>
      </c>
      <c r="AY249" s="17" t="s">
        <v>153</v>
      </c>
      <c r="BE249" s="134">
        <f>IF(N249="základní",J249,0)</f>
        <v>0</v>
      </c>
      <c r="BF249" s="134">
        <f>IF(N249="snížená",J249,0)</f>
        <v>0</v>
      </c>
      <c r="BG249" s="134">
        <f>IF(N249="zákl. přenesená",J249,0)</f>
        <v>0</v>
      </c>
      <c r="BH249" s="134">
        <f>IF(N249="sníž. přenesená",J249,0)</f>
        <v>0</v>
      </c>
      <c r="BI249" s="134">
        <f>IF(N249="nulová",J249,0)</f>
        <v>0</v>
      </c>
      <c r="BJ249" s="17" t="s">
        <v>81</v>
      </c>
      <c r="BK249" s="134">
        <f>ROUND(I249*H249,2)</f>
        <v>0</v>
      </c>
      <c r="BL249" s="17" t="s">
        <v>159</v>
      </c>
      <c r="BM249" s="133" t="s">
        <v>368</v>
      </c>
    </row>
    <row r="250" spans="2:65" s="12" customFormat="1">
      <c r="B250" s="135"/>
      <c r="C250" s="187"/>
      <c r="D250" s="188" t="s">
        <v>161</v>
      </c>
      <c r="E250" s="189" t="s">
        <v>1</v>
      </c>
      <c r="F250" s="190" t="s">
        <v>93</v>
      </c>
      <c r="G250" s="187"/>
      <c r="H250" s="191">
        <v>340</v>
      </c>
      <c r="I250" s="137"/>
      <c r="J250" s="187"/>
      <c r="L250" s="135"/>
      <c r="M250" s="138"/>
      <c r="T250" s="139"/>
      <c r="AT250" s="136" t="s">
        <v>161</v>
      </c>
      <c r="AU250" s="136" t="s">
        <v>83</v>
      </c>
      <c r="AV250" s="12" t="s">
        <v>83</v>
      </c>
      <c r="AW250" s="12" t="s">
        <v>30</v>
      </c>
      <c r="AX250" s="12" t="s">
        <v>73</v>
      </c>
      <c r="AY250" s="136" t="s">
        <v>153</v>
      </c>
    </row>
    <row r="251" spans="2:65" s="13" customFormat="1">
      <c r="B251" s="140"/>
      <c r="C251" s="197"/>
      <c r="D251" s="188" t="s">
        <v>161</v>
      </c>
      <c r="E251" s="198" t="s">
        <v>1</v>
      </c>
      <c r="F251" s="199" t="s">
        <v>163</v>
      </c>
      <c r="G251" s="197"/>
      <c r="H251" s="200">
        <v>340</v>
      </c>
      <c r="I251" s="142"/>
      <c r="J251" s="197"/>
      <c r="L251" s="140"/>
      <c r="M251" s="143"/>
      <c r="T251" s="144"/>
      <c r="AT251" s="141" t="s">
        <v>161</v>
      </c>
      <c r="AU251" s="141" t="s">
        <v>83</v>
      </c>
      <c r="AV251" s="13" t="s">
        <v>159</v>
      </c>
      <c r="AW251" s="13" t="s">
        <v>30</v>
      </c>
      <c r="AX251" s="13" t="s">
        <v>81</v>
      </c>
      <c r="AY251" s="141" t="s">
        <v>153</v>
      </c>
    </row>
    <row r="252" spans="2:65" s="1" customFormat="1" ht="21.75" customHeight="1">
      <c r="B252" s="126"/>
      <c r="C252" s="182" t="s">
        <v>369</v>
      </c>
      <c r="D252" s="182" t="s">
        <v>155</v>
      </c>
      <c r="E252" s="183" t="s">
        <v>370</v>
      </c>
      <c r="F252" s="184" t="s">
        <v>371</v>
      </c>
      <c r="G252" s="185" t="s">
        <v>166</v>
      </c>
      <c r="H252" s="186">
        <v>340</v>
      </c>
      <c r="I252" s="128"/>
      <c r="J252" s="195">
        <f>ROUND(I252*H252,2)</f>
        <v>0</v>
      </c>
      <c r="K252" s="127" t="s">
        <v>167</v>
      </c>
      <c r="L252" s="32"/>
      <c r="M252" s="129" t="s">
        <v>1</v>
      </c>
      <c r="N252" s="130" t="s">
        <v>38</v>
      </c>
      <c r="P252" s="131">
        <f>O252*H252</f>
        <v>0</v>
      </c>
      <c r="Q252" s="131">
        <v>0</v>
      </c>
      <c r="R252" s="131">
        <f>Q252*H252</f>
        <v>0</v>
      </c>
      <c r="S252" s="131">
        <v>0</v>
      </c>
      <c r="T252" s="132">
        <f>S252*H252</f>
        <v>0</v>
      </c>
      <c r="AR252" s="133" t="s">
        <v>159</v>
      </c>
      <c r="AT252" s="133" t="s">
        <v>155</v>
      </c>
      <c r="AU252" s="133" t="s">
        <v>83</v>
      </c>
      <c r="AY252" s="17" t="s">
        <v>153</v>
      </c>
      <c r="BE252" s="134">
        <f>IF(N252="základní",J252,0)</f>
        <v>0</v>
      </c>
      <c r="BF252" s="134">
        <f>IF(N252="snížená",J252,0)</f>
        <v>0</v>
      </c>
      <c r="BG252" s="134">
        <f>IF(N252="zákl. přenesená",J252,0)</f>
        <v>0</v>
      </c>
      <c r="BH252" s="134">
        <f>IF(N252="sníž. přenesená",J252,0)</f>
        <v>0</v>
      </c>
      <c r="BI252" s="134">
        <f>IF(N252="nulová",J252,0)</f>
        <v>0</v>
      </c>
      <c r="BJ252" s="17" t="s">
        <v>81</v>
      </c>
      <c r="BK252" s="134">
        <f>ROUND(I252*H252,2)</f>
        <v>0</v>
      </c>
      <c r="BL252" s="17" t="s">
        <v>159</v>
      </c>
      <c r="BM252" s="133" t="s">
        <v>372</v>
      </c>
    </row>
    <row r="253" spans="2:65" s="12" customFormat="1">
      <c r="B253" s="135"/>
      <c r="C253" s="187"/>
      <c r="D253" s="188" t="s">
        <v>161</v>
      </c>
      <c r="E253" s="189" t="s">
        <v>1</v>
      </c>
      <c r="F253" s="190" t="s">
        <v>93</v>
      </c>
      <c r="G253" s="187"/>
      <c r="H253" s="191">
        <v>340</v>
      </c>
      <c r="I253" s="137"/>
      <c r="J253" s="187"/>
      <c r="L253" s="135"/>
      <c r="M253" s="138"/>
      <c r="T253" s="139"/>
      <c r="AT253" s="136" t="s">
        <v>161</v>
      </c>
      <c r="AU253" s="136" t="s">
        <v>83</v>
      </c>
      <c r="AV253" s="12" t="s">
        <v>83</v>
      </c>
      <c r="AW253" s="12" t="s">
        <v>30</v>
      </c>
      <c r="AX253" s="12" t="s">
        <v>73</v>
      </c>
      <c r="AY253" s="136" t="s">
        <v>153</v>
      </c>
    </row>
    <row r="254" spans="2:65" s="13" customFormat="1">
      <c r="B254" s="140"/>
      <c r="C254" s="197"/>
      <c r="D254" s="188" t="s">
        <v>161</v>
      </c>
      <c r="E254" s="198" t="s">
        <v>1</v>
      </c>
      <c r="F254" s="199" t="s">
        <v>163</v>
      </c>
      <c r="G254" s="197"/>
      <c r="H254" s="200">
        <v>340</v>
      </c>
      <c r="I254" s="142"/>
      <c r="J254" s="197"/>
      <c r="L254" s="140"/>
      <c r="M254" s="143"/>
      <c r="T254" s="144"/>
      <c r="AT254" s="141" t="s">
        <v>161</v>
      </c>
      <c r="AU254" s="141" t="s">
        <v>83</v>
      </c>
      <c r="AV254" s="13" t="s">
        <v>159</v>
      </c>
      <c r="AW254" s="13" t="s">
        <v>30</v>
      </c>
      <c r="AX254" s="13" t="s">
        <v>81</v>
      </c>
      <c r="AY254" s="141" t="s">
        <v>153</v>
      </c>
    </row>
    <row r="255" spans="2:65" s="1" customFormat="1" ht="33" customHeight="1">
      <c r="B255" s="126"/>
      <c r="C255" s="182" t="s">
        <v>373</v>
      </c>
      <c r="D255" s="182" t="s">
        <v>155</v>
      </c>
      <c r="E255" s="183" t="s">
        <v>374</v>
      </c>
      <c r="F255" s="184" t="s">
        <v>375</v>
      </c>
      <c r="G255" s="185" t="s">
        <v>166</v>
      </c>
      <c r="H255" s="186">
        <v>340</v>
      </c>
      <c r="I255" s="128"/>
      <c r="J255" s="195">
        <f>ROUND(I255*H255,2)</f>
        <v>0</v>
      </c>
      <c r="K255" s="127" t="s">
        <v>167</v>
      </c>
      <c r="L255" s="32"/>
      <c r="M255" s="129" t="s">
        <v>1</v>
      </c>
      <c r="N255" s="130" t="s">
        <v>38</v>
      </c>
      <c r="P255" s="131">
        <f>O255*H255</f>
        <v>0</v>
      </c>
      <c r="Q255" s="131">
        <v>0</v>
      </c>
      <c r="R255" s="131">
        <f>Q255*H255</f>
        <v>0</v>
      </c>
      <c r="S255" s="131">
        <v>0</v>
      </c>
      <c r="T255" s="132">
        <f>S255*H255</f>
        <v>0</v>
      </c>
      <c r="AR255" s="133" t="s">
        <v>159</v>
      </c>
      <c r="AT255" s="133" t="s">
        <v>155</v>
      </c>
      <c r="AU255" s="133" t="s">
        <v>83</v>
      </c>
      <c r="AY255" s="17" t="s">
        <v>153</v>
      </c>
      <c r="BE255" s="134">
        <f>IF(N255="základní",J255,0)</f>
        <v>0</v>
      </c>
      <c r="BF255" s="134">
        <f>IF(N255="snížená",J255,0)</f>
        <v>0</v>
      </c>
      <c r="BG255" s="134">
        <f>IF(N255="zákl. přenesená",J255,0)</f>
        <v>0</v>
      </c>
      <c r="BH255" s="134">
        <f>IF(N255="sníž. přenesená",J255,0)</f>
        <v>0</v>
      </c>
      <c r="BI255" s="134">
        <f>IF(N255="nulová",J255,0)</f>
        <v>0</v>
      </c>
      <c r="BJ255" s="17" t="s">
        <v>81</v>
      </c>
      <c r="BK255" s="134">
        <f>ROUND(I255*H255,2)</f>
        <v>0</v>
      </c>
      <c r="BL255" s="17" t="s">
        <v>159</v>
      </c>
      <c r="BM255" s="133" t="s">
        <v>376</v>
      </c>
    </row>
    <row r="256" spans="2:65" s="12" customFormat="1">
      <c r="B256" s="135"/>
      <c r="C256" s="187"/>
      <c r="D256" s="188" t="s">
        <v>161</v>
      </c>
      <c r="E256" s="189" t="s">
        <v>1</v>
      </c>
      <c r="F256" s="190" t="s">
        <v>93</v>
      </c>
      <c r="G256" s="187"/>
      <c r="H256" s="191">
        <v>340</v>
      </c>
      <c r="I256" s="137"/>
      <c r="J256" s="187"/>
      <c r="L256" s="135"/>
      <c r="M256" s="138"/>
      <c r="T256" s="139"/>
      <c r="AT256" s="136" t="s">
        <v>161</v>
      </c>
      <c r="AU256" s="136" t="s">
        <v>83</v>
      </c>
      <c r="AV256" s="12" t="s">
        <v>83</v>
      </c>
      <c r="AW256" s="12" t="s">
        <v>30</v>
      </c>
      <c r="AX256" s="12" t="s">
        <v>73</v>
      </c>
      <c r="AY256" s="136" t="s">
        <v>153</v>
      </c>
    </row>
    <row r="257" spans="2:65" s="13" customFormat="1">
      <c r="B257" s="140"/>
      <c r="C257" s="197"/>
      <c r="D257" s="188" t="s">
        <v>161</v>
      </c>
      <c r="E257" s="198" t="s">
        <v>1</v>
      </c>
      <c r="F257" s="199" t="s">
        <v>163</v>
      </c>
      <c r="G257" s="197"/>
      <c r="H257" s="200">
        <v>340</v>
      </c>
      <c r="I257" s="142"/>
      <c r="J257" s="197"/>
      <c r="L257" s="140"/>
      <c r="M257" s="143"/>
      <c r="T257" s="144"/>
      <c r="AT257" s="141" t="s">
        <v>161</v>
      </c>
      <c r="AU257" s="141" t="s">
        <v>83</v>
      </c>
      <c r="AV257" s="13" t="s">
        <v>159</v>
      </c>
      <c r="AW257" s="13" t="s">
        <v>30</v>
      </c>
      <c r="AX257" s="13" t="s">
        <v>81</v>
      </c>
      <c r="AY257" s="141" t="s">
        <v>153</v>
      </c>
    </row>
    <row r="258" spans="2:65" s="1" customFormat="1" ht="33" customHeight="1">
      <c r="B258" s="126"/>
      <c r="C258" s="182" t="s">
        <v>377</v>
      </c>
      <c r="D258" s="182" t="s">
        <v>155</v>
      </c>
      <c r="E258" s="183" t="s">
        <v>378</v>
      </c>
      <c r="F258" s="184" t="s">
        <v>379</v>
      </c>
      <c r="G258" s="185" t="s">
        <v>166</v>
      </c>
      <c r="H258" s="186">
        <v>10</v>
      </c>
      <c r="I258" s="128"/>
      <c r="J258" s="195">
        <f>ROUND(I258*H258,2)</f>
        <v>0</v>
      </c>
      <c r="K258" s="127" t="s">
        <v>167</v>
      </c>
      <c r="L258" s="32"/>
      <c r="M258" s="129" t="s">
        <v>1</v>
      </c>
      <c r="N258" s="130" t="s">
        <v>38</v>
      </c>
      <c r="P258" s="131">
        <f>O258*H258</f>
        <v>0</v>
      </c>
      <c r="Q258" s="131">
        <v>0.10100000000000001</v>
      </c>
      <c r="R258" s="131">
        <f>Q258*H258</f>
        <v>1.01</v>
      </c>
      <c r="S258" s="131">
        <v>0</v>
      </c>
      <c r="T258" s="132">
        <f>S258*H258</f>
        <v>0</v>
      </c>
      <c r="AR258" s="133" t="s">
        <v>159</v>
      </c>
      <c r="AT258" s="133" t="s">
        <v>155</v>
      </c>
      <c r="AU258" s="133" t="s">
        <v>83</v>
      </c>
      <c r="AY258" s="17" t="s">
        <v>153</v>
      </c>
      <c r="BE258" s="134">
        <f>IF(N258="základní",J258,0)</f>
        <v>0</v>
      </c>
      <c r="BF258" s="134">
        <f>IF(N258="snížená",J258,0)</f>
        <v>0</v>
      </c>
      <c r="BG258" s="134">
        <f>IF(N258="zákl. přenesená",J258,0)</f>
        <v>0</v>
      </c>
      <c r="BH258" s="134">
        <f>IF(N258="sníž. přenesená",J258,0)</f>
        <v>0</v>
      </c>
      <c r="BI258" s="134">
        <f>IF(N258="nulová",J258,0)</f>
        <v>0</v>
      </c>
      <c r="BJ258" s="17" t="s">
        <v>81</v>
      </c>
      <c r="BK258" s="134">
        <f>ROUND(I258*H258,2)</f>
        <v>0</v>
      </c>
      <c r="BL258" s="17" t="s">
        <v>159</v>
      </c>
      <c r="BM258" s="133" t="s">
        <v>380</v>
      </c>
    </row>
    <row r="259" spans="2:65" s="12" customFormat="1">
      <c r="B259" s="135"/>
      <c r="C259" s="187"/>
      <c r="D259" s="188" t="s">
        <v>161</v>
      </c>
      <c r="E259" s="189" t="s">
        <v>1</v>
      </c>
      <c r="F259" s="190" t="s">
        <v>90</v>
      </c>
      <c r="G259" s="187"/>
      <c r="H259" s="191">
        <v>10</v>
      </c>
      <c r="I259" s="137"/>
      <c r="J259" s="187"/>
      <c r="L259" s="135"/>
      <c r="M259" s="138"/>
      <c r="T259" s="139"/>
      <c r="AT259" s="136" t="s">
        <v>161</v>
      </c>
      <c r="AU259" s="136" t="s">
        <v>83</v>
      </c>
      <c r="AV259" s="12" t="s">
        <v>83</v>
      </c>
      <c r="AW259" s="12" t="s">
        <v>30</v>
      </c>
      <c r="AX259" s="12" t="s">
        <v>81</v>
      </c>
      <c r="AY259" s="136" t="s">
        <v>153</v>
      </c>
    </row>
    <row r="260" spans="2:65" s="1" customFormat="1" ht="24.2" customHeight="1">
      <c r="B260" s="126"/>
      <c r="C260" s="205" t="s">
        <v>381</v>
      </c>
      <c r="D260" s="205" t="s">
        <v>271</v>
      </c>
      <c r="E260" s="206" t="s">
        <v>382</v>
      </c>
      <c r="F260" s="207" t="s">
        <v>383</v>
      </c>
      <c r="G260" s="208" t="s">
        <v>166</v>
      </c>
      <c r="H260" s="209">
        <v>2.06</v>
      </c>
      <c r="I260" s="151"/>
      <c r="J260" s="214">
        <f>ROUND(I260*H260,2)</f>
        <v>0</v>
      </c>
      <c r="K260" s="150" t="s">
        <v>167</v>
      </c>
      <c r="L260" s="152"/>
      <c r="M260" s="153" t="s">
        <v>1</v>
      </c>
      <c r="N260" s="154" t="s">
        <v>38</v>
      </c>
      <c r="P260" s="131">
        <f>O260*H260</f>
        <v>0</v>
      </c>
      <c r="Q260" s="131">
        <v>0.112</v>
      </c>
      <c r="R260" s="131">
        <f>Q260*H260</f>
        <v>0.23072000000000001</v>
      </c>
      <c r="S260" s="131">
        <v>0</v>
      </c>
      <c r="T260" s="132">
        <f>S260*H260</f>
        <v>0</v>
      </c>
      <c r="AR260" s="133" t="s">
        <v>191</v>
      </c>
      <c r="AT260" s="133" t="s">
        <v>271</v>
      </c>
      <c r="AU260" s="133" t="s">
        <v>83</v>
      </c>
      <c r="AY260" s="17" t="s">
        <v>153</v>
      </c>
      <c r="BE260" s="134">
        <f>IF(N260="základní",J260,0)</f>
        <v>0</v>
      </c>
      <c r="BF260" s="134">
        <f>IF(N260="snížená",J260,0)</f>
        <v>0</v>
      </c>
      <c r="BG260" s="134">
        <f>IF(N260="zákl. přenesená",J260,0)</f>
        <v>0</v>
      </c>
      <c r="BH260" s="134">
        <f>IF(N260="sníž. přenesená",J260,0)</f>
        <v>0</v>
      </c>
      <c r="BI260" s="134">
        <f>IF(N260="nulová",J260,0)</f>
        <v>0</v>
      </c>
      <c r="BJ260" s="17" t="s">
        <v>81</v>
      </c>
      <c r="BK260" s="134">
        <f>ROUND(I260*H260,2)</f>
        <v>0</v>
      </c>
      <c r="BL260" s="17" t="s">
        <v>159</v>
      </c>
      <c r="BM260" s="133" t="s">
        <v>384</v>
      </c>
    </row>
    <row r="261" spans="2:65" s="15" customFormat="1">
      <c r="B261" s="155"/>
      <c r="C261" s="210"/>
      <c r="D261" s="188" t="s">
        <v>161</v>
      </c>
      <c r="E261" s="211" t="s">
        <v>1</v>
      </c>
      <c r="F261" s="212" t="s">
        <v>385</v>
      </c>
      <c r="G261" s="210"/>
      <c r="H261" s="211" t="s">
        <v>1</v>
      </c>
      <c r="I261" s="157"/>
      <c r="J261" s="210"/>
      <c r="L261" s="155"/>
      <c r="M261" s="158"/>
      <c r="T261" s="159"/>
      <c r="AT261" s="156" t="s">
        <v>161</v>
      </c>
      <c r="AU261" s="156" t="s">
        <v>83</v>
      </c>
      <c r="AV261" s="15" t="s">
        <v>81</v>
      </c>
      <c r="AW261" s="15" t="s">
        <v>30</v>
      </c>
      <c r="AX261" s="15" t="s">
        <v>73</v>
      </c>
      <c r="AY261" s="156" t="s">
        <v>153</v>
      </c>
    </row>
    <row r="262" spans="2:65" s="12" customFormat="1">
      <c r="B262" s="135"/>
      <c r="C262" s="187"/>
      <c r="D262" s="188" t="s">
        <v>161</v>
      </c>
      <c r="E262" s="189" t="s">
        <v>1</v>
      </c>
      <c r="F262" s="190" t="s">
        <v>386</v>
      </c>
      <c r="G262" s="187"/>
      <c r="H262" s="191">
        <v>2</v>
      </c>
      <c r="I262" s="137"/>
      <c r="J262" s="187"/>
      <c r="L262" s="135"/>
      <c r="M262" s="138"/>
      <c r="T262" s="139"/>
      <c r="AT262" s="136" t="s">
        <v>161</v>
      </c>
      <c r="AU262" s="136" t="s">
        <v>83</v>
      </c>
      <c r="AV262" s="12" t="s">
        <v>83</v>
      </c>
      <c r="AW262" s="12" t="s">
        <v>30</v>
      </c>
      <c r="AX262" s="12" t="s">
        <v>81</v>
      </c>
      <c r="AY262" s="136" t="s">
        <v>153</v>
      </c>
    </row>
    <row r="263" spans="2:65" s="12" customFormat="1">
      <c r="B263" s="135"/>
      <c r="C263" s="187"/>
      <c r="D263" s="188" t="s">
        <v>161</v>
      </c>
      <c r="E263" s="187"/>
      <c r="F263" s="190" t="s">
        <v>387</v>
      </c>
      <c r="G263" s="187"/>
      <c r="H263" s="191">
        <v>2.06</v>
      </c>
      <c r="I263" s="137"/>
      <c r="J263" s="187"/>
      <c r="L263" s="135"/>
      <c r="M263" s="138"/>
      <c r="T263" s="139"/>
      <c r="AT263" s="136" t="s">
        <v>161</v>
      </c>
      <c r="AU263" s="136" t="s">
        <v>83</v>
      </c>
      <c r="AV263" s="12" t="s">
        <v>83</v>
      </c>
      <c r="AW263" s="12" t="s">
        <v>3</v>
      </c>
      <c r="AX263" s="12" t="s">
        <v>81</v>
      </c>
      <c r="AY263" s="136" t="s">
        <v>153</v>
      </c>
    </row>
    <row r="264" spans="2:65" s="11" customFormat="1" ht="20.85" customHeight="1">
      <c r="B264" s="118"/>
      <c r="C264" s="179"/>
      <c r="D264" s="180" t="s">
        <v>72</v>
      </c>
      <c r="E264" s="196" t="s">
        <v>388</v>
      </c>
      <c r="F264" s="196" t="s">
        <v>389</v>
      </c>
      <c r="G264" s="179"/>
      <c r="H264" s="179"/>
      <c r="I264" s="120"/>
      <c r="J264" s="213">
        <f>BK264</f>
        <v>0</v>
      </c>
      <c r="L264" s="118"/>
      <c r="M264" s="121"/>
      <c r="P264" s="122">
        <f>SUM(P265:P270)</f>
        <v>0</v>
      </c>
      <c r="R264" s="122">
        <f>SUM(R265:R270)</f>
        <v>0</v>
      </c>
      <c r="T264" s="123">
        <f>SUM(T265:T270)</f>
        <v>0</v>
      </c>
      <c r="AR264" s="119" t="s">
        <v>83</v>
      </c>
      <c r="AT264" s="124" t="s">
        <v>72</v>
      </c>
      <c r="AU264" s="124" t="s">
        <v>83</v>
      </c>
      <c r="AY264" s="119" t="s">
        <v>153</v>
      </c>
      <c r="BK264" s="125">
        <f>SUM(BK265:BK270)</f>
        <v>0</v>
      </c>
    </row>
    <row r="265" spans="2:65" s="1" customFormat="1" ht="24.2" customHeight="1">
      <c r="B265" s="126"/>
      <c r="C265" s="182" t="s">
        <v>390</v>
      </c>
      <c r="D265" s="182" t="s">
        <v>155</v>
      </c>
      <c r="E265" s="183" t="s">
        <v>391</v>
      </c>
      <c r="F265" s="184" t="s">
        <v>392</v>
      </c>
      <c r="G265" s="185" t="s">
        <v>194</v>
      </c>
      <c r="H265" s="186">
        <v>13</v>
      </c>
      <c r="I265" s="128"/>
      <c r="J265" s="195">
        <f>ROUND(I265*H265,2)</f>
        <v>0</v>
      </c>
      <c r="K265" s="127" t="s">
        <v>1</v>
      </c>
      <c r="L265" s="32"/>
      <c r="M265" s="129" t="s">
        <v>1</v>
      </c>
      <c r="N265" s="130" t="s">
        <v>38</v>
      </c>
      <c r="P265" s="131">
        <f>O265*H265</f>
        <v>0</v>
      </c>
      <c r="Q265" s="131">
        <v>0</v>
      </c>
      <c r="R265" s="131">
        <f>Q265*H265</f>
        <v>0</v>
      </c>
      <c r="S265" s="131">
        <v>0</v>
      </c>
      <c r="T265" s="132">
        <f>S265*H265</f>
        <v>0</v>
      </c>
      <c r="AR265" s="133" t="s">
        <v>230</v>
      </c>
      <c r="AT265" s="133" t="s">
        <v>155</v>
      </c>
      <c r="AU265" s="133" t="s">
        <v>169</v>
      </c>
      <c r="AY265" s="17" t="s">
        <v>153</v>
      </c>
      <c r="BE265" s="134">
        <f>IF(N265="základní",J265,0)</f>
        <v>0</v>
      </c>
      <c r="BF265" s="134">
        <f>IF(N265="snížená",J265,0)</f>
        <v>0</v>
      </c>
      <c r="BG265" s="134">
        <f>IF(N265="zákl. přenesená",J265,0)</f>
        <v>0</v>
      </c>
      <c r="BH265" s="134">
        <f>IF(N265="sníž. přenesená",J265,0)</f>
        <v>0</v>
      </c>
      <c r="BI265" s="134">
        <f>IF(N265="nulová",J265,0)</f>
        <v>0</v>
      </c>
      <c r="BJ265" s="17" t="s">
        <v>81</v>
      </c>
      <c r="BK265" s="134">
        <f>ROUND(I265*H265,2)</f>
        <v>0</v>
      </c>
      <c r="BL265" s="17" t="s">
        <v>230</v>
      </c>
      <c r="BM265" s="133" t="s">
        <v>393</v>
      </c>
    </row>
    <row r="266" spans="2:65" s="12" customFormat="1">
      <c r="B266" s="135"/>
      <c r="C266" s="187"/>
      <c r="D266" s="188" t="s">
        <v>161</v>
      </c>
      <c r="E266" s="189" t="s">
        <v>1</v>
      </c>
      <c r="F266" s="190" t="s">
        <v>394</v>
      </c>
      <c r="G266" s="187"/>
      <c r="H266" s="191">
        <v>13</v>
      </c>
      <c r="I266" s="137"/>
      <c r="J266" s="187"/>
      <c r="L266" s="135"/>
      <c r="M266" s="138"/>
      <c r="T266" s="139"/>
      <c r="AT266" s="136" t="s">
        <v>161</v>
      </c>
      <c r="AU266" s="136" t="s">
        <v>169</v>
      </c>
      <c r="AV266" s="12" t="s">
        <v>83</v>
      </c>
      <c r="AW266" s="12" t="s">
        <v>30</v>
      </c>
      <c r="AX266" s="12" t="s">
        <v>73</v>
      </c>
      <c r="AY266" s="136" t="s">
        <v>153</v>
      </c>
    </row>
    <row r="267" spans="2:65" s="13" customFormat="1">
      <c r="B267" s="140"/>
      <c r="C267" s="197"/>
      <c r="D267" s="188" t="s">
        <v>161</v>
      </c>
      <c r="E267" s="198" t="s">
        <v>1</v>
      </c>
      <c r="F267" s="199" t="s">
        <v>163</v>
      </c>
      <c r="G267" s="197"/>
      <c r="H267" s="200">
        <v>13</v>
      </c>
      <c r="I267" s="142"/>
      <c r="J267" s="197"/>
      <c r="L267" s="140"/>
      <c r="M267" s="143"/>
      <c r="T267" s="144"/>
      <c r="AT267" s="141" t="s">
        <v>161</v>
      </c>
      <c r="AU267" s="141" t="s">
        <v>169</v>
      </c>
      <c r="AV267" s="13" t="s">
        <v>159</v>
      </c>
      <c r="AW267" s="13" t="s">
        <v>30</v>
      </c>
      <c r="AX267" s="13" t="s">
        <v>81</v>
      </c>
      <c r="AY267" s="141" t="s">
        <v>153</v>
      </c>
    </row>
    <row r="268" spans="2:65" s="1" customFormat="1" ht="66.75" customHeight="1">
      <c r="B268" s="126"/>
      <c r="C268" s="182" t="s">
        <v>395</v>
      </c>
      <c r="D268" s="182" t="s">
        <v>155</v>
      </c>
      <c r="E268" s="183" t="s">
        <v>396</v>
      </c>
      <c r="F268" s="184" t="s">
        <v>397</v>
      </c>
      <c r="G268" s="185" t="s">
        <v>217</v>
      </c>
      <c r="H268" s="186">
        <v>1</v>
      </c>
      <c r="I268" s="128"/>
      <c r="J268" s="195">
        <f>ROUND(I268*H268,2)</f>
        <v>0</v>
      </c>
      <c r="K268" s="127" t="s">
        <v>1</v>
      </c>
      <c r="L268" s="32"/>
      <c r="M268" s="129" t="s">
        <v>1</v>
      </c>
      <c r="N268" s="130" t="s">
        <v>38</v>
      </c>
      <c r="P268" s="131">
        <f>O268*H268</f>
        <v>0</v>
      </c>
      <c r="Q268" s="131">
        <v>0</v>
      </c>
      <c r="R268" s="131">
        <f>Q268*H268</f>
        <v>0</v>
      </c>
      <c r="S268" s="131">
        <v>0</v>
      </c>
      <c r="T268" s="132">
        <f>S268*H268</f>
        <v>0</v>
      </c>
      <c r="AR268" s="133" t="s">
        <v>230</v>
      </c>
      <c r="AT268" s="133" t="s">
        <v>155</v>
      </c>
      <c r="AU268" s="133" t="s">
        <v>169</v>
      </c>
      <c r="AY268" s="17" t="s">
        <v>153</v>
      </c>
      <c r="BE268" s="134">
        <f>IF(N268="základní",J268,0)</f>
        <v>0</v>
      </c>
      <c r="BF268" s="134">
        <f>IF(N268="snížená",J268,0)</f>
        <v>0</v>
      </c>
      <c r="BG268" s="134">
        <f>IF(N268="zákl. přenesená",J268,0)</f>
        <v>0</v>
      </c>
      <c r="BH268" s="134">
        <f>IF(N268="sníž. přenesená",J268,0)</f>
        <v>0</v>
      </c>
      <c r="BI268" s="134">
        <f>IF(N268="nulová",J268,0)</f>
        <v>0</v>
      </c>
      <c r="BJ268" s="17" t="s">
        <v>81</v>
      </c>
      <c r="BK268" s="134">
        <f>ROUND(I268*H268,2)</f>
        <v>0</v>
      </c>
      <c r="BL268" s="17" t="s">
        <v>230</v>
      </c>
      <c r="BM268" s="133" t="s">
        <v>398</v>
      </c>
    </row>
    <row r="269" spans="2:65" s="12" customFormat="1">
      <c r="B269" s="135"/>
      <c r="C269" s="187"/>
      <c r="D269" s="188" t="s">
        <v>161</v>
      </c>
      <c r="E269" s="189" t="s">
        <v>1</v>
      </c>
      <c r="F269" s="190" t="s">
        <v>81</v>
      </c>
      <c r="G269" s="187"/>
      <c r="H269" s="191">
        <v>1</v>
      </c>
      <c r="I269" s="137"/>
      <c r="J269" s="187"/>
      <c r="L269" s="135"/>
      <c r="M269" s="138"/>
      <c r="T269" s="139"/>
      <c r="AT269" s="136" t="s">
        <v>161</v>
      </c>
      <c r="AU269" s="136" t="s">
        <v>169</v>
      </c>
      <c r="AV269" s="12" t="s">
        <v>83</v>
      </c>
      <c r="AW269" s="12" t="s">
        <v>30</v>
      </c>
      <c r="AX269" s="12" t="s">
        <v>73</v>
      </c>
      <c r="AY269" s="136" t="s">
        <v>153</v>
      </c>
    </row>
    <row r="270" spans="2:65" s="13" customFormat="1">
      <c r="B270" s="140"/>
      <c r="C270" s="197"/>
      <c r="D270" s="188" t="s">
        <v>161</v>
      </c>
      <c r="E270" s="198" t="s">
        <v>1</v>
      </c>
      <c r="F270" s="199" t="s">
        <v>163</v>
      </c>
      <c r="G270" s="197"/>
      <c r="H270" s="200">
        <v>1</v>
      </c>
      <c r="I270" s="142"/>
      <c r="J270" s="197"/>
      <c r="L270" s="140"/>
      <c r="M270" s="143"/>
      <c r="T270" s="144"/>
      <c r="AT270" s="141" t="s">
        <v>161</v>
      </c>
      <c r="AU270" s="141" t="s">
        <v>169</v>
      </c>
      <c r="AV270" s="13" t="s">
        <v>159</v>
      </c>
      <c r="AW270" s="13" t="s">
        <v>30</v>
      </c>
      <c r="AX270" s="13" t="s">
        <v>81</v>
      </c>
      <c r="AY270" s="141" t="s">
        <v>153</v>
      </c>
    </row>
    <row r="271" spans="2:65" s="11" customFormat="1" ht="22.9" customHeight="1">
      <c r="B271" s="118"/>
      <c r="C271" s="179"/>
      <c r="D271" s="180" t="s">
        <v>72</v>
      </c>
      <c r="E271" s="196" t="s">
        <v>191</v>
      </c>
      <c r="F271" s="196" t="s">
        <v>399</v>
      </c>
      <c r="G271" s="179"/>
      <c r="H271" s="179"/>
      <c r="I271" s="120"/>
      <c r="J271" s="213">
        <f>BK271</f>
        <v>0</v>
      </c>
      <c r="L271" s="118"/>
      <c r="M271" s="121"/>
      <c r="P271" s="122">
        <f>SUM(P272:P326)</f>
        <v>0</v>
      </c>
      <c r="R271" s="122">
        <f>SUM(R272:R326)</f>
        <v>111.66581199999999</v>
      </c>
      <c r="T271" s="123">
        <f>SUM(T272:T326)</f>
        <v>0.1</v>
      </c>
      <c r="AR271" s="119" t="s">
        <v>81</v>
      </c>
      <c r="AT271" s="124" t="s">
        <v>72</v>
      </c>
      <c r="AU271" s="124" t="s">
        <v>81</v>
      </c>
      <c r="AY271" s="119" t="s">
        <v>153</v>
      </c>
      <c r="BK271" s="125">
        <f>SUM(BK272:BK326)</f>
        <v>0</v>
      </c>
    </row>
    <row r="272" spans="2:65" s="1" customFormat="1" ht="24.2" customHeight="1">
      <c r="B272" s="126"/>
      <c r="C272" s="182" t="s">
        <v>400</v>
      </c>
      <c r="D272" s="182" t="s">
        <v>155</v>
      </c>
      <c r="E272" s="183" t="s">
        <v>401</v>
      </c>
      <c r="F272" s="184" t="s">
        <v>402</v>
      </c>
      <c r="G272" s="185" t="s">
        <v>194</v>
      </c>
      <c r="H272" s="186">
        <v>73.099999999999994</v>
      </c>
      <c r="I272" s="128"/>
      <c r="J272" s="195">
        <f>ROUND(I272*H272,2)</f>
        <v>0</v>
      </c>
      <c r="K272" s="127" t="s">
        <v>1</v>
      </c>
      <c r="L272" s="32"/>
      <c r="M272" s="129" t="s">
        <v>1</v>
      </c>
      <c r="N272" s="130" t="s">
        <v>38</v>
      </c>
      <c r="P272" s="131">
        <f>O272*H272</f>
        <v>0</v>
      </c>
      <c r="Q272" s="131">
        <v>1.16E-3</v>
      </c>
      <c r="R272" s="131">
        <f>Q272*H272</f>
        <v>8.4795999999999996E-2</v>
      </c>
      <c r="S272" s="131">
        <v>0</v>
      </c>
      <c r="T272" s="132">
        <f>S272*H272</f>
        <v>0</v>
      </c>
      <c r="AR272" s="133" t="s">
        <v>403</v>
      </c>
      <c r="AT272" s="133" t="s">
        <v>155</v>
      </c>
      <c r="AU272" s="133" t="s">
        <v>83</v>
      </c>
      <c r="AY272" s="17" t="s">
        <v>153</v>
      </c>
      <c r="BE272" s="134">
        <f>IF(N272="základní",J272,0)</f>
        <v>0</v>
      </c>
      <c r="BF272" s="134">
        <f>IF(N272="snížená",J272,0)</f>
        <v>0</v>
      </c>
      <c r="BG272" s="134">
        <f>IF(N272="zákl. přenesená",J272,0)</f>
        <v>0</v>
      </c>
      <c r="BH272" s="134">
        <f>IF(N272="sníž. přenesená",J272,0)</f>
        <v>0</v>
      </c>
      <c r="BI272" s="134">
        <f>IF(N272="nulová",J272,0)</f>
        <v>0</v>
      </c>
      <c r="BJ272" s="17" t="s">
        <v>81</v>
      </c>
      <c r="BK272" s="134">
        <f>ROUND(I272*H272,2)</f>
        <v>0</v>
      </c>
      <c r="BL272" s="17" t="s">
        <v>403</v>
      </c>
      <c r="BM272" s="133" t="s">
        <v>404</v>
      </c>
    </row>
    <row r="273" spans="2:65" s="12" customFormat="1">
      <c r="B273" s="135"/>
      <c r="C273" s="187"/>
      <c r="D273" s="188" t="s">
        <v>161</v>
      </c>
      <c r="E273" s="189" t="s">
        <v>1</v>
      </c>
      <c r="F273" s="190" t="s">
        <v>405</v>
      </c>
      <c r="G273" s="187"/>
      <c r="H273" s="191">
        <v>73.099999999999994</v>
      </c>
      <c r="I273" s="137"/>
      <c r="J273" s="187"/>
      <c r="L273" s="135"/>
      <c r="M273" s="138"/>
      <c r="T273" s="139"/>
      <c r="AT273" s="136" t="s">
        <v>161</v>
      </c>
      <c r="AU273" s="136" t="s">
        <v>83</v>
      </c>
      <c r="AV273" s="12" t="s">
        <v>83</v>
      </c>
      <c r="AW273" s="12" t="s">
        <v>30</v>
      </c>
      <c r="AX273" s="12" t="s">
        <v>81</v>
      </c>
      <c r="AY273" s="136" t="s">
        <v>153</v>
      </c>
    </row>
    <row r="274" spans="2:65" s="1" customFormat="1" ht="16.5" customHeight="1">
      <c r="B274" s="126"/>
      <c r="C274" s="205" t="s">
        <v>406</v>
      </c>
      <c r="D274" s="205" t="s">
        <v>271</v>
      </c>
      <c r="E274" s="206" t="s">
        <v>407</v>
      </c>
      <c r="F274" s="207" t="s">
        <v>408</v>
      </c>
      <c r="G274" s="208" t="s">
        <v>194</v>
      </c>
      <c r="H274" s="209">
        <v>12</v>
      </c>
      <c r="I274" s="151"/>
      <c r="J274" s="214">
        <f>ROUND(I274*H274,2)</f>
        <v>0</v>
      </c>
      <c r="K274" s="150" t="s">
        <v>1</v>
      </c>
      <c r="L274" s="152"/>
      <c r="M274" s="153" t="s">
        <v>1</v>
      </c>
      <c r="N274" s="154" t="s">
        <v>38</v>
      </c>
      <c r="P274" s="131">
        <f>O274*H274</f>
        <v>0</v>
      </c>
      <c r="Q274" s="131">
        <v>0.12776999999999999</v>
      </c>
      <c r="R274" s="131">
        <f>Q274*H274</f>
        <v>1.5332399999999999</v>
      </c>
      <c r="S274" s="131">
        <v>0</v>
      </c>
      <c r="T274" s="132">
        <f>S274*H274</f>
        <v>0</v>
      </c>
      <c r="AR274" s="133" t="s">
        <v>409</v>
      </c>
      <c r="AT274" s="133" t="s">
        <v>271</v>
      </c>
      <c r="AU274" s="133" t="s">
        <v>83</v>
      </c>
      <c r="AY274" s="17" t="s">
        <v>153</v>
      </c>
      <c r="BE274" s="134">
        <f>IF(N274="základní",J274,0)</f>
        <v>0</v>
      </c>
      <c r="BF274" s="134">
        <f>IF(N274="snížená",J274,0)</f>
        <v>0</v>
      </c>
      <c r="BG274" s="134">
        <f>IF(N274="zákl. přenesená",J274,0)</f>
        <v>0</v>
      </c>
      <c r="BH274" s="134">
        <f>IF(N274="sníž. přenesená",J274,0)</f>
        <v>0</v>
      </c>
      <c r="BI274" s="134">
        <f>IF(N274="nulová",J274,0)</f>
        <v>0</v>
      </c>
      <c r="BJ274" s="17" t="s">
        <v>81</v>
      </c>
      <c r="BK274" s="134">
        <f>ROUND(I274*H274,2)</f>
        <v>0</v>
      </c>
      <c r="BL274" s="17" t="s">
        <v>409</v>
      </c>
      <c r="BM274" s="133" t="s">
        <v>410</v>
      </c>
    </row>
    <row r="275" spans="2:65" s="12" customFormat="1">
      <c r="B275" s="135"/>
      <c r="C275" s="187"/>
      <c r="D275" s="188" t="s">
        <v>161</v>
      </c>
      <c r="E275" s="189" t="s">
        <v>1</v>
      </c>
      <c r="F275" s="190" t="s">
        <v>411</v>
      </c>
      <c r="G275" s="187"/>
      <c r="H275" s="191">
        <v>12</v>
      </c>
      <c r="I275" s="137"/>
      <c r="J275" s="187"/>
      <c r="L275" s="135"/>
      <c r="M275" s="138"/>
      <c r="T275" s="139"/>
      <c r="AT275" s="136" t="s">
        <v>161</v>
      </c>
      <c r="AU275" s="136" t="s">
        <v>83</v>
      </c>
      <c r="AV275" s="12" t="s">
        <v>83</v>
      </c>
      <c r="AW275" s="12" t="s">
        <v>30</v>
      </c>
      <c r="AX275" s="12" t="s">
        <v>73</v>
      </c>
      <c r="AY275" s="136" t="s">
        <v>153</v>
      </c>
    </row>
    <row r="276" spans="2:65" s="13" customFormat="1">
      <c r="B276" s="140"/>
      <c r="C276" s="197"/>
      <c r="D276" s="188" t="s">
        <v>161</v>
      </c>
      <c r="E276" s="198" t="s">
        <v>1</v>
      </c>
      <c r="F276" s="199" t="s">
        <v>163</v>
      </c>
      <c r="G276" s="197"/>
      <c r="H276" s="200">
        <v>12</v>
      </c>
      <c r="I276" s="142"/>
      <c r="J276" s="197"/>
      <c r="L276" s="140"/>
      <c r="M276" s="143"/>
      <c r="T276" s="144"/>
      <c r="AT276" s="141" t="s">
        <v>161</v>
      </c>
      <c r="AU276" s="141" t="s">
        <v>83</v>
      </c>
      <c r="AV276" s="13" t="s">
        <v>159</v>
      </c>
      <c r="AW276" s="13" t="s">
        <v>30</v>
      </c>
      <c r="AX276" s="13" t="s">
        <v>81</v>
      </c>
      <c r="AY276" s="141" t="s">
        <v>153</v>
      </c>
    </row>
    <row r="277" spans="2:65" s="1" customFormat="1" ht="16.5" customHeight="1">
      <c r="B277" s="126"/>
      <c r="C277" s="205" t="s">
        <v>412</v>
      </c>
      <c r="D277" s="205" t="s">
        <v>271</v>
      </c>
      <c r="E277" s="206" t="s">
        <v>413</v>
      </c>
      <c r="F277" s="207" t="s">
        <v>414</v>
      </c>
      <c r="G277" s="208" t="s">
        <v>194</v>
      </c>
      <c r="H277" s="209">
        <v>51</v>
      </c>
      <c r="I277" s="151"/>
      <c r="J277" s="214">
        <f>ROUND(I277*H277,2)</f>
        <v>0</v>
      </c>
      <c r="K277" s="150" t="s">
        <v>1</v>
      </c>
      <c r="L277" s="152"/>
      <c r="M277" s="153" t="s">
        <v>1</v>
      </c>
      <c r="N277" s="154" t="s">
        <v>38</v>
      </c>
      <c r="P277" s="131">
        <f>O277*H277</f>
        <v>0</v>
      </c>
      <c r="Q277" s="131">
        <v>0.12776999999999999</v>
      </c>
      <c r="R277" s="131">
        <f>Q277*H277</f>
        <v>6.5162699999999996</v>
      </c>
      <c r="S277" s="131">
        <v>0</v>
      </c>
      <c r="T277" s="132">
        <f>S277*H277</f>
        <v>0</v>
      </c>
      <c r="AR277" s="133" t="s">
        <v>409</v>
      </c>
      <c r="AT277" s="133" t="s">
        <v>271</v>
      </c>
      <c r="AU277" s="133" t="s">
        <v>83</v>
      </c>
      <c r="AY277" s="17" t="s">
        <v>153</v>
      </c>
      <c r="BE277" s="134">
        <f>IF(N277="základní",J277,0)</f>
        <v>0</v>
      </c>
      <c r="BF277" s="134">
        <f>IF(N277="snížená",J277,0)</f>
        <v>0</v>
      </c>
      <c r="BG277" s="134">
        <f>IF(N277="zákl. přenesená",J277,0)</f>
        <v>0</v>
      </c>
      <c r="BH277" s="134">
        <f>IF(N277="sníž. přenesená",J277,0)</f>
        <v>0</v>
      </c>
      <c r="BI277" s="134">
        <f>IF(N277="nulová",J277,0)</f>
        <v>0</v>
      </c>
      <c r="BJ277" s="17" t="s">
        <v>81</v>
      </c>
      <c r="BK277" s="134">
        <f>ROUND(I277*H277,2)</f>
        <v>0</v>
      </c>
      <c r="BL277" s="17" t="s">
        <v>409</v>
      </c>
      <c r="BM277" s="133" t="s">
        <v>415</v>
      </c>
    </row>
    <row r="278" spans="2:65" s="12" customFormat="1">
      <c r="B278" s="135"/>
      <c r="C278" s="187"/>
      <c r="D278" s="188" t="s">
        <v>161</v>
      </c>
      <c r="E278" s="189" t="s">
        <v>1</v>
      </c>
      <c r="F278" s="190" t="s">
        <v>416</v>
      </c>
      <c r="G278" s="187"/>
      <c r="H278" s="191">
        <v>51</v>
      </c>
      <c r="I278" s="137"/>
      <c r="J278" s="187"/>
      <c r="L278" s="135"/>
      <c r="M278" s="138"/>
      <c r="T278" s="139"/>
      <c r="AT278" s="136" t="s">
        <v>161</v>
      </c>
      <c r="AU278" s="136" t="s">
        <v>83</v>
      </c>
      <c r="AV278" s="12" t="s">
        <v>83</v>
      </c>
      <c r="AW278" s="12" t="s">
        <v>30</v>
      </c>
      <c r="AX278" s="12" t="s">
        <v>73</v>
      </c>
      <c r="AY278" s="136" t="s">
        <v>153</v>
      </c>
    </row>
    <row r="279" spans="2:65" s="13" customFormat="1">
      <c r="B279" s="140"/>
      <c r="C279" s="197"/>
      <c r="D279" s="188" t="s">
        <v>161</v>
      </c>
      <c r="E279" s="198" t="s">
        <v>1</v>
      </c>
      <c r="F279" s="199" t="s">
        <v>163</v>
      </c>
      <c r="G279" s="197"/>
      <c r="H279" s="200">
        <v>51</v>
      </c>
      <c r="I279" s="142"/>
      <c r="J279" s="197"/>
      <c r="L279" s="140"/>
      <c r="M279" s="143"/>
      <c r="T279" s="144"/>
      <c r="AT279" s="141" t="s">
        <v>161</v>
      </c>
      <c r="AU279" s="141" t="s">
        <v>83</v>
      </c>
      <c r="AV279" s="13" t="s">
        <v>159</v>
      </c>
      <c r="AW279" s="13" t="s">
        <v>30</v>
      </c>
      <c r="AX279" s="13" t="s">
        <v>81</v>
      </c>
      <c r="AY279" s="141" t="s">
        <v>153</v>
      </c>
    </row>
    <row r="280" spans="2:65" s="1" customFormat="1" ht="16.5" customHeight="1">
      <c r="B280" s="126"/>
      <c r="C280" s="205" t="s">
        <v>417</v>
      </c>
      <c r="D280" s="205" t="s">
        <v>271</v>
      </c>
      <c r="E280" s="206" t="s">
        <v>418</v>
      </c>
      <c r="F280" s="207" t="s">
        <v>419</v>
      </c>
      <c r="G280" s="208" t="s">
        <v>211</v>
      </c>
      <c r="H280" s="209">
        <v>2</v>
      </c>
      <c r="I280" s="151"/>
      <c r="J280" s="214">
        <f>ROUND(I280*H280,2)</f>
        <v>0</v>
      </c>
      <c r="K280" s="150" t="s">
        <v>1</v>
      </c>
      <c r="L280" s="152"/>
      <c r="M280" s="153" t="s">
        <v>1</v>
      </c>
      <c r="N280" s="154" t="s">
        <v>38</v>
      </c>
      <c r="P280" s="131">
        <f>O280*H280</f>
        <v>0</v>
      </c>
      <c r="Q280" s="131">
        <v>0.12776999999999999</v>
      </c>
      <c r="R280" s="131">
        <f>Q280*H280</f>
        <v>0.25553999999999999</v>
      </c>
      <c r="S280" s="131">
        <v>0</v>
      </c>
      <c r="T280" s="132">
        <f>S280*H280</f>
        <v>0</v>
      </c>
      <c r="AR280" s="133" t="s">
        <v>409</v>
      </c>
      <c r="AT280" s="133" t="s">
        <v>271</v>
      </c>
      <c r="AU280" s="133" t="s">
        <v>83</v>
      </c>
      <c r="AY280" s="17" t="s">
        <v>153</v>
      </c>
      <c r="BE280" s="134">
        <f>IF(N280="základní",J280,0)</f>
        <v>0</v>
      </c>
      <c r="BF280" s="134">
        <f>IF(N280="snížená",J280,0)</f>
        <v>0</v>
      </c>
      <c r="BG280" s="134">
        <f>IF(N280="zákl. přenesená",J280,0)</f>
        <v>0</v>
      </c>
      <c r="BH280" s="134">
        <f>IF(N280="sníž. přenesená",J280,0)</f>
        <v>0</v>
      </c>
      <c r="BI280" s="134">
        <f>IF(N280="nulová",J280,0)</f>
        <v>0</v>
      </c>
      <c r="BJ280" s="17" t="s">
        <v>81</v>
      </c>
      <c r="BK280" s="134">
        <f>ROUND(I280*H280,2)</f>
        <v>0</v>
      </c>
      <c r="BL280" s="17" t="s">
        <v>409</v>
      </c>
      <c r="BM280" s="133" t="s">
        <v>420</v>
      </c>
    </row>
    <row r="281" spans="2:65" s="12" customFormat="1">
      <c r="B281" s="135"/>
      <c r="C281" s="187"/>
      <c r="D281" s="188" t="s">
        <v>161</v>
      </c>
      <c r="E281" s="189" t="s">
        <v>1</v>
      </c>
      <c r="F281" s="190" t="s">
        <v>421</v>
      </c>
      <c r="G281" s="187"/>
      <c r="H281" s="191">
        <v>2</v>
      </c>
      <c r="I281" s="137"/>
      <c r="J281" s="187"/>
      <c r="L281" s="135"/>
      <c r="M281" s="138"/>
      <c r="T281" s="139"/>
      <c r="AT281" s="136" t="s">
        <v>161</v>
      </c>
      <c r="AU281" s="136" t="s">
        <v>83</v>
      </c>
      <c r="AV281" s="12" t="s">
        <v>83</v>
      </c>
      <c r="AW281" s="12" t="s">
        <v>30</v>
      </c>
      <c r="AX281" s="12" t="s">
        <v>73</v>
      </c>
      <c r="AY281" s="136" t="s">
        <v>153</v>
      </c>
    </row>
    <row r="282" spans="2:65" s="13" customFormat="1">
      <c r="B282" s="140"/>
      <c r="C282" s="197"/>
      <c r="D282" s="188" t="s">
        <v>161</v>
      </c>
      <c r="E282" s="198" t="s">
        <v>1</v>
      </c>
      <c r="F282" s="199" t="s">
        <v>163</v>
      </c>
      <c r="G282" s="197"/>
      <c r="H282" s="200">
        <v>2</v>
      </c>
      <c r="I282" s="142"/>
      <c r="J282" s="197"/>
      <c r="L282" s="140"/>
      <c r="M282" s="143"/>
      <c r="T282" s="144"/>
      <c r="AT282" s="141" t="s">
        <v>161</v>
      </c>
      <c r="AU282" s="141" t="s">
        <v>83</v>
      </c>
      <c r="AV282" s="13" t="s">
        <v>159</v>
      </c>
      <c r="AW282" s="13" t="s">
        <v>30</v>
      </c>
      <c r="AX282" s="13" t="s">
        <v>81</v>
      </c>
      <c r="AY282" s="141" t="s">
        <v>153</v>
      </c>
    </row>
    <row r="283" spans="2:65" s="1" customFormat="1" ht="16.5" customHeight="1">
      <c r="B283" s="126"/>
      <c r="C283" s="205" t="s">
        <v>422</v>
      </c>
      <c r="D283" s="205" t="s">
        <v>271</v>
      </c>
      <c r="E283" s="206" t="s">
        <v>423</v>
      </c>
      <c r="F283" s="207" t="s">
        <v>424</v>
      </c>
      <c r="G283" s="208" t="s">
        <v>211</v>
      </c>
      <c r="H283" s="209">
        <v>4</v>
      </c>
      <c r="I283" s="151"/>
      <c r="J283" s="214">
        <f>ROUND(I283*H283,2)</f>
        <v>0</v>
      </c>
      <c r="K283" s="150" t="s">
        <v>1</v>
      </c>
      <c r="L283" s="152"/>
      <c r="M283" s="153" t="s">
        <v>1</v>
      </c>
      <c r="N283" s="154" t="s">
        <v>38</v>
      </c>
      <c r="P283" s="131">
        <f>O283*H283</f>
        <v>0</v>
      </c>
      <c r="Q283" s="131">
        <v>0.12776999999999999</v>
      </c>
      <c r="R283" s="131">
        <f>Q283*H283</f>
        <v>0.51107999999999998</v>
      </c>
      <c r="S283" s="131">
        <v>0</v>
      </c>
      <c r="T283" s="132">
        <f>S283*H283</f>
        <v>0</v>
      </c>
      <c r="AR283" s="133" t="s">
        <v>409</v>
      </c>
      <c r="AT283" s="133" t="s">
        <v>271</v>
      </c>
      <c r="AU283" s="133" t="s">
        <v>83</v>
      </c>
      <c r="AY283" s="17" t="s">
        <v>153</v>
      </c>
      <c r="BE283" s="134">
        <f>IF(N283="základní",J283,0)</f>
        <v>0</v>
      </c>
      <c r="BF283" s="134">
        <f>IF(N283="snížená",J283,0)</f>
        <v>0</v>
      </c>
      <c r="BG283" s="134">
        <f>IF(N283="zákl. přenesená",J283,0)</f>
        <v>0</v>
      </c>
      <c r="BH283" s="134">
        <f>IF(N283="sníž. přenesená",J283,0)</f>
        <v>0</v>
      </c>
      <c r="BI283" s="134">
        <f>IF(N283="nulová",J283,0)</f>
        <v>0</v>
      </c>
      <c r="BJ283" s="17" t="s">
        <v>81</v>
      </c>
      <c r="BK283" s="134">
        <f>ROUND(I283*H283,2)</f>
        <v>0</v>
      </c>
      <c r="BL283" s="17" t="s">
        <v>409</v>
      </c>
      <c r="BM283" s="133" t="s">
        <v>425</v>
      </c>
    </row>
    <row r="284" spans="2:65" s="12" customFormat="1">
      <c r="B284" s="135"/>
      <c r="C284" s="187"/>
      <c r="D284" s="188" t="s">
        <v>161</v>
      </c>
      <c r="E284" s="189" t="s">
        <v>1</v>
      </c>
      <c r="F284" s="190" t="s">
        <v>426</v>
      </c>
      <c r="G284" s="187"/>
      <c r="H284" s="191">
        <v>4</v>
      </c>
      <c r="I284" s="137"/>
      <c r="J284" s="187"/>
      <c r="L284" s="135"/>
      <c r="M284" s="138"/>
      <c r="T284" s="139"/>
      <c r="AT284" s="136" t="s">
        <v>161</v>
      </c>
      <c r="AU284" s="136" t="s">
        <v>83</v>
      </c>
      <c r="AV284" s="12" t="s">
        <v>83</v>
      </c>
      <c r="AW284" s="12" t="s">
        <v>30</v>
      </c>
      <c r="AX284" s="12" t="s">
        <v>73</v>
      </c>
      <c r="AY284" s="136" t="s">
        <v>153</v>
      </c>
    </row>
    <row r="285" spans="2:65" s="13" customFormat="1">
      <c r="B285" s="140"/>
      <c r="C285" s="197"/>
      <c r="D285" s="188" t="s">
        <v>161</v>
      </c>
      <c r="E285" s="198" t="s">
        <v>1</v>
      </c>
      <c r="F285" s="199" t="s">
        <v>163</v>
      </c>
      <c r="G285" s="197"/>
      <c r="H285" s="200">
        <v>4</v>
      </c>
      <c r="I285" s="142"/>
      <c r="J285" s="197"/>
      <c r="L285" s="140"/>
      <c r="M285" s="143"/>
      <c r="T285" s="144"/>
      <c r="AT285" s="141" t="s">
        <v>161</v>
      </c>
      <c r="AU285" s="141" t="s">
        <v>83</v>
      </c>
      <c r="AV285" s="13" t="s">
        <v>159</v>
      </c>
      <c r="AW285" s="13" t="s">
        <v>30</v>
      </c>
      <c r="AX285" s="13" t="s">
        <v>81</v>
      </c>
      <c r="AY285" s="141" t="s">
        <v>153</v>
      </c>
    </row>
    <row r="286" spans="2:65" s="1" customFormat="1" ht="16.5" customHeight="1">
      <c r="B286" s="126"/>
      <c r="C286" s="205" t="s">
        <v>427</v>
      </c>
      <c r="D286" s="205" t="s">
        <v>271</v>
      </c>
      <c r="E286" s="206" t="s">
        <v>428</v>
      </c>
      <c r="F286" s="207" t="s">
        <v>429</v>
      </c>
      <c r="G286" s="208" t="s">
        <v>211</v>
      </c>
      <c r="H286" s="209">
        <v>2</v>
      </c>
      <c r="I286" s="151"/>
      <c r="J286" s="214">
        <f>ROUND(I286*H286,2)</f>
        <v>0</v>
      </c>
      <c r="K286" s="150" t="s">
        <v>1</v>
      </c>
      <c r="L286" s="152"/>
      <c r="M286" s="153" t="s">
        <v>1</v>
      </c>
      <c r="N286" s="154" t="s">
        <v>38</v>
      </c>
      <c r="P286" s="131">
        <f>O286*H286</f>
        <v>0</v>
      </c>
      <c r="Q286" s="131">
        <v>0.12776999999999999</v>
      </c>
      <c r="R286" s="131">
        <f>Q286*H286</f>
        <v>0.25553999999999999</v>
      </c>
      <c r="S286" s="131">
        <v>0</v>
      </c>
      <c r="T286" s="132">
        <f>S286*H286</f>
        <v>0</v>
      </c>
      <c r="AR286" s="133" t="s">
        <v>409</v>
      </c>
      <c r="AT286" s="133" t="s">
        <v>271</v>
      </c>
      <c r="AU286" s="133" t="s">
        <v>83</v>
      </c>
      <c r="AY286" s="17" t="s">
        <v>153</v>
      </c>
      <c r="BE286" s="134">
        <f>IF(N286="základní",J286,0)</f>
        <v>0</v>
      </c>
      <c r="BF286" s="134">
        <f>IF(N286="snížená",J286,0)</f>
        <v>0</v>
      </c>
      <c r="BG286" s="134">
        <f>IF(N286="zákl. přenesená",J286,0)</f>
        <v>0</v>
      </c>
      <c r="BH286" s="134">
        <f>IF(N286="sníž. přenesená",J286,0)</f>
        <v>0</v>
      </c>
      <c r="BI286" s="134">
        <f>IF(N286="nulová",J286,0)</f>
        <v>0</v>
      </c>
      <c r="BJ286" s="17" t="s">
        <v>81</v>
      </c>
      <c r="BK286" s="134">
        <f>ROUND(I286*H286,2)</f>
        <v>0</v>
      </c>
      <c r="BL286" s="17" t="s">
        <v>409</v>
      </c>
      <c r="BM286" s="133" t="s">
        <v>430</v>
      </c>
    </row>
    <row r="287" spans="2:65" s="12" customFormat="1">
      <c r="B287" s="135"/>
      <c r="C287" s="187"/>
      <c r="D287" s="188" t="s">
        <v>161</v>
      </c>
      <c r="E287" s="189" t="s">
        <v>1</v>
      </c>
      <c r="F287" s="190" t="s">
        <v>421</v>
      </c>
      <c r="G287" s="187"/>
      <c r="H287" s="191">
        <v>2</v>
      </c>
      <c r="I287" s="137"/>
      <c r="J287" s="187"/>
      <c r="L287" s="135"/>
      <c r="M287" s="138"/>
      <c r="T287" s="139"/>
      <c r="AT287" s="136" t="s">
        <v>161</v>
      </c>
      <c r="AU287" s="136" t="s">
        <v>83</v>
      </c>
      <c r="AV287" s="12" t="s">
        <v>83</v>
      </c>
      <c r="AW287" s="12" t="s">
        <v>30</v>
      </c>
      <c r="AX287" s="12" t="s">
        <v>73</v>
      </c>
      <c r="AY287" s="136" t="s">
        <v>153</v>
      </c>
    </row>
    <row r="288" spans="2:65" s="13" customFormat="1">
      <c r="B288" s="140"/>
      <c r="C288" s="197"/>
      <c r="D288" s="188" t="s">
        <v>161</v>
      </c>
      <c r="E288" s="198" t="s">
        <v>1</v>
      </c>
      <c r="F288" s="199" t="s">
        <v>163</v>
      </c>
      <c r="G288" s="197"/>
      <c r="H288" s="200">
        <v>2</v>
      </c>
      <c r="I288" s="142"/>
      <c r="J288" s="197"/>
      <c r="L288" s="140"/>
      <c r="M288" s="143"/>
      <c r="T288" s="144"/>
      <c r="AT288" s="141" t="s">
        <v>161</v>
      </c>
      <c r="AU288" s="141" t="s">
        <v>83</v>
      </c>
      <c r="AV288" s="13" t="s">
        <v>159</v>
      </c>
      <c r="AW288" s="13" t="s">
        <v>30</v>
      </c>
      <c r="AX288" s="13" t="s">
        <v>81</v>
      </c>
      <c r="AY288" s="141" t="s">
        <v>153</v>
      </c>
    </row>
    <row r="289" spans="2:65" s="1" customFormat="1" ht="16.5" customHeight="1">
      <c r="B289" s="126"/>
      <c r="C289" s="205" t="s">
        <v>431</v>
      </c>
      <c r="D289" s="205" t="s">
        <v>271</v>
      </c>
      <c r="E289" s="206" t="s">
        <v>432</v>
      </c>
      <c r="F289" s="207" t="s">
        <v>433</v>
      </c>
      <c r="G289" s="208" t="s">
        <v>211</v>
      </c>
      <c r="H289" s="209">
        <v>2</v>
      </c>
      <c r="I289" s="151"/>
      <c r="J289" s="214">
        <f>ROUND(I289*H289,2)</f>
        <v>0</v>
      </c>
      <c r="K289" s="150" t="s">
        <v>1</v>
      </c>
      <c r="L289" s="152"/>
      <c r="M289" s="153" t="s">
        <v>1</v>
      </c>
      <c r="N289" s="154" t="s">
        <v>38</v>
      </c>
      <c r="P289" s="131">
        <f>O289*H289</f>
        <v>0</v>
      </c>
      <c r="Q289" s="131">
        <v>0.12776999999999999</v>
      </c>
      <c r="R289" s="131">
        <f>Q289*H289</f>
        <v>0.25553999999999999</v>
      </c>
      <c r="S289" s="131">
        <v>0</v>
      </c>
      <c r="T289" s="132">
        <f>S289*H289</f>
        <v>0</v>
      </c>
      <c r="AR289" s="133" t="s">
        <v>409</v>
      </c>
      <c r="AT289" s="133" t="s">
        <v>271</v>
      </c>
      <c r="AU289" s="133" t="s">
        <v>83</v>
      </c>
      <c r="AY289" s="17" t="s">
        <v>153</v>
      </c>
      <c r="BE289" s="134">
        <f>IF(N289="základní",J289,0)</f>
        <v>0</v>
      </c>
      <c r="BF289" s="134">
        <f>IF(N289="snížená",J289,0)</f>
        <v>0</v>
      </c>
      <c r="BG289" s="134">
        <f>IF(N289="zákl. přenesená",J289,0)</f>
        <v>0</v>
      </c>
      <c r="BH289" s="134">
        <f>IF(N289="sníž. přenesená",J289,0)</f>
        <v>0</v>
      </c>
      <c r="BI289" s="134">
        <f>IF(N289="nulová",J289,0)</f>
        <v>0</v>
      </c>
      <c r="BJ289" s="17" t="s">
        <v>81</v>
      </c>
      <c r="BK289" s="134">
        <f>ROUND(I289*H289,2)</f>
        <v>0</v>
      </c>
      <c r="BL289" s="17" t="s">
        <v>409</v>
      </c>
      <c r="BM289" s="133" t="s">
        <v>434</v>
      </c>
    </row>
    <row r="290" spans="2:65" s="12" customFormat="1">
      <c r="B290" s="135"/>
      <c r="C290" s="187"/>
      <c r="D290" s="188" t="s">
        <v>161</v>
      </c>
      <c r="E290" s="189" t="s">
        <v>1</v>
      </c>
      <c r="F290" s="190" t="s">
        <v>421</v>
      </c>
      <c r="G290" s="187"/>
      <c r="H290" s="191">
        <v>2</v>
      </c>
      <c r="I290" s="137"/>
      <c r="J290" s="187"/>
      <c r="L290" s="135"/>
      <c r="M290" s="138"/>
      <c r="T290" s="139"/>
      <c r="AT290" s="136" t="s">
        <v>161</v>
      </c>
      <c r="AU290" s="136" t="s">
        <v>83</v>
      </c>
      <c r="AV290" s="12" t="s">
        <v>83</v>
      </c>
      <c r="AW290" s="12" t="s">
        <v>30</v>
      </c>
      <c r="AX290" s="12" t="s">
        <v>73</v>
      </c>
      <c r="AY290" s="136" t="s">
        <v>153</v>
      </c>
    </row>
    <row r="291" spans="2:65" s="13" customFormat="1">
      <c r="B291" s="140"/>
      <c r="C291" s="197"/>
      <c r="D291" s="188" t="s">
        <v>161</v>
      </c>
      <c r="E291" s="198" t="s">
        <v>1</v>
      </c>
      <c r="F291" s="199" t="s">
        <v>163</v>
      </c>
      <c r="G291" s="197"/>
      <c r="H291" s="200">
        <v>2</v>
      </c>
      <c r="I291" s="142"/>
      <c r="J291" s="197"/>
      <c r="L291" s="140"/>
      <c r="M291" s="143"/>
      <c r="T291" s="144"/>
      <c r="AT291" s="141" t="s">
        <v>161</v>
      </c>
      <c r="AU291" s="141" t="s">
        <v>83</v>
      </c>
      <c r="AV291" s="13" t="s">
        <v>159</v>
      </c>
      <c r="AW291" s="13" t="s">
        <v>30</v>
      </c>
      <c r="AX291" s="13" t="s">
        <v>81</v>
      </c>
      <c r="AY291" s="141" t="s">
        <v>153</v>
      </c>
    </row>
    <row r="292" spans="2:65" s="1" customFormat="1" ht="16.5" customHeight="1">
      <c r="B292" s="126"/>
      <c r="C292" s="205" t="s">
        <v>435</v>
      </c>
      <c r="D292" s="205" t="s">
        <v>271</v>
      </c>
      <c r="E292" s="206" t="s">
        <v>436</v>
      </c>
      <c r="F292" s="207" t="s">
        <v>437</v>
      </c>
      <c r="G292" s="208" t="s">
        <v>211</v>
      </c>
      <c r="H292" s="209">
        <v>6</v>
      </c>
      <c r="I292" s="151"/>
      <c r="J292" s="214">
        <f>ROUND(I292*H292,2)</f>
        <v>0</v>
      </c>
      <c r="K292" s="150" t="s">
        <v>1</v>
      </c>
      <c r="L292" s="152"/>
      <c r="M292" s="153" t="s">
        <v>1</v>
      </c>
      <c r="N292" s="154" t="s">
        <v>38</v>
      </c>
      <c r="P292" s="131">
        <f>O292*H292</f>
        <v>0</v>
      </c>
      <c r="Q292" s="131">
        <v>0.12776999999999999</v>
      </c>
      <c r="R292" s="131">
        <f>Q292*H292</f>
        <v>0.76661999999999997</v>
      </c>
      <c r="S292" s="131">
        <v>0</v>
      </c>
      <c r="T292" s="132">
        <f>S292*H292</f>
        <v>0</v>
      </c>
      <c r="AR292" s="133" t="s">
        <v>409</v>
      </c>
      <c r="AT292" s="133" t="s">
        <v>271</v>
      </c>
      <c r="AU292" s="133" t="s">
        <v>83</v>
      </c>
      <c r="AY292" s="17" t="s">
        <v>153</v>
      </c>
      <c r="BE292" s="134">
        <f>IF(N292="základní",J292,0)</f>
        <v>0</v>
      </c>
      <c r="BF292" s="134">
        <f>IF(N292="snížená",J292,0)</f>
        <v>0</v>
      </c>
      <c r="BG292" s="134">
        <f>IF(N292="zákl. přenesená",J292,0)</f>
        <v>0</v>
      </c>
      <c r="BH292" s="134">
        <f>IF(N292="sníž. přenesená",J292,0)</f>
        <v>0</v>
      </c>
      <c r="BI292" s="134">
        <f>IF(N292="nulová",J292,0)</f>
        <v>0</v>
      </c>
      <c r="BJ292" s="17" t="s">
        <v>81</v>
      </c>
      <c r="BK292" s="134">
        <f>ROUND(I292*H292,2)</f>
        <v>0</v>
      </c>
      <c r="BL292" s="17" t="s">
        <v>409</v>
      </c>
      <c r="BM292" s="133" t="s">
        <v>438</v>
      </c>
    </row>
    <row r="293" spans="2:65" s="12" customFormat="1">
      <c r="B293" s="135"/>
      <c r="C293" s="187"/>
      <c r="D293" s="188" t="s">
        <v>161</v>
      </c>
      <c r="E293" s="189" t="s">
        <v>1</v>
      </c>
      <c r="F293" s="190" t="s">
        <v>439</v>
      </c>
      <c r="G293" s="187"/>
      <c r="H293" s="191">
        <v>6</v>
      </c>
      <c r="I293" s="137"/>
      <c r="J293" s="187"/>
      <c r="L293" s="135"/>
      <c r="M293" s="138"/>
      <c r="T293" s="139"/>
      <c r="AT293" s="136" t="s">
        <v>161</v>
      </c>
      <c r="AU293" s="136" t="s">
        <v>83</v>
      </c>
      <c r="AV293" s="12" t="s">
        <v>83</v>
      </c>
      <c r="AW293" s="12" t="s">
        <v>30</v>
      </c>
      <c r="AX293" s="12" t="s">
        <v>73</v>
      </c>
      <c r="AY293" s="136" t="s">
        <v>153</v>
      </c>
    </row>
    <row r="294" spans="2:65" s="13" customFormat="1">
      <c r="B294" s="140"/>
      <c r="C294" s="197"/>
      <c r="D294" s="188" t="s">
        <v>161</v>
      </c>
      <c r="E294" s="198" t="s">
        <v>1</v>
      </c>
      <c r="F294" s="199" t="s">
        <v>163</v>
      </c>
      <c r="G294" s="197"/>
      <c r="H294" s="200">
        <v>6</v>
      </c>
      <c r="I294" s="142"/>
      <c r="J294" s="197"/>
      <c r="L294" s="140"/>
      <c r="M294" s="143"/>
      <c r="T294" s="144"/>
      <c r="AT294" s="141" t="s">
        <v>161</v>
      </c>
      <c r="AU294" s="141" t="s">
        <v>83</v>
      </c>
      <c r="AV294" s="13" t="s">
        <v>159</v>
      </c>
      <c r="AW294" s="13" t="s">
        <v>30</v>
      </c>
      <c r="AX294" s="13" t="s">
        <v>81</v>
      </c>
      <c r="AY294" s="141" t="s">
        <v>153</v>
      </c>
    </row>
    <row r="295" spans="2:65" s="1" customFormat="1" ht="21.75" customHeight="1">
      <c r="B295" s="126"/>
      <c r="C295" s="205" t="s">
        <v>101</v>
      </c>
      <c r="D295" s="205" t="s">
        <v>271</v>
      </c>
      <c r="E295" s="206" t="s">
        <v>440</v>
      </c>
      <c r="F295" s="207" t="s">
        <v>441</v>
      </c>
      <c r="G295" s="208" t="s">
        <v>211</v>
      </c>
      <c r="H295" s="209">
        <v>2</v>
      </c>
      <c r="I295" s="151"/>
      <c r="J295" s="214">
        <f>ROUND(I295*H295,2)</f>
        <v>0</v>
      </c>
      <c r="K295" s="150" t="s">
        <v>1</v>
      </c>
      <c r="L295" s="152"/>
      <c r="M295" s="153" t="s">
        <v>1</v>
      </c>
      <c r="N295" s="154" t="s">
        <v>38</v>
      </c>
      <c r="P295" s="131">
        <f>O295*H295</f>
        <v>0</v>
      </c>
      <c r="Q295" s="131">
        <v>0.12776999999999999</v>
      </c>
      <c r="R295" s="131">
        <f>Q295*H295</f>
        <v>0.25553999999999999</v>
      </c>
      <c r="S295" s="131">
        <v>0</v>
      </c>
      <c r="T295" s="132">
        <f>S295*H295</f>
        <v>0</v>
      </c>
      <c r="AR295" s="133" t="s">
        <v>409</v>
      </c>
      <c r="AT295" s="133" t="s">
        <v>271</v>
      </c>
      <c r="AU295" s="133" t="s">
        <v>83</v>
      </c>
      <c r="AY295" s="17" t="s">
        <v>153</v>
      </c>
      <c r="BE295" s="134">
        <f>IF(N295="základní",J295,0)</f>
        <v>0</v>
      </c>
      <c r="BF295" s="134">
        <f>IF(N295="snížená",J295,0)</f>
        <v>0</v>
      </c>
      <c r="BG295" s="134">
        <f>IF(N295="zákl. přenesená",J295,0)</f>
        <v>0</v>
      </c>
      <c r="BH295" s="134">
        <f>IF(N295="sníž. přenesená",J295,0)</f>
        <v>0</v>
      </c>
      <c r="BI295" s="134">
        <f>IF(N295="nulová",J295,0)</f>
        <v>0</v>
      </c>
      <c r="BJ295" s="17" t="s">
        <v>81</v>
      </c>
      <c r="BK295" s="134">
        <f>ROUND(I295*H295,2)</f>
        <v>0</v>
      </c>
      <c r="BL295" s="17" t="s">
        <v>409</v>
      </c>
      <c r="BM295" s="133" t="s">
        <v>442</v>
      </c>
    </row>
    <row r="296" spans="2:65" s="12" customFormat="1">
      <c r="B296" s="135"/>
      <c r="C296" s="187"/>
      <c r="D296" s="188" t="s">
        <v>161</v>
      </c>
      <c r="E296" s="189" t="s">
        <v>1</v>
      </c>
      <c r="F296" s="190" t="s">
        <v>443</v>
      </c>
      <c r="G296" s="187"/>
      <c r="H296" s="191">
        <v>2</v>
      </c>
      <c r="I296" s="137"/>
      <c r="J296" s="187"/>
      <c r="L296" s="135"/>
      <c r="M296" s="138"/>
      <c r="T296" s="139"/>
      <c r="AT296" s="136" t="s">
        <v>161</v>
      </c>
      <c r="AU296" s="136" t="s">
        <v>83</v>
      </c>
      <c r="AV296" s="12" t="s">
        <v>83</v>
      </c>
      <c r="AW296" s="12" t="s">
        <v>30</v>
      </c>
      <c r="AX296" s="12" t="s">
        <v>73</v>
      </c>
      <c r="AY296" s="136" t="s">
        <v>153</v>
      </c>
    </row>
    <row r="297" spans="2:65" s="13" customFormat="1">
      <c r="B297" s="140"/>
      <c r="C297" s="197"/>
      <c r="D297" s="188" t="s">
        <v>161</v>
      </c>
      <c r="E297" s="198" t="s">
        <v>1</v>
      </c>
      <c r="F297" s="199" t="s">
        <v>163</v>
      </c>
      <c r="G297" s="197"/>
      <c r="H297" s="200">
        <v>2</v>
      </c>
      <c r="I297" s="142"/>
      <c r="J297" s="197"/>
      <c r="L297" s="140"/>
      <c r="M297" s="143"/>
      <c r="T297" s="144"/>
      <c r="AT297" s="141" t="s">
        <v>161</v>
      </c>
      <c r="AU297" s="141" t="s">
        <v>83</v>
      </c>
      <c r="AV297" s="13" t="s">
        <v>159</v>
      </c>
      <c r="AW297" s="13" t="s">
        <v>30</v>
      </c>
      <c r="AX297" s="13" t="s">
        <v>81</v>
      </c>
      <c r="AY297" s="141" t="s">
        <v>153</v>
      </c>
    </row>
    <row r="298" spans="2:65" s="1" customFormat="1" ht="21.75" customHeight="1">
      <c r="B298" s="126"/>
      <c r="C298" s="205" t="s">
        <v>444</v>
      </c>
      <c r="D298" s="205" t="s">
        <v>271</v>
      </c>
      <c r="E298" s="206" t="s">
        <v>445</v>
      </c>
      <c r="F298" s="207" t="s">
        <v>446</v>
      </c>
      <c r="G298" s="208" t="s">
        <v>211</v>
      </c>
      <c r="H298" s="209">
        <v>4</v>
      </c>
      <c r="I298" s="151"/>
      <c r="J298" s="214">
        <f>ROUND(I298*H298,2)</f>
        <v>0</v>
      </c>
      <c r="K298" s="150" t="s">
        <v>1</v>
      </c>
      <c r="L298" s="152"/>
      <c r="M298" s="153" t="s">
        <v>1</v>
      </c>
      <c r="N298" s="154" t="s">
        <v>38</v>
      </c>
      <c r="P298" s="131">
        <f>O298*H298</f>
        <v>0</v>
      </c>
      <c r="Q298" s="131">
        <v>0.12776999999999999</v>
      </c>
      <c r="R298" s="131">
        <f>Q298*H298</f>
        <v>0.51107999999999998</v>
      </c>
      <c r="S298" s="131">
        <v>0</v>
      </c>
      <c r="T298" s="132">
        <f>S298*H298</f>
        <v>0</v>
      </c>
      <c r="AR298" s="133" t="s">
        <v>409</v>
      </c>
      <c r="AT298" s="133" t="s">
        <v>271</v>
      </c>
      <c r="AU298" s="133" t="s">
        <v>83</v>
      </c>
      <c r="AY298" s="17" t="s">
        <v>153</v>
      </c>
      <c r="BE298" s="134">
        <f>IF(N298="základní",J298,0)</f>
        <v>0</v>
      </c>
      <c r="BF298" s="134">
        <f>IF(N298="snížená",J298,0)</f>
        <v>0</v>
      </c>
      <c r="BG298" s="134">
        <f>IF(N298="zákl. přenesená",J298,0)</f>
        <v>0</v>
      </c>
      <c r="BH298" s="134">
        <f>IF(N298="sníž. přenesená",J298,0)</f>
        <v>0</v>
      </c>
      <c r="BI298" s="134">
        <f>IF(N298="nulová",J298,0)</f>
        <v>0</v>
      </c>
      <c r="BJ298" s="17" t="s">
        <v>81</v>
      </c>
      <c r="BK298" s="134">
        <f>ROUND(I298*H298,2)</f>
        <v>0</v>
      </c>
      <c r="BL298" s="17" t="s">
        <v>409</v>
      </c>
      <c r="BM298" s="133" t="s">
        <v>447</v>
      </c>
    </row>
    <row r="299" spans="2:65" s="12" customFormat="1">
      <c r="B299" s="135"/>
      <c r="C299" s="187"/>
      <c r="D299" s="188" t="s">
        <v>161</v>
      </c>
      <c r="E299" s="189" t="s">
        <v>1</v>
      </c>
      <c r="F299" s="190" t="s">
        <v>426</v>
      </c>
      <c r="G299" s="187"/>
      <c r="H299" s="191">
        <v>4</v>
      </c>
      <c r="I299" s="137"/>
      <c r="J299" s="187"/>
      <c r="L299" s="135"/>
      <c r="M299" s="138"/>
      <c r="T299" s="139"/>
      <c r="AT299" s="136" t="s">
        <v>161</v>
      </c>
      <c r="AU299" s="136" t="s">
        <v>83</v>
      </c>
      <c r="AV299" s="12" t="s">
        <v>83</v>
      </c>
      <c r="AW299" s="12" t="s">
        <v>30</v>
      </c>
      <c r="AX299" s="12" t="s">
        <v>73</v>
      </c>
      <c r="AY299" s="136" t="s">
        <v>153</v>
      </c>
    </row>
    <row r="300" spans="2:65" s="13" customFormat="1">
      <c r="B300" s="140"/>
      <c r="C300" s="197"/>
      <c r="D300" s="188" t="s">
        <v>161</v>
      </c>
      <c r="E300" s="198" t="s">
        <v>1</v>
      </c>
      <c r="F300" s="199" t="s">
        <v>163</v>
      </c>
      <c r="G300" s="197"/>
      <c r="H300" s="200">
        <v>4</v>
      </c>
      <c r="I300" s="142"/>
      <c r="J300" s="197"/>
      <c r="L300" s="140"/>
      <c r="M300" s="143"/>
      <c r="T300" s="144"/>
      <c r="AT300" s="141" t="s">
        <v>161</v>
      </c>
      <c r="AU300" s="141" t="s">
        <v>83</v>
      </c>
      <c r="AV300" s="13" t="s">
        <v>159</v>
      </c>
      <c r="AW300" s="13" t="s">
        <v>30</v>
      </c>
      <c r="AX300" s="13" t="s">
        <v>81</v>
      </c>
      <c r="AY300" s="141" t="s">
        <v>153</v>
      </c>
    </row>
    <row r="301" spans="2:65" s="1" customFormat="1" ht="16.5" customHeight="1">
      <c r="B301" s="126"/>
      <c r="C301" s="205" t="s">
        <v>448</v>
      </c>
      <c r="D301" s="205" t="s">
        <v>271</v>
      </c>
      <c r="E301" s="206" t="s">
        <v>449</v>
      </c>
      <c r="F301" s="207" t="s">
        <v>450</v>
      </c>
      <c r="G301" s="208" t="s">
        <v>211</v>
      </c>
      <c r="H301" s="209">
        <v>6</v>
      </c>
      <c r="I301" s="151"/>
      <c r="J301" s="214">
        <f>ROUND(I301*H301,2)</f>
        <v>0</v>
      </c>
      <c r="K301" s="150" t="s">
        <v>1</v>
      </c>
      <c r="L301" s="152"/>
      <c r="M301" s="153" t="s">
        <v>1</v>
      </c>
      <c r="N301" s="154" t="s">
        <v>38</v>
      </c>
      <c r="P301" s="131">
        <f>O301*H301</f>
        <v>0</v>
      </c>
      <c r="Q301" s="131">
        <v>0.12776999999999999</v>
      </c>
      <c r="R301" s="131">
        <f>Q301*H301</f>
        <v>0.76661999999999997</v>
      </c>
      <c r="S301" s="131">
        <v>0</v>
      </c>
      <c r="T301" s="132">
        <f>S301*H301</f>
        <v>0</v>
      </c>
      <c r="AR301" s="133" t="s">
        <v>409</v>
      </c>
      <c r="AT301" s="133" t="s">
        <v>271</v>
      </c>
      <c r="AU301" s="133" t="s">
        <v>83</v>
      </c>
      <c r="AY301" s="17" t="s">
        <v>153</v>
      </c>
      <c r="BE301" s="134">
        <f>IF(N301="základní",J301,0)</f>
        <v>0</v>
      </c>
      <c r="BF301" s="134">
        <f>IF(N301="snížená",J301,0)</f>
        <v>0</v>
      </c>
      <c r="BG301" s="134">
        <f>IF(N301="zákl. přenesená",J301,0)</f>
        <v>0</v>
      </c>
      <c r="BH301" s="134">
        <f>IF(N301="sníž. přenesená",J301,0)</f>
        <v>0</v>
      </c>
      <c r="BI301" s="134">
        <f>IF(N301="nulová",J301,0)</f>
        <v>0</v>
      </c>
      <c r="BJ301" s="17" t="s">
        <v>81</v>
      </c>
      <c r="BK301" s="134">
        <f>ROUND(I301*H301,2)</f>
        <v>0</v>
      </c>
      <c r="BL301" s="17" t="s">
        <v>409</v>
      </c>
      <c r="BM301" s="133" t="s">
        <v>451</v>
      </c>
    </row>
    <row r="302" spans="2:65" s="12" customFormat="1">
      <c r="B302" s="135"/>
      <c r="C302" s="187"/>
      <c r="D302" s="188" t="s">
        <v>161</v>
      </c>
      <c r="E302" s="189" t="s">
        <v>1</v>
      </c>
      <c r="F302" s="190" t="s">
        <v>452</v>
      </c>
      <c r="G302" s="187"/>
      <c r="H302" s="191">
        <v>6</v>
      </c>
      <c r="I302" s="137"/>
      <c r="J302" s="187"/>
      <c r="L302" s="135"/>
      <c r="M302" s="138"/>
      <c r="T302" s="139"/>
      <c r="AT302" s="136" t="s">
        <v>161</v>
      </c>
      <c r="AU302" s="136" t="s">
        <v>83</v>
      </c>
      <c r="AV302" s="12" t="s">
        <v>83</v>
      </c>
      <c r="AW302" s="12" t="s">
        <v>30</v>
      </c>
      <c r="AX302" s="12" t="s">
        <v>73</v>
      </c>
      <c r="AY302" s="136" t="s">
        <v>153</v>
      </c>
    </row>
    <row r="303" spans="2:65" s="13" customFormat="1">
      <c r="B303" s="140"/>
      <c r="C303" s="197"/>
      <c r="D303" s="188" t="s">
        <v>161</v>
      </c>
      <c r="E303" s="198" t="s">
        <v>1</v>
      </c>
      <c r="F303" s="199" t="s">
        <v>163</v>
      </c>
      <c r="G303" s="197"/>
      <c r="H303" s="200">
        <v>6</v>
      </c>
      <c r="I303" s="142"/>
      <c r="J303" s="197"/>
      <c r="L303" s="140"/>
      <c r="M303" s="143"/>
      <c r="T303" s="144"/>
      <c r="AT303" s="141" t="s">
        <v>161</v>
      </c>
      <c r="AU303" s="141" t="s">
        <v>83</v>
      </c>
      <c r="AV303" s="13" t="s">
        <v>159</v>
      </c>
      <c r="AW303" s="13" t="s">
        <v>30</v>
      </c>
      <c r="AX303" s="13" t="s">
        <v>81</v>
      </c>
      <c r="AY303" s="141" t="s">
        <v>153</v>
      </c>
    </row>
    <row r="304" spans="2:65" s="1" customFormat="1" ht="37.9" customHeight="1">
      <c r="B304" s="126"/>
      <c r="C304" s="182" t="s">
        <v>453</v>
      </c>
      <c r="D304" s="182" t="s">
        <v>155</v>
      </c>
      <c r="E304" s="183" t="s">
        <v>454</v>
      </c>
      <c r="F304" s="184" t="s">
        <v>455</v>
      </c>
      <c r="G304" s="185" t="s">
        <v>194</v>
      </c>
      <c r="H304" s="186">
        <v>75</v>
      </c>
      <c r="I304" s="128"/>
      <c r="J304" s="195">
        <f>ROUND(I304*H304,2)</f>
        <v>0</v>
      </c>
      <c r="K304" s="127" t="s">
        <v>1</v>
      </c>
      <c r="L304" s="32"/>
      <c r="M304" s="129" t="s">
        <v>1</v>
      </c>
      <c r="N304" s="130" t="s">
        <v>38</v>
      </c>
      <c r="P304" s="131">
        <f>O304*H304</f>
        <v>0</v>
      </c>
      <c r="Q304" s="131">
        <v>1.6299999999999999E-3</v>
      </c>
      <c r="R304" s="131">
        <f>Q304*H304</f>
        <v>0.12225</v>
      </c>
      <c r="S304" s="131">
        <v>0</v>
      </c>
      <c r="T304" s="132">
        <f>S304*H304</f>
        <v>0</v>
      </c>
      <c r="AR304" s="133" t="s">
        <v>403</v>
      </c>
      <c r="AT304" s="133" t="s">
        <v>155</v>
      </c>
      <c r="AU304" s="133" t="s">
        <v>83</v>
      </c>
      <c r="AY304" s="17" t="s">
        <v>153</v>
      </c>
      <c r="BE304" s="134">
        <f>IF(N304="základní",J304,0)</f>
        <v>0</v>
      </c>
      <c r="BF304" s="134">
        <f>IF(N304="snížená",J304,0)</f>
        <v>0</v>
      </c>
      <c r="BG304" s="134">
        <f>IF(N304="zákl. přenesená",J304,0)</f>
        <v>0</v>
      </c>
      <c r="BH304" s="134">
        <f>IF(N304="sníž. přenesená",J304,0)</f>
        <v>0</v>
      </c>
      <c r="BI304" s="134">
        <f>IF(N304="nulová",J304,0)</f>
        <v>0</v>
      </c>
      <c r="BJ304" s="17" t="s">
        <v>81</v>
      </c>
      <c r="BK304" s="134">
        <f>ROUND(I304*H304,2)</f>
        <v>0</v>
      </c>
      <c r="BL304" s="17" t="s">
        <v>403</v>
      </c>
      <c r="BM304" s="133" t="s">
        <v>456</v>
      </c>
    </row>
    <row r="305" spans="2:65" s="12" customFormat="1">
      <c r="B305" s="135"/>
      <c r="C305" s="187"/>
      <c r="D305" s="188" t="s">
        <v>161</v>
      </c>
      <c r="E305" s="189" t="s">
        <v>1</v>
      </c>
      <c r="F305" s="190" t="s">
        <v>457</v>
      </c>
      <c r="G305" s="187"/>
      <c r="H305" s="191">
        <v>75</v>
      </c>
      <c r="I305" s="137"/>
      <c r="J305" s="187"/>
      <c r="L305" s="135"/>
      <c r="M305" s="138"/>
      <c r="T305" s="139"/>
      <c r="AT305" s="136" t="s">
        <v>161</v>
      </c>
      <c r="AU305" s="136" t="s">
        <v>83</v>
      </c>
      <c r="AV305" s="12" t="s">
        <v>83</v>
      </c>
      <c r="AW305" s="12" t="s">
        <v>30</v>
      </c>
      <c r="AX305" s="12" t="s">
        <v>73</v>
      </c>
      <c r="AY305" s="136" t="s">
        <v>153</v>
      </c>
    </row>
    <row r="306" spans="2:65" s="13" customFormat="1">
      <c r="B306" s="140"/>
      <c r="C306" s="197"/>
      <c r="D306" s="188" t="s">
        <v>161</v>
      </c>
      <c r="E306" s="198" t="s">
        <v>1</v>
      </c>
      <c r="F306" s="199" t="s">
        <v>163</v>
      </c>
      <c r="G306" s="197"/>
      <c r="H306" s="200">
        <v>75</v>
      </c>
      <c r="I306" s="142"/>
      <c r="J306" s="197"/>
      <c r="L306" s="140"/>
      <c r="M306" s="143"/>
      <c r="T306" s="144"/>
      <c r="AT306" s="141" t="s">
        <v>161</v>
      </c>
      <c r="AU306" s="141" t="s">
        <v>83</v>
      </c>
      <c r="AV306" s="13" t="s">
        <v>159</v>
      </c>
      <c r="AW306" s="13" t="s">
        <v>30</v>
      </c>
      <c r="AX306" s="13" t="s">
        <v>81</v>
      </c>
      <c r="AY306" s="141" t="s">
        <v>153</v>
      </c>
    </row>
    <row r="307" spans="2:65" s="1" customFormat="1" ht="24.2" customHeight="1">
      <c r="B307" s="126"/>
      <c r="C307" s="182">
        <v>61</v>
      </c>
      <c r="D307" s="182" t="s">
        <v>155</v>
      </c>
      <c r="E307" s="183" t="s">
        <v>458</v>
      </c>
      <c r="F307" s="184" t="s">
        <v>459</v>
      </c>
      <c r="G307" s="185" t="s">
        <v>217</v>
      </c>
      <c r="H307" s="186">
        <v>2</v>
      </c>
      <c r="I307" s="128"/>
      <c r="J307" s="195">
        <f>ROUND(I307*H307,2)</f>
        <v>0</v>
      </c>
      <c r="K307" s="127" t="s">
        <v>1</v>
      </c>
      <c r="L307" s="32"/>
      <c r="M307" s="129" t="s">
        <v>1</v>
      </c>
      <c r="N307" s="130" t="s">
        <v>38</v>
      </c>
      <c r="P307" s="131">
        <f>O307*H307</f>
        <v>0</v>
      </c>
      <c r="Q307" s="131">
        <v>1.6299999999999999E-3</v>
      </c>
      <c r="R307" s="131">
        <f>Q307*H307</f>
        <v>3.2599999999999999E-3</v>
      </c>
      <c r="S307" s="131">
        <v>0</v>
      </c>
      <c r="T307" s="132">
        <f>S307*H307</f>
        <v>0</v>
      </c>
      <c r="AR307" s="133" t="s">
        <v>403</v>
      </c>
      <c r="AT307" s="133" t="s">
        <v>155</v>
      </c>
      <c r="AU307" s="133" t="s">
        <v>83</v>
      </c>
      <c r="AY307" s="17" t="s">
        <v>153</v>
      </c>
      <c r="BE307" s="134">
        <f>IF(N307="základní",J307,0)</f>
        <v>0</v>
      </c>
      <c r="BF307" s="134">
        <f>IF(N307="snížená",J307,0)</f>
        <v>0</v>
      </c>
      <c r="BG307" s="134">
        <f>IF(N307="zákl. přenesená",J307,0)</f>
        <v>0</v>
      </c>
      <c r="BH307" s="134">
        <f>IF(N307="sníž. přenesená",J307,0)</f>
        <v>0</v>
      </c>
      <c r="BI307" s="134">
        <f>IF(N307="nulová",J307,0)</f>
        <v>0</v>
      </c>
      <c r="BJ307" s="17" t="s">
        <v>81</v>
      </c>
      <c r="BK307" s="134">
        <f>ROUND(I307*H307,2)</f>
        <v>0</v>
      </c>
      <c r="BL307" s="17" t="s">
        <v>403</v>
      </c>
      <c r="BM307" s="133" t="s">
        <v>460</v>
      </c>
    </row>
    <row r="308" spans="2:65" s="12" customFormat="1">
      <c r="B308" s="135"/>
      <c r="C308" s="187"/>
      <c r="D308" s="188" t="s">
        <v>161</v>
      </c>
      <c r="E308" s="189" t="s">
        <v>1</v>
      </c>
      <c r="F308" s="190" t="s">
        <v>443</v>
      </c>
      <c r="G308" s="187"/>
      <c r="H308" s="191">
        <v>2</v>
      </c>
      <c r="I308" s="137"/>
      <c r="J308" s="187"/>
      <c r="L308" s="135"/>
      <c r="M308" s="138"/>
      <c r="T308" s="139"/>
      <c r="AT308" s="136" t="s">
        <v>161</v>
      </c>
      <c r="AU308" s="136" t="s">
        <v>83</v>
      </c>
      <c r="AV308" s="12" t="s">
        <v>83</v>
      </c>
      <c r="AW308" s="12" t="s">
        <v>30</v>
      </c>
      <c r="AX308" s="12" t="s">
        <v>73</v>
      </c>
      <c r="AY308" s="136" t="s">
        <v>153</v>
      </c>
    </row>
    <row r="309" spans="2:65" s="13" customFormat="1">
      <c r="B309" s="140"/>
      <c r="C309" s="197"/>
      <c r="D309" s="188" t="s">
        <v>161</v>
      </c>
      <c r="E309" s="198" t="s">
        <v>1</v>
      </c>
      <c r="F309" s="199" t="s">
        <v>163</v>
      </c>
      <c r="G309" s="197"/>
      <c r="H309" s="200">
        <v>2</v>
      </c>
      <c r="I309" s="142"/>
      <c r="J309" s="197"/>
      <c r="L309" s="140"/>
      <c r="M309" s="143"/>
      <c r="T309" s="144"/>
      <c r="AT309" s="141" t="s">
        <v>161</v>
      </c>
      <c r="AU309" s="141" t="s">
        <v>83</v>
      </c>
      <c r="AV309" s="13" t="s">
        <v>159</v>
      </c>
      <c r="AW309" s="13" t="s">
        <v>30</v>
      </c>
      <c r="AX309" s="13" t="s">
        <v>81</v>
      </c>
      <c r="AY309" s="141" t="s">
        <v>153</v>
      </c>
    </row>
    <row r="310" spans="2:65" s="1" customFormat="1" ht="16.5" customHeight="1">
      <c r="B310" s="126"/>
      <c r="C310" s="182">
        <v>62</v>
      </c>
      <c r="D310" s="182" t="s">
        <v>155</v>
      </c>
      <c r="E310" s="183" t="s">
        <v>461</v>
      </c>
      <c r="F310" s="184" t="s">
        <v>462</v>
      </c>
      <c r="G310" s="185" t="s">
        <v>217</v>
      </c>
      <c r="H310" s="186">
        <v>1</v>
      </c>
      <c r="I310" s="128"/>
      <c r="J310" s="195">
        <f>ROUND(I310*H310,2)</f>
        <v>0</v>
      </c>
      <c r="K310" s="127" t="s">
        <v>1</v>
      </c>
      <c r="L310" s="32"/>
      <c r="M310" s="129" t="s">
        <v>1</v>
      </c>
      <c r="N310" s="130" t="s">
        <v>38</v>
      </c>
      <c r="P310" s="131">
        <f>O310*H310</f>
        <v>0</v>
      </c>
      <c r="Q310" s="131">
        <v>1.6299999999999999E-3</v>
      </c>
      <c r="R310" s="131">
        <f>Q310*H310</f>
        <v>1.6299999999999999E-3</v>
      </c>
      <c r="S310" s="131">
        <v>0</v>
      </c>
      <c r="T310" s="132">
        <f>S310*H310</f>
        <v>0</v>
      </c>
      <c r="AR310" s="133" t="s">
        <v>403</v>
      </c>
      <c r="AT310" s="133" t="s">
        <v>155</v>
      </c>
      <c r="AU310" s="133" t="s">
        <v>83</v>
      </c>
      <c r="AY310" s="17" t="s">
        <v>153</v>
      </c>
      <c r="BE310" s="134">
        <f>IF(N310="základní",J310,0)</f>
        <v>0</v>
      </c>
      <c r="BF310" s="134">
        <f>IF(N310="snížená",J310,0)</f>
        <v>0</v>
      </c>
      <c r="BG310" s="134">
        <f>IF(N310="zákl. přenesená",J310,0)</f>
        <v>0</v>
      </c>
      <c r="BH310" s="134">
        <f>IF(N310="sníž. přenesená",J310,0)</f>
        <v>0</v>
      </c>
      <c r="BI310" s="134">
        <f>IF(N310="nulová",J310,0)</f>
        <v>0</v>
      </c>
      <c r="BJ310" s="17" t="s">
        <v>81</v>
      </c>
      <c r="BK310" s="134">
        <f>ROUND(I310*H310,2)</f>
        <v>0</v>
      </c>
      <c r="BL310" s="17" t="s">
        <v>403</v>
      </c>
      <c r="BM310" s="133" t="s">
        <v>463</v>
      </c>
    </row>
    <row r="311" spans="2:65" s="12" customFormat="1">
      <c r="B311" s="135"/>
      <c r="C311" s="187"/>
      <c r="D311" s="188" t="s">
        <v>161</v>
      </c>
      <c r="E311" s="189" t="s">
        <v>1</v>
      </c>
      <c r="F311" s="190" t="s">
        <v>219</v>
      </c>
      <c r="G311" s="187"/>
      <c r="H311" s="191">
        <v>1</v>
      </c>
      <c r="I311" s="137"/>
      <c r="J311" s="187"/>
      <c r="L311" s="135"/>
      <c r="M311" s="138"/>
      <c r="T311" s="139"/>
      <c r="AT311" s="136" t="s">
        <v>161</v>
      </c>
      <c r="AU311" s="136" t="s">
        <v>83</v>
      </c>
      <c r="AV311" s="12" t="s">
        <v>83</v>
      </c>
      <c r="AW311" s="12" t="s">
        <v>30</v>
      </c>
      <c r="AX311" s="12" t="s">
        <v>73</v>
      </c>
      <c r="AY311" s="136" t="s">
        <v>153</v>
      </c>
    </row>
    <row r="312" spans="2:65" s="13" customFormat="1">
      <c r="B312" s="140"/>
      <c r="C312" s="197"/>
      <c r="D312" s="188" t="s">
        <v>161</v>
      </c>
      <c r="E312" s="198" t="s">
        <v>1</v>
      </c>
      <c r="F312" s="199" t="s">
        <v>163</v>
      </c>
      <c r="G312" s="197"/>
      <c r="H312" s="200">
        <v>1</v>
      </c>
      <c r="I312" s="142"/>
      <c r="J312" s="197"/>
      <c r="L312" s="140"/>
      <c r="M312" s="143"/>
      <c r="T312" s="144"/>
      <c r="AT312" s="141" t="s">
        <v>161</v>
      </c>
      <c r="AU312" s="141" t="s">
        <v>83</v>
      </c>
      <c r="AV312" s="13" t="s">
        <v>159</v>
      </c>
      <c r="AW312" s="13" t="s">
        <v>30</v>
      </c>
      <c r="AX312" s="13" t="s">
        <v>81</v>
      </c>
      <c r="AY312" s="141" t="s">
        <v>153</v>
      </c>
    </row>
    <row r="313" spans="2:65" s="1" customFormat="1" ht="24.2" customHeight="1">
      <c r="B313" s="126"/>
      <c r="C313" s="182">
        <v>63</v>
      </c>
      <c r="D313" s="182" t="s">
        <v>155</v>
      </c>
      <c r="E313" s="183" t="s">
        <v>464</v>
      </c>
      <c r="F313" s="184" t="s">
        <v>465</v>
      </c>
      <c r="G313" s="185" t="s">
        <v>466</v>
      </c>
      <c r="H313" s="186">
        <v>2</v>
      </c>
      <c r="I313" s="128"/>
      <c r="J313" s="195">
        <f>ROUND(I313*H313,2)</f>
        <v>0</v>
      </c>
      <c r="K313" s="127" t="s">
        <v>167</v>
      </c>
      <c r="L313" s="32"/>
      <c r="M313" s="129" t="s">
        <v>1</v>
      </c>
      <c r="N313" s="130" t="s">
        <v>38</v>
      </c>
      <c r="P313" s="131">
        <f>O313*H313</f>
        <v>0</v>
      </c>
      <c r="Q313" s="131">
        <v>5.0000000000000001E-4</v>
      </c>
      <c r="R313" s="131">
        <f>Q313*H313</f>
        <v>1E-3</v>
      </c>
      <c r="S313" s="131">
        <v>0</v>
      </c>
      <c r="T313" s="132">
        <f>S313*H313</f>
        <v>0</v>
      </c>
      <c r="AR313" s="133" t="s">
        <v>159</v>
      </c>
      <c r="AT313" s="133" t="s">
        <v>155</v>
      </c>
      <c r="AU313" s="133" t="s">
        <v>83</v>
      </c>
      <c r="AY313" s="17" t="s">
        <v>153</v>
      </c>
      <c r="BE313" s="134">
        <f>IF(N313="základní",J313,0)</f>
        <v>0</v>
      </c>
      <c r="BF313" s="134">
        <f>IF(N313="snížená",J313,0)</f>
        <v>0</v>
      </c>
      <c r="BG313" s="134">
        <f>IF(N313="zákl. přenesená",J313,0)</f>
        <v>0</v>
      </c>
      <c r="BH313" s="134">
        <f>IF(N313="sníž. přenesená",J313,0)</f>
        <v>0</v>
      </c>
      <c r="BI313" s="134">
        <f>IF(N313="nulová",J313,0)</f>
        <v>0</v>
      </c>
      <c r="BJ313" s="17" t="s">
        <v>81</v>
      </c>
      <c r="BK313" s="134">
        <f>ROUND(I313*H313,2)</f>
        <v>0</v>
      </c>
      <c r="BL313" s="17" t="s">
        <v>159</v>
      </c>
      <c r="BM313" s="133" t="s">
        <v>467</v>
      </c>
    </row>
    <row r="314" spans="2:65" s="12" customFormat="1">
      <c r="B314" s="135"/>
      <c r="C314" s="187"/>
      <c r="D314" s="188" t="s">
        <v>161</v>
      </c>
      <c r="E314" s="189" t="s">
        <v>1</v>
      </c>
      <c r="F314" s="190" t="s">
        <v>83</v>
      </c>
      <c r="G314" s="187"/>
      <c r="H314" s="191">
        <v>2</v>
      </c>
      <c r="I314" s="137"/>
      <c r="J314" s="187"/>
      <c r="L314" s="135"/>
      <c r="M314" s="138"/>
      <c r="T314" s="139"/>
      <c r="AT314" s="136" t="s">
        <v>161</v>
      </c>
      <c r="AU314" s="136" t="s">
        <v>83</v>
      </c>
      <c r="AV314" s="12" t="s">
        <v>83</v>
      </c>
      <c r="AW314" s="12" t="s">
        <v>30</v>
      </c>
      <c r="AX314" s="12" t="s">
        <v>73</v>
      </c>
      <c r="AY314" s="136" t="s">
        <v>153</v>
      </c>
    </row>
    <row r="315" spans="2:65" s="13" customFormat="1">
      <c r="B315" s="140"/>
      <c r="C315" s="197"/>
      <c r="D315" s="188" t="s">
        <v>161</v>
      </c>
      <c r="E315" s="198" t="s">
        <v>1</v>
      </c>
      <c r="F315" s="199" t="s">
        <v>163</v>
      </c>
      <c r="G315" s="197"/>
      <c r="H315" s="200">
        <v>2</v>
      </c>
      <c r="I315" s="142"/>
      <c r="J315" s="197"/>
      <c r="L315" s="140"/>
      <c r="M315" s="143"/>
      <c r="T315" s="144"/>
      <c r="AT315" s="141" t="s">
        <v>161</v>
      </c>
      <c r="AU315" s="141" t="s">
        <v>83</v>
      </c>
      <c r="AV315" s="13" t="s">
        <v>159</v>
      </c>
      <c r="AW315" s="13" t="s">
        <v>30</v>
      </c>
      <c r="AX315" s="13" t="s">
        <v>81</v>
      </c>
      <c r="AY315" s="141" t="s">
        <v>153</v>
      </c>
    </row>
    <row r="316" spans="2:65" s="1" customFormat="1" ht="24.2" customHeight="1">
      <c r="B316" s="126"/>
      <c r="C316" s="182">
        <v>64</v>
      </c>
      <c r="D316" s="182" t="s">
        <v>155</v>
      </c>
      <c r="E316" s="183" t="s">
        <v>468</v>
      </c>
      <c r="F316" s="184" t="s">
        <v>469</v>
      </c>
      <c r="G316" s="185" t="s">
        <v>466</v>
      </c>
      <c r="H316" s="186">
        <v>2</v>
      </c>
      <c r="I316" s="128"/>
      <c r="J316" s="195">
        <f>ROUND(I316*H316,2)</f>
        <v>0</v>
      </c>
      <c r="K316" s="127" t="s">
        <v>167</v>
      </c>
      <c r="L316" s="32"/>
      <c r="M316" s="129" t="s">
        <v>1</v>
      </c>
      <c r="N316" s="130" t="s">
        <v>38</v>
      </c>
      <c r="P316" s="131">
        <f>O316*H316</f>
        <v>0</v>
      </c>
      <c r="Q316" s="131">
        <v>4.2999999999999999E-4</v>
      </c>
      <c r="R316" s="131">
        <f>Q316*H316</f>
        <v>8.5999999999999998E-4</v>
      </c>
      <c r="S316" s="131">
        <v>0</v>
      </c>
      <c r="T316" s="132">
        <f>S316*H316</f>
        <v>0</v>
      </c>
      <c r="AR316" s="133" t="s">
        <v>159</v>
      </c>
      <c r="AT316" s="133" t="s">
        <v>155</v>
      </c>
      <c r="AU316" s="133" t="s">
        <v>83</v>
      </c>
      <c r="AY316" s="17" t="s">
        <v>153</v>
      </c>
      <c r="BE316" s="134">
        <f>IF(N316="základní",J316,0)</f>
        <v>0</v>
      </c>
      <c r="BF316" s="134">
        <f>IF(N316="snížená",J316,0)</f>
        <v>0</v>
      </c>
      <c r="BG316" s="134">
        <f>IF(N316="zákl. přenesená",J316,0)</f>
        <v>0</v>
      </c>
      <c r="BH316" s="134">
        <f>IF(N316="sníž. přenesená",J316,0)</f>
        <v>0</v>
      </c>
      <c r="BI316" s="134">
        <f>IF(N316="nulová",J316,0)</f>
        <v>0</v>
      </c>
      <c r="BJ316" s="17" t="s">
        <v>81</v>
      </c>
      <c r="BK316" s="134">
        <f>ROUND(I316*H316,2)</f>
        <v>0</v>
      </c>
      <c r="BL316" s="17" t="s">
        <v>159</v>
      </c>
      <c r="BM316" s="133" t="s">
        <v>470</v>
      </c>
    </row>
    <row r="317" spans="2:65" s="12" customFormat="1">
      <c r="B317" s="135"/>
      <c r="C317" s="187"/>
      <c r="D317" s="188" t="s">
        <v>161</v>
      </c>
      <c r="E317" s="189" t="s">
        <v>1</v>
      </c>
      <c r="F317" s="190" t="s">
        <v>83</v>
      </c>
      <c r="G317" s="187"/>
      <c r="H317" s="191">
        <v>2</v>
      </c>
      <c r="I317" s="137"/>
      <c r="J317" s="187"/>
      <c r="L317" s="135"/>
      <c r="M317" s="138"/>
      <c r="T317" s="139"/>
      <c r="AT317" s="136" t="s">
        <v>161</v>
      </c>
      <c r="AU317" s="136" t="s">
        <v>83</v>
      </c>
      <c r="AV317" s="12" t="s">
        <v>83</v>
      </c>
      <c r="AW317" s="12" t="s">
        <v>30</v>
      </c>
      <c r="AX317" s="12" t="s">
        <v>81</v>
      </c>
      <c r="AY317" s="136" t="s">
        <v>153</v>
      </c>
    </row>
    <row r="318" spans="2:65" s="1" customFormat="1" ht="33" customHeight="1">
      <c r="B318" s="126"/>
      <c r="C318" s="182">
        <v>65</v>
      </c>
      <c r="D318" s="182" t="s">
        <v>155</v>
      </c>
      <c r="E318" s="183" t="s">
        <v>471</v>
      </c>
      <c r="F318" s="184" t="s">
        <v>472</v>
      </c>
      <c r="G318" s="185" t="s">
        <v>217</v>
      </c>
      <c r="H318" s="186">
        <v>2</v>
      </c>
      <c r="I318" s="128"/>
      <c r="J318" s="195">
        <f>ROUND(I318*H318,2)</f>
        <v>0</v>
      </c>
      <c r="K318" s="127" t="s">
        <v>1</v>
      </c>
      <c r="L318" s="32"/>
      <c r="M318" s="129" t="s">
        <v>1</v>
      </c>
      <c r="N318" s="130" t="s">
        <v>38</v>
      </c>
      <c r="P318" s="131">
        <f>O318*H318</f>
        <v>0</v>
      </c>
      <c r="Q318" s="131">
        <v>0.12526000000000001</v>
      </c>
      <c r="R318" s="131">
        <f>Q318*H318</f>
        <v>0.25052000000000002</v>
      </c>
      <c r="S318" s="131">
        <v>0</v>
      </c>
      <c r="T318" s="132">
        <f>S318*H318</f>
        <v>0</v>
      </c>
      <c r="AR318" s="133" t="s">
        <v>159</v>
      </c>
      <c r="AT318" s="133" t="s">
        <v>155</v>
      </c>
      <c r="AU318" s="133" t="s">
        <v>83</v>
      </c>
      <c r="AY318" s="17" t="s">
        <v>153</v>
      </c>
      <c r="BE318" s="134">
        <f>IF(N318="základní",J318,0)</f>
        <v>0</v>
      </c>
      <c r="BF318" s="134">
        <f>IF(N318="snížená",J318,0)</f>
        <v>0</v>
      </c>
      <c r="BG318" s="134">
        <f>IF(N318="zákl. přenesená",J318,0)</f>
        <v>0</v>
      </c>
      <c r="BH318" s="134">
        <f>IF(N318="sníž. přenesená",J318,0)</f>
        <v>0</v>
      </c>
      <c r="BI318" s="134">
        <f>IF(N318="nulová",J318,0)</f>
        <v>0</v>
      </c>
      <c r="BJ318" s="17" t="s">
        <v>81</v>
      </c>
      <c r="BK318" s="134">
        <f>ROUND(I318*H318,2)</f>
        <v>0</v>
      </c>
      <c r="BL318" s="17" t="s">
        <v>159</v>
      </c>
      <c r="BM318" s="133" t="s">
        <v>473</v>
      </c>
    </row>
    <row r="319" spans="2:65" s="12" customFormat="1">
      <c r="B319" s="135"/>
      <c r="C319" s="187"/>
      <c r="D319" s="188" t="s">
        <v>161</v>
      </c>
      <c r="E319" s="189" t="s">
        <v>1</v>
      </c>
      <c r="F319" s="190" t="s">
        <v>83</v>
      </c>
      <c r="G319" s="187"/>
      <c r="H319" s="191">
        <v>2</v>
      </c>
      <c r="I319" s="137"/>
      <c r="J319" s="187"/>
      <c r="L319" s="135"/>
      <c r="M319" s="138"/>
      <c r="T319" s="139"/>
      <c r="AT319" s="136" t="s">
        <v>161</v>
      </c>
      <c r="AU319" s="136" t="s">
        <v>83</v>
      </c>
      <c r="AV319" s="12" t="s">
        <v>83</v>
      </c>
      <c r="AW319" s="12" t="s">
        <v>30</v>
      </c>
      <c r="AX319" s="12" t="s">
        <v>73</v>
      </c>
      <c r="AY319" s="136" t="s">
        <v>153</v>
      </c>
    </row>
    <row r="320" spans="2:65" s="13" customFormat="1">
      <c r="B320" s="140"/>
      <c r="C320" s="197"/>
      <c r="D320" s="188" t="s">
        <v>161</v>
      </c>
      <c r="E320" s="198" t="s">
        <v>1</v>
      </c>
      <c r="F320" s="199" t="s">
        <v>163</v>
      </c>
      <c r="G320" s="197"/>
      <c r="H320" s="200">
        <v>2</v>
      </c>
      <c r="I320" s="142"/>
      <c r="J320" s="197"/>
      <c r="L320" s="140"/>
      <c r="M320" s="143"/>
      <c r="T320" s="144"/>
      <c r="AT320" s="141" t="s">
        <v>161</v>
      </c>
      <c r="AU320" s="141" t="s">
        <v>83</v>
      </c>
      <c r="AV320" s="13" t="s">
        <v>159</v>
      </c>
      <c r="AW320" s="13" t="s">
        <v>30</v>
      </c>
      <c r="AX320" s="13" t="s">
        <v>81</v>
      </c>
      <c r="AY320" s="141" t="s">
        <v>153</v>
      </c>
    </row>
    <row r="321" spans="2:65" s="1" customFormat="1" ht="24.2" customHeight="1">
      <c r="B321" s="126"/>
      <c r="C321" s="182">
        <v>66</v>
      </c>
      <c r="D321" s="182" t="s">
        <v>155</v>
      </c>
      <c r="E321" s="183" t="s">
        <v>474</v>
      </c>
      <c r="F321" s="184" t="s">
        <v>475</v>
      </c>
      <c r="G321" s="185" t="s">
        <v>476</v>
      </c>
      <c r="H321" s="186">
        <v>2</v>
      </c>
      <c r="I321" s="128"/>
      <c r="J321" s="195">
        <f>ROUND(I321*H321,2)</f>
        <v>0</v>
      </c>
      <c r="K321" s="127" t="s">
        <v>167</v>
      </c>
      <c r="L321" s="32"/>
      <c r="M321" s="129" t="s">
        <v>1</v>
      </c>
      <c r="N321" s="130" t="s">
        <v>38</v>
      </c>
      <c r="P321" s="131">
        <f>O321*H321</f>
        <v>0</v>
      </c>
      <c r="Q321" s="131">
        <v>0</v>
      </c>
      <c r="R321" s="131">
        <f>Q321*H321</f>
        <v>0</v>
      </c>
      <c r="S321" s="131">
        <v>0.05</v>
      </c>
      <c r="T321" s="132">
        <f>S321*H321</f>
        <v>0.1</v>
      </c>
      <c r="AR321" s="133" t="s">
        <v>159</v>
      </c>
      <c r="AT321" s="133" t="s">
        <v>155</v>
      </c>
      <c r="AU321" s="133" t="s">
        <v>83</v>
      </c>
      <c r="AY321" s="17" t="s">
        <v>153</v>
      </c>
      <c r="BE321" s="134">
        <f>IF(N321="základní",J321,0)</f>
        <v>0</v>
      </c>
      <c r="BF321" s="134">
        <f>IF(N321="snížená",J321,0)</f>
        <v>0</v>
      </c>
      <c r="BG321" s="134">
        <f>IF(N321="zákl. přenesená",J321,0)</f>
        <v>0</v>
      </c>
      <c r="BH321" s="134">
        <f>IF(N321="sníž. přenesená",J321,0)</f>
        <v>0</v>
      </c>
      <c r="BI321" s="134">
        <f>IF(N321="nulová",J321,0)</f>
        <v>0</v>
      </c>
      <c r="BJ321" s="17" t="s">
        <v>81</v>
      </c>
      <c r="BK321" s="134">
        <f>ROUND(I321*H321,2)</f>
        <v>0</v>
      </c>
      <c r="BL321" s="17" t="s">
        <v>159</v>
      </c>
      <c r="BM321" s="133" t="s">
        <v>477</v>
      </c>
    </row>
    <row r="322" spans="2:65" s="12" customFormat="1">
      <c r="B322" s="135"/>
      <c r="C322" s="187"/>
      <c r="D322" s="188" t="s">
        <v>161</v>
      </c>
      <c r="E322" s="189" t="s">
        <v>1</v>
      </c>
      <c r="F322" s="190" t="s">
        <v>478</v>
      </c>
      <c r="G322" s="187"/>
      <c r="H322" s="191">
        <v>2</v>
      </c>
      <c r="I322" s="137"/>
      <c r="J322" s="187"/>
      <c r="L322" s="135"/>
      <c r="M322" s="138"/>
      <c r="T322" s="139"/>
      <c r="AT322" s="136" t="s">
        <v>161</v>
      </c>
      <c r="AU322" s="136" t="s">
        <v>83</v>
      </c>
      <c r="AV322" s="12" t="s">
        <v>83</v>
      </c>
      <c r="AW322" s="12" t="s">
        <v>30</v>
      </c>
      <c r="AX322" s="12" t="s">
        <v>73</v>
      </c>
      <c r="AY322" s="136" t="s">
        <v>153</v>
      </c>
    </row>
    <row r="323" spans="2:65" s="13" customFormat="1">
      <c r="B323" s="140"/>
      <c r="C323" s="197"/>
      <c r="D323" s="188" t="s">
        <v>161</v>
      </c>
      <c r="E323" s="198" t="s">
        <v>1</v>
      </c>
      <c r="F323" s="199" t="s">
        <v>163</v>
      </c>
      <c r="G323" s="197"/>
      <c r="H323" s="200">
        <v>2</v>
      </c>
      <c r="I323" s="142"/>
      <c r="J323" s="197"/>
      <c r="L323" s="140"/>
      <c r="M323" s="143"/>
      <c r="T323" s="144"/>
      <c r="AT323" s="141" t="s">
        <v>161</v>
      </c>
      <c r="AU323" s="141" t="s">
        <v>83</v>
      </c>
      <c r="AV323" s="13" t="s">
        <v>159</v>
      </c>
      <c r="AW323" s="13" t="s">
        <v>30</v>
      </c>
      <c r="AX323" s="13" t="s">
        <v>81</v>
      </c>
      <c r="AY323" s="141" t="s">
        <v>153</v>
      </c>
    </row>
    <row r="324" spans="2:65" s="1" customFormat="1" ht="33" customHeight="1">
      <c r="B324" s="126"/>
      <c r="C324" s="182">
        <v>67</v>
      </c>
      <c r="D324" s="182" t="s">
        <v>155</v>
      </c>
      <c r="E324" s="183" t="s">
        <v>479</v>
      </c>
      <c r="F324" s="184" t="s">
        <v>480</v>
      </c>
      <c r="G324" s="185" t="s">
        <v>158</v>
      </c>
      <c r="H324" s="186">
        <v>39.799999999999997</v>
      </c>
      <c r="I324" s="128"/>
      <c r="J324" s="195">
        <f>ROUND(I324*H324,2)</f>
        <v>0</v>
      </c>
      <c r="K324" s="127" t="s">
        <v>167</v>
      </c>
      <c r="L324" s="32"/>
      <c r="M324" s="129" t="s">
        <v>1</v>
      </c>
      <c r="N324" s="130" t="s">
        <v>38</v>
      </c>
      <c r="P324" s="131">
        <f>O324*H324</f>
        <v>0</v>
      </c>
      <c r="Q324" s="131">
        <v>2.5018699999999998</v>
      </c>
      <c r="R324" s="131">
        <f>Q324*H324</f>
        <v>99.574425999999988</v>
      </c>
      <c r="S324" s="131">
        <v>0</v>
      </c>
      <c r="T324" s="132">
        <f>S324*H324</f>
        <v>0</v>
      </c>
      <c r="AR324" s="133" t="s">
        <v>159</v>
      </c>
      <c r="AT324" s="133" t="s">
        <v>155</v>
      </c>
      <c r="AU324" s="133" t="s">
        <v>83</v>
      </c>
      <c r="AY324" s="17" t="s">
        <v>153</v>
      </c>
      <c r="BE324" s="134">
        <f>IF(N324="základní",J324,0)</f>
        <v>0</v>
      </c>
      <c r="BF324" s="134">
        <f>IF(N324="snížená",J324,0)</f>
        <v>0</v>
      </c>
      <c r="BG324" s="134">
        <f>IF(N324="zákl. přenesená",J324,0)</f>
        <v>0</v>
      </c>
      <c r="BH324" s="134">
        <f>IF(N324="sníž. přenesená",J324,0)</f>
        <v>0</v>
      </c>
      <c r="BI324" s="134">
        <f>IF(N324="nulová",J324,0)</f>
        <v>0</v>
      </c>
      <c r="BJ324" s="17" t="s">
        <v>81</v>
      </c>
      <c r="BK324" s="134">
        <f>ROUND(I324*H324,2)</f>
        <v>0</v>
      </c>
      <c r="BL324" s="17" t="s">
        <v>159</v>
      </c>
      <c r="BM324" s="133" t="s">
        <v>481</v>
      </c>
    </row>
    <row r="325" spans="2:65" s="12" customFormat="1">
      <c r="B325" s="135"/>
      <c r="C325" s="187"/>
      <c r="D325" s="188" t="s">
        <v>161</v>
      </c>
      <c r="E325" s="189" t="s">
        <v>1</v>
      </c>
      <c r="F325" s="190" t="s">
        <v>482</v>
      </c>
      <c r="G325" s="187"/>
      <c r="H325" s="191">
        <v>39.799999999999997</v>
      </c>
      <c r="I325" s="137"/>
      <c r="J325" s="187"/>
      <c r="L325" s="135"/>
      <c r="M325" s="138"/>
      <c r="T325" s="139"/>
      <c r="AT325" s="136" t="s">
        <v>161</v>
      </c>
      <c r="AU325" s="136" t="s">
        <v>83</v>
      </c>
      <c r="AV325" s="12" t="s">
        <v>83</v>
      </c>
      <c r="AW325" s="12" t="s">
        <v>30</v>
      </c>
      <c r="AX325" s="12" t="s">
        <v>73</v>
      </c>
      <c r="AY325" s="136" t="s">
        <v>153</v>
      </c>
    </row>
    <row r="326" spans="2:65" s="13" customFormat="1">
      <c r="B326" s="140"/>
      <c r="C326" s="197"/>
      <c r="D326" s="188" t="s">
        <v>161</v>
      </c>
      <c r="E326" s="198" t="s">
        <v>1</v>
      </c>
      <c r="F326" s="199" t="s">
        <v>163</v>
      </c>
      <c r="G326" s="197"/>
      <c r="H326" s="200">
        <v>39.799999999999997</v>
      </c>
      <c r="I326" s="142"/>
      <c r="J326" s="197"/>
      <c r="L326" s="140"/>
      <c r="M326" s="143"/>
      <c r="T326" s="144"/>
      <c r="AT326" s="141" t="s">
        <v>161</v>
      </c>
      <c r="AU326" s="141" t="s">
        <v>83</v>
      </c>
      <c r="AV326" s="13" t="s">
        <v>159</v>
      </c>
      <c r="AW326" s="13" t="s">
        <v>30</v>
      </c>
      <c r="AX326" s="13" t="s">
        <v>81</v>
      </c>
      <c r="AY326" s="141" t="s">
        <v>153</v>
      </c>
    </row>
    <row r="327" spans="2:65" s="11" customFormat="1" ht="22.9" customHeight="1">
      <c r="B327" s="118"/>
      <c r="C327" s="179"/>
      <c r="D327" s="180" t="s">
        <v>72</v>
      </c>
      <c r="E327" s="196" t="s">
        <v>220</v>
      </c>
      <c r="F327" s="196" t="s">
        <v>483</v>
      </c>
      <c r="G327" s="179"/>
      <c r="H327" s="179"/>
      <c r="I327" s="120"/>
      <c r="J327" s="213">
        <f>BK327</f>
        <v>0</v>
      </c>
      <c r="L327" s="118"/>
      <c r="M327" s="121"/>
      <c r="P327" s="122">
        <f>SUM(P328:P400)</f>
        <v>0</v>
      </c>
      <c r="R327" s="122">
        <f>SUM(R328:R400)</f>
        <v>2.40266</v>
      </c>
      <c r="T327" s="123">
        <f>SUM(T328:T400)</f>
        <v>44.041199999999996</v>
      </c>
      <c r="AR327" s="119" t="s">
        <v>81</v>
      </c>
      <c r="AT327" s="124" t="s">
        <v>72</v>
      </c>
      <c r="AU327" s="124" t="s">
        <v>81</v>
      </c>
      <c r="AY327" s="119" t="s">
        <v>153</v>
      </c>
      <c r="BK327" s="125">
        <f>SUM(BK328:BK400)</f>
        <v>0</v>
      </c>
    </row>
    <row r="328" spans="2:65" s="1" customFormat="1" ht="33" customHeight="1">
      <c r="B328" s="126"/>
      <c r="C328" s="182">
        <v>68</v>
      </c>
      <c r="D328" s="182" t="s">
        <v>155</v>
      </c>
      <c r="E328" s="183" t="s">
        <v>484</v>
      </c>
      <c r="F328" s="184" t="s">
        <v>485</v>
      </c>
      <c r="G328" s="185" t="s">
        <v>194</v>
      </c>
      <c r="H328" s="186">
        <v>13</v>
      </c>
      <c r="I328" s="128"/>
      <c r="J328" s="195">
        <f>ROUND(I328*H328,2)</f>
        <v>0</v>
      </c>
      <c r="K328" s="127" t="s">
        <v>167</v>
      </c>
      <c r="L328" s="32"/>
      <c r="M328" s="129" t="s">
        <v>1</v>
      </c>
      <c r="N328" s="130" t="s">
        <v>38</v>
      </c>
      <c r="P328" s="131">
        <f>O328*H328</f>
        <v>0</v>
      </c>
      <c r="Q328" s="131">
        <v>0.16850000000000001</v>
      </c>
      <c r="R328" s="131">
        <f>Q328*H328</f>
        <v>2.1905000000000001</v>
      </c>
      <c r="S328" s="131">
        <v>0</v>
      </c>
      <c r="T328" s="132">
        <f>S328*H328</f>
        <v>0</v>
      </c>
      <c r="AR328" s="133" t="s">
        <v>159</v>
      </c>
      <c r="AT328" s="133" t="s">
        <v>155</v>
      </c>
      <c r="AU328" s="133" t="s">
        <v>83</v>
      </c>
      <c r="AY328" s="17" t="s">
        <v>153</v>
      </c>
      <c r="BE328" s="134">
        <f>IF(N328="základní",J328,0)</f>
        <v>0</v>
      </c>
      <c r="BF328" s="134">
        <f>IF(N328="snížená",J328,0)</f>
        <v>0</v>
      </c>
      <c r="BG328" s="134">
        <f>IF(N328="zákl. přenesená",J328,0)</f>
        <v>0</v>
      </c>
      <c r="BH328" s="134">
        <f>IF(N328="sníž. přenesená",J328,0)</f>
        <v>0</v>
      </c>
      <c r="BI328" s="134">
        <f>IF(N328="nulová",J328,0)</f>
        <v>0</v>
      </c>
      <c r="BJ328" s="17" t="s">
        <v>81</v>
      </c>
      <c r="BK328" s="134">
        <f>ROUND(I328*H328,2)</f>
        <v>0</v>
      </c>
      <c r="BL328" s="17" t="s">
        <v>159</v>
      </c>
      <c r="BM328" s="133" t="s">
        <v>486</v>
      </c>
    </row>
    <row r="329" spans="2:65" s="12" customFormat="1">
      <c r="B329" s="135"/>
      <c r="C329" s="187"/>
      <c r="D329" s="188" t="s">
        <v>161</v>
      </c>
      <c r="E329" s="189" t="s">
        <v>1</v>
      </c>
      <c r="F329" s="190" t="s">
        <v>96</v>
      </c>
      <c r="G329" s="187"/>
      <c r="H329" s="191">
        <v>13</v>
      </c>
      <c r="I329" s="137"/>
      <c r="J329" s="187"/>
      <c r="L329" s="135"/>
      <c r="M329" s="138"/>
      <c r="T329" s="139"/>
      <c r="AT329" s="136" t="s">
        <v>161</v>
      </c>
      <c r="AU329" s="136" t="s">
        <v>83</v>
      </c>
      <c r="AV329" s="12" t="s">
        <v>83</v>
      </c>
      <c r="AW329" s="12" t="s">
        <v>30</v>
      </c>
      <c r="AX329" s="12" t="s">
        <v>81</v>
      </c>
      <c r="AY329" s="136" t="s">
        <v>153</v>
      </c>
    </row>
    <row r="330" spans="2:65" s="1" customFormat="1" ht="16.5" customHeight="1">
      <c r="B330" s="126"/>
      <c r="C330" s="205">
        <v>69</v>
      </c>
      <c r="D330" s="205" t="s">
        <v>271</v>
      </c>
      <c r="E330" s="206" t="s">
        <v>487</v>
      </c>
      <c r="F330" s="207" t="s">
        <v>488</v>
      </c>
      <c r="G330" s="208" t="s">
        <v>194</v>
      </c>
      <c r="H330" s="209">
        <v>2.6520000000000001</v>
      </c>
      <c r="I330" s="151"/>
      <c r="J330" s="214">
        <f>ROUND(I330*H330,2)</f>
        <v>0</v>
      </c>
      <c r="K330" s="150" t="s">
        <v>167</v>
      </c>
      <c r="L330" s="152"/>
      <c r="M330" s="153" t="s">
        <v>1</v>
      </c>
      <c r="N330" s="154" t="s">
        <v>38</v>
      </c>
      <c r="P330" s="131">
        <f>O330*H330</f>
        <v>0</v>
      </c>
      <c r="Q330" s="131">
        <v>0.08</v>
      </c>
      <c r="R330" s="131">
        <f>Q330*H330</f>
        <v>0.21216000000000002</v>
      </c>
      <c r="S330" s="131">
        <v>0</v>
      </c>
      <c r="T330" s="132">
        <f>S330*H330</f>
        <v>0</v>
      </c>
      <c r="AR330" s="133" t="s">
        <v>191</v>
      </c>
      <c r="AT330" s="133" t="s">
        <v>271</v>
      </c>
      <c r="AU330" s="133" t="s">
        <v>83</v>
      </c>
      <c r="AY330" s="17" t="s">
        <v>153</v>
      </c>
      <c r="BE330" s="134">
        <f>IF(N330="základní",J330,0)</f>
        <v>0</v>
      </c>
      <c r="BF330" s="134">
        <f>IF(N330="snížená",J330,0)</f>
        <v>0</v>
      </c>
      <c r="BG330" s="134">
        <f>IF(N330="zákl. přenesená",J330,0)</f>
        <v>0</v>
      </c>
      <c r="BH330" s="134">
        <f>IF(N330="sníž. přenesená",J330,0)</f>
        <v>0</v>
      </c>
      <c r="BI330" s="134">
        <f>IF(N330="nulová",J330,0)</f>
        <v>0</v>
      </c>
      <c r="BJ330" s="17" t="s">
        <v>81</v>
      </c>
      <c r="BK330" s="134">
        <f>ROUND(I330*H330,2)</f>
        <v>0</v>
      </c>
      <c r="BL330" s="17" t="s">
        <v>159</v>
      </c>
      <c r="BM330" s="133" t="s">
        <v>489</v>
      </c>
    </row>
    <row r="331" spans="2:65" s="12" customFormat="1">
      <c r="B331" s="135"/>
      <c r="C331" s="187"/>
      <c r="D331" s="188" t="s">
        <v>161</v>
      </c>
      <c r="E331" s="187"/>
      <c r="F331" s="190" t="s">
        <v>490</v>
      </c>
      <c r="G331" s="187"/>
      <c r="H331" s="191">
        <v>2.6520000000000001</v>
      </c>
      <c r="I331" s="137"/>
      <c r="J331" s="187"/>
      <c r="L331" s="135"/>
      <c r="M331" s="138"/>
      <c r="T331" s="139"/>
      <c r="AT331" s="136" t="s">
        <v>161</v>
      </c>
      <c r="AU331" s="136" t="s">
        <v>83</v>
      </c>
      <c r="AV331" s="12" t="s">
        <v>83</v>
      </c>
      <c r="AW331" s="12" t="s">
        <v>3</v>
      </c>
      <c r="AX331" s="12" t="s">
        <v>81</v>
      </c>
      <c r="AY331" s="136" t="s">
        <v>153</v>
      </c>
    </row>
    <row r="332" spans="2:65" s="1" customFormat="1" ht="16.5" customHeight="1">
      <c r="B332" s="126"/>
      <c r="C332" s="182">
        <v>70</v>
      </c>
      <c r="D332" s="182" t="s">
        <v>155</v>
      </c>
      <c r="E332" s="183" t="s">
        <v>491</v>
      </c>
      <c r="F332" s="184" t="s">
        <v>492</v>
      </c>
      <c r="G332" s="185" t="s">
        <v>194</v>
      </c>
      <c r="H332" s="186">
        <v>128</v>
      </c>
      <c r="I332" s="128"/>
      <c r="J332" s="195">
        <f>ROUND(I332*H332,2)</f>
        <v>0</v>
      </c>
      <c r="K332" s="127" t="s">
        <v>167</v>
      </c>
      <c r="L332" s="32"/>
      <c r="M332" s="129" t="s">
        <v>1</v>
      </c>
      <c r="N332" s="130" t="s">
        <v>38</v>
      </c>
      <c r="P332" s="131">
        <f>O332*H332</f>
        <v>0</v>
      </c>
      <c r="Q332" s="131">
        <v>0</v>
      </c>
      <c r="R332" s="131">
        <f>Q332*H332</f>
        <v>0</v>
      </c>
      <c r="S332" s="131">
        <v>0</v>
      </c>
      <c r="T332" s="132">
        <f>S332*H332</f>
        <v>0</v>
      </c>
      <c r="AR332" s="133" t="s">
        <v>159</v>
      </c>
      <c r="AT332" s="133" t="s">
        <v>155</v>
      </c>
      <c r="AU332" s="133" t="s">
        <v>83</v>
      </c>
      <c r="AY332" s="17" t="s">
        <v>153</v>
      </c>
      <c r="BE332" s="134">
        <f>IF(N332="základní",J332,0)</f>
        <v>0</v>
      </c>
      <c r="BF332" s="134">
        <f>IF(N332="snížená",J332,0)</f>
        <v>0</v>
      </c>
      <c r="BG332" s="134">
        <f>IF(N332="zákl. přenesená",J332,0)</f>
        <v>0</v>
      </c>
      <c r="BH332" s="134">
        <f>IF(N332="sníž. přenesená",J332,0)</f>
        <v>0</v>
      </c>
      <c r="BI332" s="134">
        <f>IF(N332="nulová",J332,0)</f>
        <v>0</v>
      </c>
      <c r="BJ332" s="17" t="s">
        <v>81</v>
      </c>
      <c r="BK332" s="134">
        <f>ROUND(I332*H332,2)</f>
        <v>0</v>
      </c>
      <c r="BL332" s="17" t="s">
        <v>159</v>
      </c>
      <c r="BM332" s="133" t="s">
        <v>493</v>
      </c>
    </row>
    <row r="333" spans="2:65" s="12" customFormat="1">
      <c r="B333" s="135"/>
      <c r="C333" s="187"/>
      <c r="D333" s="188" t="s">
        <v>161</v>
      </c>
      <c r="E333" s="189" t="s">
        <v>1</v>
      </c>
      <c r="F333" s="190" t="s">
        <v>494</v>
      </c>
      <c r="G333" s="187"/>
      <c r="H333" s="191">
        <v>128</v>
      </c>
      <c r="I333" s="137"/>
      <c r="J333" s="187"/>
      <c r="L333" s="135"/>
      <c r="M333" s="138"/>
      <c r="T333" s="139"/>
      <c r="AT333" s="136" t="s">
        <v>161</v>
      </c>
      <c r="AU333" s="136" t="s">
        <v>83</v>
      </c>
      <c r="AV333" s="12" t="s">
        <v>83</v>
      </c>
      <c r="AW333" s="12" t="s">
        <v>30</v>
      </c>
      <c r="AX333" s="12" t="s">
        <v>73</v>
      </c>
      <c r="AY333" s="136" t="s">
        <v>153</v>
      </c>
    </row>
    <row r="334" spans="2:65" s="13" customFormat="1">
      <c r="B334" s="140"/>
      <c r="C334" s="197"/>
      <c r="D334" s="188" t="s">
        <v>161</v>
      </c>
      <c r="E334" s="198" t="s">
        <v>1</v>
      </c>
      <c r="F334" s="199" t="s">
        <v>163</v>
      </c>
      <c r="G334" s="197"/>
      <c r="H334" s="200">
        <v>128</v>
      </c>
      <c r="I334" s="142"/>
      <c r="J334" s="197"/>
      <c r="L334" s="140"/>
      <c r="M334" s="143"/>
      <c r="T334" s="144"/>
      <c r="AT334" s="141" t="s">
        <v>161</v>
      </c>
      <c r="AU334" s="141" t="s">
        <v>83</v>
      </c>
      <c r="AV334" s="13" t="s">
        <v>159</v>
      </c>
      <c r="AW334" s="13" t="s">
        <v>30</v>
      </c>
      <c r="AX334" s="13" t="s">
        <v>81</v>
      </c>
      <c r="AY334" s="141" t="s">
        <v>153</v>
      </c>
    </row>
    <row r="335" spans="2:65" s="1" customFormat="1" ht="24.2" customHeight="1">
      <c r="B335" s="126"/>
      <c r="C335" s="182">
        <v>71</v>
      </c>
      <c r="D335" s="182" t="s">
        <v>155</v>
      </c>
      <c r="E335" s="183" t="s">
        <v>495</v>
      </c>
      <c r="F335" s="184" t="s">
        <v>496</v>
      </c>
      <c r="G335" s="185" t="s">
        <v>194</v>
      </c>
      <c r="H335" s="186">
        <v>128</v>
      </c>
      <c r="I335" s="128"/>
      <c r="J335" s="195">
        <f>ROUND(I335*H335,2)</f>
        <v>0</v>
      </c>
      <c r="K335" s="127" t="s">
        <v>1</v>
      </c>
      <c r="L335" s="32"/>
      <c r="M335" s="129" t="s">
        <v>1</v>
      </c>
      <c r="N335" s="130" t="s">
        <v>38</v>
      </c>
      <c r="P335" s="131">
        <f>O335*H335</f>
        <v>0</v>
      </c>
      <c r="Q335" s="131">
        <v>0</v>
      </c>
      <c r="R335" s="131">
        <f>Q335*H335</f>
        <v>0</v>
      </c>
      <c r="S335" s="131">
        <v>0</v>
      </c>
      <c r="T335" s="132">
        <f>S335*H335</f>
        <v>0</v>
      </c>
      <c r="AR335" s="133" t="s">
        <v>159</v>
      </c>
      <c r="AT335" s="133" t="s">
        <v>155</v>
      </c>
      <c r="AU335" s="133" t="s">
        <v>83</v>
      </c>
      <c r="AY335" s="17" t="s">
        <v>153</v>
      </c>
      <c r="BE335" s="134">
        <f>IF(N335="základní",J335,0)</f>
        <v>0</v>
      </c>
      <c r="BF335" s="134">
        <f>IF(N335="snížená",J335,0)</f>
        <v>0</v>
      </c>
      <c r="BG335" s="134">
        <f>IF(N335="zákl. přenesená",J335,0)</f>
        <v>0</v>
      </c>
      <c r="BH335" s="134">
        <f>IF(N335="sníž. přenesená",J335,0)</f>
        <v>0</v>
      </c>
      <c r="BI335" s="134">
        <f>IF(N335="nulová",J335,0)</f>
        <v>0</v>
      </c>
      <c r="BJ335" s="17" t="s">
        <v>81</v>
      </c>
      <c r="BK335" s="134">
        <f>ROUND(I335*H335,2)</f>
        <v>0</v>
      </c>
      <c r="BL335" s="17" t="s">
        <v>159</v>
      </c>
      <c r="BM335" s="133" t="s">
        <v>497</v>
      </c>
    </row>
    <row r="336" spans="2:65" s="12" customFormat="1">
      <c r="B336" s="135"/>
      <c r="C336" s="187"/>
      <c r="D336" s="188" t="s">
        <v>161</v>
      </c>
      <c r="E336" s="189" t="s">
        <v>1</v>
      </c>
      <c r="F336" s="190" t="s">
        <v>498</v>
      </c>
      <c r="G336" s="187"/>
      <c r="H336" s="191">
        <v>128</v>
      </c>
      <c r="I336" s="137"/>
      <c r="J336" s="187"/>
      <c r="L336" s="135"/>
      <c r="M336" s="138"/>
      <c r="T336" s="139"/>
      <c r="AT336" s="136" t="s">
        <v>161</v>
      </c>
      <c r="AU336" s="136" t="s">
        <v>83</v>
      </c>
      <c r="AV336" s="12" t="s">
        <v>83</v>
      </c>
      <c r="AW336" s="12" t="s">
        <v>30</v>
      </c>
      <c r="AX336" s="12" t="s">
        <v>73</v>
      </c>
      <c r="AY336" s="136" t="s">
        <v>153</v>
      </c>
    </row>
    <row r="337" spans="2:65" s="1" customFormat="1" ht="16.5" customHeight="1">
      <c r="B337" s="126"/>
      <c r="C337" s="182">
        <v>72</v>
      </c>
      <c r="D337" s="182" t="s">
        <v>155</v>
      </c>
      <c r="E337" s="183" t="s">
        <v>499</v>
      </c>
      <c r="F337" s="184" t="s">
        <v>500</v>
      </c>
      <c r="G337" s="185" t="s">
        <v>158</v>
      </c>
      <c r="H337" s="186">
        <v>5.4029999999999996</v>
      </c>
      <c r="I337" s="128"/>
      <c r="J337" s="195">
        <f>ROUND(I337*H337,2)</f>
        <v>0</v>
      </c>
      <c r="K337" s="127" t="s">
        <v>167</v>
      </c>
      <c r="L337" s="32"/>
      <c r="M337" s="129" t="s">
        <v>1</v>
      </c>
      <c r="N337" s="130" t="s">
        <v>38</v>
      </c>
      <c r="P337" s="131">
        <f>O337*H337</f>
        <v>0</v>
      </c>
      <c r="Q337" s="131">
        <v>0</v>
      </c>
      <c r="R337" s="131">
        <f>Q337*H337</f>
        <v>0</v>
      </c>
      <c r="S337" s="131">
        <v>2</v>
      </c>
      <c r="T337" s="132">
        <f>S337*H337</f>
        <v>10.805999999999999</v>
      </c>
      <c r="AR337" s="133" t="s">
        <v>159</v>
      </c>
      <c r="AT337" s="133" t="s">
        <v>155</v>
      </c>
      <c r="AU337" s="133" t="s">
        <v>83</v>
      </c>
      <c r="AY337" s="17" t="s">
        <v>153</v>
      </c>
      <c r="BE337" s="134">
        <f>IF(N337="základní",J337,0)</f>
        <v>0</v>
      </c>
      <c r="BF337" s="134">
        <f>IF(N337="snížená",J337,0)</f>
        <v>0</v>
      </c>
      <c r="BG337" s="134">
        <f>IF(N337="zákl. přenesená",J337,0)</f>
        <v>0</v>
      </c>
      <c r="BH337" s="134">
        <f>IF(N337="sníž. přenesená",J337,0)</f>
        <v>0</v>
      </c>
      <c r="BI337" s="134">
        <f>IF(N337="nulová",J337,0)</f>
        <v>0</v>
      </c>
      <c r="BJ337" s="17" t="s">
        <v>81</v>
      </c>
      <c r="BK337" s="134">
        <f>ROUND(I337*H337,2)</f>
        <v>0</v>
      </c>
      <c r="BL337" s="17" t="s">
        <v>159</v>
      </c>
      <c r="BM337" s="133" t="s">
        <v>501</v>
      </c>
    </row>
    <row r="338" spans="2:65" s="12" customFormat="1" ht="22.5">
      <c r="B338" s="135"/>
      <c r="C338" s="187"/>
      <c r="D338" s="188" t="s">
        <v>161</v>
      </c>
      <c r="E338" s="189" t="s">
        <v>1</v>
      </c>
      <c r="F338" s="190" t="s">
        <v>502</v>
      </c>
      <c r="G338" s="187"/>
      <c r="H338" s="191">
        <v>5.2</v>
      </c>
      <c r="I338" s="137"/>
      <c r="J338" s="187"/>
      <c r="L338" s="135"/>
      <c r="M338" s="138"/>
      <c r="T338" s="139"/>
      <c r="AT338" s="136" t="s">
        <v>161</v>
      </c>
      <c r="AU338" s="136" t="s">
        <v>83</v>
      </c>
      <c r="AV338" s="12" t="s">
        <v>83</v>
      </c>
      <c r="AW338" s="12" t="s">
        <v>30</v>
      </c>
      <c r="AX338" s="12" t="s">
        <v>73</v>
      </c>
      <c r="AY338" s="136" t="s">
        <v>153</v>
      </c>
    </row>
    <row r="339" spans="2:65" s="12" customFormat="1" ht="22.5">
      <c r="B339" s="135"/>
      <c r="C339" s="187"/>
      <c r="D339" s="188" t="s">
        <v>161</v>
      </c>
      <c r="E339" s="189" t="s">
        <v>1</v>
      </c>
      <c r="F339" s="190" t="s">
        <v>503</v>
      </c>
      <c r="G339" s="187"/>
      <c r="H339" s="191">
        <v>0.20300000000000001</v>
      </c>
      <c r="I339" s="137"/>
      <c r="J339" s="187"/>
      <c r="L339" s="135"/>
      <c r="M339" s="138"/>
      <c r="T339" s="139"/>
      <c r="AT339" s="136" t="s">
        <v>161</v>
      </c>
      <c r="AU339" s="136" t="s">
        <v>83</v>
      </c>
      <c r="AV339" s="12" t="s">
        <v>83</v>
      </c>
      <c r="AW339" s="12" t="s">
        <v>30</v>
      </c>
      <c r="AX339" s="12" t="s">
        <v>73</v>
      </c>
      <c r="AY339" s="136" t="s">
        <v>153</v>
      </c>
    </row>
    <row r="340" spans="2:65" s="13" customFormat="1">
      <c r="B340" s="140"/>
      <c r="C340" s="197"/>
      <c r="D340" s="188" t="s">
        <v>161</v>
      </c>
      <c r="E340" s="198" t="s">
        <v>1</v>
      </c>
      <c r="F340" s="199" t="s">
        <v>163</v>
      </c>
      <c r="G340" s="197"/>
      <c r="H340" s="200">
        <v>5.4029999999999996</v>
      </c>
      <c r="I340" s="142"/>
      <c r="J340" s="197"/>
      <c r="L340" s="140"/>
      <c r="M340" s="143"/>
      <c r="T340" s="144"/>
      <c r="AT340" s="141" t="s">
        <v>161</v>
      </c>
      <c r="AU340" s="141" t="s">
        <v>83</v>
      </c>
      <c r="AV340" s="13" t="s">
        <v>159</v>
      </c>
      <c r="AW340" s="13" t="s">
        <v>30</v>
      </c>
      <c r="AX340" s="13" t="s">
        <v>81</v>
      </c>
      <c r="AY340" s="141" t="s">
        <v>153</v>
      </c>
    </row>
    <row r="341" spans="2:65" s="1" customFormat="1" ht="16.5" customHeight="1">
      <c r="B341" s="126"/>
      <c r="C341" s="182">
        <v>73</v>
      </c>
      <c r="D341" s="182" t="s">
        <v>155</v>
      </c>
      <c r="E341" s="183" t="s">
        <v>504</v>
      </c>
      <c r="F341" s="184" t="s">
        <v>505</v>
      </c>
      <c r="G341" s="185" t="s">
        <v>158</v>
      </c>
      <c r="H341" s="186">
        <v>13.848000000000001</v>
      </c>
      <c r="I341" s="128"/>
      <c r="J341" s="195">
        <f>ROUND(I341*H341,2)</f>
        <v>0</v>
      </c>
      <c r="K341" s="127" t="s">
        <v>167</v>
      </c>
      <c r="L341" s="32"/>
      <c r="M341" s="129" t="s">
        <v>1</v>
      </c>
      <c r="N341" s="130" t="s">
        <v>38</v>
      </c>
      <c r="P341" s="131">
        <f>O341*H341</f>
        <v>0</v>
      </c>
      <c r="Q341" s="131">
        <v>0</v>
      </c>
      <c r="R341" s="131">
        <f>Q341*H341</f>
        <v>0</v>
      </c>
      <c r="S341" s="131">
        <v>2.4</v>
      </c>
      <c r="T341" s="132">
        <f>S341*H341</f>
        <v>33.235199999999999</v>
      </c>
      <c r="AR341" s="133" t="s">
        <v>159</v>
      </c>
      <c r="AT341" s="133" t="s">
        <v>155</v>
      </c>
      <c r="AU341" s="133" t="s">
        <v>83</v>
      </c>
      <c r="AY341" s="17" t="s">
        <v>153</v>
      </c>
      <c r="BE341" s="134">
        <f>IF(N341="základní",J341,0)</f>
        <v>0</v>
      </c>
      <c r="BF341" s="134">
        <f>IF(N341="snížená",J341,0)</f>
        <v>0</v>
      </c>
      <c r="BG341" s="134">
        <f>IF(N341="zákl. přenesená",J341,0)</f>
        <v>0</v>
      </c>
      <c r="BH341" s="134">
        <f>IF(N341="sníž. přenesená",J341,0)</f>
        <v>0</v>
      </c>
      <c r="BI341" s="134">
        <f>IF(N341="nulová",J341,0)</f>
        <v>0</v>
      </c>
      <c r="BJ341" s="17" t="s">
        <v>81</v>
      </c>
      <c r="BK341" s="134">
        <f>ROUND(I341*H341,2)</f>
        <v>0</v>
      </c>
      <c r="BL341" s="17" t="s">
        <v>159</v>
      </c>
      <c r="BM341" s="133" t="s">
        <v>506</v>
      </c>
    </row>
    <row r="342" spans="2:65" s="12" customFormat="1" ht="22.5">
      <c r="B342" s="135"/>
      <c r="C342" s="187"/>
      <c r="D342" s="188" t="s">
        <v>161</v>
      </c>
      <c r="E342" s="189" t="s">
        <v>1</v>
      </c>
      <c r="F342" s="190" t="s">
        <v>507</v>
      </c>
      <c r="G342" s="187"/>
      <c r="H342" s="191">
        <v>0.38400000000000001</v>
      </c>
      <c r="I342" s="137"/>
      <c r="J342" s="187"/>
      <c r="L342" s="135"/>
      <c r="M342" s="138"/>
      <c r="T342" s="139"/>
      <c r="AT342" s="136" t="s">
        <v>161</v>
      </c>
      <c r="AU342" s="136" t="s">
        <v>83</v>
      </c>
      <c r="AV342" s="12" t="s">
        <v>83</v>
      </c>
      <c r="AW342" s="12" t="s">
        <v>30</v>
      </c>
      <c r="AX342" s="12" t="s">
        <v>73</v>
      </c>
      <c r="AY342" s="136" t="s">
        <v>153</v>
      </c>
    </row>
    <row r="343" spans="2:65" s="12" customFormat="1" ht="22.5">
      <c r="B343" s="135"/>
      <c r="C343" s="187"/>
      <c r="D343" s="188" t="s">
        <v>161</v>
      </c>
      <c r="E343" s="189" t="s">
        <v>1</v>
      </c>
      <c r="F343" s="190" t="s">
        <v>508</v>
      </c>
      <c r="G343" s="187"/>
      <c r="H343" s="191">
        <v>0.86399999999999999</v>
      </c>
      <c r="I343" s="137"/>
      <c r="J343" s="187"/>
      <c r="L343" s="135"/>
      <c r="M343" s="138"/>
      <c r="T343" s="139"/>
      <c r="AT343" s="136" t="s">
        <v>161</v>
      </c>
      <c r="AU343" s="136" t="s">
        <v>83</v>
      </c>
      <c r="AV343" s="12" t="s">
        <v>83</v>
      </c>
      <c r="AW343" s="12" t="s">
        <v>30</v>
      </c>
      <c r="AX343" s="12" t="s">
        <v>73</v>
      </c>
      <c r="AY343" s="136" t="s">
        <v>153</v>
      </c>
    </row>
    <row r="344" spans="2:65" s="12" customFormat="1" ht="22.5">
      <c r="B344" s="135"/>
      <c r="C344" s="187"/>
      <c r="D344" s="188" t="s">
        <v>161</v>
      </c>
      <c r="E344" s="189" t="s">
        <v>1</v>
      </c>
      <c r="F344" s="190" t="s">
        <v>509</v>
      </c>
      <c r="G344" s="187"/>
      <c r="H344" s="191">
        <v>12.6</v>
      </c>
      <c r="I344" s="137"/>
      <c r="J344" s="187"/>
      <c r="L344" s="135"/>
      <c r="M344" s="138"/>
      <c r="T344" s="139"/>
      <c r="AT344" s="136" t="s">
        <v>161</v>
      </c>
      <c r="AU344" s="136" t="s">
        <v>83</v>
      </c>
      <c r="AV344" s="12" t="s">
        <v>83</v>
      </c>
      <c r="AW344" s="12" t="s">
        <v>30</v>
      </c>
      <c r="AX344" s="12" t="s">
        <v>73</v>
      </c>
      <c r="AY344" s="136" t="s">
        <v>153</v>
      </c>
    </row>
    <row r="345" spans="2:65" s="13" customFormat="1">
      <c r="B345" s="140"/>
      <c r="C345" s="197"/>
      <c r="D345" s="188" t="s">
        <v>161</v>
      </c>
      <c r="E345" s="198" t="s">
        <v>1</v>
      </c>
      <c r="F345" s="199" t="s">
        <v>163</v>
      </c>
      <c r="G345" s="197"/>
      <c r="H345" s="200">
        <v>13.848000000000001</v>
      </c>
      <c r="I345" s="142"/>
      <c r="J345" s="197"/>
      <c r="L345" s="140"/>
      <c r="M345" s="143"/>
      <c r="T345" s="144"/>
      <c r="AT345" s="141" t="s">
        <v>161</v>
      </c>
      <c r="AU345" s="141" t="s">
        <v>83</v>
      </c>
      <c r="AV345" s="13" t="s">
        <v>159</v>
      </c>
      <c r="AW345" s="13" t="s">
        <v>30</v>
      </c>
      <c r="AX345" s="13" t="s">
        <v>81</v>
      </c>
      <c r="AY345" s="141" t="s">
        <v>153</v>
      </c>
    </row>
    <row r="346" spans="2:65" s="1" customFormat="1" ht="24.2" customHeight="1">
      <c r="B346" s="126"/>
      <c r="C346" s="182">
        <v>74</v>
      </c>
      <c r="D346" s="182" t="s">
        <v>155</v>
      </c>
      <c r="E346" s="183" t="s">
        <v>510</v>
      </c>
      <c r="F346" s="184" t="s">
        <v>511</v>
      </c>
      <c r="G346" s="185" t="s">
        <v>194</v>
      </c>
      <c r="H346" s="186">
        <v>10.4</v>
      </c>
      <c r="I346" s="128"/>
      <c r="J346" s="195">
        <f>ROUND(I346*H346,2)</f>
        <v>0</v>
      </c>
      <c r="K346" s="127" t="s">
        <v>167</v>
      </c>
      <c r="L346" s="32"/>
      <c r="M346" s="129" t="s">
        <v>1</v>
      </c>
      <c r="N346" s="130" t="s">
        <v>38</v>
      </c>
      <c r="P346" s="131">
        <f>O346*H346</f>
        <v>0</v>
      </c>
      <c r="Q346" s="131">
        <v>0</v>
      </c>
      <c r="R346" s="131">
        <f>Q346*H346</f>
        <v>0</v>
      </c>
      <c r="S346" s="131">
        <v>0</v>
      </c>
      <c r="T346" s="132">
        <f>S346*H346</f>
        <v>0</v>
      </c>
      <c r="AR346" s="133" t="s">
        <v>159</v>
      </c>
      <c r="AT346" s="133" t="s">
        <v>155</v>
      </c>
      <c r="AU346" s="133" t="s">
        <v>83</v>
      </c>
      <c r="AY346" s="17" t="s">
        <v>153</v>
      </c>
      <c r="BE346" s="134">
        <f>IF(N346="základní",J346,0)</f>
        <v>0</v>
      </c>
      <c r="BF346" s="134">
        <f>IF(N346="snížená",J346,0)</f>
        <v>0</v>
      </c>
      <c r="BG346" s="134">
        <f>IF(N346="zákl. přenesená",J346,0)</f>
        <v>0</v>
      </c>
      <c r="BH346" s="134">
        <f>IF(N346="sníž. přenesená",J346,0)</f>
        <v>0</v>
      </c>
      <c r="BI346" s="134">
        <f>IF(N346="nulová",J346,0)</f>
        <v>0</v>
      </c>
      <c r="BJ346" s="17" t="s">
        <v>81</v>
      </c>
      <c r="BK346" s="134">
        <f>ROUND(I346*H346,2)</f>
        <v>0</v>
      </c>
      <c r="BL346" s="17" t="s">
        <v>159</v>
      </c>
      <c r="BM346" s="133" t="s">
        <v>512</v>
      </c>
    </row>
    <row r="347" spans="2:65" s="15" customFormat="1">
      <c r="B347" s="155"/>
      <c r="C347" s="210"/>
      <c r="D347" s="188" t="s">
        <v>161</v>
      </c>
      <c r="E347" s="211" t="s">
        <v>1</v>
      </c>
      <c r="F347" s="212" t="s">
        <v>513</v>
      </c>
      <c r="G347" s="210"/>
      <c r="H347" s="211" t="s">
        <v>1</v>
      </c>
      <c r="I347" s="157"/>
      <c r="J347" s="210"/>
      <c r="L347" s="155"/>
      <c r="M347" s="158"/>
      <c r="T347" s="159"/>
      <c r="AT347" s="156" t="s">
        <v>161</v>
      </c>
      <c r="AU347" s="156" t="s">
        <v>83</v>
      </c>
      <c r="AV347" s="15" t="s">
        <v>81</v>
      </c>
      <c r="AW347" s="15" t="s">
        <v>30</v>
      </c>
      <c r="AX347" s="15" t="s">
        <v>73</v>
      </c>
      <c r="AY347" s="156" t="s">
        <v>153</v>
      </c>
    </row>
    <row r="348" spans="2:65" s="12" customFormat="1">
      <c r="B348" s="135"/>
      <c r="C348" s="187"/>
      <c r="D348" s="188" t="s">
        <v>161</v>
      </c>
      <c r="E348" s="189" t="s">
        <v>1</v>
      </c>
      <c r="F348" s="190" t="s">
        <v>514</v>
      </c>
      <c r="G348" s="187"/>
      <c r="H348" s="191">
        <v>10.4</v>
      </c>
      <c r="I348" s="137"/>
      <c r="J348" s="187"/>
      <c r="L348" s="135"/>
      <c r="M348" s="138"/>
      <c r="T348" s="139"/>
      <c r="AT348" s="136" t="s">
        <v>161</v>
      </c>
      <c r="AU348" s="136" t="s">
        <v>83</v>
      </c>
      <c r="AV348" s="12" t="s">
        <v>83</v>
      </c>
      <c r="AW348" s="12" t="s">
        <v>30</v>
      </c>
      <c r="AX348" s="12" t="s">
        <v>73</v>
      </c>
      <c r="AY348" s="136" t="s">
        <v>153</v>
      </c>
    </row>
    <row r="349" spans="2:65" s="13" customFormat="1">
      <c r="B349" s="140"/>
      <c r="C349" s="197"/>
      <c r="D349" s="188" t="s">
        <v>161</v>
      </c>
      <c r="E349" s="198" t="s">
        <v>1</v>
      </c>
      <c r="F349" s="199" t="s">
        <v>163</v>
      </c>
      <c r="G349" s="197"/>
      <c r="H349" s="200">
        <v>10.4</v>
      </c>
      <c r="I349" s="142"/>
      <c r="J349" s="197"/>
      <c r="L349" s="140"/>
      <c r="M349" s="143"/>
      <c r="T349" s="144"/>
      <c r="AT349" s="141" t="s">
        <v>161</v>
      </c>
      <c r="AU349" s="141" t="s">
        <v>83</v>
      </c>
      <c r="AV349" s="13" t="s">
        <v>159</v>
      </c>
      <c r="AW349" s="13" t="s">
        <v>30</v>
      </c>
      <c r="AX349" s="13" t="s">
        <v>81</v>
      </c>
      <c r="AY349" s="141" t="s">
        <v>153</v>
      </c>
    </row>
    <row r="350" spans="2:65" s="1" customFormat="1" ht="33" customHeight="1">
      <c r="B350" s="126"/>
      <c r="C350" s="182">
        <v>75</v>
      </c>
      <c r="D350" s="182" t="s">
        <v>155</v>
      </c>
      <c r="E350" s="183" t="s">
        <v>515</v>
      </c>
      <c r="F350" s="184" t="s">
        <v>516</v>
      </c>
      <c r="G350" s="185" t="s">
        <v>166</v>
      </c>
      <c r="H350" s="186">
        <v>8</v>
      </c>
      <c r="I350" s="128"/>
      <c r="J350" s="195">
        <f>ROUND(I350*H350,2)</f>
        <v>0</v>
      </c>
      <c r="K350" s="127" t="s">
        <v>167</v>
      </c>
      <c r="L350" s="32"/>
      <c r="M350" s="129" t="s">
        <v>1</v>
      </c>
      <c r="N350" s="130" t="s">
        <v>38</v>
      </c>
      <c r="P350" s="131">
        <f>O350*H350</f>
        <v>0</v>
      </c>
      <c r="Q350" s="131">
        <v>0</v>
      </c>
      <c r="R350" s="131">
        <f>Q350*H350</f>
        <v>0</v>
      </c>
      <c r="S350" s="131">
        <v>0</v>
      </c>
      <c r="T350" s="132">
        <f>S350*H350</f>
        <v>0</v>
      </c>
      <c r="AR350" s="133" t="s">
        <v>159</v>
      </c>
      <c r="AT350" s="133" t="s">
        <v>155</v>
      </c>
      <c r="AU350" s="133" t="s">
        <v>83</v>
      </c>
      <c r="AY350" s="17" t="s">
        <v>153</v>
      </c>
      <c r="BE350" s="134">
        <f>IF(N350="základní",J350,0)</f>
        <v>0</v>
      </c>
      <c r="BF350" s="134">
        <f>IF(N350="snížená",J350,0)</f>
        <v>0</v>
      </c>
      <c r="BG350" s="134">
        <f>IF(N350="zákl. přenesená",J350,0)</f>
        <v>0</v>
      </c>
      <c r="BH350" s="134">
        <f>IF(N350="sníž. přenesená",J350,0)</f>
        <v>0</v>
      </c>
      <c r="BI350" s="134">
        <f>IF(N350="nulová",J350,0)</f>
        <v>0</v>
      </c>
      <c r="BJ350" s="17" t="s">
        <v>81</v>
      </c>
      <c r="BK350" s="134">
        <f>ROUND(I350*H350,2)</f>
        <v>0</v>
      </c>
      <c r="BL350" s="17" t="s">
        <v>159</v>
      </c>
      <c r="BM350" s="133" t="s">
        <v>517</v>
      </c>
    </row>
    <row r="351" spans="2:65" s="15" customFormat="1">
      <c r="B351" s="155"/>
      <c r="C351" s="210"/>
      <c r="D351" s="188" t="s">
        <v>161</v>
      </c>
      <c r="E351" s="211" t="s">
        <v>1</v>
      </c>
      <c r="F351" s="212" t="s">
        <v>518</v>
      </c>
      <c r="G351" s="210"/>
      <c r="H351" s="211" t="s">
        <v>1</v>
      </c>
      <c r="I351" s="157"/>
      <c r="J351" s="210"/>
      <c r="L351" s="155"/>
      <c r="M351" s="158"/>
      <c r="T351" s="159"/>
      <c r="AT351" s="156" t="s">
        <v>161</v>
      </c>
      <c r="AU351" s="156" t="s">
        <v>83</v>
      </c>
      <c r="AV351" s="15" t="s">
        <v>81</v>
      </c>
      <c r="AW351" s="15" t="s">
        <v>30</v>
      </c>
      <c r="AX351" s="15" t="s">
        <v>73</v>
      </c>
      <c r="AY351" s="156" t="s">
        <v>153</v>
      </c>
    </row>
    <row r="352" spans="2:65" s="12" customFormat="1">
      <c r="B352" s="135"/>
      <c r="C352" s="187"/>
      <c r="D352" s="188" t="s">
        <v>161</v>
      </c>
      <c r="E352" s="189" t="s">
        <v>1</v>
      </c>
      <c r="F352" s="190" t="s">
        <v>519</v>
      </c>
      <c r="G352" s="187"/>
      <c r="H352" s="191">
        <v>8</v>
      </c>
      <c r="I352" s="137"/>
      <c r="J352" s="187"/>
      <c r="L352" s="135"/>
      <c r="M352" s="138"/>
      <c r="T352" s="139"/>
      <c r="AT352" s="136" t="s">
        <v>161</v>
      </c>
      <c r="AU352" s="136" t="s">
        <v>83</v>
      </c>
      <c r="AV352" s="12" t="s">
        <v>83</v>
      </c>
      <c r="AW352" s="12" t="s">
        <v>30</v>
      </c>
      <c r="AX352" s="12" t="s">
        <v>81</v>
      </c>
      <c r="AY352" s="136" t="s">
        <v>153</v>
      </c>
    </row>
    <row r="353" spans="2:65" s="1" customFormat="1" ht="24.2" customHeight="1">
      <c r="B353" s="126"/>
      <c r="C353" s="182">
        <v>76</v>
      </c>
      <c r="D353" s="182" t="s">
        <v>155</v>
      </c>
      <c r="E353" s="183" t="s">
        <v>520</v>
      </c>
      <c r="F353" s="184" t="s">
        <v>521</v>
      </c>
      <c r="G353" s="185" t="s">
        <v>262</v>
      </c>
      <c r="H353" s="186">
        <v>44.573</v>
      </c>
      <c r="I353" s="128"/>
      <c r="J353" s="195">
        <f>ROUND(I353*H353,2)</f>
        <v>0</v>
      </c>
      <c r="K353" s="127" t="s">
        <v>167</v>
      </c>
      <c r="L353" s="32"/>
      <c r="M353" s="129" t="s">
        <v>1</v>
      </c>
      <c r="N353" s="130" t="s">
        <v>38</v>
      </c>
      <c r="P353" s="131">
        <f>O353*H353</f>
        <v>0</v>
      </c>
      <c r="Q353" s="131">
        <v>0</v>
      </c>
      <c r="R353" s="131">
        <f>Q353*H353</f>
        <v>0</v>
      </c>
      <c r="S353" s="131">
        <v>0</v>
      </c>
      <c r="T353" s="132">
        <f>S353*H353</f>
        <v>0</v>
      </c>
      <c r="AR353" s="133" t="s">
        <v>159</v>
      </c>
      <c r="AT353" s="133" t="s">
        <v>155</v>
      </c>
      <c r="AU353" s="133" t="s">
        <v>83</v>
      </c>
      <c r="AY353" s="17" t="s">
        <v>153</v>
      </c>
      <c r="BE353" s="134">
        <f>IF(N353="základní",J353,0)</f>
        <v>0</v>
      </c>
      <c r="BF353" s="134">
        <f>IF(N353="snížená",J353,0)</f>
        <v>0</v>
      </c>
      <c r="BG353" s="134">
        <f>IF(N353="zákl. přenesená",J353,0)</f>
        <v>0</v>
      </c>
      <c r="BH353" s="134">
        <f>IF(N353="sníž. přenesená",J353,0)</f>
        <v>0</v>
      </c>
      <c r="BI353" s="134">
        <f>IF(N353="nulová",J353,0)</f>
        <v>0</v>
      </c>
      <c r="BJ353" s="17" t="s">
        <v>81</v>
      </c>
      <c r="BK353" s="134">
        <f>ROUND(I353*H353,2)</f>
        <v>0</v>
      </c>
      <c r="BL353" s="17" t="s">
        <v>159</v>
      </c>
      <c r="BM353" s="133" t="s">
        <v>522</v>
      </c>
    </row>
    <row r="354" spans="2:65" s="12" customFormat="1">
      <c r="B354" s="135"/>
      <c r="C354" s="187"/>
      <c r="D354" s="188" t="s">
        <v>161</v>
      </c>
      <c r="E354" s="189" t="s">
        <v>1</v>
      </c>
      <c r="F354" s="190" t="s">
        <v>523</v>
      </c>
      <c r="G354" s="187"/>
      <c r="H354" s="191">
        <v>0.1</v>
      </c>
      <c r="I354" s="137"/>
      <c r="J354" s="187"/>
      <c r="L354" s="135"/>
      <c r="M354" s="138"/>
      <c r="T354" s="139"/>
      <c r="AT354" s="136" t="s">
        <v>161</v>
      </c>
      <c r="AU354" s="136" t="s">
        <v>83</v>
      </c>
      <c r="AV354" s="12" t="s">
        <v>83</v>
      </c>
      <c r="AW354" s="12" t="s">
        <v>30</v>
      </c>
      <c r="AX354" s="12" t="s">
        <v>73</v>
      </c>
      <c r="AY354" s="136" t="s">
        <v>153</v>
      </c>
    </row>
    <row r="355" spans="2:65" s="12" customFormat="1">
      <c r="B355" s="135"/>
      <c r="C355" s="187"/>
      <c r="D355" s="188" t="s">
        <v>161</v>
      </c>
      <c r="E355" s="189" t="s">
        <v>1</v>
      </c>
      <c r="F355" s="190" t="s">
        <v>108</v>
      </c>
      <c r="G355" s="187"/>
      <c r="H355" s="191">
        <v>33.234999999999999</v>
      </c>
      <c r="I355" s="137"/>
      <c r="J355" s="187"/>
      <c r="L355" s="135"/>
      <c r="M355" s="138"/>
      <c r="T355" s="139"/>
      <c r="AT355" s="136" t="s">
        <v>161</v>
      </c>
      <c r="AU355" s="136" t="s">
        <v>83</v>
      </c>
      <c r="AV355" s="12" t="s">
        <v>83</v>
      </c>
      <c r="AW355" s="12" t="s">
        <v>30</v>
      </c>
      <c r="AX355" s="12" t="s">
        <v>73</v>
      </c>
      <c r="AY355" s="136" t="s">
        <v>153</v>
      </c>
    </row>
    <row r="356" spans="2:65" s="12" customFormat="1">
      <c r="B356" s="135"/>
      <c r="C356" s="187"/>
      <c r="D356" s="188" t="s">
        <v>161</v>
      </c>
      <c r="E356" s="189" t="s">
        <v>1</v>
      </c>
      <c r="F356" s="190" t="s">
        <v>112</v>
      </c>
      <c r="G356" s="187"/>
      <c r="H356" s="191">
        <v>11.238</v>
      </c>
      <c r="I356" s="137"/>
      <c r="J356" s="187"/>
      <c r="L356" s="135"/>
      <c r="M356" s="138"/>
      <c r="T356" s="139"/>
      <c r="AT356" s="136" t="s">
        <v>161</v>
      </c>
      <c r="AU356" s="136" t="s">
        <v>83</v>
      </c>
      <c r="AV356" s="12" t="s">
        <v>83</v>
      </c>
      <c r="AW356" s="12" t="s">
        <v>30</v>
      </c>
      <c r="AX356" s="12" t="s">
        <v>73</v>
      </c>
      <c r="AY356" s="136" t="s">
        <v>153</v>
      </c>
    </row>
    <row r="357" spans="2:65" s="13" customFormat="1">
      <c r="B357" s="140"/>
      <c r="C357" s="197"/>
      <c r="D357" s="188" t="s">
        <v>161</v>
      </c>
      <c r="E357" s="198" t="s">
        <v>1</v>
      </c>
      <c r="F357" s="199" t="s">
        <v>163</v>
      </c>
      <c r="G357" s="197"/>
      <c r="H357" s="200">
        <v>44.573</v>
      </c>
      <c r="I357" s="142"/>
      <c r="J357" s="197"/>
      <c r="L357" s="140"/>
      <c r="M357" s="143"/>
      <c r="T357" s="144"/>
      <c r="AT357" s="141" t="s">
        <v>161</v>
      </c>
      <c r="AU357" s="141" t="s">
        <v>83</v>
      </c>
      <c r="AV357" s="13" t="s">
        <v>159</v>
      </c>
      <c r="AW357" s="13" t="s">
        <v>30</v>
      </c>
      <c r="AX357" s="13" t="s">
        <v>81</v>
      </c>
      <c r="AY357" s="141" t="s">
        <v>153</v>
      </c>
    </row>
    <row r="358" spans="2:65" s="1" customFormat="1" ht="24.2" customHeight="1">
      <c r="B358" s="126"/>
      <c r="C358" s="182">
        <v>77</v>
      </c>
      <c r="D358" s="182" t="s">
        <v>155</v>
      </c>
      <c r="E358" s="183" t="s">
        <v>524</v>
      </c>
      <c r="F358" s="184" t="s">
        <v>525</v>
      </c>
      <c r="G358" s="185" t="s">
        <v>262</v>
      </c>
      <c r="H358" s="186">
        <v>401.15699999999998</v>
      </c>
      <c r="I358" s="128"/>
      <c r="J358" s="195">
        <f>ROUND(I358*H358,2)</f>
        <v>0</v>
      </c>
      <c r="K358" s="127" t="s">
        <v>167</v>
      </c>
      <c r="L358" s="32"/>
      <c r="M358" s="129" t="s">
        <v>1</v>
      </c>
      <c r="N358" s="130" t="s">
        <v>38</v>
      </c>
      <c r="P358" s="131">
        <f>O358*H358</f>
        <v>0</v>
      </c>
      <c r="Q358" s="131">
        <v>0</v>
      </c>
      <c r="R358" s="131">
        <f>Q358*H358</f>
        <v>0</v>
      </c>
      <c r="S358" s="131">
        <v>0</v>
      </c>
      <c r="T358" s="132">
        <f>S358*H358</f>
        <v>0</v>
      </c>
      <c r="AR358" s="133" t="s">
        <v>159</v>
      </c>
      <c r="AT358" s="133" t="s">
        <v>155</v>
      </c>
      <c r="AU358" s="133" t="s">
        <v>83</v>
      </c>
      <c r="AY358" s="17" t="s">
        <v>153</v>
      </c>
      <c r="BE358" s="134">
        <f>IF(N358="základní",J358,0)</f>
        <v>0</v>
      </c>
      <c r="BF358" s="134">
        <f>IF(N358="snížená",J358,0)</f>
        <v>0</v>
      </c>
      <c r="BG358" s="134">
        <f>IF(N358="zákl. přenesená",J358,0)</f>
        <v>0</v>
      </c>
      <c r="BH358" s="134">
        <f>IF(N358="sníž. přenesená",J358,0)</f>
        <v>0</v>
      </c>
      <c r="BI358" s="134">
        <f>IF(N358="nulová",J358,0)</f>
        <v>0</v>
      </c>
      <c r="BJ358" s="17" t="s">
        <v>81</v>
      </c>
      <c r="BK358" s="134">
        <f>ROUND(I358*H358,2)</f>
        <v>0</v>
      </c>
      <c r="BL358" s="17" t="s">
        <v>159</v>
      </c>
      <c r="BM358" s="133" t="s">
        <v>526</v>
      </c>
    </row>
    <row r="359" spans="2:65" s="12" customFormat="1">
      <c r="B359" s="135"/>
      <c r="C359" s="187"/>
      <c r="D359" s="188" t="s">
        <v>161</v>
      </c>
      <c r="E359" s="189" t="s">
        <v>1</v>
      </c>
      <c r="F359" s="190" t="s">
        <v>527</v>
      </c>
      <c r="G359" s="187"/>
      <c r="H359" s="191">
        <v>401.15699999999998</v>
      </c>
      <c r="I359" s="137"/>
      <c r="J359" s="187"/>
      <c r="L359" s="135"/>
      <c r="M359" s="138"/>
      <c r="T359" s="139"/>
      <c r="AT359" s="136" t="s">
        <v>161</v>
      </c>
      <c r="AU359" s="136" t="s">
        <v>83</v>
      </c>
      <c r="AV359" s="12" t="s">
        <v>83</v>
      </c>
      <c r="AW359" s="12" t="s">
        <v>30</v>
      </c>
      <c r="AX359" s="12" t="s">
        <v>73</v>
      </c>
      <c r="AY359" s="136" t="s">
        <v>153</v>
      </c>
    </row>
    <row r="360" spans="2:65" s="13" customFormat="1">
      <c r="B360" s="140"/>
      <c r="C360" s="197"/>
      <c r="D360" s="188" t="s">
        <v>161</v>
      </c>
      <c r="E360" s="198" t="s">
        <v>1</v>
      </c>
      <c r="F360" s="199" t="s">
        <v>163</v>
      </c>
      <c r="G360" s="197"/>
      <c r="H360" s="200">
        <v>401.15699999999998</v>
      </c>
      <c r="I360" s="142"/>
      <c r="J360" s="197"/>
      <c r="L360" s="140"/>
      <c r="M360" s="143"/>
      <c r="T360" s="144"/>
      <c r="AT360" s="141" t="s">
        <v>161</v>
      </c>
      <c r="AU360" s="141" t="s">
        <v>83</v>
      </c>
      <c r="AV360" s="13" t="s">
        <v>159</v>
      </c>
      <c r="AW360" s="13" t="s">
        <v>30</v>
      </c>
      <c r="AX360" s="13" t="s">
        <v>81</v>
      </c>
      <c r="AY360" s="141" t="s">
        <v>153</v>
      </c>
    </row>
    <row r="361" spans="2:65" s="1" customFormat="1" ht="21.75" customHeight="1">
      <c r="B361" s="126"/>
      <c r="C361" s="182">
        <v>78</v>
      </c>
      <c r="D361" s="182" t="s">
        <v>155</v>
      </c>
      <c r="E361" s="183" t="s">
        <v>528</v>
      </c>
      <c r="F361" s="184" t="s">
        <v>529</v>
      </c>
      <c r="G361" s="185" t="s">
        <v>262</v>
      </c>
      <c r="H361" s="186">
        <v>538.00300000000004</v>
      </c>
      <c r="I361" s="128"/>
      <c r="J361" s="195">
        <f>ROUND(I361*H361,2)</f>
        <v>0</v>
      </c>
      <c r="K361" s="127" t="s">
        <v>167</v>
      </c>
      <c r="L361" s="32"/>
      <c r="M361" s="129" t="s">
        <v>1</v>
      </c>
      <c r="N361" s="130" t="s">
        <v>38</v>
      </c>
      <c r="P361" s="131">
        <f>O361*H361</f>
        <v>0</v>
      </c>
      <c r="Q361" s="131">
        <v>0</v>
      </c>
      <c r="R361" s="131">
        <f>Q361*H361</f>
        <v>0</v>
      </c>
      <c r="S361" s="131">
        <v>0</v>
      </c>
      <c r="T361" s="132">
        <f>S361*H361</f>
        <v>0</v>
      </c>
      <c r="AR361" s="133" t="s">
        <v>159</v>
      </c>
      <c r="AT361" s="133" t="s">
        <v>155</v>
      </c>
      <c r="AU361" s="133" t="s">
        <v>83</v>
      </c>
      <c r="AY361" s="17" t="s">
        <v>153</v>
      </c>
      <c r="BE361" s="134">
        <f>IF(N361="základní",J361,0)</f>
        <v>0</v>
      </c>
      <c r="BF361" s="134">
        <f>IF(N361="snížená",J361,0)</f>
        <v>0</v>
      </c>
      <c r="BG361" s="134">
        <f>IF(N361="zákl. přenesená",J361,0)</f>
        <v>0</v>
      </c>
      <c r="BH361" s="134">
        <f>IF(N361="sníž. přenesená",J361,0)</f>
        <v>0</v>
      </c>
      <c r="BI361" s="134">
        <f>IF(N361="nulová",J361,0)</f>
        <v>0</v>
      </c>
      <c r="BJ361" s="17" t="s">
        <v>81</v>
      </c>
      <c r="BK361" s="134">
        <f>ROUND(I361*H361,2)</f>
        <v>0</v>
      </c>
      <c r="BL361" s="17" t="s">
        <v>159</v>
      </c>
      <c r="BM361" s="133" t="s">
        <v>530</v>
      </c>
    </row>
    <row r="362" spans="2:65" s="12" customFormat="1">
      <c r="B362" s="135"/>
      <c r="C362" s="187"/>
      <c r="D362" s="188" t="s">
        <v>161</v>
      </c>
      <c r="E362" s="189" t="s">
        <v>114</v>
      </c>
      <c r="F362" s="190" t="s">
        <v>531</v>
      </c>
      <c r="G362" s="187"/>
      <c r="H362" s="191">
        <v>582.57600000000002</v>
      </c>
      <c r="I362" s="137"/>
      <c r="J362" s="187"/>
      <c r="L362" s="135"/>
      <c r="M362" s="138"/>
      <c r="T362" s="139"/>
      <c r="AT362" s="136" t="s">
        <v>161</v>
      </c>
      <c r="AU362" s="136" t="s">
        <v>83</v>
      </c>
      <c r="AV362" s="12" t="s">
        <v>83</v>
      </c>
      <c r="AW362" s="12" t="s">
        <v>30</v>
      </c>
      <c r="AX362" s="12" t="s">
        <v>73</v>
      </c>
      <c r="AY362" s="136" t="s">
        <v>153</v>
      </c>
    </row>
    <row r="363" spans="2:65" s="12" customFormat="1">
      <c r="B363" s="135"/>
      <c r="C363" s="187"/>
      <c r="D363" s="188" t="s">
        <v>161</v>
      </c>
      <c r="E363" s="189" t="s">
        <v>1</v>
      </c>
      <c r="F363" s="190" t="s">
        <v>532</v>
      </c>
      <c r="G363" s="187"/>
      <c r="H363" s="191">
        <v>-108.12</v>
      </c>
      <c r="I363" s="137"/>
      <c r="J363" s="187"/>
      <c r="L363" s="135"/>
      <c r="M363" s="138"/>
      <c r="T363" s="139"/>
      <c r="AT363" s="136" t="s">
        <v>161</v>
      </c>
      <c r="AU363" s="136" t="s">
        <v>83</v>
      </c>
      <c r="AV363" s="12" t="s">
        <v>83</v>
      </c>
      <c r="AW363" s="12" t="s">
        <v>30</v>
      </c>
      <c r="AX363" s="12" t="s">
        <v>73</v>
      </c>
      <c r="AY363" s="136" t="s">
        <v>153</v>
      </c>
    </row>
    <row r="364" spans="2:65" s="12" customFormat="1">
      <c r="B364" s="135"/>
      <c r="C364" s="187"/>
      <c r="D364" s="188" t="s">
        <v>161</v>
      </c>
      <c r="E364" s="189" t="s">
        <v>1</v>
      </c>
      <c r="F364" s="190" t="s">
        <v>533</v>
      </c>
      <c r="G364" s="187"/>
      <c r="H364" s="191">
        <v>-11.238</v>
      </c>
      <c r="I364" s="137"/>
      <c r="J364" s="187"/>
      <c r="L364" s="135"/>
      <c r="M364" s="138"/>
      <c r="T364" s="139"/>
      <c r="AT364" s="136" t="s">
        <v>161</v>
      </c>
      <c r="AU364" s="136" t="s">
        <v>83</v>
      </c>
      <c r="AV364" s="12" t="s">
        <v>83</v>
      </c>
      <c r="AW364" s="12" t="s">
        <v>30</v>
      </c>
      <c r="AX364" s="12" t="s">
        <v>73</v>
      </c>
      <c r="AY364" s="136" t="s">
        <v>153</v>
      </c>
    </row>
    <row r="365" spans="2:65" s="12" customFormat="1">
      <c r="B365" s="135"/>
      <c r="C365" s="187"/>
      <c r="D365" s="188" t="s">
        <v>161</v>
      </c>
      <c r="E365" s="189" t="s">
        <v>1</v>
      </c>
      <c r="F365" s="190" t="s">
        <v>534</v>
      </c>
      <c r="G365" s="187"/>
      <c r="H365" s="191">
        <v>-33.234999999999999</v>
      </c>
      <c r="I365" s="137"/>
      <c r="J365" s="187"/>
      <c r="L365" s="135"/>
      <c r="M365" s="138"/>
      <c r="T365" s="139"/>
      <c r="AT365" s="136" t="s">
        <v>161</v>
      </c>
      <c r="AU365" s="136" t="s">
        <v>83</v>
      </c>
      <c r="AV365" s="12" t="s">
        <v>83</v>
      </c>
      <c r="AW365" s="12" t="s">
        <v>30</v>
      </c>
      <c r="AX365" s="12" t="s">
        <v>73</v>
      </c>
      <c r="AY365" s="136" t="s">
        <v>153</v>
      </c>
    </row>
    <row r="366" spans="2:65" s="12" customFormat="1">
      <c r="B366" s="135"/>
      <c r="C366" s="187"/>
      <c r="D366" s="188" t="s">
        <v>161</v>
      </c>
      <c r="E366" s="189" t="s">
        <v>1</v>
      </c>
      <c r="F366" s="190" t="s">
        <v>535</v>
      </c>
      <c r="G366" s="187"/>
      <c r="H366" s="191">
        <v>-0.1</v>
      </c>
      <c r="I366" s="137"/>
      <c r="J366" s="187"/>
      <c r="L366" s="135"/>
      <c r="M366" s="138"/>
      <c r="T366" s="139"/>
      <c r="AT366" s="136" t="s">
        <v>161</v>
      </c>
      <c r="AU366" s="136" t="s">
        <v>83</v>
      </c>
      <c r="AV366" s="12" t="s">
        <v>83</v>
      </c>
      <c r="AW366" s="12" t="s">
        <v>30</v>
      </c>
      <c r="AX366" s="12" t="s">
        <v>73</v>
      </c>
      <c r="AY366" s="136" t="s">
        <v>153</v>
      </c>
    </row>
    <row r="367" spans="2:65" s="14" customFormat="1">
      <c r="B367" s="145"/>
      <c r="C367" s="201"/>
      <c r="D367" s="188" t="s">
        <v>161</v>
      </c>
      <c r="E367" s="202" t="s">
        <v>118</v>
      </c>
      <c r="F367" s="203" t="s">
        <v>240</v>
      </c>
      <c r="G367" s="201"/>
      <c r="H367" s="204">
        <v>429.88299999999998</v>
      </c>
      <c r="I367" s="147"/>
      <c r="J367" s="201"/>
      <c r="L367" s="145"/>
      <c r="M367" s="148"/>
      <c r="T367" s="149"/>
      <c r="AT367" s="146" t="s">
        <v>161</v>
      </c>
      <c r="AU367" s="146" t="s">
        <v>83</v>
      </c>
      <c r="AV367" s="14" t="s">
        <v>169</v>
      </c>
      <c r="AW367" s="14" t="s">
        <v>30</v>
      </c>
      <c r="AX367" s="14" t="s">
        <v>73</v>
      </c>
      <c r="AY367" s="146" t="s">
        <v>153</v>
      </c>
    </row>
    <row r="368" spans="2:65" s="12" customFormat="1">
      <c r="B368" s="135"/>
      <c r="C368" s="187"/>
      <c r="D368" s="188" t="s">
        <v>161</v>
      </c>
      <c r="E368" s="189" t="s">
        <v>1</v>
      </c>
      <c r="F368" s="190" t="s">
        <v>116</v>
      </c>
      <c r="G368" s="187"/>
      <c r="H368" s="191">
        <v>108.12</v>
      </c>
      <c r="I368" s="137"/>
      <c r="J368" s="187"/>
      <c r="L368" s="135"/>
      <c r="M368" s="138"/>
      <c r="T368" s="139"/>
      <c r="AT368" s="136" t="s">
        <v>161</v>
      </c>
      <c r="AU368" s="136" t="s">
        <v>83</v>
      </c>
      <c r="AV368" s="12" t="s">
        <v>83</v>
      </c>
      <c r="AW368" s="12" t="s">
        <v>30</v>
      </c>
      <c r="AX368" s="12" t="s">
        <v>73</v>
      </c>
      <c r="AY368" s="136" t="s">
        <v>153</v>
      </c>
    </row>
    <row r="369" spans="2:65" s="13" customFormat="1">
      <c r="B369" s="140"/>
      <c r="C369" s="197"/>
      <c r="D369" s="188" t="s">
        <v>161</v>
      </c>
      <c r="E369" s="198" t="s">
        <v>120</v>
      </c>
      <c r="F369" s="199" t="s">
        <v>163</v>
      </c>
      <c r="G369" s="197"/>
      <c r="H369" s="200">
        <v>538.00300000000004</v>
      </c>
      <c r="I369" s="142"/>
      <c r="J369" s="197"/>
      <c r="L369" s="140"/>
      <c r="M369" s="143"/>
      <c r="T369" s="144"/>
      <c r="AT369" s="141" t="s">
        <v>161</v>
      </c>
      <c r="AU369" s="141" t="s">
        <v>83</v>
      </c>
      <c r="AV369" s="13" t="s">
        <v>159</v>
      </c>
      <c r="AW369" s="13" t="s">
        <v>30</v>
      </c>
      <c r="AX369" s="13" t="s">
        <v>81</v>
      </c>
      <c r="AY369" s="141" t="s">
        <v>153</v>
      </c>
    </row>
    <row r="370" spans="2:65" s="1" customFormat="1" ht="24.2" customHeight="1">
      <c r="B370" s="126"/>
      <c r="C370" s="182">
        <v>79</v>
      </c>
      <c r="D370" s="182" t="s">
        <v>155</v>
      </c>
      <c r="E370" s="183" t="s">
        <v>536</v>
      </c>
      <c r="F370" s="184" t="s">
        <v>537</v>
      </c>
      <c r="G370" s="185" t="s">
        <v>262</v>
      </c>
      <c r="H370" s="186">
        <v>4842.027</v>
      </c>
      <c r="I370" s="128"/>
      <c r="J370" s="195">
        <f>ROUND(I370*H370,2)</f>
        <v>0</v>
      </c>
      <c r="K370" s="127" t="s">
        <v>167</v>
      </c>
      <c r="L370" s="32"/>
      <c r="M370" s="129" t="s">
        <v>1</v>
      </c>
      <c r="N370" s="130" t="s">
        <v>38</v>
      </c>
      <c r="P370" s="131">
        <f>O370*H370</f>
        <v>0</v>
      </c>
      <c r="Q370" s="131">
        <v>0</v>
      </c>
      <c r="R370" s="131">
        <f>Q370*H370</f>
        <v>0</v>
      </c>
      <c r="S370" s="131">
        <v>0</v>
      </c>
      <c r="T370" s="132">
        <f>S370*H370</f>
        <v>0</v>
      </c>
      <c r="AR370" s="133" t="s">
        <v>159</v>
      </c>
      <c r="AT370" s="133" t="s">
        <v>155</v>
      </c>
      <c r="AU370" s="133" t="s">
        <v>83</v>
      </c>
      <c r="AY370" s="17" t="s">
        <v>153</v>
      </c>
      <c r="BE370" s="134">
        <f>IF(N370="základní",J370,0)</f>
        <v>0</v>
      </c>
      <c r="BF370" s="134">
        <f>IF(N370="snížená",J370,0)</f>
        <v>0</v>
      </c>
      <c r="BG370" s="134">
        <f>IF(N370="zákl. přenesená",J370,0)</f>
        <v>0</v>
      </c>
      <c r="BH370" s="134">
        <f>IF(N370="sníž. přenesená",J370,0)</f>
        <v>0</v>
      </c>
      <c r="BI370" s="134">
        <f>IF(N370="nulová",J370,0)</f>
        <v>0</v>
      </c>
      <c r="BJ370" s="17" t="s">
        <v>81</v>
      </c>
      <c r="BK370" s="134">
        <f>ROUND(I370*H370,2)</f>
        <v>0</v>
      </c>
      <c r="BL370" s="17" t="s">
        <v>159</v>
      </c>
      <c r="BM370" s="133" t="s">
        <v>538</v>
      </c>
    </row>
    <row r="371" spans="2:65" s="15" customFormat="1">
      <c r="B371" s="155"/>
      <c r="C371" s="210"/>
      <c r="D371" s="188" t="s">
        <v>161</v>
      </c>
      <c r="E371" s="211" t="s">
        <v>1</v>
      </c>
      <c r="F371" s="212" t="s">
        <v>539</v>
      </c>
      <c r="G371" s="210"/>
      <c r="H371" s="211" t="s">
        <v>1</v>
      </c>
      <c r="I371" s="157"/>
      <c r="J371" s="210"/>
      <c r="L371" s="155"/>
      <c r="M371" s="158"/>
      <c r="T371" s="159"/>
      <c r="AT371" s="156" t="s">
        <v>161</v>
      </c>
      <c r="AU371" s="156" t="s">
        <v>83</v>
      </c>
      <c r="AV371" s="15" t="s">
        <v>81</v>
      </c>
      <c r="AW371" s="15" t="s">
        <v>30</v>
      </c>
      <c r="AX371" s="15" t="s">
        <v>73</v>
      </c>
      <c r="AY371" s="156" t="s">
        <v>153</v>
      </c>
    </row>
    <row r="372" spans="2:65" s="12" customFormat="1">
      <c r="B372" s="135"/>
      <c r="C372" s="187"/>
      <c r="D372" s="188" t="s">
        <v>161</v>
      </c>
      <c r="E372" s="189" t="s">
        <v>1</v>
      </c>
      <c r="F372" s="190" t="s">
        <v>540</v>
      </c>
      <c r="G372" s="187"/>
      <c r="H372" s="191">
        <v>4842.027</v>
      </c>
      <c r="I372" s="137"/>
      <c r="J372" s="187"/>
      <c r="L372" s="135"/>
      <c r="M372" s="138"/>
      <c r="T372" s="139"/>
      <c r="AT372" s="136" t="s">
        <v>161</v>
      </c>
      <c r="AU372" s="136" t="s">
        <v>83</v>
      </c>
      <c r="AV372" s="12" t="s">
        <v>83</v>
      </c>
      <c r="AW372" s="12" t="s">
        <v>30</v>
      </c>
      <c r="AX372" s="12" t="s">
        <v>81</v>
      </c>
      <c r="AY372" s="136" t="s">
        <v>153</v>
      </c>
    </row>
    <row r="373" spans="2:65" s="1" customFormat="1" ht="16.5" customHeight="1">
      <c r="B373" s="126"/>
      <c r="C373" s="182">
        <v>80</v>
      </c>
      <c r="D373" s="182" t="s">
        <v>155</v>
      </c>
      <c r="E373" s="183" t="s">
        <v>541</v>
      </c>
      <c r="F373" s="184" t="s">
        <v>542</v>
      </c>
      <c r="G373" s="185" t="s">
        <v>262</v>
      </c>
      <c r="H373" s="186">
        <v>3.456</v>
      </c>
      <c r="I373" s="128"/>
      <c r="J373" s="195">
        <f>ROUND(I373*H373,2)</f>
        <v>0</v>
      </c>
      <c r="K373" s="127" t="s">
        <v>167</v>
      </c>
      <c r="L373" s="32"/>
      <c r="M373" s="129" t="s">
        <v>1</v>
      </c>
      <c r="N373" s="130" t="s">
        <v>38</v>
      </c>
      <c r="P373" s="131">
        <f>O373*H373</f>
        <v>0</v>
      </c>
      <c r="Q373" s="131">
        <v>0</v>
      </c>
      <c r="R373" s="131">
        <f>Q373*H373</f>
        <v>0</v>
      </c>
      <c r="S373" s="131">
        <v>0</v>
      </c>
      <c r="T373" s="132">
        <f>S373*H373</f>
        <v>0</v>
      </c>
      <c r="AR373" s="133" t="s">
        <v>159</v>
      </c>
      <c r="AT373" s="133" t="s">
        <v>155</v>
      </c>
      <c r="AU373" s="133" t="s">
        <v>83</v>
      </c>
      <c r="AY373" s="17" t="s">
        <v>153</v>
      </c>
      <c r="BE373" s="134">
        <f>IF(N373="základní",J373,0)</f>
        <v>0</v>
      </c>
      <c r="BF373" s="134">
        <f>IF(N373="snížená",J373,0)</f>
        <v>0</v>
      </c>
      <c r="BG373" s="134">
        <f>IF(N373="zákl. přenesená",J373,0)</f>
        <v>0</v>
      </c>
      <c r="BH373" s="134">
        <f>IF(N373="sníž. přenesená",J373,0)</f>
        <v>0</v>
      </c>
      <c r="BI373" s="134">
        <f>IF(N373="nulová",J373,0)</f>
        <v>0</v>
      </c>
      <c r="BJ373" s="17" t="s">
        <v>81</v>
      </c>
      <c r="BK373" s="134">
        <f>ROUND(I373*H373,2)</f>
        <v>0</v>
      </c>
      <c r="BL373" s="17" t="s">
        <v>159</v>
      </c>
      <c r="BM373" s="133" t="s">
        <v>543</v>
      </c>
    </row>
    <row r="374" spans="2:65" s="15" customFormat="1">
      <c r="B374" s="155"/>
      <c r="C374" s="210"/>
      <c r="D374" s="188" t="s">
        <v>161</v>
      </c>
      <c r="E374" s="211" t="s">
        <v>1</v>
      </c>
      <c r="F374" s="212" t="s">
        <v>544</v>
      </c>
      <c r="G374" s="210"/>
      <c r="H374" s="211" t="s">
        <v>1</v>
      </c>
      <c r="I374" s="157"/>
      <c r="J374" s="210"/>
      <c r="L374" s="155"/>
      <c r="M374" s="158"/>
      <c r="T374" s="159"/>
      <c r="AT374" s="156" t="s">
        <v>161</v>
      </c>
      <c r="AU374" s="156" t="s">
        <v>83</v>
      </c>
      <c r="AV374" s="15" t="s">
        <v>81</v>
      </c>
      <c r="AW374" s="15" t="s">
        <v>30</v>
      </c>
      <c r="AX374" s="15" t="s">
        <v>73</v>
      </c>
      <c r="AY374" s="156" t="s">
        <v>153</v>
      </c>
    </row>
    <row r="375" spans="2:65" s="12" customFormat="1">
      <c r="B375" s="135"/>
      <c r="C375" s="187"/>
      <c r="D375" s="188" t="s">
        <v>161</v>
      </c>
      <c r="E375" s="189" t="s">
        <v>1</v>
      </c>
      <c r="F375" s="190" t="s">
        <v>545</v>
      </c>
      <c r="G375" s="187"/>
      <c r="H375" s="191">
        <v>0.89600000000000002</v>
      </c>
      <c r="I375" s="137"/>
      <c r="J375" s="187"/>
      <c r="L375" s="135"/>
      <c r="M375" s="138"/>
      <c r="T375" s="139"/>
      <c r="AT375" s="136" t="s">
        <v>161</v>
      </c>
      <c r="AU375" s="136" t="s">
        <v>83</v>
      </c>
      <c r="AV375" s="12" t="s">
        <v>83</v>
      </c>
      <c r="AW375" s="12" t="s">
        <v>30</v>
      </c>
      <c r="AX375" s="12" t="s">
        <v>73</v>
      </c>
      <c r="AY375" s="136" t="s">
        <v>153</v>
      </c>
    </row>
    <row r="376" spans="2:65" s="12" customFormat="1">
      <c r="B376" s="135"/>
      <c r="C376" s="187"/>
      <c r="D376" s="188" t="s">
        <v>161</v>
      </c>
      <c r="E376" s="189" t="s">
        <v>1</v>
      </c>
      <c r="F376" s="190" t="s">
        <v>546</v>
      </c>
      <c r="G376" s="187"/>
      <c r="H376" s="191">
        <v>0.83199999999999996</v>
      </c>
      <c r="I376" s="137"/>
      <c r="J376" s="187"/>
      <c r="L376" s="135"/>
      <c r="M376" s="138"/>
      <c r="T376" s="139"/>
      <c r="AT376" s="136" t="s">
        <v>161</v>
      </c>
      <c r="AU376" s="136" t="s">
        <v>83</v>
      </c>
      <c r="AV376" s="12" t="s">
        <v>83</v>
      </c>
      <c r="AW376" s="12" t="s">
        <v>30</v>
      </c>
      <c r="AX376" s="12" t="s">
        <v>73</v>
      </c>
      <c r="AY376" s="136" t="s">
        <v>153</v>
      </c>
    </row>
    <row r="377" spans="2:65" s="14" customFormat="1">
      <c r="B377" s="145"/>
      <c r="C377" s="201"/>
      <c r="D377" s="188" t="s">
        <v>161</v>
      </c>
      <c r="E377" s="202" t="s">
        <v>122</v>
      </c>
      <c r="F377" s="203" t="s">
        <v>240</v>
      </c>
      <c r="G377" s="201"/>
      <c r="H377" s="204">
        <v>1.728</v>
      </c>
      <c r="I377" s="147"/>
      <c r="J377" s="201"/>
      <c r="L377" s="145"/>
      <c r="M377" s="148"/>
      <c r="T377" s="149"/>
      <c r="AT377" s="146" t="s">
        <v>161</v>
      </c>
      <c r="AU377" s="146" t="s">
        <v>83</v>
      </c>
      <c r="AV377" s="14" t="s">
        <v>169</v>
      </c>
      <c r="AW377" s="14" t="s">
        <v>30</v>
      </c>
      <c r="AX377" s="14" t="s">
        <v>73</v>
      </c>
      <c r="AY377" s="146" t="s">
        <v>153</v>
      </c>
    </row>
    <row r="378" spans="2:65" s="15" customFormat="1">
      <c r="B378" s="155"/>
      <c r="C378" s="210"/>
      <c r="D378" s="188" t="s">
        <v>161</v>
      </c>
      <c r="E378" s="211" t="s">
        <v>1</v>
      </c>
      <c r="F378" s="212" t="s">
        <v>547</v>
      </c>
      <c r="G378" s="210"/>
      <c r="H378" s="211" t="s">
        <v>1</v>
      </c>
      <c r="I378" s="157"/>
      <c r="J378" s="210"/>
      <c r="L378" s="155"/>
      <c r="M378" s="158"/>
      <c r="T378" s="159"/>
      <c r="AT378" s="156" t="s">
        <v>161</v>
      </c>
      <c r="AU378" s="156" t="s">
        <v>83</v>
      </c>
      <c r="AV378" s="15" t="s">
        <v>81</v>
      </c>
      <c r="AW378" s="15" t="s">
        <v>30</v>
      </c>
      <c r="AX378" s="15" t="s">
        <v>73</v>
      </c>
      <c r="AY378" s="156" t="s">
        <v>153</v>
      </c>
    </row>
    <row r="379" spans="2:65" s="12" customFormat="1">
      <c r="B379" s="135"/>
      <c r="C379" s="187"/>
      <c r="D379" s="188" t="s">
        <v>161</v>
      </c>
      <c r="E379" s="189" t="s">
        <v>1</v>
      </c>
      <c r="F379" s="190" t="s">
        <v>545</v>
      </c>
      <c r="G379" s="187"/>
      <c r="H379" s="191">
        <v>0.89600000000000002</v>
      </c>
      <c r="I379" s="137"/>
      <c r="J379" s="187"/>
      <c r="L379" s="135"/>
      <c r="M379" s="138"/>
      <c r="T379" s="139"/>
      <c r="AT379" s="136" t="s">
        <v>161</v>
      </c>
      <c r="AU379" s="136" t="s">
        <v>83</v>
      </c>
      <c r="AV379" s="12" t="s">
        <v>83</v>
      </c>
      <c r="AW379" s="12" t="s">
        <v>30</v>
      </c>
      <c r="AX379" s="12" t="s">
        <v>73</v>
      </c>
      <c r="AY379" s="136" t="s">
        <v>153</v>
      </c>
    </row>
    <row r="380" spans="2:65" s="12" customFormat="1">
      <c r="B380" s="135"/>
      <c r="C380" s="187"/>
      <c r="D380" s="188" t="s">
        <v>161</v>
      </c>
      <c r="E380" s="189" t="s">
        <v>1</v>
      </c>
      <c r="F380" s="190" t="s">
        <v>546</v>
      </c>
      <c r="G380" s="187"/>
      <c r="H380" s="191">
        <v>0.83199999999999996</v>
      </c>
      <c r="I380" s="137"/>
      <c r="J380" s="187"/>
      <c r="L380" s="135"/>
      <c r="M380" s="138"/>
      <c r="T380" s="139"/>
      <c r="AT380" s="136" t="s">
        <v>161</v>
      </c>
      <c r="AU380" s="136" t="s">
        <v>83</v>
      </c>
      <c r="AV380" s="12" t="s">
        <v>83</v>
      </c>
      <c r="AW380" s="12" t="s">
        <v>30</v>
      </c>
      <c r="AX380" s="12" t="s">
        <v>73</v>
      </c>
      <c r="AY380" s="136" t="s">
        <v>153</v>
      </c>
    </row>
    <row r="381" spans="2:65" s="13" customFormat="1">
      <c r="B381" s="140"/>
      <c r="C381" s="197"/>
      <c r="D381" s="188" t="s">
        <v>161</v>
      </c>
      <c r="E381" s="198" t="s">
        <v>1</v>
      </c>
      <c r="F381" s="199" t="s">
        <v>163</v>
      </c>
      <c r="G381" s="197"/>
      <c r="H381" s="200">
        <v>3.456</v>
      </c>
      <c r="I381" s="142"/>
      <c r="J381" s="197"/>
      <c r="L381" s="140"/>
      <c r="M381" s="143"/>
      <c r="T381" s="144"/>
      <c r="AT381" s="141" t="s">
        <v>161</v>
      </c>
      <c r="AU381" s="141" t="s">
        <v>83</v>
      </c>
      <c r="AV381" s="13" t="s">
        <v>159</v>
      </c>
      <c r="AW381" s="13" t="s">
        <v>30</v>
      </c>
      <c r="AX381" s="13" t="s">
        <v>81</v>
      </c>
      <c r="AY381" s="141" t="s">
        <v>153</v>
      </c>
    </row>
    <row r="382" spans="2:65" s="1" customFormat="1" ht="24.2" customHeight="1">
      <c r="B382" s="126"/>
      <c r="C382" s="182">
        <v>81</v>
      </c>
      <c r="D382" s="182" t="s">
        <v>155</v>
      </c>
      <c r="E382" s="183" t="s">
        <v>548</v>
      </c>
      <c r="F382" s="184" t="s">
        <v>549</v>
      </c>
      <c r="G382" s="185" t="s">
        <v>262</v>
      </c>
      <c r="H382" s="186">
        <v>580.84799999999996</v>
      </c>
      <c r="I382" s="128"/>
      <c r="J382" s="195">
        <f>ROUND(I382*H382,2)</f>
        <v>0</v>
      </c>
      <c r="K382" s="127" t="s">
        <v>167</v>
      </c>
      <c r="L382" s="32"/>
      <c r="M382" s="129" t="s">
        <v>1</v>
      </c>
      <c r="N382" s="130" t="s">
        <v>38</v>
      </c>
      <c r="P382" s="131">
        <f>O382*H382</f>
        <v>0</v>
      </c>
      <c r="Q382" s="131">
        <v>0</v>
      </c>
      <c r="R382" s="131">
        <f>Q382*H382</f>
        <v>0</v>
      </c>
      <c r="S382" s="131">
        <v>0</v>
      </c>
      <c r="T382" s="132">
        <f>S382*H382</f>
        <v>0</v>
      </c>
      <c r="AR382" s="133" t="s">
        <v>159</v>
      </c>
      <c r="AT382" s="133" t="s">
        <v>155</v>
      </c>
      <c r="AU382" s="133" t="s">
        <v>83</v>
      </c>
      <c r="AY382" s="17" t="s">
        <v>153</v>
      </c>
      <c r="BE382" s="134">
        <f>IF(N382="základní",J382,0)</f>
        <v>0</v>
      </c>
      <c r="BF382" s="134">
        <f>IF(N382="snížená",J382,0)</f>
        <v>0</v>
      </c>
      <c r="BG382" s="134">
        <f>IF(N382="zákl. přenesená",J382,0)</f>
        <v>0</v>
      </c>
      <c r="BH382" s="134">
        <f>IF(N382="sníž. přenesená",J382,0)</f>
        <v>0</v>
      </c>
      <c r="BI382" s="134">
        <f>IF(N382="nulová",J382,0)</f>
        <v>0</v>
      </c>
      <c r="BJ382" s="17" t="s">
        <v>81</v>
      </c>
      <c r="BK382" s="134">
        <f>ROUND(I382*H382,2)</f>
        <v>0</v>
      </c>
      <c r="BL382" s="17" t="s">
        <v>159</v>
      </c>
      <c r="BM382" s="133" t="s">
        <v>550</v>
      </c>
    </row>
    <row r="383" spans="2:65" s="12" customFormat="1">
      <c r="B383" s="135"/>
      <c r="C383" s="187"/>
      <c r="D383" s="188" t="s">
        <v>161</v>
      </c>
      <c r="E383" s="189" t="s">
        <v>1</v>
      </c>
      <c r="F383" s="190" t="s">
        <v>114</v>
      </c>
      <c r="G383" s="187"/>
      <c r="H383" s="191">
        <v>582.57600000000002</v>
      </c>
      <c r="I383" s="137"/>
      <c r="J383" s="187"/>
      <c r="L383" s="135"/>
      <c r="M383" s="138"/>
      <c r="T383" s="139"/>
      <c r="AT383" s="136" t="s">
        <v>161</v>
      </c>
      <c r="AU383" s="136" t="s">
        <v>83</v>
      </c>
      <c r="AV383" s="12" t="s">
        <v>83</v>
      </c>
      <c r="AW383" s="12" t="s">
        <v>30</v>
      </c>
      <c r="AX383" s="12" t="s">
        <v>73</v>
      </c>
      <c r="AY383" s="136" t="s">
        <v>153</v>
      </c>
    </row>
    <row r="384" spans="2:65" s="12" customFormat="1">
      <c r="B384" s="135"/>
      <c r="C384" s="187"/>
      <c r="D384" s="188" t="s">
        <v>161</v>
      </c>
      <c r="E384" s="189" t="s">
        <v>1</v>
      </c>
      <c r="F384" s="190" t="s">
        <v>551</v>
      </c>
      <c r="G384" s="187"/>
      <c r="H384" s="191">
        <v>-1.728</v>
      </c>
      <c r="I384" s="137"/>
      <c r="J384" s="187"/>
      <c r="L384" s="135"/>
      <c r="M384" s="138"/>
      <c r="T384" s="139"/>
      <c r="AT384" s="136" t="s">
        <v>161</v>
      </c>
      <c r="AU384" s="136" t="s">
        <v>83</v>
      </c>
      <c r="AV384" s="12" t="s">
        <v>83</v>
      </c>
      <c r="AW384" s="12" t="s">
        <v>30</v>
      </c>
      <c r="AX384" s="12" t="s">
        <v>73</v>
      </c>
      <c r="AY384" s="136" t="s">
        <v>153</v>
      </c>
    </row>
    <row r="385" spans="2:65" s="13" customFormat="1">
      <c r="B385" s="140"/>
      <c r="C385" s="197"/>
      <c r="D385" s="188" t="s">
        <v>161</v>
      </c>
      <c r="E385" s="198" t="s">
        <v>1</v>
      </c>
      <c r="F385" s="199" t="s">
        <v>163</v>
      </c>
      <c r="G385" s="197"/>
      <c r="H385" s="200">
        <v>580.84799999999996</v>
      </c>
      <c r="I385" s="142"/>
      <c r="J385" s="197"/>
      <c r="L385" s="140"/>
      <c r="M385" s="143"/>
      <c r="T385" s="144"/>
      <c r="AT385" s="141" t="s">
        <v>161</v>
      </c>
      <c r="AU385" s="141" t="s">
        <v>83</v>
      </c>
      <c r="AV385" s="13" t="s">
        <v>159</v>
      </c>
      <c r="AW385" s="13" t="s">
        <v>30</v>
      </c>
      <c r="AX385" s="13" t="s">
        <v>81</v>
      </c>
      <c r="AY385" s="141" t="s">
        <v>153</v>
      </c>
    </row>
    <row r="386" spans="2:65" s="1" customFormat="1" ht="37.9" customHeight="1">
      <c r="B386" s="126"/>
      <c r="C386" s="182">
        <v>82</v>
      </c>
      <c r="D386" s="182" t="s">
        <v>155</v>
      </c>
      <c r="E386" s="183" t="s">
        <v>552</v>
      </c>
      <c r="F386" s="184" t="s">
        <v>553</v>
      </c>
      <c r="G386" s="185" t="s">
        <v>262</v>
      </c>
      <c r="H386" s="186">
        <v>11.238</v>
      </c>
      <c r="I386" s="128"/>
      <c r="J386" s="195">
        <f>ROUND(I386*H386,2)</f>
        <v>0</v>
      </c>
      <c r="K386" s="127" t="s">
        <v>167</v>
      </c>
      <c r="L386" s="32"/>
      <c r="M386" s="129" t="s">
        <v>1</v>
      </c>
      <c r="N386" s="130" t="s">
        <v>38</v>
      </c>
      <c r="P386" s="131">
        <f>O386*H386</f>
        <v>0</v>
      </c>
      <c r="Q386" s="131">
        <v>0</v>
      </c>
      <c r="R386" s="131">
        <f>Q386*H386</f>
        <v>0</v>
      </c>
      <c r="S386" s="131">
        <v>0</v>
      </c>
      <c r="T386" s="132">
        <f>S386*H386</f>
        <v>0</v>
      </c>
      <c r="AR386" s="133" t="s">
        <v>159</v>
      </c>
      <c r="AT386" s="133" t="s">
        <v>155</v>
      </c>
      <c r="AU386" s="133" t="s">
        <v>83</v>
      </c>
      <c r="AY386" s="17" t="s">
        <v>153</v>
      </c>
      <c r="BE386" s="134">
        <f>IF(N386="základní",J386,0)</f>
        <v>0</v>
      </c>
      <c r="BF386" s="134">
        <f>IF(N386="snížená",J386,0)</f>
        <v>0</v>
      </c>
      <c r="BG386" s="134">
        <f>IF(N386="zákl. přenesená",J386,0)</f>
        <v>0</v>
      </c>
      <c r="BH386" s="134">
        <f>IF(N386="sníž. přenesená",J386,0)</f>
        <v>0</v>
      </c>
      <c r="BI386" s="134">
        <f>IF(N386="nulová",J386,0)</f>
        <v>0</v>
      </c>
      <c r="BJ386" s="17" t="s">
        <v>81</v>
      </c>
      <c r="BK386" s="134">
        <f>ROUND(I386*H386,2)</f>
        <v>0</v>
      </c>
      <c r="BL386" s="17" t="s">
        <v>159</v>
      </c>
      <c r="BM386" s="133" t="s">
        <v>554</v>
      </c>
    </row>
    <row r="387" spans="2:65" s="15" customFormat="1">
      <c r="B387" s="155"/>
      <c r="C387" s="210"/>
      <c r="D387" s="188" t="s">
        <v>161</v>
      </c>
      <c r="E387" s="211" t="s">
        <v>1</v>
      </c>
      <c r="F387" s="212" t="s">
        <v>555</v>
      </c>
      <c r="G387" s="210"/>
      <c r="H387" s="211" t="s">
        <v>1</v>
      </c>
      <c r="I387" s="157"/>
      <c r="J387" s="210"/>
      <c r="L387" s="155"/>
      <c r="M387" s="158"/>
      <c r="T387" s="159"/>
      <c r="AT387" s="156" t="s">
        <v>161</v>
      </c>
      <c r="AU387" s="156" t="s">
        <v>83</v>
      </c>
      <c r="AV387" s="15" t="s">
        <v>81</v>
      </c>
      <c r="AW387" s="15" t="s">
        <v>30</v>
      </c>
      <c r="AX387" s="15" t="s">
        <v>73</v>
      </c>
      <c r="AY387" s="156" t="s">
        <v>153</v>
      </c>
    </row>
    <row r="388" spans="2:65" s="12" customFormat="1">
      <c r="B388" s="135"/>
      <c r="C388" s="187"/>
      <c r="D388" s="188" t="s">
        <v>161</v>
      </c>
      <c r="E388" s="189" t="s">
        <v>1</v>
      </c>
      <c r="F388" s="190" t="s">
        <v>556</v>
      </c>
      <c r="G388" s="187"/>
      <c r="H388" s="191">
        <v>0.224</v>
      </c>
      <c r="I388" s="137"/>
      <c r="J388" s="187"/>
      <c r="L388" s="135"/>
      <c r="M388" s="138"/>
      <c r="T388" s="139"/>
      <c r="AT388" s="136" t="s">
        <v>161</v>
      </c>
      <c r="AU388" s="136" t="s">
        <v>83</v>
      </c>
      <c r="AV388" s="12" t="s">
        <v>83</v>
      </c>
      <c r="AW388" s="12" t="s">
        <v>30</v>
      </c>
      <c r="AX388" s="12" t="s">
        <v>73</v>
      </c>
      <c r="AY388" s="136" t="s">
        <v>153</v>
      </c>
    </row>
    <row r="389" spans="2:65" s="12" customFormat="1">
      <c r="B389" s="135"/>
      <c r="C389" s="187"/>
      <c r="D389" s="188" t="s">
        <v>161</v>
      </c>
      <c r="E389" s="189" t="s">
        <v>1</v>
      </c>
      <c r="F389" s="190" t="s">
        <v>557</v>
      </c>
      <c r="G389" s="187"/>
      <c r="H389" s="191">
        <v>0.20799999999999999</v>
      </c>
      <c r="I389" s="137"/>
      <c r="J389" s="187"/>
      <c r="L389" s="135"/>
      <c r="M389" s="138"/>
      <c r="T389" s="139"/>
      <c r="AT389" s="136" t="s">
        <v>161</v>
      </c>
      <c r="AU389" s="136" t="s">
        <v>83</v>
      </c>
      <c r="AV389" s="12" t="s">
        <v>83</v>
      </c>
      <c r="AW389" s="12" t="s">
        <v>30</v>
      </c>
      <c r="AX389" s="12" t="s">
        <v>73</v>
      </c>
      <c r="AY389" s="136" t="s">
        <v>153</v>
      </c>
    </row>
    <row r="390" spans="2:65" s="12" customFormat="1">
      <c r="B390" s="135"/>
      <c r="C390" s="187"/>
      <c r="D390" s="188" t="s">
        <v>161</v>
      </c>
      <c r="E390" s="189" t="s">
        <v>1</v>
      </c>
      <c r="F390" s="190" t="s">
        <v>558</v>
      </c>
      <c r="G390" s="187"/>
      <c r="H390" s="191">
        <v>10.805999999999999</v>
      </c>
      <c r="I390" s="137"/>
      <c r="J390" s="187"/>
      <c r="L390" s="135"/>
      <c r="M390" s="138"/>
      <c r="T390" s="139"/>
      <c r="AT390" s="136" t="s">
        <v>161</v>
      </c>
      <c r="AU390" s="136" t="s">
        <v>83</v>
      </c>
      <c r="AV390" s="12" t="s">
        <v>83</v>
      </c>
      <c r="AW390" s="12" t="s">
        <v>30</v>
      </c>
      <c r="AX390" s="12" t="s">
        <v>73</v>
      </c>
      <c r="AY390" s="136" t="s">
        <v>153</v>
      </c>
    </row>
    <row r="391" spans="2:65" s="14" customFormat="1">
      <c r="B391" s="145"/>
      <c r="C391" s="201"/>
      <c r="D391" s="188" t="s">
        <v>161</v>
      </c>
      <c r="E391" s="202" t="s">
        <v>559</v>
      </c>
      <c r="F391" s="203" t="s">
        <v>240</v>
      </c>
      <c r="G391" s="201"/>
      <c r="H391" s="204">
        <v>11.238</v>
      </c>
      <c r="I391" s="147"/>
      <c r="J391" s="201"/>
      <c r="L391" s="145"/>
      <c r="M391" s="148"/>
      <c r="T391" s="149"/>
      <c r="AT391" s="146" t="s">
        <v>161</v>
      </c>
      <c r="AU391" s="146" t="s">
        <v>83</v>
      </c>
      <c r="AV391" s="14" t="s">
        <v>169</v>
      </c>
      <c r="AW391" s="14" t="s">
        <v>30</v>
      </c>
      <c r="AX391" s="14" t="s">
        <v>73</v>
      </c>
      <c r="AY391" s="146" t="s">
        <v>153</v>
      </c>
    </row>
    <row r="392" spans="2:65" s="13" customFormat="1">
      <c r="B392" s="140"/>
      <c r="C392" s="197"/>
      <c r="D392" s="188" t="s">
        <v>161</v>
      </c>
      <c r="E392" s="198" t="s">
        <v>112</v>
      </c>
      <c r="F392" s="199" t="s">
        <v>163</v>
      </c>
      <c r="G392" s="197"/>
      <c r="H392" s="200">
        <v>11.238</v>
      </c>
      <c r="I392" s="142"/>
      <c r="J392" s="197"/>
      <c r="L392" s="140"/>
      <c r="M392" s="143"/>
      <c r="T392" s="144"/>
      <c r="AT392" s="141" t="s">
        <v>161</v>
      </c>
      <c r="AU392" s="141" t="s">
        <v>83</v>
      </c>
      <c r="AV392" s="13" t="s">
        <v>159</v>
      </c>
      <c r="AW392" s="13" t="s">
        <v>30</v>
      </c>
      <c r="AX392" s="13" t="s">
        <v>81</v>
      </c>
      <c r="AY392" s="141" t="s">
        <v>153</v>
      </c>
    </row>
    <row r="393" spans="2:65" s="1" customFormat="1" ht="37.9" customHeight="1">
      <c r="B393" s="126"/>
      <c r="C393" s="182">
        <v>83</v>
      </c>
      <c r="D393" s="182" t="s">
        <v>155</v>
      </c>
      <c r="E393" s="183" t="s">
        <v>560</v>
      </c>
      <c r="F393" s="184" t="s">
        <v>561</v>
      </c>
      <c r="G393" s="185" t="s">
        <v>262</v>
      </c>
      <c r="H393" s="186">
        <v>33.234999999999999</v>
      </c>
      <c r="I393" s="128"/>
      <c r="J393" s="195">
        <f>ROUND(I393*H393,2)</f>
        <v>0</v>
      </c>
      <c r="K393" s="127" t="s">
        <v>167</v>
      </c>
      <c r="L393" s="32"/>
      <c r="M393" s="129" t="s">
        <v>1</v>
      </c>
      <c r="N393" s="130" t="s">
        <v>38</v>
      </c>
      <c r="P393" s="131">
        <f>O393*H393</f>
        <v>0</v>
      </c>
      <c r="Q393" s="131">
        <v>0</v>
      </c>
      <c r="R393" s="131">
        <f>Q393*H393</f>
        <v>0</v>
      </c>
      <c r="S393" s="131">
        <v>0</v>
      </c>
      <c r="T393" s="132">
        <f>S393*H393</f>
        <v>0</v>
      </c>
      <c r="AR393" s="133" t="s">
        <v>159</v>
      </c>
      <c r="AT393" s="133" t="s">
        <v>155</v>
      </c>
      <c r="AU393" s="133" t="s">
        <v>83</v>
      </c>
      <c r="AY393" s="17" t="s">
        <v>153</v>
      </c>
      <c r="BE393" s="134">
        <f>IF(N393="základní",J393,0)</f>
        <v>0</v>
      </c>
      <c r="BF393" s="134">
        <f>IF(N393="snížená",J393,0)</f>
        <v>0</v>
      </c>
      <c r="BG393" s="134">
        <f>IF(N393="zákl. přenesená",J393,0)</f>
        <v>0</v>
      </c>
      <c r="BH393" s="134">
        <f>IF(N393="sníž. přenesená",J393,0)</f>
        <v>0</v>
      </c>
      <c r="BI393" s="134">
        <f>IF(N393="nulová",J393,0)</f>
        <v>0</v>
      </c>
      <c r="BJ393" s="17" t="s">
        <v>81</v>
      </c>
      <c r="BK393" s="134">
        <f>ROUND(I393*H393,2)</f>
        <v>0</v>
      </c>
      <c r="BL393" s="17" t="s">
        <v>159</v>
      </c>
      <c r="BM393" s="133" t="s">
        <v>562</v>
      </c>
    </row>
    <row r="394" spans="2:65" s="12" customFormat="1">
      <c r="B394" s="135"/>
      <c r="C394" s="187"/>
      <c r="D394" s="188" t="s">
        <v>161</v>
      </c>
      <c r="E394" s="189" t="s">
        <v>1</v>
      </c>
      <c r="F394" s="190" t="s">
        <v>563</v>
      </c>
      <c r="G394" s="187"/>
      <c r="H394" s="191">
        <v>33.234999999999999</v>
      </c>
      <c r="I394" s="137"/>
      <c r="J394" s="187"/>
      <c r="L394" s="135"/>
      <c r="M394" s="138"/>
      <c r="T394" s="139"/>
      <c r="AT394" s="136" t="s">
        <v>161</v>
      </c>
      <c r="AU394" s="136" t="s">
        <v>83</v>
      </c>
      <c r="AV394" s="12" t="s">
        <v>83</v>
      </c>
      <c r="AW394" s="12" t="s">
        <v>30</v>
      </c>
      <c r="AX394" s="12" t="s">
        <v>73</v>
      </c>
      <c r="AY394" s="136" t="s">
        <v>153</v>
      </c>
    </row>
    <row r="395" spans="2:65" s="13" customFormat="1">
      <c r="B395" s="140"/>
      <c r="C395" s="197"/>
      <c r="D395" s="188" t="s">
        <v>161</v>
      </c>
      <c r="E395" s="198" t="s">
        <v>108</v>
      </c>
      <c r="F395" s="199" t="s">
        <v>163</v>
      </c>
      <c r="G395" s="197"/>
      <c r="H395" s="200">
        <v>33.234999999999999</v>
      </c>
      <c r="I395" s="142"/>
      <c r="J395" s="197"/>
      <c r="L395" s="140"/>
      <c r="M395" s="143"/>
      <c r="T395" s="144"/>
      <c r="AT395" s="141" t="s">
        <v>161</v>
      </c>
      <c r="AU395" s="141" t="s">
        <v>83</v>
      </c>
      <c r="AV395" s="13" t="s">
        <v>159</v>
      </c>
      <c r="AW395" s="13" t="s">
        <v>30</v>
      </c>
      <c r="AX395" s="13" t="s">
        <v>81</v>
      </c>
      <c r="AY395" s="141" t="s">
        <v>153</v>
      </c>
    </row>
    <row r="396" spans="2:65" s="1" customFormat="1" ht="44.25" customHeight="1">
      <c r="B396" s="126"/>
      <c r="C396" s="182">
        <v>84</v>
      </c>
      <c r="D396" s="182" t="s">
        <v>155</v>
      </c>
      <c r="E396" s="183" t="s">
        <v>564</v>
      </c>
      <c r="F396" s="184" t="s">
        <v>565</v>
      </c>
      <c r="G396" s="185" t="s">
        <v>262</v>
      </c>
      <c r="H396" s="186">
        <v>429.88299999999998</v>
      </c>
      <c r="I396" s="128"/>
      <c r="J396" s="195">
        <f>ROUND(I396*H396,2)</f>
        <v>0</v>
      </c>
      <c r="K396" s="127" t="s">
        <v>167</v>
      </c>
      <c r="L396" s="32"/>
      <c r="M396" s="129" t="s">
        <v>1</v>
      </c>
      <c r="N396" s="130" t="s">
        <v>38</v>
      </c>
      <c r="P396" s="131">
        <f>O396*H396</f>
        <v>0</v>
      </c>
      <c r="Q396" s="131">
        <v>0</v>
      </c>
      <c r="R396" s="131">
        <f>Q396*H396</f>
        <v>0</v>
      </c>
      <c r="S396" s="131">
        <v>0</v>
      </c>
      <c r="T396" s="132">
        <f>S396*H396</f>
        <v>0</v>
      </c>
      <c r="AR396" s="133" t="s">
        <v>159</v>
      </c>
      <c r="AT396" s="133" t="s">
        <v>155</v>
      </c>
      <c r="AU396" s="133" t="s">
        <v>83</v>
      </c>
      <c r="AY396" s="17" t="s">
        <v>153</v>
      </c>
      <c r="BE396" s="134">
        <f>IF(N396="základní",J396,0)</f>
        <v>0</v>
      </c>
      <c r="BF396" s="134">
        <f>IF(N396="snížená",J396,0)</f>
        <v>0</v>
      </c>
      <c r="BG396" s="134">
        <f>IF(N396="zákl. přenesená",J396,0)</f>
        <v>0</v>
      </c>
      <c r="BH396" s="134">
        <f>IF(N396="sníž. přenesená",J396,0)</f>
        <v>0</v>
      </c>
      <c r="BI396" s="134">
        <f>IF(N396="nulová",J396,0)</f>
        <v>0</v>
      </c>
      <c r="BJ396" s="17" t="s">
        <v>81</v>
      </c>
      <c r="BK396" s="134">
        <f>ROUND(I396*H396,2)</f>
        <v>0</v>
      </c>
      <c r="BL396" s="17" t="s">
        <v>159</v>
      </c>
      <c r="BM396" s="133" t="s">
        <v>566</v>
      </c>
    </row>
    <row r="397" spans="2:65" s="12" customFormat="1">
      <c r="B397" s="135"/>
      <c r="C397" s="187"/>
      <c r="D397" s="188" t="s">
        <v>161</v>
      </c>
      <c r="E397" s="189" t="s">
        <v>1</v>
      </c>
      <c r="F397" s="190" t="s">
        <v>118</v>
      </c>
      <c r="G397" s="187"/>
      <c r="H397" s="191">
        <v>429.88299999999998</v>
      </c>
      <c r="I397" s="137"/>
      <c r="J397" s="187"/>
      <c r="L397" s="135"/>
      <c r="M397" s="138"/>
      <c r="T397" s="139"/>
      <c r="AT397" s="136" t="s">
        <v>161</v>
      </c>
      <c r="AU397" s="136" t="s">
        <v>83</v>
      </c>
      <c r="AV397" s="12" t="s">
        <v>83</v>
      </c>
      <c r="AW397" s="12" t="s">
        <v>30</v>
      </c>
      <c r="AX397" s="12" t="s">
        <v>81</v>
      </c>
      <c r="AY397" s="136" t="s">
        <v>153</v>
      </c>
    </row>
    <row r="398" spans="2:65" s="1" customFormat="1" ht="44.25" customHeight="1">
      <c r="B398" s="126"/>
      <c r="C398" s="182">
        <v>85</v>
      </c>
      <c r="D398" s="182" t="s">
        <v>155</v>
      </c>
      <c r="E398" s="183" t="s">
        <v>567</v>
      </c>
      <c r="F398" s="184" t="s">
        <v>568</v>
      </c>
      <c r="G398" s="185" t="s">
        <v>262</v>
      </c>
      <c r="H398" s="186">
        <v>108.12</v>
      </c>
      <c r="I398" s="128"/>
      <c r="J398" s="195">
        <f>ROUND(I398*H398,2)</f>
        <v>0</v>
      </c>
      <c r="K398" s="127" t="s">
        <v>167</v>
      </c>
      <c r="L398" s="32"/>
      <c r="M398" s="129" t="s">
        <v>1</v>
      </c>
      <c r="N398" s="130" t="s">
        <v>38</v>
      </c>
      <c r="P398" s="131">
        <f>O398*H398</f>
        <v>0</v>
      </c>
      <c r="Q398" s="131">
        <v>0</v>
      </c>
      <c r="R398" s="131">
        <f>Q398*H398</f>
        <v>0</v>
      </c>
      <c r="S398" s="131">
        <v>0</v>
      </c>
      <c r="T398" s="132">
        <f>S398*H398</f>
        <v>0</v>
      </c>
      <c r="AR398" s="133" t="s">
        <v>159</v>
      </c>
      <c r="AT398" s="133" t="s">
        <v>155</v>
      </c>
      <c r="AU398" s="133" t="s">
        <v>83</v>
      </c>
      <c r="AY398" s="17" t="s">
        <v>153</v>
      </c>
      <c r="BE398" s="134">
        <f>IF(N398="základní",J398,0)</f>
        <v>0</v>
      </c>
      <c r="BF398" s="134">
        <f>IF(N398="snížená",J398,0)</f>
        <v>0</v>
      </c>
      <c r="BG398" s="134">
        <f>IF(N398="zákl. přenesená",J398,0)</f>
        <v>0</v>
      </c>
      <c r="BH398" s="134">
        <f>IF(N398="sníž. přenesená",J398,0)</f>
        <v>0</v>
      </c>
      <c r="BI398" s="134">
        <f>IF(N398="nulová",J398,0)</f>
        <v>0</v>
      </c>
      <c r="BJ398" s="17" t="s">
        <v>81</v>
      </c>
      <c r="BK398" s="134">
        <f>ROUND(I398*H398,2)</f>
        <v>0</v>
      </c>
      <c r="BL398" s="17" t="s">
        <v>159</v>
      </c>
      <c r="BM398" s="133" t="s">
        <v>569</v>
      </c>
    </row>
    <row r="399" spans="2:65" s="12" customFormat="1">
      <c r="B399" s="135"/>
      <c r="C399" s="187"/>
      <c r="D399" s="188" t="s">
        <v>161</v>
      </c>
      <c r="E399" s="189" t="s">
        <v>1</v>
      </c>
      <c r="F399" s="190" t="s">
        <v>570</v>
      </c>
      <c r="G399" s="187"/>
      <c r="H399" s="191">
        <v>108.12</v>
      </c>
      <c r="I399" s="137"/>
      <c r="J399" s="187"/>
      <c r="L399" s="135"/>
      <c r="M399" s="138"/>
      <c r="T399" s="139"/>
      <c r="AT399" s="136" t="s">
        <v>161</v>
      </c>
      <c r="AU399" s="136" t="s">
        <v>83</v>
      </c>
      <c r="AV399" s="12" t="s">
        <v>83</v>
      </c>
      <c r="AW399" s="12" t="s">
        <v>30</v>
      </c>
      <c r="AX399" s="12" t="s">
        <v>73</v>
      </c>
      <c r="AY399" s="136" t="s">
        <v>153</v>
      </c>
    </row>
    <row r="400" spans="2:65" s="13" customFormat="1">
      <c r="B400" s="140"/>
      <c r="C400" s="197"/>
      <c r="D400" s="188" t="s">
        <v>161</v>
      </c>
      <c r="E400" s="198" t="s">
        <v>116</v>
      </c>
      <c r="F400" s="199" t="s">
        <v>163</v>
      </c>
      <c r="G400" s="197"/>
      <c r="H400" s="200">
        <v>108.12</v>
      </c>
      <c r="I400" s="142"/>
      <c r="J400" s="197"/>
      <c r="L400" s="140"/>
      <c r="M400" s="143"/>
      <c r="T400" s="144"/>
      <c r="AT400" s="141" t="s">
        <v>161</v>
      </c>
      <c r="AU400" s="141" t="s">
        <v>83</v>
      </c>
      <c r="AV400" s="13" t="s">
        <v>159</v>
      </c>
      <c r="AW400" s="13" t="s">
        <v>30</v>
      </c>
      <c r="AX400" s="13" t="s">
        <v>81</v>
      </c>
      <c r="AY400" s="141" t="s">
        <v>153</v>
      </c>
    </row>
    <row r="401" spans="2:65" s="11" customFormat="1" ht="22.9" customHeight="1">
      <c r="B401" s="118"/>
      <c r="C401" s="179"/>
      <c r="D401" s="180" t="s">
        <v>72</v>
      </c>
      <c r="E401" s="196" t="s">
        <v>571</v>
      </c>
      <c r="F401" s="196" t="s">
        <v>572</v>
      </c>
      <c r="G401" s="179"/>
      <c r="H401" s="179"/>
      <c r="I401" s="120"/>
      <c r="J401" s="213">
        <f>BK401</f>
        <v>0</v>
      </c>
      <c r="L401" s="118"/>
      <c r="M401" s="121"/>
      <c r="P401" s="122">
        <f>P402</f>
        <v>0</v>
      </c>
      <c r="R401" s="122">
        <f>R402</f>
        <v>0</v>
      </c>
      <c r="T401" s="123">
        <f>T402</f>
        <v>0</v>
      </c>
      <c r="AR401" s="119" t="s">
        <v>81</v>
      </c>
      <c r="AT401" s="124" t="s">
        <v>72</v>
      </c>
      <c r="AU401" s="124" t="s">
        <v>81</v>
      </c>
      <c r="AY401" s="119" t="s">
        <v>153</v>
      </c>
      <c r="BK401" s="125">
        <f>BK402</f>
        <v>0</v>
      </c>
    </row>
    <row r="402" spans="2:65" s="1" customFormat="1" ht="24.2" customHeight="1">
      <c r="B402" s="126"/>
      <c r="C402" s="182">
        <v>86</v>
      </c>
      <c r="D402" s="182" t="s">
        <v>155</v>
      </c>
      <c r="E402" s="183" t="s">
        <v>573</v>
      </c>
      <c r="F402" s="184" t="s">
        <v>574</v>
      </c>
      <c r="G402" s="185" t="s">
        <v>262</v>
      </c>
      <c r="H402" s="186">
        <v>125.413</v>
      </c>
      <c r="I402" s="128"/>
      <c r="J402" s="195">
        <f>ROUND(I402*H402,2)</f>
        <v>0</v>
      </c>
      <c r="K402" s="127" t="s">
        <v>167</v>
      </c>
      <c r="L402" s="32"/>
      <c r="M402" s="160" t="s">
        <v>1</v>
      </c>
      <c r="N402" s="161" t="s">
        <v>38</v>
      </c>
      <c r="O402" s="162"/>
      <c r="P402" s="163">
        <f>O402*H402</f>
        <v>0</v>
      </c>
      <c r="Q402" s="163">
        <v>0</v>
      </c>
      <c r="R402" s="163">
        <f>Q402*H402</f>
        <v>0</v>
      </c>
      <c r="S402" s="163">
        <v>0</v>
      </c>
      <c r="T402" s="164">
        <f>S402*H402</f>
        <v>0</v>
      </c>
      <c r="AR402" s="133" t="s">
        <v>159</v>
      </c>
      <c r="AT402" s="133" t="s">
        <v>155</v>
      </c>
      <c r="AU402" s="133" t="s">
        <v>83</v>
      </c>
      <c r="AY402" s="17" t="s">
        <v>153</v>
      </c>
      <c r="BE402" s="134">
        <f>IF(N402="základní",J402,0)</f>
        <v>0</v>
      </c>
      <c r="BF402" s="134">
        <f>IF(N402="snížená",J402,0)</f>
        <v>0</v>
      </c>
      <c r="BG402" s="134">
        <f>IF(N402="zákl. přenesená",J402,0)</f>
        <v>0</v>
      </c>
      <c r="BH402" s="134">
        <f>IF(N402="sníž. přenesená",J402,0)</f>
        <v>0</v>
      </c>
      <c r="BI402" s="134">
        <f>IF(N402="nulová",J402,0)</f>
        <v>0</v>
      </c>
      <c r="BJ402" s="17" t="s">
        <v>81</v>
      </c>
      <c r="BK402" s="134">
        <f>ROUND(I402*H402,2)</f>
        <v>0</v>
      </c>
      <c r="BL402" s="17" t="s">
        <v>159</v>
      </c>
      <c r="BM402" s="133" t="s">
        <v>575</v>
      </c>
    </row>
    <row r="403" spans="2:65" s="1" customFormat="1" ht="6.95" customHeight="1">
      <c r="B403" s="43"/>
      <c r="C403" s="44"/>
      <c r="D403" s="44"/>
      <c r="E403" s="44"/>
      <c r="F403" s="44"/>
      <c r="G403" s="44"/>
      <c r="H403" s="44"/>
      <c r="I403" s="44"/>
      <c r="J403" s="44"/>
      <c r="K403" s="44"/>
      <c r="L403" s="32"/>
    </row>
  </sheetData>
  <sheetProtection algorithmName="SHA-512" hashValue="rqPF+rj4UbDWugtj16AbYJ/nxYiCOUvh53mvnEIjsObsxmWjy2ThuNXrEB3oMW74Ylvmh/G9/WOvMVk8/4s3Sw==" saltValue="vJ/e2xLMK1HxO1DC3hNogQ==" spinCount="100000" sheet="1" objects="1" scenarios="1"/>
  <autoFilter ref="C124:K402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9"/>
  <sheetViews>
    <sheetView showGridLines="0" topLeftCell="A105" workbookViewId="0">
      <selection activeCell="J128" activeCellId="1" sqref="C116:H128 J116:J12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86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95</v>
      </c>
      <c r="L4" s="20"/>
      <c r="M4" s="87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5" t="str">
        <f>'Rekapitulace stavby'!K6</f>
        <v>ČOV UHERSKÝ BROD - VÝMĚNA POTRUBÍ VK</v>
      </c>
      <c r="F7" s="256"/>
      <c r="G7" s="256"/>
      <c r="H7" s="256"/>
      <c r="L7" s="20"/>
    </row>
    <row r="8" spans="2:46" s="1" customFormat="1" ht="12" customHeight="1">
      <c r="B8" s="32"/>
      <c r="D8" s="27" t="s">
        <v>107</v>
      </c>
      <c r="L8" s="32"/>
    </row>
    <row r="9" spans="2:46" s="1" customFormat="1" ht="16.5" customHeight="1">
      <c r="B9" s="32"/>
      <c r="E9" s="220" t="s">
        <v>576</v>
      </c>
      <c r="F9" s="254"/>
      <c r="G9" s="254"/>
      <c r="H9" s="254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1" t="str">
        <f>'Rekapitulace stavby'!AN8</f>
        <v>7. 5. 2025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26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57" t="str">
        <f>'Rekapitulace stavby'!E14</f>
        <v>Vyplň údaj</v>
      </c>
      <c r="F18" s="246"/>
      <c r="G18" s="246"/>
      <c r="H18" s="246"/>
      <c r="I18" s="27" t="s">
        <v>26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26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31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26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32</v>
      </c>
      <c r="L26" s="32"/>
    </row>
    <row r="27" spans="2:12" s="7" customFormat="1" ht="16.5" customHeight="1">
      <c r="B27" s="88"/>
      <c r="E27" s="250" t="s">
        <v>1</v>
      </c>
      <c r="F27" s="250"/>
      <c r="G27" s="250"/>
      <c r="H27" s="250"/>
      <c r="L27" s="88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2"/>
      <c r="E29" s="52"/>
      <c r="F29" s="52"/>
      <c r="G29" s="52"/>
      <c r="H29" s="52"/>
      <c r="I29" s="52"/>
      <c r="J29" s="52"/>
      <c r="K29" s="52"/>
      <c r="L29" s="32"/>
    </row>
    <row r="30" spans="2:12" s="1" customFormat="1" ht="25.35" customHeight="1">
      <c r="B30" s="32"/>
      <c r="D30" s="89" t="s">
        <v>33</v>
      </c>
      <c r="J30" s="65">
        <f>ROUND(J116, 2)</f>
        <v>0</v>
      </c>
      <c r="L30" s="32"/>
    </row>
    <row r="31" spans="2:12" s="1" customFormat="1" ht="6.95" customHeight="1">
      <c r="B31" s="32"/>
      <c r="D31" s="52"/>
      <c r="E31" s="52"/>
      <c r="F31" s="52"/>
      <c r="G31" s="52"/>
      <c r="H31" s="52"/>
      <c r="I31" s="52"/>
      <c r="J31" s="52"/>
      <c r="K31" s="52"/>
      <c r="L31" s="32"/>
    </row>
    <row r="32" spans="2:12" s="1" customFormat="1" ht="14.45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5" customHeight="1">
      <c r="B33" s="32"/>
      <c r="D33" s="54" t="s">
        <v>37</v>
      </c>
      <c r="E33" s="27" t="s">
        <v>38</v>
      </c>
      <c r="F33" s="90">
        <f>ROUND((SUM(BE116:BE128)),  2)</f>
        <v>0</v>
      </c>
      <c r="I33" s="91">
        <v>0.21</v>
      </c>
      <c r="J33" s="90">
        <f>ROUND(((SUM(BE116:BE128))*I33),  2)</f>
        <v>0</v>
      </c>
      <c r="L33" s="32"/>
    </row>
    <row r="34" spans="2:12" s="1" customFormat="1" ht="14.45" customHeight="1">
      <c r="B34" s="32"/>
      <c r="E34" s="27" t="s">
        <v>39</v>
      </c>
      <c r="F34" s="90">
        <f>ROUND((SUM(BF116:BF128)),  2)</f>
        <v>0</v>
      </c>
      <c r="I34" s="91">
        <v>0.12</v>
      </c>
      <c r="J34" s="90">
        <f>ROUND(((SUM(BF116:BF128))*I34),  2)</f>
        <v>0</v>
      </c>
      <c r="L34" s="32"/>
    </row>
    <row r="35" spans="2:12" s="1" customFormat="1" ht="14.45" hidden="1" customHeight="1">
      <c r="B35" s="32"/>
      <c r="E35" s="27" t="s">
        <v>40</v>
      </c>
      <c r="F35" s="90">
        <f>ROUND((SUM(BG116:BG128)),  2)</f>
        <v>0</v>
      </c>
      <c r="I35" s="91">
        <v>0.21</v>
      </c>
      <c r="J35" s="90">
        <f>0</f>
        <v>0</v>
      </c>
      <c r="L35" s="32"/>
    </row>
    <row r="36" spans="2:12" s="1" customFormat="1" ht="14.45" hidden="1" customHeight="1">
      <c r="B36" s="32"/>
      <c r="E36" s="27" t="s">
        <v>41</v>
      </c>
      <c r="F36" s="90">
        <f>ROUND((SUM(BH116:BH128)),  2)</f>
        <v>0</v>
      </c>
      <c r="I36" s="91">
        <v>0.12</v>
      </c>
      <c r="J36" s="90">
        <f>0</f>
        <v>0</v>
      </c>
      <c r="L36" s="32"/>
    </row>
    <row r="37" spans="2:12" s="1" customFormat="1" ht="14.45" hidden="1" customHeight="1">
      <c r="B37" s="32"/>
      <c r="E37" s="27" t="s">
        <v>42</v>
      </c>
      <c r="F37" s="90">
        <f>ROUND((SUM(BI116:BI128)),  2)</f>
        <v>0</v>
      </c>
      <c r="I37" s="91">
        <v>0</v>
      </c>
      <c r="J37" s="90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2" t="s">
        <v>48</v>
      </c>
      <c r="E61" s="34"/>
      <c r="F61" s="98" t="s">
        <v>49</v>
      </c>
      <c r="G61" s="42" t="s">
        <v>48</v>
      </c>
      <c r="H61" s="34"/>
      <c r="I61" s="34"/>
      <c r="J61" s="99" t="s">
        <v>49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2" t="s">
        <v>48</v>
      </c>
      <c r="E76" s="34"/>
      <c r="F76" s="98" t="s">
        <v>49</v>
      </c>
      <c r="G76" s="42" t="s">
        <v>48</v>
      </c>
      <c r="H76" s="34"/>
      <c r="I76" s="34"/>
      <c r="J76" s="99" t="s">
        <v>49</v>
      </c>
      <c r="K76" s="34"/>
      <c r="L76" s="32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2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2"/>
    </row>
    <row r="82" spans="2:47" s="1" customFormat="1" ht="24.95" customHeight="1">
      <c r="B82" s="32"/>
      <c r="C82" s="21" t="s">
        <v>124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55" t="str">
        <f>E7</f>
        <v>ČOV UHERSKÝ BROD - VÝMĚNA POTRUBÍ VK</v>
      </c>
      <c r="F85" s="256"/>
      <c r="G85" s="256"/>
      <c r="H85" s="256"/>
      <c r="L85" s="32"/>
    </row>
    <row r="86" spans="2:47" s="1" customFormat="1" ht="12" customHeight="1">
      <c r="B86" s="32"/>
      <c r="C86" s="27" t="s">
        <v>107</v>
      </c>
      <c r="L86" s="32"/>
    </row>
    <row r="87" spans="2:47" s="1" customFormat="1" ht="16.5" customHeight="1">
      <c r="B87" s="32"/>
      <c r="E87" s="220" t="str">
        <f>E9</f>
        <v>02 - PROVOZNÍ SOUBORY</v>
      </c>
      <c r="F87" s="254"/>
      <c r="G87" s="254"/>
      <c r="H87" s="25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1" t="str">
        <f>IF(J12="","",J12)</f>
        <v>7. 5. 2025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29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27</v>
      </c>
      <c r="F92" s="25" t="str">
        <f>IF(E18="","",E18)</f>
        <v>Vyplň údaj</v>
      </c>
      <c r="I92" s="27" t="s">
        <v>31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0" t="s">
        <v>125</v>
      </c>
      <c r="D94" s="92"/>
      <c r="E94" s="92"/>
      <c r="F94" s="92"/>
      <c r="G94" s="92"/>
      <c r="H94" s="92"/>
      <c r="I94" s="92"/>
      <c r="J94" s="101" t="s">
        <v>126</v>
      </c>
      <c r="K94" s="92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2" t="s">
        <v>127</v>
      </c>
      <c r="J96" s="65">
        <f>J116</f>
        <v>0</v>
      </c>
      <c r="L96" s="32"/>
      <c r="AU96" s="17" t="s">
        <v>128</v>
      </c>
    </row>
    <row r="97" spans="2:12" s="1" customFormat="1" ht="21.75" customHeight="1">
      <c r="B97" s="32"/>
      <c r="L97" s="32"/>
    </row>
    <row r="98" spans="2:12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32"/>
    </row>
    <row r="102" spans="2:12" s="1" customFormat="1" ht="6.95" customHeight="1"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32"/>
    </row>
    <row r="103" spans="2:12" s="1" customFormat="1" ht="24.95" customHeight="1">
      <c r="B103" s="32"/>
      <c r="C103" s="21" t="s">
        <v>138</v>
      </c>
      <c r="L103" s="32"/>
    </row>
    <row r="104" spans="2:12" s="1" customFormat="1" ht="6.95" customHeight="1">
      <c r="B104" s="32"/>
      <c r="L104" s="32"/>
    </row>
    <row r="105" spans="2:12" s="1" customFormat="1" ht="12" customHeight="1">
      <c r="B105" s="32"/>
      <c r="C105" s="27" t="s">
        <v>16</v>
      </c>
      <c r="L105" s="32"/>
    </row>
    <row r="106" spans="2:12" s="1" customFormat="1" ht="16.5" customHeight="1">
      <c r="B106" s="32"/>
      <c r="E106" s="255" t="str">
        <f>E7</f>
        <v>ČOV UHERSKÝ BROD - VÝMĚNA POTRUBÍ VK</v>
      </c>
      <c r="F106" s="256"/>
      <c r="G106" s="256"/>
      <c r="H106" s="256"/>
      <c r="L106" s="32"/>
    </row>
    <row r="107" spans="2:12" s="1" customFormat="1" ht="12" customHeight="1">
      <c r="B107" s="32"/>
      <c r="C107" s="27" t="s">
        <v>107</v>
      </c>
      <c r="L107" s="32"/>
    </row>
    <row r="108" spans="2:12" s="1" customFormat="1" ht="16.5" customHeight="1">
      <c r="B108" s="32"/>
      <c r="E108" s="220" t="str">
        <f>E9</f>
        <v>02 - PROVOZNÍ SOUBORY</v>
      </c>
      <c r="F108" s="254"/>
      <c r="G108" s="254"/>
      <c r="H108" s="254"/>
      <c r="L108" s="32"/>
    </row>
    <row r="109" spans="2:12" s="1" customFormat="1" ht="6.95" customHeight="1">
      <c r="B109" s="32"/>
      <c r="L109" s="32"/>
    </row>
    <row r="110" spans="2:12" s="1" customFormat="1" ht="12" customHeight="1">
      <c r="B110" s="32"/>
      <c r="C110" s="27" t="s">
        <v>20</v>
      </c>
      <c r="F110" s="25" t="str">
        <f>F12</f>
        <v xml:space="preserve"> </v>
      </c>
      <c r="I110" s="27" t="s">
        <v>22</v>
      </c>
      <c r="J110" s="51" t="str">
        <f>IF(J12="","",J12)</f>
        <v>7. 5. 2025</v>
      </c>
      <c r="L110" s="32"/>
    </row>
    <row r="111" spans="2:12" s="1" customFormat="1" ht="6.95" customHeight="1">
      <c r="B111" s="32"/>
      <c r="L111" s="32"/>
    </row>
    <row r="112" spans="2:12" s="1" customFormat="1" ht="15.2" customHeight="1">
      <c r="B112" s="32"/>
      <c r="C112" s="27" t="s">
        <v>24</v>
      </c>
      <c r="F112" s="25" t="str">
        <f>E15</f>
        <v xml:space="preserve"> </v>
      </c>
      <c r="I112" s="27" t="s">
        <v>29</v>
      </c>
      <c r="J112" s="30" t="str">
        <f>E21</f>
        <v xml:space="preserve"> </v>
      </c>
      <c r="L112" s="32"/>
    </row>
    <row r="113" spans="2:65" s="1" customFormat="1" ht="15.2" customHeight="1">
      <c r="B113" s="32"/>
      <c r="C113" s="27" t="s">
        <v>27</v>
      </c>
      <c r="F113" s="25" t="str">
        <f>IF(E18="","",E18)</f>
        <v>Vyplň údaj</v>
      </c>
      <c r="I113" s="27" t="s">
        <v>31</v>
      </c>
      <c r="J113" s="30" t="str">
        <f>E24</f>
        <v xml:space="preserve"> </v>
      </c>
      <c r="L113" s="32"/>
    </row>
    <row r="114" spans="2:65" s="1" customFormat="1" ht="10.35" customHeight="1">
      <c r="B114" s="32"/>
      <c r="L114" s="32"/>
    </row>
    <row r="115" spans="2:65" s="10" customFormat="1" ht="29.25" customHeight="1">
      <c r="B115" s="111"/>
      <c r="C115" s="112" t="s">
        <v>139</v>
      </c>
      <c r="D115" s="113" t="s">
        <v>58</v>
      </c>
      <c r="E115" s="113" t="s">
        <v>54</v>
      </c>
      <c r="F115" s="113" t="s">
        <v>55</v>
      </c>
      <c r="G115" s="113" t="s">
        <v>140</v>
      </c>
      <c r="H115" s="113" t="s">
        <v>141</v>
      </c>
      <c r="I115" s="113" t="s">
        <v>142</v>
      </c>
      <c r="J115" s="113" t="s">
        <v>126</v>
      </c>
      <c r="K115" s="114" t="s">
        <v>143</v>
      </c>
      <c r="L115" s="111"/>
      <c r="M115" s="58" t="s">
        <v>1</v>
      </c>
      <c r="N115" s="59" t="s">
        <v>37</v>
      </c>
      <c r="O115" s="59" t="s">
        <v>144</v>
      </c>
      <c r="P115" s="59" t="s">
        <v>145</v>
      </c>
      <c r="Q115" s="59" t="s">
        <v>146</v>
      </c>
      <c r="R115" s="59" t="s">
        <v>147</v>
      </c>
      <c r="S115" s="59" t="s">
        <v>148</v>
      </c>
      <c r="T115" s="60" t="s">
        <v>149</v>
      </c>
    </row>
    <row r="116" spans="2:65" s="1" customFormat="1" ht="22.9" customHeight="1">
      <c r="B116" s="32"/>
      <c r="C116" s="177" t="s">
        <v>150</v>
      </c>
      <c r="D116" s="178"/>
      <c r="E116" s="178"/>
      <c r="F116" s="178"/>
      <c r="G116" s="178"/>
      <c r="H116" s="178"/>
      <c r="J116" s="193">
        <f>BK116</f>
        <v>0</v>
      </c>
      <c r="L116" s="32"/>
      <c r="M116" s="61"/>
      <c r="N116" s="52"/>
      <c r="O116" s="52"/>
      <c r="P116" s="115">
        <f>SUM(P117:P128)</f>
        <v>0</v>
      </c>
      <c r="Q116" s="52"/>
      <c r="R116" s="115">
        <f>SUM(R117:R128)</f>
        <v>0</v>
      </c>
      <c r="S116" s="52"/>
      <c r="T116" s="116">
        <f>SUM(T117:T128)</f>
        <v>0</v>
      </c>
      <c r="AT116" s="17" t="s">
        <v>72</v>
      </c>
      <c r="AU116" s="17" t="s">
        <v>128</v>
      </c>
      <c r="BK116" s="117">
        <f>SUM(BK117:BK128)</f>
        <v>0</v>
      </c>
    </row>
    <row r="117" spans="2:65" s="1" customFormat="1" ht="16.5" customHeight="1">
      <c r="B117" s="126"/>
      <c r="C117" s="182" t="s">
        <v>81</v>
      </c>
      <c r="D117" s="182" t="s">
        <v>155</v>
      </c>
      <c r="E117" s="183" t="s">
        <v>577</v>
      </c>
      <c r="F117" s="184" t="s">
        <v>578</v>
      </c>
      <c r="G117" s="185" t="s">
        <v>211</v>
      </c>
      <c r="H117" s="186">
        <v>2</v>
      </c>
      <c r="I117" s="128"/>
      <c r="J117" s="195">
        <f>ROUND(I117*H117,2)</f>
        <v>0</v>
      </c>
      <c r="K117" s="127" t="s">
        <v>1</v>
      </c>
      <c r="L117" s="32"/>
      <c r="M117" s="129" t="s">
        <v>1</v>
      </c>
      <c r="N117" s="130" t="s">
        <v>38</v>
      </c>
      <c r="P117" s="131">
        <f>O117*H117</f>
        <v>0</v>
      </c>
      <c r="Q117" s="131">
        <v>0</v>
      </c>
      <c r="R117" s="131">
        <f>Q117*H117</f>
        <v>0</v>
      </c>
      <c r="S117" s="131">
        <v>0</v>
      </c>
      <c r="T117" s="132">
        <f>S117*H117</f>
        <v>0</v>
      </c>
      <c r="AR117" s="133" t="s">
        <v>159</v>
      </c>
      <c r="AT117" s="133" t="s">
        <v>155</v>
      </c>
      <c r="AU117" s="133" t="s">
        <v>73</v>
      </c>
      <c r="AY117" s="17" t="s">
        <v>153</v>
      </c>
      <c r="BE117" s="134">
        <f>IF(N117="základní",J117,0)</f>
        <v>0</v>
      </c>
      <c r="BF117" s="134">
        <f>IF(N117="snížená",J117,0)</f>
        <v>0</v>
      </c>
      <c r="BG117" s="134">
        <f>IF(N117="zákl. přenesená",J117,0)</f>
        <v>0</v>
      </c>
      <c r="BH117" s="134">
        <f>IF(N117="sníž. přenesená",J117,0)</f>
        <v>0</v>
      </c>
      <c r="BI117" s="134">
        <f>IF(N117="nulová",J117,0)</f>
        <v>0</v>
      </c>
      <c r="BJ117" s="17" t="s">
        <v>81</v>
      </c>
      <c r="BK117" s="134">
        <f>ROUND(I117*H117,2)</f>
        <v>0</v>
      </c>
      <c r="BL117" s="17" t="s">
        <v>159</v>
      </c>
      <c r="BM117" s="133" t="s">
        <v>579</v>
      </c>
    </row>
    <row r="118" spans="2:65" s="12" customFormat="1">
      <c r="B118" s="135"/>
      <c r="C118" s="187"/>
      <c r="D118" s="188" t="s">
        <v>161</v>
      </c>
      <c r="E118" s="189" t="s">
        <v>1</v>
      </c>
      <c r="F118" s="190" t="s">
        <v>83</v>
      </c>
      <c r="G118" s="187"/>
      <c r="H118" s="191">
        <v>2</v>
      </c>
      <c r="I118" s="137"/>
      <c r="J118" s="187"/>
      <c r="L118" s="135"/>
      <c r="M118" s="138"/>
      <c r="T118" s="139"/>
      <c r="AT118" s="136" t="s">
        <v>161</v>
      </c>
      <c r="AU118" s="136" t="s">
        <v>73</v>
      </c>
      <c r="AV118" s="12" t="s">
        <v>83</v>
      </c>
      <c r="AW118" s="12" t="s">
        <v>30</v>
      </c>
      <c r="AX118" s="12" t="s">
        <v>81</v>
      </c>
      <c r="AY118" s="136" t="s">
        <v>153</v>
      </c>
    </row>
    <row r="119" spans="2:65" s="1" customFormat="1" ht="24.2" customHeight="1">
      <c r="B119" s="126"/>
      <c r="C119" s="182" t="s">
        <v>83</v>
      </c>
      <c r="D119" s="182" t="s">
        <v>155</v>
      </c>
      <c r="E119" s="183" t="s">
        <v>580</v>
      </c>
      <c r="F119" s="184" t="s">
        <v>581</v>
      </c>
      <c r="G119" s="185" t="s">
        <v>211</v>
      </c>
      <c r="H119" s="186">
        <v>2</v>
      </c>
      <c r="I119" s="128"/>
      <c r="J119" s="195">
        <f>ROUND(I119*H119,2)</f>
        <v>0</v>
      </c>
      <c r="K119" s="127" t="s">
        <v>1</v>
      </c>
      <c r="L119" s="32"/>
      <c r="M119" s="129" t="s">
        <v>1</v>
      </c>
      <c r="N119" s="130" t="s">
        <v>38</v>
      </c>
      <c r="P119" s="131">
        <f>O119*H119</f>
        <v>0</v>
      </c>
      <c r="Q119" s="131">
        <v>0</v>
      </c>
      <c r="R119" s="131">
        <f>Q119*H119</f>
        <v>0</v>
      </c>
      <c r="S119" s="131">
        <v>0</v>
      </c>
      <c r="T119" s="132">
        <f>S119*H119</f>
        <v>0</v>
      </c>
      <c r="AR119" s="133" t="s">
        <v>159</v>
      </c>
      <c r="AT119" s="133" t="s">
        <v>155</v>
      </c>
      <c r="AU119" s="133" t="s">
        <v>73</v>
      </c>
      <c r="AY119" s="17" t="s">
        <v>153</v>
      </c>
      <c r="BE119" s="134">
        <f>IF(N119="základní",J119,0)</f>
        <v>0</v>
      </c>
      <c r="BF119" s="134">
        <f>IF(N119="snížená",J119,0)</f>
        <v>0</v>
      </c>
      <c r="BG119" s="134">
        <f>IF(N119="zákl. přenesená",J119,0)</f>
        <v>0</v>
      </c>
      <c r="BH119" s="134">
        <f>IF(N119="sníž. přenesená",J119,0)</f>
        <v>0</v>
      </c>
      <c r="BI119" s="134">
        <f>IF(N119="nulová",J119,0)</f>
        <v>0</v>
      </c>
      <c r="BJ119" s="17" t="s">
        <v>81</v>
      </c>
      <c r="BK119" s="134">
        <f>ROUND(I119*H119,2)</f>
        <v>0</v>
      </c>
      <c r="BL119" s="17" t="s">
        <v>159</v>
      </c>
      <c r="BM119" s="133" t="s">
        <v>582</v>
      </c>
    </row>
    <row r="120" spans="2:65" s="12" customFormat="1">
      <c r="B120" s="135"/>
      <c r="C120" s="187"/>
      <c r="D120" s="188" t="s">
        <v>161</v>
      </c>
      <c r="E120" s="189" t="s">
        <v>1</v>
      </c>
      <c r="F120" s="190" t="s">
        <v>83</v>
      </c>
      <c r="G120" s="187"/>
      <c r="H120" s="191">
        <v>2</v>
      </c>
      <c r="I120" s="137"/>
      <c r="J120" s="187"/>
      <c r="L120" s="135"/>
      <c r="M120" s="138"/>
      <c r="T120" s="139"/>
      <c r="AT120" s="136" t="s">
        <v>161</v>
      </c>
      <c r="AU120" s="136" t="s">
        <v>73</v>
      </c>
      <c r="AV120" s="12" t="s">
        <v>83</v>
      </c>
      <c r="AW120" s="12" t="s">
        <v>30</v>
      </c>
      <c r="AX120" s="12" t="s">
        <v>81</v>
      </c>
      <c r="AY120" s="136" t="s">
        <v>153</v>
      </c>
    </row>
    <row r="121" spans="2:65" s="1" customFormat="1" ht="49.15" customHeight="1">
      <c r="B121" s="126"/>
      <c r="C121" s="182" t="s">
        <v>169</v>
      </c>
      <c r="D121" s="182" t="s">
        <v>155</v>
      </c>
      <c r="E121" s="183" t="s">
        <v>583</v>
      </c>
      <c r="F121" s="184" t="s">
        <v>584</v>
      </c>
      <c r="G121" s="185" t="s">
        <v>211</v>
      </c>
      <c r="H121" s="186">
        <v>2</v>
      </c>
      <c r="I121" s="128"/>
      <c r="J121" s="195">
        <f>ROUND(I121*H121,2)</f>
        <v>0</v>
      </c>
      <c r="K121" s="127" t="s">
        <v>1</v>
      </c>
      <c r="L121" s="32"/>
      <c r="M121" s="129" t="s">
        <v>1</v>
      </c>
      <c r="N121" s="130" t="s">
        <v>38</v>
      </c>
      <c r="P121" s="131">
        <f>O121*H121</f>
        <v>0</v>
      </c>
      <c r="Q121" s="131">
        <v>0</v>
      </c>
      <c r="R121" s="131">
        <f>Q121*H121</f>
        <v>0</v>
      </c>
      <c r="S121" s="131">
        <v>0</v>
      </c>
      <c r="T121" s="132">
        <f>S121*H121</f>
        <v>0</v>
      </c>
      <c r="AR121" s="133" t="s">
        <v>159</v>
      </c>
      <c r="AT121" s="133" t="s">
        <v>155</v>
      </c>
      <c r="AU121" s="133" t="s">
        <v>73</v>
      </c>
      <c r="AY121" s="17" t="s">
        <v>153</v>
      </c>
      <c r="BE121" s="134">
        <f>IF(N121="základní",J121,0)</f>
        <v>0</v>
      </c>
      <c r="BF121" s="134">
        <f>IF(N121="snížená",J121,0)</f>
        <v>0</v>
      </c>
      <c r="BG121" s="134">
        <f>IF(N121="zákl. přenesená",J121,0)</f>
        <v>0</v>
      </c>
      <c r="BH121" s="134">
        <f>IF(N121="sníž. přenesená",J121,0)</f>
        <v>0</v>
      </c>
      <c r="BI121" s="134">
        <f>IF(N121="nulová",J121,0)</f>
        <v>0</v>
      </c>
      <c r="BJ121" s="17" t="s">
        <v>81</v>
      </c>
      <c r="BK121" s="134">
        <f>ROUND(I121*H121,2)</f>
        <v>0</v>
      </c>
      <c r="BL121" s="17" t="s">
        <v>159</v>
      </c>
      <c r="BM121" s="133" t="s">
        <v>585</v>
      </c>
    </row>
    <row r="122" spans="2:65" s="12" customFormat="1">
      <c r="B122" s="135"/>
      <c r="C122" s="187"/>
      <c r="D122" s="188" t="s">
        <v>161</v>
      </c>
      <c r="E122" s="189" t="s">
        <v>1</v>
      </c>
      <c r="F122" s="190" t="s">
        <v>83</v>
      </c>
      <c r="G122" s="187"/>
      <c r="H122" s="191">
        <v>2</v>
      </c>
      <c r="I122" s="137"/>
      <c r="J122" s="187"/>
      <c r="L122" s="135"/>
      <c r="M122" s="138"/>
      <c r="T122" s="139"/>
      <c r="AT122" s="136" t="s">
        <v>161</v>
      </c>
      <c r="AU122" s="136" t="s">
        <v>73</v>
      </c>
      <c r="AV122" s="12" t="s">
        <v>83</v>
      </c>
      <c r="AW122" s="12" t="s">
        <v>30</v>
      </c>
      <c r="AX122" s="12" t="s">
        <v>81</v>
      </c>
      <c r="AY122" s="136" t="s">
        <v>153</v>
      </c>
    </row>
    <row r="123" spans="2:65" s="1" customFormat="1" ht="66.75" customHeight="1">
      <c r="B123" s="126"/>
      <c r="C123" s="182" t="s">
        <v>159</v>
      </c>
      <c r="D123" s="182" t="s">
        <v>155</v>
      </c>
      <c r="E123" s="183" t="s">
        <v>586</v>
      </c>
      <c r="F123" s="184" t="s">
        <v>587</v>
      </c>
      <c r="G123" s="185" t="s">
        <v>211</v>
      </c>
      <c r="H123" s="186">
        <v>2</v>
      </c>
      <c r="I123" s="128"/>
      <c r="J123" s="195">
        <f>ROUND(I123*H123,2)</f>
        <v>0</v>
      </c>
      <c r="K123" s="127" t="s">
        <v>1</v>
      </c>
      <c r="L123" s="32"/>
      <c r="M123" s="129" t="s">
        <v>1</v>
      </c>
      <c r="N123" s="130" t="s">
        <v>38</v>
      </c>
      <c r="P123" s="131">
        <f>O123*H123</f>
        <v>0</v>
      </c>
      <c r="Q123" s="131">
        <v>0</v>
      </c>
      <c r="R123" s="131">
        <f>Q123*H123</f>
        <v>0</v>
      </c>
      <c r="S123" s="131">
        <v>0</v>
      </c>
      <c r="T123" s="132">
        <f>S123*H123</f>
        <v>0</v>
      </c>
      <c r="AR123" s="133" t="s">
        <v>159</v>
      </c>
      <c r="AT123" s="133" t="s">
        <v>155</v>
      </c>
      <c r="AU123" s="133" t="s">
        <v>73</v>
      </c>
      <c r="AY123" s="17" t="s">
        <v>153</v>
      </c>
      <c r="BE123" s="134">
        <f>IF(N123="základní",J123,0)</f>
        <v>0</v>
      </c>
      <c r="BF123" s="134">
        <f>IF(N123="snížená",J123,0)</f>
        <v>0</v>
      </c>
      <c r="BG123" s="134">
        <f>IF(N123="zákl. přenesená",J123,0)</f>
        <v>0</v>
      </c>
      <c r="BH123" s="134">
        <f>IF(N123="sníž. přenesená",J123,0)</f>
        <v>0</v>
      </c>
      <c r="BI123" s="134">
        <f>IF(N123="nulová",J123,0)</f>
        <v>0</v>
      </c>
      <c r="BJ123" s="17" t="s">
        <v>81</v>
      </c>
      <c r="BK123" s="134">
        <f>ROUND(I123*H123,2)</f>
        <v>0</v>
      </c>
      <c r="BL123" s="17" t="s">
        <v>159</v>
      </c>
      <c r="BM123" s="133" t="s">
        <v>588</v>
      </c>
    </row>
    <row r="124" spans="2:65" s="12" customFormat="1">
      <c r="B124" s="135"/>
      <c r="C124" s="187"/>
      <c r="D124" s="188" t="s">
        <v>161</v>
      </c>
      <c r="E124" s="189" t="s">
        <v>1</v>
      </c>
      <c r="F124" s="190" t="s">
        <v>83</v>
      </c>
      <c r="G124" s="187"/>
      <c r="H124" s="191">
        <v>2</v>
      </c>
      <c r="I124" s="137"/>
      <c r="J124" s="187"/>
      <c r="L124" s="135"/>
      <c r="M124" s="138"/>
      <c r="T124" s="139"/>
      <c r="AT124" s="136" t="s">
        <v>161</v>
      </c>
      <c r="AU124" s="136" t="s">
        <v>73</v>
      </c>
      <c r="AV124" s="12" t="s">
        <v>83</v>
      </c>
      <c r="AW124" s="12" t="s">
        <v>30</v>
      </c>
      <c r="AX124" s="12" t="s">
        <v>81</v>
      </c>
      <c r="AY124" s="136" t="s">
        <v>153</v>
      </c>
    </row>
    <row r="125" spans="2:65" s="1" customFormat="1" ht="37.9" customHeight="1">
      <c r="B125" s="126"/>
      <c r="C125" s="182" t="s">
        <v>177</v>
      </c>
      <c r="D125" s="182" t="s">
        <v>155</v>
      </c>
      <c r="E125" s="183" t="s">
        <v>589</v>
      </c>
      <c r="F125" s="184" t="s">
        <v>590</v>
      </c>
      <c r="G125" s="185" t="s">
        <v>211</v>
      </c>
      <c r="H125" s="186">
        <v>2</v>
      </c>
      <c r="I125" s="128"/>
      <c r="J125" s="195">
        <f>ROUND(I125*H125,2)</f>
        <v>0</v>
      </c>
      <c r="K125" s="127" t="s">
        <v>1</v>
      </c>
      <c r="L125" s="32"/>
      <c r="M125" s="129" t="s">
        <v>1</v>
      </c>
      <c r="N125" s="130" t="s">
        <v>38</v>
      </c>
      <c r="P125" s="131">
        <f>O125*H125</f>
        <v>0</v>
      </c>
      <c r="Q125" s="131">
        <v>0</v>
      </c>
      <c r="R125" s="131">
        <f>Q125*H125</f>
        <v>0</v>
      </c>
      <c r="S125" s="131">
        <v>0</v>
      </c>
      <c r="T125" s="132">
        <f>S125*H125</f>
        <v>0</v>
      </c>
      <c r="AR125" s="133" t="s">
        <v>159</v>
      </c>
      <c r="AT125" s="133" t="s">
        <v>155</v>
      </c>
      <c r="AU125" s="133" t="s">
        <v>73</v>
      </c>
      <c r="AY125" s="17" t="s">
        <v>153</v>
      </c>
      <c r="BE125" s="134">
        <f>IF(N125="základní",J125,0)</f>
        <v>0</v>
      </c>
      <c r="BF125" s="134">
        <f>IF(N125="snížená",J125,0)</f>
        <v>0</v>
      </c>
      <c r="BG125" s="134">
        <f>IF(N125="zákl. přenesená",J125,0)</f>
        <v>0</v>
      </c>
      <c r="BH125" s="134">
        <f>IF(N125="sníž. přenesená",J125,0)</f>
        <v>0</v>
      </c>
      <c r="BI125" s="134">
        <f>IF(N125="nulová",J125,0)</f>
        <v>0</v>
      </c>
      <c r="BJ125" s="17" t="s">
        <v>81</v>
      </c>
      <c r="BK125" s="134">
        <f>ROUND(I125*H125,2)</f>
        <v>0</v>
      </c>
      <c r="BL125" s="17" t="s">
        <v>159</v>
      </c>
      <c r="BM125" s="133" t="s">
        <v>591</v>
      </c>
    </row>
    <row r="126" spans="2:65" s="12" customFormat="1">
      <c r="B126" s="135"/>
      <c r="C126" s="187"/>
      <c r="D126" s="188" t="s">
        <v>161</v>
      </c>
      <c r="E126" s="189" t="s">
        <v>1</v>
      </c>
      <c r="F126" s="190" t="s">
        <v>83</v>
      </c>
      <c r="G126" s="187"/>
      <c r="H126" s="191">
        <v>2</v>
      </c>
      <c r="I126" s="137"/>
      <c r="J126" s="187"/>
      <c r="L126" s="135"/>
      <c r="M126" s="138"/>
      <c r="T126" s="139"/>
      <c r="AT126" s="136" t="s">
        <v>161</v>
      </c>
      <c r="AU126" s="136" t="s">
        <v>73</v>
      </c>
      <c r="AV126" s="12" t="s">
        <v>83</v>
      </c>
      <c r="AW126" s="12" t="s">
        <v>30</v>
      </c>
      <c r="AX126" s="12" t="s">
        <v>81</v>
      </c>
      <c r="AY126" s="136" t="s">
        <v>153</v>
      </c>
    </row>
    <row r="127" spans="2:65" s="1" customFormat="1" ht="37.9" customHeight="1">
      <c r="B127" s="126"/>
      <c r="C127" s="182" t="s">
        <v>182</v>
      </c>
      <c r="D127" s="182" t="s">
        <v>155</v>
      </c>
      <c r="E127" s="183" t="s">
        <v>592</v>
      </c>
      <c r="F127" s="184" t="s">
        <v>593</v>
      </c>
      <c r="G127" s="185" t="s">
        <v>211</v>
      </c>
      <c r="H127" s="186">
        <v>2</v>
      </c>
      <c r="I127" s="128"/>
      <c r="J127" s="195">
        <f>ROUND(I127*H127,2)</f>
        <v>0</v>
      </c>
      <c r="K127" s="127" t="s">
        <v>1</v>
      </c>
      <c r="L127" s="32"/>
      <c r="M127" s="129" t="s">
        <v>1</v>
      </c>
      <c r="N127" s="130" t="s">
        <v>38</v>
      </c>
      <c r="P127" s="131">
        <f>O127*H127</f>
        <v>0</v>
      </c>
      <c r="Q127" s="131">
        <v>0</v>
      </c>
      <c r="R127" s="131">
        <f>Q127*H127</f>
        <v>0</v>
      </c>
      <c r="S127" s="131">
        <v>0</v>
      </c>
      <c r="T127" s="132">
        <f>S127*H127</f>
        <v>0</v>
      </c>
      <c r="AR127" s="133" t="s">
        <v>159</v>
      </c>
      <c r="AT127" s="133" t="s">
        <v>155</v>
      </c>
      <c r="AU127" s="133" t="s">
        <v>73</v>
      </c>
      <c r="AY127" s="17" t="s">
        <v>153</v>
      </c>
      <c r="BE127" s="134">
        <f>IF(N127="základní",J127,0)</f>
        <v>0</v>
      </c>
      <c r="BF127" s="134">
        <f>IF(N127="snížená",J127,0)</f>
        <v>0</v>
      </c>
      <c r="BG127" s="134">
        <f>IF(N127="zákl. přenesená",J127,0)</f>
        <v>0</v>
      </c>
      <c r="BH127" s="134">
        <f>IF(N127="sníž. přenesená",J127,0)</f>
        <v>0</v>
      </c>
      <c r="BI127" s="134">
        <f>IF(N127="nulová",J127,0)</f>
        <v>0</v>
      </c>
      <c r="BJ127" s="17" t="s">
        <v>81</v>
      </c>
      <c r="BK127" s="134">
        <f>ROUND(I127*H127,2)</f>
        <v>0</v>
      </c>
      <c r="BL127" s="17" t="s">
        <v>159</v>
      </c>
      <c r="BM127" s="133" t="s">
        <v>594</v>
      </c>
    </row>
    <row r="128" spans="2:65" s="12" customFormat="1">
      <c r="B128" s="135"/>
      <c r="C128" s="187"/>
      <c r="D128" s="188" t="s">
        <v>161</v>
      </c>
      <c r="E128" s="189" t="s">
        <v>1</v>
      </c>
      <c r="F128" s="190" t="s">
        <v>83</v>
      </c>
      <c r="G128" s="187"/>
      <c r="H128" s="191">
        <v>2</v>
      </c>
      <c r="I128" s="137"/>
      <c r="J128" s="187"/>
      <c r="L128" s="135"/>
      <c r="M128" s="165"/>
      <c r="N128" s="166"/>
      <c r="O128" s="166"/>
      <c r="P128" s="166"/>
      <c r="Q128" s="166"/>
      <c r="R128" s="166"/>
      <c r="S128" s="166"/>
      <c r="T128" s="167"/>
      <c r="AT128" s="136" t="s">
        <v>161</v>
      </c>
      <c r="AU128" s="136" t="s">
        <v>73</v>
      </c>
      <c r="AV128" s="12" t="s">
        <v>83</v>
      </c>
      <c r="AW128" s="12" t="s">
        <v>30</v>
      </c>
      <c r="AX128" s="12" t="s">
        <v>81</v>
      </c>
      <c r="AY128" s="136" t="s">
        <v>153</v>
      </c>
    </row>
    <row r="129" spans="2:12" s="1" customFormat="1" ht="6.95" customHeight="1"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32"/>
    </row>
  </sheetData>
  <autoFilter ref="C115:K128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5"/>
  <sheetViews>
    <sheetView showGridLines="0" topLeftCell="A106" workbookViewId="0">
      <selection activeCell="J117" activeCellId="1" sqref="C117:H135 J117:J13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95</v>
      </c>
      <c r="L4" s="20"/>
      <c r="M4" s="87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5" t="str">
        <f>'Rekapitulace stavby'!K6</f>
        <v>ČOV UHERSKÝ BROD - VÝMĚNA POTRUBÍ VK</v>
      </c>
      <c r="F7" s="256"/>
      <c r="G7" s="256"/>
      <c r="H7" s="256"/>
      <c r="L7" s="20"/>
    </row>
    <row r="8" spans="2:46" s="1" customFormat="1" ht="12" customHeight="1">
      <c r="B8" s="32"/>
      <c r="D8" s="27" t="s">
        <v>107</v>
      </c>
      <c r="L8" s="32"/>
    </row>
    <row r="9" spans="2:46" s="1" customFormat="1" ht="16.5" customHeight="1">
      <c r="B9" s="32"/>
      <c r="E9" s="220" t="s">
        <v>595</v>
      </c>
      <c r="F9" s="254"/>
      <c r="G9" s="254"/>
      <c r="H9" s="254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1" t="str">
        <f>'Rekapitulace stavby'!AN8</f>
        <v>7. 5. 2025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26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57" t="str">
        <f>'Rekapitulace stavby'!E14</f>
        <v>Vyplň údaj</v>
      </c>
      <c r="F18" s="246"/>
      <c r="G18" s="246"/>
      <c r="H18" s="246"/>
      <c r="I18" s="27" t="s">
        <v>26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26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31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26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32</v>
      </c>
      <c r="L26" s="32"/>
    </row>
    <row r="27" spans="2:12" s="7" customFormat="1" ht="16.5" customHeight="1">
      <c r="B27" s="88"/>
      <c r="E27" s="250" t="s">
        <v>1</v>
      </c>
      <c r="F27" s="250"/>
      <c r="G27" s="250"/>
      <c r="H27" s="250"/>
      <c r="L27" s="88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2"/>
      <c r="E29" s="52"/>
      <c r="F29" s="52"/>
      <c r="G29" s="52"/>
      <c r="H29" s="52"/>
      <c r="I29" s="52"/>
      <c r="J29" s="52"/>
      <c r="K29" s="52"/>
      <c r="L29" s="32"/>
    </row>
    <row r="30" spans="2:12" s="1" customFormat="1" ht="25.35" customHeight="1">
      <c r="B30" s="32"/>
      <c r="D30" s="89" t="s">
        <v>33</v>
      </c>
      <c r="J30" s="65">
        <f>ROUND(J117, 2)</f>
        <v>0</v>
      </c>
      <c r="L30" s="32"/>
    </row>
    <row r="31" spans="2:12" s="1" customFormat="1" ht="6.95" customHeight="1">
      <c r="B31" s="32"/>
      <c r="D31" s="52"/>
      <c r="E31" s="52"/>
      <c r="F31" s="52"/>
      <c r="G31" s="52"/>
      <c r="H31" s="52"/>
      <c r="I31" s="52"/>
      <c r="J31" s="52"/>
      <c r="K31" s="52"/>
      <c r="L31" s="32"/>
    </row>
    <row r="32" spans="2:12" s="1" customFormat="1" ht="14.45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5" customHeight="1">
      <c r="B33" s="32"/>
      <c r="D33" s="54" t="s">
        <v>37</v>
      </c>
      <c r="E33" s="27" t="s">
        <v>38</v>
      </c>
      <c r="F33" s="90">
        <f>ROUND((SUM(BE117:BE134)),  2)</f>
        <v>0</v>
      </c>
      <c r="I33" s="91">
        <v>0.21</v>
      </c>
      <c r="J33" s="90">
        <f>ROUND(((SUM(BE117:BE134))*I33),  2)</f>
        <v>0</v>
      </c>
      <c r="L33" s="32"/>
    </row>
    <row r="34" spans="2:12" s="1" customFormat="1" ht="14.45" customHeight="1">
      <c r="B34" s="32"/>
      <c r="E34" s="27" t="s">
        <v>39</v>
      </c>
      <c r="F34" s="90">
        <f>ROUND((SUM(BF117:BF134)),  2)</f>
        <v>0</v>
      </c>
      <c r="I34" s="91">
        <v>0.12</v>
      </c>
      <c r="J34" s="90">
        <f>ROUND(((SUM(BF117:BF134))*I34),  2)</f>
        <v>0</v>
      </c>
      <c r="L34" s="32"/>
    </row>
    <row r="35" spans="2:12" s="1" customFormat="1" ht="14.45" hidden="1" customHeight="1">
      <c r="B35" s="32"/>
      <c r="E35" s="27" t="s">
        <v>40</v>
      </c>
      <c r="F35" s="90">
        <f>ROUND((SUM(BG117:BG134)),  2)</f>
        <v>0</v>
      </c>
      <c r="I35" s="91">
        <v>0.21</v>
      </c>
      <c r="J35" s="90">
        <f>0</f>
        <v>0</v>
      </c>
      <c r="L35" s="32"/>
    </row>
    <row r="36" spans="2:12" s="1" customFormat="1" ht="14.45" hidden="1" customHeight="1">
      <c r="B36" s="32"/>
      <c r="E36" s="27" t="s">
        <v>41</v>
      </c>
      <c r="F36" s="90">
        <f>ROUND((SUM(BH117:BH134)),  2)</f>
        <v>0</v>
      </c>
      <c r="I36" s="91">
        <v>0.12</v>
      </c>
      <c r="J36" s="90">
        <f>0</f>
        <v>0</v>
      </c>
      <c r="L36" s="32"/>
    </row>
    <row r="37" spans="2:12" s="1" customFormat="1" ht="14.45" hidden="1" customHeight="1">
      <c r="B37" s="32"/>
      <c r="E37" s="27" t="s">
        <v>42</v>
      </c>
      <c r="F37" s="90">
        <f>ROUND((SUM(BI117:BI134)),  2)</f>
        <v>0</v>
      </c>
      <c r="I37" s="91">
        <v>0</v>
      </c>
      <c r="J37" s="90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2" t="s">
        <v>48</v>
      </c>
      <c r="E61" s="34"/>
      <c r="F61" s="98" t="s">
        <v>49</v>
      </c>
      <c r="G61" s="42" t="s">
        <v>48</v>
      </c>
      <c r="H61" s="34"/>
      <c r="I61" s="34"/>
      <c r="J61" s="99" t="s">
        <v>49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2" t="s">
        <v>48</v>
      </c>
      <c r="E76" s="34"/>
      <c r="F76" s="98" t="s">
        <v>49</v>
      </c>
      <c r="G76" s="42" t="s">
        <v>48</v>
      </c>
      <c r="H76" s="34"/>
      <c r="I76" s="34"/>
      <c r="J76" s="99" t="s">
        <v>49</v>
      </c>
      <c r="K76" s="34"/>
      <c r="L76" s="32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2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2"/>
    </row>
    <row r="82" spans="2:47" s="1" customFormat="1" ht="24.95" customHeight="1">
      <c r="B82" s="32"/>
      <c r="C82" s="21" t="s">
        <v>124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55" t="str">
        <f>E7</f>
        <v>ČOV UHERSKÝ BROD - VÝMĚNA POTRUBÍ VK</v>
      </c>
      <c r="F85" s="256"/>
      <c r="G85" s="256"/>
      <c r="H85" s="256"/>
      <c r="L85" s="32"/>
    </row>
    <row r="86" spans="2:47" s="1" customFormat="1" ht="12" customHeight="1">
      <c r="B86" s="32"/>
      <c r="C86" s="27" t="s">
        <v>107</v>
      </c>
      <c r="L86" s="32"/>
    </row>
    <row r="87" spans="2:47" s="1" customFormat="1" ht="16.5" customHeight="1">
      <c r="B87" s="32"/>
      <c r="E87" s="220" t="str">
        <f>E9</f>
        <v>03 - VEDLEJŠÍ ROZPOČTOVÉ NÁKLADY</v>
      </c>
      <c r="F87" s="254"/>
      <c r="G87" s="254"/>
      <c r="H87" s="25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1" t="str">
        <f>IF(J12="","",J12)</f>
        <v>7. 5. 2025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29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27</v>
      </c>
      <c r="F92" s="25" t="str">
        <f>IF(E18="","",E18)</f>
        <v>Vyplň údaj</v>
      </c>
      <c r="I92" s="27" t="s">
        <v>31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0" t="s">
        <v>125</v>
      </c>
      <c r="D94" s="92"/>
      <c r="E94" s="92"/>
      <c r="F94" s="92"/>
      <c r="G94" s="92"/>
      <c r="H94" s="92"/>
      <c r="I94" s="92"/>
      <c r="J94" s="101" t="s">
        <v>126</v>
      </c>
      <c r="K94" s="92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2" t="s">
        <v>127</v>
      </c>
      <c r="J96" s="65">
        <f>J117</f>
        <v>0</v>
      </c>
      <c r="L96" s="32"/>
      <c r="AU96" s="17" t="s">
        <v>128</v>
      </c>
    </row>
    <row r="97" spans="2:12" s="8" customFormat="1" ht="24.95" customHeight="1">
      <c r="B97" s="103"/>
      <c r="D97" s="104" t="s">
        <v>596</v>
      </c>
      <c r="E97" s="105"/>
      <c r="F97" s="105"/>
      <c r="G97" s="105"/>
      <c r="H97" s="105"/>
      <c r="I97" s="105"/>
      <c r="J97" s="106">
        <f>J118</f>
        <v>0</v>
      </c>
      <c r="L97" s="103"/>
    </row>
    <row r="98" spans="2:12" s="1" customFormat="1" ht="21.75" customHeight="1">
      <c r="B98" s="32"/>
      <c r="L98" s="32"/>
    </row>
    <row r="99" spans="2:12" s="1" customFormat="1" ht="6.95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32"/>
    </row>
    <row r="103" spans="2:12" s="1" customFormat="1" ht="6.9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2"/>
    </row>
    <row r="104" spans="2:12" s="1" customFormat="1" ht="24.95" customHeight="1">
      <c r="B104" s="32"/>
      <c r="C104" s="21" t="s">
        <v>138</v>
      </c>
      <c r="L104" s="32"/>
    </row>
    <row r="105" spans="2:12" s="1" customFormat="1" ht="6.95" customHeight="1">
      <c r="B105" s="32"/>
      <c r="L105" s="32"/>
    </row>
    <row r="106" spans="2:12" s="1" customFormat="1" ht="12" customHeight="1">
      <c r="B106" s="32"/>
      <c r="C106" s="27" t="s">
        <v>16</v>
      </c>
      <c r="L106" s="32"/>
    </row>
    <row r="107" spans="2:12" s="1" customFormat="1" ht="16.5" customHeight="1">
      <c r="B107" s="32"/>
      <c r="E107" s="255" t="str">
        <f>E7</f>
        <v>ČOV UHERSKÝ BROD - VÝMĚNA POTRUBÍ VK</v>
      </c>
      <c r="F107" s="256"/>
      <c r="G107" s="256"/>
      <c r="H107" s="256"/>
      <c r="L107" s="32"/>
    </row>
    <row r="108" spans="2:12" s="1" customFormat="1" ht="12" customHeight="1">
      <c r="B108" s="32"/>
      <c r="C108" s="27" t="s">
        <v>107</v>
      </c>
      <c r="L108" s="32"/>
    </row>
    <row r="109" spans="2:12" s="1" customFormat="1" ht="16.5" customHeight="1">
      <c r="B109" s="32"/>
      <c r="E109" s="220" t="str">
        <f>E9</f>
        <v>03 - VEDLEJŠÍ ROZPOČTOVÉ NÁKLADY</v>
      </c>
      <c r="F109" s="254"/>
      <c r="G109" s="254"/>
      <c r="H109" s="254"/>
      <c r="L109" s="32"/>
    </row>
    <row r="110" spans="2:12" s="1" customFormat="1" ht="6.95" customHeight="1">
      <c r="B110" s="32"/>
      <c r="L110" s="32"/>
    </row>
    <row r="111" spans="2:12" s="1" customFormat="1" ht="12" customHeight="1">
      <c r="B111" s="32"/>
      <c r="C111" s="27" t="s">
        <v>20</v>
      </c>
      <c r="F111" s="25" t="str">
        <f>F12</f>
        <v xml:space="preserve"> </v>
      </c>
      <c r="I111" s="27" t="s">
        <v>22</v>
      </c>
      <c r="J111" s="51" t="str">
        <f>IF(J12="","",J12)</f>
        <v>7. 5. 2025</v>
      </c>
      <c r="L111" s="32"/>
    </row>
    <row r="112" spans="2:12" s="1" customFormat="1" ht="6.95" customHeight="1">
      <c r="B112" s="32"/>
      <c r="L112" s="32"/>
    </row>
    <row r="113" spans="2:65" s="1" customFormat="1" ht="15.2" customHeight="1">
      <c r="B113" s="32"/>
      <c r="C113" s="27" t="s">
        <v>24</v>
      </c>
      <c r="F113" s="25" t="str">
        <f>E15</f>
        <v xml:space="preserve"> </v>
      </c>
      <c r="I113" s="27" t="s">
        <v>29</v>
      </c>
      <c r="J113" s="30" t="str">
        <f>E21</f>
        <v xml:space="preserve"> </v>
      </c>
      <c r="L113" s="32"/>
    </row>
    <row r="114" spans="2:65" s="1" customFormat="1" ht="15.2" customHeight="1">
      <c r="B114" s="32"/>
      <c r="C114" s="27" t="s">
        <v>27</v>
      </c>
      <c r="F114" s="25" t="str">
        <f>IF(E18="","",E18)</f>
        <v>Vyplň údaj</v>
      </c>
      <c r="I114" s="27" t="s">
        <v>31</v>
      </c>
      <c r="J114" s="30" t="str">
        <f>E24</f>
        <v xml:space="preserve"> </v>
      </c>
      <c r="L114" s="32"/>
    </row>
    <row r="115" spans="2:65" s="1" customFormat="1" ht="10.35" customHeight="1">
      <c r="B115" s="32"/>
      <c r="L115" s="32"/>
    </row>
    <row r="116" spans="2:65" s="10" customFormat="1" ht="29.25" customHeight="1">
      <c r="B116" s="111"/>
      <c r="C116" s="112" t="s">
        <v>139</v>
      </c>
      <c r="D116" s="113" t="s">
        <v>58</v>
      </c>
      <c r="E116" s="113" t="s">
        <v>54</v>
      </c>
      <c r="F116" s="113" t="s">
        <v>55</v>
      </c>
      <c r="G116" s="113" t="s">
        <v>140</v>
      </c>
      <c r="H116" s="113" t="s">
        <v>141</v>
      </c>
      <c r="I116" s="113" t="s">
        <v>142</v>
      </c>
      <c r="J116" s="113" t="s">
        <v>126</v>
      </c>
      <c r="K116" s="114" t="s">
        <v>143</v>
      </c>
      <c r="L116" s="111"/>
      <c r="M116" s="58" t="s">
        <v>1</v>
      </c>
      <c r="N116" s="59" t="s">
        <v>37</v>
      </c>
      <c r="O116" s="59" t="s">
        <v>144</v>
      </c>
      <c r="P116" s="59" t="s">
        <v>145</v>
      </c>
      <c r="Q116" s="59" t="s">
        <v>146</v>
      </c>
      <c r="R116" s="59" t="s">
        <v>147</v>
      </c>
      <c r="S116" s="59" t="s">
        <v>148</v>
      </c>
      <c r="T116" s="60" t="s">
        <v>149</v>
      </c>
    </row>
    <row r="117" spans="2:65" s="1" customFormat="1" ht="22.9" customHeight="1">
      <c r="B117" s="32"/>
      <c r="C117" s="177" t="s">
        <v>150</v>
      </c>
      <c r="D117" s="178"/>
      <c r="E117" s="178"/>
      <c r="F117" s="178"/>
      <c r="G117" s="178"/>
      <c r="H117" s="178"/>
      <c r="J117" s="193">
        <f>BK117</f>
        <v>0</v>
      </c>
      <c r="L117" s="32"/>
      <c r="M117" s="61"/>
      <c r="N117" s="52"/>
      <c r="O117" s="52"/>
      <c r="P117" s="115">
        <f>P118</f>
        <v>0</v>
      </c>
      <c r="Q117" s="52"/>
      <c r="R117" s="115">
        <f>R118</f>
        <v>0</v>
      </c>
      <c r="S117" s="52"/>
      <c r="T117" s="116">
        <f>T118</f>
        <v>0</v>
      </c>
      <c r="AT117" s="17" t="s">
        <v>72</v>
      </c>
      <c r="AU117" s="17" t="s">
        <v>128</v>
      </c>
      <c r="BK117" s="117">
        <f>BK118</f>
        <v>0</v>
      </c>
    </row>
    <row r="118" spans="2:65" s="11" customFormat="1" ht="25.9" customHeight="1">
      <c r="B118" s="118"/>
      <c r="C118" s="179"/>
      <c r="D118" s="180" t="s">
        <v>72</v>
      </c>
      <c r="E118" s="181" t="s">
        <v>597</v>
      </c>
      <c r="F118" s="181" t="s">
        <v>598</v>
      </c>
      <c r="G118" s="179"/>
      <c r="H118" s="179"/>
      <c r="I118" s="120"/>
      <c r="J118" s="194">
        <f>BK118</f>
        <v>0</v>
      </c>
      <c r="L118" s="118"/>
      <c r="M118" s="121"/>
      <c r="P118" s="122">
        <f>SUM(P119:P134)</f>
        <v>0</v>
      </c>
      <c r="R118" s="122">
        <f>SUM(R119:R134)</f>
        <v>0</v>
      </c>
      <c r="T118" s="123">
        <f>SUM(T119:T134)</f>
        <v>0</v>
      </c>
      <c r="AR118" s="119" t="s">
        <v>177</v>
      </c>
      <c r="AT118" s="124" t="s">
        <v>72</v>
      </c>
      <c r="AU118" s="124" t="s">
        <v>73</v>
      </c>
      <c r="AY118" s="119" t="s">
        <v>153</v>
      </c>
      <c r="BK118" s="125">
        <f>SUM(BK119:BK134)</f>
        <v>0</v>
      </c>
    </row>
    <row r="119" spans="2:65" s="1" customFormat="1" ht="16.5" customHeight="1">
      <c r="B119" s="126"/>
      <c r="C119" s="182" t="s">
        <v>81</v>
      </c>
      <c r="D119" s="182" t="s">
        <v>155</v>
      </c>
      <c r="E119" s="183" t="s">
        <v>599</v>
      </c>
      <c r="F119" s="184" t="s">
        <v>600</v>
      </c>
      <c r="G119" s="185" t="s">
        <v>601</v>
      </c>
      <c r="H119" s="186">
        <v>1</v>
      </c>
      <c r="I119" s="128"/>
      <c r="J119" s="195">
        <f>ROUND(I119*H119,2)</f>
        <v>0</v>
      </c>
      <c r="K119" s="127" t="s">
        <v>167</v>
      </c>
      <c r="L119" s="32"/>
      <c r="M119" s="129" t="s">
        <v>1</v>
      </c>
      <c r="N119" s="130" t="s">
        <v>38</v>
      </c>
      <c r="P119" s="131">
        <f>O119*H119</f>
        <v>0</v>
      </c>
      <c r="Q119" s="131">
        <v>0</v>
      </c>
      <c r="R119" s="131">
        <f>Q119*H119</f>
        <v>0</v>
      </c>
      <c r="S119" s="131">
        <v>0</v>
      </c>
      <c r="T119" s="132">
        <f>S119*H119</f>
        <v>0</v>
      </c>
      <c r="AR119" s="133" t="s">
        <v>602</v>
      </c>
      <c r="AT119" s="133" t="s">
        <v>155</v>
      </c>
      <c r="AU119" s="133" t="s">
        <v>81</v>
      </c>
      <c r="AY119" s="17" t="s">
        <v>153</v>
      </c>
      <c r="BE119" s="134">
        <f>IF(N119="základní",J119,0)</f>
        <v>0</v>
      </c>
      <c r="BF119" s="134">
        <f>IF(N119="snížená",J119,0)</f>
        <v>0</v>
      </c>
      <c r="BG119" s="134">
        <f>IF(N119="zákl. přenesená",J119,0)</f>
        <v>0</v>
      </c>
      <c r="BH119" s="134">
        <f>IF(N119="sníž. přenesená",J119,0)</f>
        <v>0</v>
      </c>
      <c r="BI119" s="134">
        <f>IF(N119="nulová",J119,0)</f>
        <v>0</v>
      </c>
      <c r="BJ119" s="17" t="s">
        <v>81</v>
      </c>
      <c r="BK119" s="134">
        <f>ROUND(I119*H119,2)</f>
        <v>0</v>
      </c>
      <c r="BL119" s="17" t="s">
        <v>602</v>
      </c>
      <c r="BM119" s="133" t="s">
        <v>603</v>
      </c>
    </row>
    <row r="120" spans="2:65" s="12" customFormat="1">
      <c r="B120" s="135"/>
      <c r="C120" s="187"/>
      <c r="D120" s="188" t="s">
        <v>161</v>
      </c>
      <c r="E120" s="189" t="s">
        <v>1</v>
      </c>
      <c r="F120" s="190" t="s">
        <v>81</v>
      </c>
      <c r="G120" s="187"/>
      <c r="H120" s="191">
        <v>1</v>
      </c>
      <c r="I120" s="137"/>
      <c r="J120" s="187"/>
      <c r="L120" s="135"/>
      <c r="M120" s="138"/>
      <c r="T120" s="139"/>
      <c r="AT120" s="136" t="s">
        <v>161</v>
      </c>
      <c r="AU120" s="136" t="s">
        <v>81</v>
      </c>
      <c r="AV120" s="12" t="s">
        <v>83</v>
      </c>
      <c r="AW120" s="12" t="s">
        <v>30</v>
      </c>
      <c r="AX120" s="12" t="s">
        <v>81</v>
      </c>
      <c r="AY120" s="136" t="s">
        <v>153</v>
      </c>
    </row>
    <row r="121" spans="2:65" s="1" customFormat="1" ht="16.5" customHeight="1">
      <c r="B121" s="126"/>
      <c r="C121" s="182" t="s">
        <v>83</v>
      </c>
      <c r="D121" s="182" t="s">
        <v>155</v>
      </c>
      <c r="E121" s="183" t="s">
        <v>604</v>
      </c>
      <c r="F121" s="184" t="s">
        <v>605</v>
      </c>
      <c r="G121" s="185" t="s">
        <v>601</v>
      </c>
      <c r="H121" s="186">
        <v>1</v>
      </c>
      <c r="I121" s="128"/>
      <c r="J121" s="195">
        <f>ROUND(I121*H121,2)</f>
        <v>0</v>
      </c>
      <c r="K121" s="127" t="s">
        <v>1</v>
      </c>
      <c r="L121" s="32"/>
      <c r="M121" s="129" t="s">
        <v>1</v>
      </c>
      <c r="N121" s="130" t="s">
        <v>38</v>
      </c>
      <c r="P121" s="131">
        <f>O121*H121</f>
        <v>0</v>
      </c>
      <c r="Q121" s="131">
        <v>0</v>
      </c>
      <c r="R121" s="131">
        <f>Q121*H121</f>
        <v>0</v>
      </c>
      <c r="S121" s="131">
        <v>0</v>
      </c>
      <c r="T121" s="132">
        <f>S121*H121</f>
        <v>0</v>
      </c>
      <c r="AR121" s="133" t="s">
        <v>602</v>
      </c>
      <c r="AT121" s="133" t="s">
        <v>155</v>
      </c>
      <c r="AU121" s="133" t="s">
        <v>81</v>
      </c>
      <c r="AY121" s="17" t="s">
        <v>153</v>
      </c>
      <c r="BE121" s="134">
        <f>IF(N121="základní",J121,0)</f>
        <v>0</v>
      </c>
      <c r="BF121" s="134">
        <f>IF(N121="snížená",J121,0)</f>
        <v>0</v>
      </c>
      <c r="BG121" s="134">
        <f>IF(N121="zákl. přenesená",J121,0)</f>
        <v>0</v>
      </c>
      <c r="BH121" s="134">
        <f>IF(N121="sníž. přenesená",J121,0)</f>
        <v>0</v>
      </c>
      <c r="BI121" s="134">
        <f>IF(N121="nulová",J121,0)</f>
        <v>0</v>
      </c>
      <c r="BJ121" s="17" t="s">
        <v>81</v>
      </c>
      <c r="BK121" s="134">
        <f>ROUND(I121*H121,2)</f>
        <v>0</v>
      </c>
      <c r="BL121" s="17" t="s">
        <v>602</v>
      </c>
      <c r="BM121" s="133" t="s">
        <v>606</v>
      </c>
    </row>
    <row r="122" spans="2:65" s="12" customFormat="1">
      <c r="B122" s="135"/>
      <c r="C122" s="187"/>
      <c r="D122" s="188" t="s">
        <v>161</v>
      </c>
      <c r="E122" s="189" t="s">
        <v>1</v>
      </c>
      <c r="F122" s="190" t="s">
        <v>81</v>
      </c>
      <c r="G122" s="187"/>
      <c r="H122" s="191">
        <v>1</v>
      </c>
      <c r="I122" s="137"/>
      <c r="J122" s="187"/>
      <c r="L122" s="135"/>
      <c r="M122" s="138"/>
      <c r="T122" s="139"/>
      <c r="AT122" s="136" t="s">
        <v>161</v>
      </c>
      <c r="AU122" s="136" t="s">
        <v>81</v>
      </c>
      <c r="AV122" s="12" t="s">
        <v>83</v>
      </c>
      <c r="AW122" s="12" t="s">
        <v>30</v>
      </c>
      <c r="AX122" s="12" t="s">
        <v>81</v>
      </c>
      <c r="AY122" s="136" t="s">
        <v>153</v>
      </c>
    </row>
    <row r="123" spans="2:65" s="1" customFormat="1" ht="33" customHeight="1">
      <c r="B123" s="126"/>
      <c r="C123" s="182" t="s">
        <v>169</v>
      </c>
      <c r="D123" s="182" t="s">
        <v>155</v>
      </c>
      <c r="E123" s="183" t="s">
        <v>607</v>
      </c>
      <c r="F123" s="184" t="s">
        <v>608</v>
      </c>
      <c r="G123" s="185" t="s">
        <v>601</v>
      </c>
      <c r="H123" s="186">
        <v>1</v>
      </c>
      <c r="I123" s="128"/>
      <c r="J123" s="195">
        <f>ROUND(I123*H123,2)</f>
        <v>0</v>
      </c>
      <c r="K123" s="127" t="s">
        <v>1</v>
      </c>
      <c r="L123" s="32"/>
      <c r="M123" s="129" t="s">
        <v>1</v>
      </c>
      <c r="N123" s="130" t="s">
        <v>38</v>
      </c>
      <c r="P123" s="131">
        <f>O123*H123</f>
        <v>0</v>
      </c>
      <c r="Q123" s="131">
        <v>0</v>
      </c>
      <c r="R123" s="131">
        <f>Q123*H123</f>
        <v>0</v>
      </c>
      <c r="S123" s="131">
        <v>0</v>
      </c>
      <c r="T123" s="132">
        <f>S123*H123</f>
        <v>0</v>
      </c>
      <c r="AR123" s="133" t="s">
        <v>602</v>
      </c>
      <c r="AT123" s="133" t="s">
        <v>155</v>
      </c>
      <c r="AU123" s="133" t="s">
        <v>81</v>
      </c>
      <c r="AY123" s="17" t="s">
        <v>153</v>
      </c>
      <c r="BE123" s="134">
        <f>IF(N123="základní",J123,0)</f>
        <v>0</v>
      </c>
      <c r="BF123" s="134">
        <f>IF(N123="snížená",J123,0)</f>
        <v>0</v>
      </c>
      <c r="BG123" s="134">
        <f>IF(N123="zákl. přenesená",J123,0)</f>
        <v>0</v>
      </c>
      <c r="BH123" s="134">
        <f>IF(N123="sníž. přenesená",J123,0)</f>
        <v>0</v>
      </c>
      <c r="BI123" s="134">
        <f>IF(N123="nulová",J123,0)</f>
        <v>0</v>
      </c>
      <c r="BJ123" s="17" t="s">
        <v>81</v>
      </c>
      <c r="BK123" s="134">
        <f>ROUND(I123*H123,2)</f>
        <v>0</v>
      </c>
      <c r="BL123" s="17" t="s">
        <v>602</v>
      </c>
      <c r="BM123" s="133" t="s">
        <v>609</v>
      </c>
    </row>
    <row r="124" spans="2:65" s="12" customFormat="1">
      <c r="B124" s="135"/>
      <c r="C124" s="187"/>
      <c r="D124" s="188" t="s">
        <v>161</v>
      </c>
      <c r="E124" s="189" t="s">
        <v>1</v>
      </c>
      <c r="F124" s="190" t="s">
        <v>81</v>
      </c>
      <c r="G124" s="187"/>
      <c r="H124" s="191">
        <v>1</v>
      </c>
      <c r="I124" s="137"/>
      <c r="J124" s="187"/>
      <c r="L124" s="135"/>
      <c r="M124" s="138"/>
      <c r="T124" s="139"/>
      <c r="AT124" s="136" t="s">
        <v>161</v>
      </c>
      <c r="AU124" s="136" t="s">
        <v>81</v>
      </c>
      <c r="AV124" s="12" t="s">
        <v>83</v>
      </c>
      <c r="AW124" s="12" t="s">
        <v>30</v>
      </c>
      <c r="AX124" s="12" t="s">
        <v>81</v>
      </c>
      <c r="AY124" s="136" t="s">
        <v>153</v>
      </c>
    </row>
    <row r="125" spans="2:65" s="1" customFormat="1" ht="24.2" customHeight="1">
      <c r="B125" s="126"/>
      <c r="C125" s="182" t="s">
        <v>159</v>
      </c>
      <c r="D125" s="182" t="s">
        <v>155</v>
      </c>
      <c r="E125" s="183" t="s">
        <v>610</v>
      </c>
      <c r="F125" s="184" t="s">
        <v>611</v>
      </c>
      <c r="G125" s="185" t="s">
        <v>601</v>
      </c>
      <c r="H125" s="186">
        <v>1</v>
      </c>
      <c r="I125" s="128"/>
      <c r="J125" s="195">
        <f>ROUND(I125*H125,2)</f>
        <v>0</v>
      </c>
      <c r="K125" s="127" t="s">
        <v>1</v>
      </c>
      <c r="L125" s="32"/>
      <c r="M125" s="129" t="s">
        <v>1</v>
      </c>
      <c r="N125" s="130" t="s">
        <v>38</v>
      </c>
      <c r="P125" s="131">
        <f>O125*H125</f>
        <v>0</v>
      </c>
      <c r="Q125" s="131">
        <v>0</v>
      </c>
      <c r="R125" s="131">
        <f>Q125*H125</f>
        <v>0</v>
      </c>
      <c r="S125" s="131">
        <v>0</v>
      </c>
      <c r="T125" s="132">
        <f>S125*H125</f>
        <v>0</v>
      </c>
      <c r="AR125" s="133" t="s">
        <v>602</v>
      </c>
      <c r="AT125" s="133" t="s">
        <v>155</v>
      </c>
      <c r="AU125" s="133" t="s">
        <v>81</v>
      </c>
      <c r="AY125" s="17" t="s">
        <v>153</v>
      </c>
      <c r="BE125" s="134">
        <f>IF(N125="základní",J125,0)</f>
        <v>0</v>
      </c>
      <c r="BF125" s="134">
        <f>IF(N125="snížená",J125,0)</f>
        <v>0</v>
      </c>
      <c r="BG125" s="134">
        <f>IF(N125="zákl. přenesená",J125,0)</f>
        <v>0</v>
      </c>
      <c r="BH125" s="134">
        <f>IF(N125="sníž. přenesená",J125,0)</f>
        <v>0</v>
      </c>
      <c r="BI125" s="134">
        <f>IF(N125="nulová",J125,0)</f>
        <v>0</v>
      </c>
      <c r="BJ125" s="17" t="s">
        <v>81</v>
      </c>
      <c r="BK125" s="134">
        <f>ROUND(I125*H125,2)</f>
        <v>0</v>
      </c>
      <c r="BL125" s="17" t="s">
        <v>602</v>
      </c>
      <c r="BM125" s="133" t="s">
        <v>612</v>
      </c>
    </row>
    <row r="126" spans="2:65" s="12" customFormat="1">
      <c r="B126" s="135"/>
      <c r="C126" s="187"/>
      <c r="D126" s="188" t="s">
        <v>161</v>
      </c>
      <c r="E126" s="189" t="s">
        <v>1</v>
      </c>
      <c r="F126" s="190" t="s">
        <v>81</v>
      </c>
      <c r="G126" s="187"/>
      <c r="H126" s="191">
        <v>1</v>
      </c>
      <c r="I126" s="137"/>
      <c r="J126" s="187"/>
      <c r="L126" s="135"/>
      <c r="M126" s="138"/>
      <c r="T126" s="139"/>
      <c r="AT126" s="136" t="s">
        <v>161</v>
      </c>
      <c r="AU126" s="136" t="s">
        <v>81</v>
      </c>
      <c r="AV126" s="12" t="s">
        <v>83</v>
      </c>
      <c r="AW126" s="12" t="s">
        <v>30</v>
      </c>
      <c r="AX126" s="12" t="s">
        <v>81</v>
      </c>
      <c r="AY126" s="136" t="s">
        <v>153</v>
      </c>
    </row>
    <row r="127" spans="2:65" s="1" customFormat="1" ht="16.5" customHeight="1">
      <c r="B127" s="126"/>
      <c r="C127" s="182" t="s">
        <v>177</v>
      </c>
      <c r="D127" s="182" t="s">
        <v>155</v>
      </c>
      <c r="E127" s="183" t="s">
        <v>613</v>
      </c>
      <c r="F127" s="184" t="s">
        <v>614</v>
      </c>
      <c r="G127" s="185" t="s">
        <v>601</v>
      </c>
      <c r="H127" s="186">
        <v>1</v>
      </c>
      <c r="I127" s="128"/>
      <c r="J127" s="195">
        <f>ROUND(I127*H127,2)</f>
        <v>0</v>
      </c>
      <c r="K127" s="127" t="s">
        <v>167</v>
      </c>
      <c r="L127" s="32"/>
      <c r="M127" s="129" t="s">
        <v>1</v>
      </c>
      <c r="N127" s="130" t="s">
        <v>38</v>
      </c>
      <c r="P127" s="131">
        <f>O127*H127</f>
        <v>0</v>
      </c>
      <c r="Q127" s="131">
        <v>0</v>
      </c>
      <c r="R127" s="131">
        <f>Q127*H127</f>
        <v>0</v>
      </c>
      <c r="S127" s="131">
        <v>0</v>
      </c>
      <c r="T127" s="132">
        <f>S127*H127</f>
        <v>0</v>
      </c>
      <c r="AR127" s="133" t="s">
        <v>602</v>
      </c>
      <c r="AT127" s="133" t="s">
        <v>155</v>
      </c>
      <c r="AU127" s="133" t="s">
        <v>81</v>
      </c>
      <c r="AY127" s="17" t="s">
        <v>153</v>
      </c>
      <c r="BE127" s="134">
        <f>IF(N127="základní",J127,0)</f>
        <v>0</v>
      </c>
      <c r="BF127" s="134">
        <f>IF(N127="snížená",J127,0)</f>
        <v>0</v>
      </c>
      <c r="BG127" s="134">
        <f>IF(N127="zákl. přenesená",J127,0)</f>
        <v>0</v>
      </c>
      <c r="BH127" s="134">
        <f>IF(N127="sníž. přenesená",J127,0)</f>
        <v>0</v>
      </c>
      <c r="BI127" s="134">
        <f>IF(N127="nulová",J127,0)</f>
        <v>0</v>
      </c>
      <c r="BJ127" s="17" t="s">
        <v>81</v>
      </c>
      <c r="BK127" s="134">
        <f>ROUND(I127*H127,2)</f>
        <v>0</v>
      </c>
      <c r="BL127" s="17" t="s">
        <v>602</v>
      </c>
      <c r="BM127" s="133" t="s">
        <v>615</v>
      </c>
    </row>
    <row r="128" spans="2:65" s="12" customFormat="1">
      <c r="B128" s="135"/>
      <c r="C128" s="187"/>
      <c r="D128" s="188" t="s">
        <v>161</v>
      </c>
      <c r="E128" s="189" t="s">
        <v>1</v>
      </c>
      <c r="F128" s="190" t="s">
        <v>81</v>
      </c>
      <c r="G128" s="187"/>
      <c r="H128" s="191">
        <v>1</v>
      </c>
      <c r="I128" s="137"/>
      <c r="J128" s="187"/>
      <c r="L128" s="135"/>
      <c r="M128" s="138"/>
      <c r="T128" s="139"/>
      <c r="AT128" s="136" t="s">
        <v>161</v>
      </c>
      <c r="AU128" s="136" t="s">
        <v>81</v>
      </c>
      <c r="AV128" s="12" t="s">
        <v>83</v>
      </c>
      <c r="AW128" s="12" t="s">
        <v>30</v>
      </c>
      <c r="AX128" s="12" t="s">
        <v>81</v>
      </c>
      <c r="AY128" s="136" t="s">
        <v>153</v>
      </c>
    </row>
    <row r="129" spans="2:65" s="1" customFormat="1" ht="16.5" customHeight="1">
      <c r="B129" s="126"/>
      <c r="C129" s="182" t="s">
        <v>182</v>
      </c>
      <c r="D129" s="182" t="s">
        <v>155</v>
      </c>
      <c r="E129" s="183" t="s">
        <v>616</v>
      </c>
      <c r="F129" s="184" t="s">
        <v>617</v>
      </c>
      <c r="G129" s="185" t="s">
        <v>601</v>
      </c>
      <c r="H129" s="186">
        <v>1</v>
      </c>
      <c r="I129" s="128"/>
      <c r="J129" s="195">
        <f>ROUND(I129*H129,2)</f>
        <v>0</v>
      </c>
      <c r="K129" s="127" t="s">
        <v>167</v>
      </c>
      <c r="L129" s="32"/>
      <c r="M129" s="129" t="s">
        <v>1</v>
      </c>
      <c r="N129" s="130" t="s">
        <v>38</v>
      </c>
      <c r="P129" s="131">
        <f>O129*H129</f>
        <v>0</v>
      </c>
      <c r="Q129" s="131">
        <v>0</v>
      </c>
      <c r="R129" s="131">
        <f>Q129*H129</f>
        <v>0</v>
      </c>
      <c r="S129" s="131">
        <v>0</v>
      </c>
      <c r="T129" s="132">
        <f>S129*H129</f>
        <v>0</v>
      </c>
      <c r="AR129" s="133" t="s">
        <v>602</v>
      </c>
      <c r="AT129" s="133" t="s">
        <v>155</v>
      </c>
      <c r="AU129" s="133" t="s">
        <v>81</v>
      </c>
      <c r="AY129" s="17" t="s">
        <v>153</v>
      </c>
      <c r="BE129" s="134">
        <f>IF(N129="základní",J129,0)</f>
        <v>0</v>
      </c>
      <c r="BF129" s="134">
        <f>IF(N129="snížená",J129,0)</f>
        <v>0</v>
      </c>
      <c r="BG129" s="134">
        <f>IF(N129="zákl. přenesená",J129,0)</f>
        <v>0</v>
      </c>
      <c r="BH129" s="134">
        <f>IF(N129="sníž. přenesená",J129,0)</f>
        <v>0</v>
      </c>
      <c r="BI129" s="134">
        <f>IF(N129="nulová",J129,0)</f>
        <v>0</v>
      </c>
      <c r="BJ129" s="17" t="s">
        <v>81</v>
      </c>
      <c r="BK129" s="134">
        <f>ROUND(I129*H129,2)</f>
        <v>0</v>
      </c>
      <c r="BL129" s="17" t="s">
        <v>602</v>
      </c>
      <c r="BM129" s="133" t="s">
        <v>618</v>
      </c>
    </row>
    <row r="130" spans="2:65" s="12" customFormat="1">
      <c r="B130" s="135"/>
      <c r="C130" s="187"/>
      <c r="D130" s="188" t="s">
        <v>161</v>
      </c>
      <c r="E130" s="189" t="s">
        <v>1</v>
      </c>
      <c r="F130" s="190" t="s">
        <v>81</v>
      </c>
      <c r="G130" s="187"/>
      <c r="H130" s="191">
        <v>1</v>
      </c>
      <c r="I130" s="137"/>
      <c r="J130" s="187"/>
      <c r="L130" s="135"/>
      <c r="M130" s="138"/>
      <c r="T130" s="139"/>
      <c r="AT130" s="136" t="s">
        <v>161</v>
      </c>
      <c r="AU130" s="136" t="s">
        <v>81</v>
      </c>
      <c r="AV130" s="12" t="s">
        <v>83</v>
      </c>
      <c r="AW130" s="12" t="s">
        <v>30</v>
      </c>
      <c r="AX130" s="12" t="s">
        <v>81</v>
      </c>
      <c r="AY130" s="136" t="s">
        <v>153</v>
      </c>
    </row>
    <row r="131" spans="2:65" s="1" customFormat="1" ht="16.5" customHeight="1">
      <c r="B131" s="126"/>
      <c r="C131" s="182" t="s">
        <v>187</v>
      </c>
      <c r="D131" s="182" t="s">
        <v>155</v>
      </c>
      <c r="E131" s="183" t="s">
        <v>619</v>
      </c>
      <c r="F131" s="184" t="s">
        <v>620</v>
      </c>
      <c r="G131" s="185" t="s">
        <v>601</v>
      </c>
      <c r="H131" s="186">
        <v>1</v>
      </c>
      <c r="I131" s="128"/>
      <c r="J131" s="195">
        <f>ROUND(I131*H131,2)</f>
        <v>0</v>
      </c>
      <c r="K131" s="127" t="s">
        <v>1</v>
      </c>
      <c r="L131" s="32"/>
      <c r="M131" s="129" t="s">
        <v>1</v>
      </c>
      <c r="N131" s="130" t="s">
        <v>38</v>
      </c>
      <c r="P131" s="131">
        <f>O131*H131</f>
        <v>0</v>
      </c>
      <c r="Q131" s="131">
        <v>0</v>
      </c>
      <c r="R131" s="131">
        <f>Q131*H131</f>
        <v>0</v>
      </c>
      <c r="S131" s="131">
        <v>0</v>
      </c>
      <c r="T131" s="132">
        <f>S131*H131</f>
        <v>0</v>
      </c>
      <c r="AR131" s="133" t="s">
        <v>602</v>
      </c>
      <c r="AT131" s="133" t="s">
        <v>155</v>
      </c>
      <c r="AU131" s="133" t="s">
        <v>81</v>
      </c>
      <c r="AY131" s="17" t="s">
        <v>153</v>
      </c>
      <c r="BE131" s="134">
        <f>IF(N131="základní",J131,0)</f>
        <v>0</v>
      </c>
      <c r="BF131" s="134">
        <f>IF(N131="snížená",J131,0)</f>
        <v>0</v>
      </c>
      <c r="BG131" s="134">
        <f>IF(N131="zákl. přenesená",J131,0)</f>
        <v>0</v>
      </c>
      <c r="BH131" s="134">
        <f>IF(N131="sníž. přenesená",J131,0)</f>
        <v>0</v>
      </c>
      <c r="BI131" s="134">
        <f>IF(N131="nulová",J131,0)</f>
        <v>0</v>
      </c>
      <c r="BJ131" s="17" t="s">
        <v>81</v>
      </c>
      <c r="BK131" s="134">
        <f>ROUND(I131*H131,2)</f>
        <v>0</v>
      </c>
      <c r="BL131" s="17" t="s">
        <v>602</v>
      </c>
      <c r="BM131" s="133" t="s">
        <v>621</v>
      </c>
    </row>
    <row r="132" spans="2:65" s="12" customFormat="1">
      <c r="B132" s="135"/>
      <c r="C132" s="187"/>
      <c r="D132" s="188" t="s">
        <v>161</v>
      </c>
      <c r="E132" s="189" t="s">
        <v>1</v>
      </c>
      <c r="F132" s="190" t="s">
        <v>81</v>
      </c>
      <c r="G132" s="187"/>
      <c r="H132" s="191">
        <v>1</v>
      </c>
      <c r="I132" s="137"/>
      <c r="J132" s="187"/>
      <c r="L132" s="135"/>
      <c r="M132" s="138"/>
      <c r="T132" s="139"/>
      <c r="AT132" s="136" t="s">
        <v>161</v>
      </c>
      <c r="AU132" s="136" t="s">
        <v>81</v>
      </c>
      <c r="AV132" s="12" t="s">
        <v>83</v>
      </c>
      <c r="AW132" s="12" t="s">
        <v>30</v>
      </c>
      <c r="AX132" s="12" t="s">
        <v>81</v>
      </c>
      <c r="AY132" s="136" t="s">
        <v>153</v>
      </c>
    </row>
    <row r="133" spans="2:65" s="1" customFormat="1" ht="21.75" customHeight="1">
      <c r="B133" s="126"/>
      <c r="C133" s="182" t="s">
        <v>191</v>
      </c>
      <c r="D133" s="182" t="s">
        <v>155</v>
      </c>
      <c r="E133" s="183" t="s">
        <v>622</v>
      </c>
      <c r="F133" s="184" t="s">
        <v>623</v>
      </c>
      <c r="G133" s="185" t="s">
        <v>601</v>
      </c>
      <c r="H133" s="186">
        <v>1</v>
      </c>
      <c r="I133" s="128"/>
      <c r="J133" s="195">
        <f>ROUND(I133*H133,2)</f>
        <v>0</v>
      </c>
      <c r="K133" s="127" t="s">
        <v>1</v>
      </c>
      <c r="L133" s="32"/>
      <c r="M133" s="129" t="s">
        <v>1</v>
      </c>
      <c r="N133" s="130" t="s">
        <v>38</v>
      </c>
      <c r="P133" s="131">
        <f>O133*H133</f>
        <v>0</v>
      </c>
      <c r="Q133" s="131">
        <v>0</v>
      </c>
      <c r="R133" s="131">
        <f>Q133*H133</f>
        <v>0</v>
      </c>
      <c r="S133" s="131">
        <v>0</v>
      </c>
      <c r="T133" s="132">
        <f>S133*H133</f>
        <v>0</v>
      </c>
      <c r="AR133" s="133" t="s">
        <v>602</v>
      </c>
      <c r="AT133" s="133" t="s">
        <v>155</v>
      </c>
      <c r="AU133" s="133" t="s">
        <v>81</v>
      </c>
      <c r="AY133" s="17" t="s">
        <v>153</v>
      </c>
      <c r="BE133" s="134">
        <f>IF(N133="základní",J133,0)</f>
        <v>0</v>
      </c>
      <c r="BF133" s="134">
        <f>IF(N133="snížená",J133,0)</f>
        <v>0</v>
      </c>
      <c r="BG133" s="134">
        <f>IF(N133="zákl. přenesená",J133,0)</f>
        <v>0</v>
      </c>
      <c r="BH133" s="134">
        <f>IF(N133="sníž. přenesená",J133,0)</f>
        <v>0</v>
      </c>
      <c r="BI133" s="134">
        <f>IF(N133="nulová",J133,0)</f>
        <v>0</v>
      </c>
      <c r="BJ133" s="17" t="s">
        <v>81</v>
      </c>
      <c r="BK133" s="134">
        <f>ROUND(I133*H133,2)</f>
        <v>0</v>
      </c>
      <c r="BL133" s="17" t="s">
        <v>602</v>
      </c>
      <c r="BM133" s="133" t="s">
        <v>624</v>
      </c>
    </row>
    <row r="134" spans="2:65" s="12" customFormat="1">
      <c r="B134" s="135"/>
      <c r="C134" s="187"/>
      <c r="D134" s="188" t="s">
        <v>161</v>
      </c>
      <c r="E134" s="189" t="s">
        <v>1</v>
      </c>
      <c r="F134" s="190" t="s">
        <v>81</v>
      </c>
      <c r="G134" s="187"/>
      <c r="H134" s="191">
        <v>1</v>
      </c>
      <c r="I134" s="137"/>
      <c r="J134" s="187"/>
      <c r="L134" s="135"/>
      <c r="M134" s="165"/>
      <c r="N134" s="166"/>
      <c r="O134" s="166"/>
      <c r="P134" s="166"/>
      <c r="Q134" s="166"/>
      <c r="R134" s="166"/>
      <c r="S134" s="166"/>
      <c r="T134" s="167"/>
      <c r="AT134" s="136" t="s">
        <v>161</v>
      </c>
      <c r="AU134" s="136" t="s">
        <v>81</v>
      </c>
      <c r="AV134" s="12" t="s">
        <v>83</v>
      </c>
      <c r="AW134" s="12" t="s">
        <v>30</v>
      </c>
      <c r="AX134" s="12" t="s">
        <v>81</v>
      </c>
      <c r="AY134" s="136" t="s">
        <v>153</v>
      </c>
    </row>
    <row r="135" spans="2:65" s="1" customFormat="1" ht="6.95" customHeight="1">
      <c r="B135" s="43"/>
      <c r="C135" s="192"/>
      <c r="D135" s="192"/>
      <c r="E135" s="192"/>
      <c r="F135" s="192"/>
      <c r="G135" s="192"/>
      <c r="H135" s="192"/>
      <c r="I135" s="44"/>
      <c r="J135" s="192"/>
      <c r="K135" s="44"/>
      <c r="L135" s="32"/>
    </row>
  </sheetData>
  <autoFilter ref="C116:K134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STAVEBNÍ OBJEKTY</vt:lpstr>
      <vt:lpstr>02 - PROVOZNÍ SOUBORY</vt:lpstr>
      <vt:lpstr>03 - VEDLEJŠÍ ROZPOČTOVÉ ...</vt:lpstr>
      <vt:lpstr>'01 - STAVEBNÍ OBJEKTY'!Názvy_tisku</vt:lpstr>
      <vt:lpstr>'02 - PROVOZNÍ SOUBORY'!Názvy_tisku</vt:lpstr>
      <vt:lpstr>'03 - VEDLEJŠÍ ROZPOČTOVÉ ...'!Názvy_tisku</vt:lpstr>
      <vt:lpstr>'Rekapitulace stavby'!Názvy_tisku</vt:lpstr>
      <vt:lpstr>'01 - STAVEBNÍ OBJEKTY'!Oblast_tisku</vt:lpstr>
      <vt:lpstr>'02 - PROVOZNÍ SOUBORY'!Oblast_tisku</vt:lpstr>
      <vt:lpstr>'03 - VEDLEJŠÍ ROZPOČTOVÉ 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Hrušková</dc:creator>
  <cp:lastModifiedBy>Manda Libor, DiS.</cp:lastModifiedBy>
  <cp:lastPrinted>2025-05-16T08:12:30Z</cp:lastPrinted>
  <dcterms:created xsi:type="dcterms:W3CDTF">2025-05-12T14:42:52Z</dcterms:created>
  <dcterms:modified xsi:type="dcterms:W3CDTF">2025-05-16T08:12:32Z</dcterms:modified>
</cp:coreProperties>
</file>