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8\Topné větve\DI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10 D.1.4.D Pol" sheetId="12" r:id="rId4"/>
    <sheet name="2 D.1.4.D Pol" sheetId="13" r:id="rId5"/>
    <sheet name="5 D.1.4.D Pol" sheetId="14" r:id="rId6"/>
    <sheet name="MaR D.1.4.F Pol" sheetId="15" r:id="rId7"/>
    <sheet name="Objekt 7 - C 7 Pol" sheetId="16" r:id="rId8"/>
    <sheet name="Objekt 7 - C D.1.4.D Pol" sheetId="17" r:id="rId9"/>
  </sheets>
  <externalReferences>
    <externalReference r:id="rId10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'10 D.1.4.D Pol'!$1:$7</definedName>
    <definedName name="_xlnm.Print_Titles" localSheetId="4">'2 D.1.4.D Pol'!$1:$7</definedName>
    <definedName name="_xlnm.Print_Titles" localSheetId="5">'5 D.1.4.D Pol'!$1:$7</definedName>
    <definedName name="_xlnm.Print_Titles" localSheetId="6">'MaR D.1.4.F Pol'!$1:$7</definedName>
    <definedName name="_xlnm.Print_Titles" localSheetId="7">'Objekt 7 - C 7 Pol'!$1:$7</definedName>
    <definedName name="_xlnm.Print_Titles" localSheetId="8">'Objekt 7 - C D.1.4.D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'10 D.1.4.D Pol'!$A$1:$W$33</definedName>
    <definedName name="_xlnm.Print_Area" localSheetId="4">'2 D.1.4.D Pol'!$A$1:$W$73</definedName>
    <definedName name="_xlnm.Print_Area" localSheetId="5">'5 D.1.4.D Pol'!$A$1:$W$61</definedName>
    <definedName name="_xlnm.Print_Area" localSheetId="6">'MaR D.1.4.F Pol'!$A$1:$W$33</definedName>
    <definedName name="_xlnm.Print_Area" localSheetId="7">'Objekt 7 - C 7 Pol'!$A$1:$W$38</definedName>
    <definedName name="_xlnm.Print_Area" localSheetId="8">'Objekt 7 - C D.1.4.D Pol'!$A$1:$W$56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7" l="1"/>
  <c r="G9" i="17"/>
  <c r="I9" i="17"/>
  <c r="I8" i="17" s="1"/>
  <c r="K9" i="17"/>
  <c r="K8" i="17" s="1"/>
  <c r="M9" i="17"/>
  <c r="M8" i="17" s="1"/>
  <c r="O9" i="17"/>
  <c r="O8" i="17" s="1"/>
  <c r="Q9" i="17"/>
  <c r="Q8" i="17" s="1"/>
  <c r="V9" i="17"/>
  <c r="V8" i="17" s="1"/>
  <c r="G11" i="17"/>
  <c r="I11" i="17"/>
  <c r="K11" i="17"/>
  <c r="M11" i="17"/>
  <c r="O11" i="17"/>
  <c r="Q11" i="17"/>
  <c r="V11" i="17"/>
  <c r="G12" i="17"/>
  <c r="M12" i="17" s="1"/>
  <c r="I12" i="17"/>
  <c r="K12" i="17"/>
  <c r="O12" i="17"/>
  <c r="Q12" i="17"/>
  <c r="V12" i="17"/>
  <c r="G13" i="17"/>
  <c r="I13" i="17"/>
  <c r="K13" i="17"/>
  <c r="K10" i="17" s="1"/>
  <c r="O13" i="17"/>
  <c r="Q13" i="17"/>
  <c r="V13" i="17"/>
  <c r="G14" i="17"/>
  <c r="M14" i="17" s="1"/>
  <c r="I14" i="17"/>
  <c r="K14" i="17"/>
  <c r="O14" i="17"/>
  <c r="Q14" i="17"/>
  <c r="V14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4" i="17"/>
  <c r="I34" i="17"/>
  <c r="K34" i="17"/>
  <c r="K33" i="17" s="1"/>
  <c r="O34" i="17"/>
  <c r="Q34" i="17"/>
  <c r="V34" i="17"/>
  <c r="V33" i="17" s="1"/>
  <c r="G35" i="17"/>
  <c r="I35" i="17"/>
  <c r="K35" i="17"/>
  <c r="M35" i="17"/>
  <c r="O35" i="17"/>
  <c r="Q35" i="17"/>
  <c r="V35" i="17"/>
  <c r="G36" i="17"/>
  <c r="M36" i="17" s="1"/>
  <c r="I36" i="17"/>
  <c r="K36" i="17"/>
  <c r="O36" i="17"/>
  <c r="Q36" i="17"/>
  <c r="V36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3" i="17"/>
  <c r="M43" i="17" s="1"/>
  <c r="I43" i="17"/>
  <c r="I42" i="17" s="1"/>
  <c r="K43" i="17"/>
  <c r="O43" i="17"/>
  <c r="Q43" i="17"/>
  <c r="Q42" i="17" s="1"/>
  <c r="V43" i="17"/>
  <c r="V42" i="17" s="1"/>
  <c r="G44" i="17"/>
  <c r="M44" i="17" s="1"/>
  <c r="I44" i="17"/>
  <c r="K44" i="17"/>
  <c r="K42" i="17" s="1"/>
  <c r="O44" i="17"/>
  <c r="Q44" i="17"/>
  <c r="V44" i="17"/>
  <c r="AE46" i="17"/>
  <c r="F48" i="1" s="1"/>
  <c r="G9" i="16"/>
  <c r="I9" i="16"/>
  <c r="K9" i="16"/>
  <c r="K8" i="16" s="1"/>
  <c r="O9" i="16"/>
  <c r="Q9" i="16"/>
  <c r="V9" i="16"/>
  <c r="G10" i="16"/>
  <c r="I10" i="16"/>
  <c r="K10" i="16"/>
  <c r="M10" i="16"/>
  <c r="O10" i="16"/>
  <c r="Q10" i="16"/>
  <c r="V10" i="16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I17" i="16"/>
  <c r="K17" i="16"/>
  <c r="M17" i="16"/>
  <c r="O17" i="16"/>
  <c r="Q17" i="16"/>
  <c r="V17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K18" i="16" s="1"/>
  <c r="O21" i="16"/>
  <c r="Q21" i="16"/>
  <c r="V21" i="16"/>
  <c r="G22" i="16"/>
  <c r="M22" i="16" s="1"/>
  <c r="I22" i="16"/>
  <c r="K22" i="16"/>
  <c r="O22" i="16"/>
  <c r="Q22" i="16"/>
  <c r="V22" i="16"/>
  <c r="G24" i="16"/>
  <c r="I24" i="16"/>
  <c r="K24" i="16"/>
  <c r="K23" i="16" s="1"/>
  <c r="O24" i="16"/>
  <c r="Q24" i="16"/>
  <c r="V24" i="16"/>
  <c r="V23" i="16" s="1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Q23" i="16" s="1"/>
  <c r="V26" i="16"/>
  <c r="AE28" i="16"/>
  <c r="F49" i="1" s="1"/>
  <c r="G9" i="15"/>
  <c r="I9" i="15"/>
  <c r="K9" i="15"/>
  <c r="K8" i="15" s="1"/>
  <c r="M9" i="15"/>
  <c r="O9" i="15"/>
  <c r="Q9" i="15"/>
  <c r="V9" i="15"/>
  <c r="V8" i="15" s="1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3" i="15"/>
  <c r="M13" i="15" s="1"/>
  <c r="I13" i="15"/>
  <c r="K13" i="15"/>
  <c r="O13" i="15"/>
  <c r="Q13" i="15"/>
  <c r="V13" i="15"/>
  <c r="G14" i="15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7" i="15"/>
  <c r="I17" i="15"/>
  <c r="K17" i="15"/>
  <c r="K16" i="15" s="1"/>
  <c r="O17" i="15"/>
  <c r="Q17" i="15"/>
  <c r="V17" i="15"/>
  <c r="G18" i="15"/>
  <c r="I18" i="15"/>
  <c r="K18" i="15"/>
  <c r="M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AE23" i="15"/>
  <c r="F47" i="1" s="1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M11" i="14" s="1"/>
  <c r="I11" i="14"/>
  <c r="K11" i="14"/>
  <c r="K10" i="14" s="1"/>
  <c r="O11" i="14"/>
  <c r="Q11" i="14"/>
  <c r="V11" i="14"/>
  <c r="G12" i="14"/>
  <c r="M12" i="14" s="1"/>
  <c r="I12" i="14"/>
  <c r="K12" i="14"/>
  <c r="O12" i="14"/>
  <c r="Q12" i="14"/>
  <c r="V12" i="14"/>
  <c r="G13" i="14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6" i="14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I34" i="14"/>
  <c r="K34" i="14"/>
  <c r="M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V40" i="14"/>
  <c r="G41" i="14"/>
  <c r="G40" i="14" s="1"/>
  <c r="I41" i="14"/>
  <c r="K41" i="14"/>
  <c r="K40" i="14" s="1"/>
  <c r="M41" i="14"/>
  <c r="O41" i="14"/>
  <c r="Q41" i="14"/>
  <c r="V41" i="14"/>
  <c r="G42" i="14"/>
  <c r="M42" i="14" s="1"/>
  <c r="I42" i="14"/>
  <c r="K42" i="14"/>
  <c r="O42" i="14"/>
  <c r="Q42" i="14"/>
  <c r="V42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I49" i="14"/>
  <c r="K49" i="14"/>
  <c r="M49" i="14"/>
  <c r="O49" i="14"/>
  <c r="Q49" i="14"/>
  <c r="V49" i="14"/>
  <c r="AE51" i="14"/>
  <c r="F45" i="1" s="1"/>
  <c r="G9" i="13"/>
  <c r="G8" i="13" s="1"/>
  <c r="I9" i="13"/>
  <c r="I8" i="13" s="1"/>
  <c r="K9" i="13"/>
  <c r="K8" i="13" s="1"/>
  <c r="M9" i="13"/>
  <c r="M8" i="13" s="1"/>
  <c r="O9" i="13"/>
  <c r="O8" i="13" s="1"/>
  <c r="Q9" i="13"/>
  <c r="Q8" i="13" s="1"/>
  <c r="V9" i="13"/>
  <c r="V8" i="13" s="1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4" i="13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50" i="13"/>
  <c r="I50" i="13"/>
  <c r="K50" i="13"/>
  <c r="O50" i="13"/>
  <c r="Q50" i="13"/>
  <c r="V50" i="13"/>
  <c r="V49" i="13" s="1"/>
  <c r="G51" i="13"/>
  <c r="I51" i="13"/>
  <c r="K51" i="13"/>
  <c r="M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G61" i="13"/>
  <c r="G60" i="13" s="1"/>
  <c r="I61" i="13"/>
  <c r="I60" i="13" s="1"/>
  <c r="K61" i="13"/>
  <c r="K60" i="13" s="1"/>
  <c r="O61" i="13"/>
  <c r="O60" i="13" s="1"/>
  <c r="Q61" i="13"/>
  <c r="Q60" i="13" s="1"/>
  <c r="V61" i="13"/>
  <c r="V60" i="13" s="1"/>
  <c r="AE63" i="13"/>
  <c r="F43" i="1" s="1"/>
  <c r="G8" i="12"/>
  <c r="I61" i="1" s="1"/>
  <c r="G9" i="12"/>
  <c r="I9" i="12"/>
  <c r="I8" i="12" s="1"/>
  <c r="K9" i="12"/>
  <c r="M9" i="12"/>
  <c r="O9" i="12"/>
  <c r="Q9" i="12"/>
  <c r="Q8" i="12" s="1"/>
  <c r="V9" i="12"/>
  <c r="G10" i="12"/>
  <c r="M10" i="12" s="1"/>
  <c r="I10" i="12"/>
  <c r="K10" i="12"/>
  <c r="O10" i="12"/>
  <c r="Q10" i="12"/>
  <c r="V10" i="12"/>
  <c r="G12" i="12"/>
  <c r="M12" i="12" s="1"/>
  <c r="M11" i="12" s="1"/>
  <c r="I12" i="12"/>
  <c r="I11" i="12" s="1"/>
  <c r="K12" i="12"/>
  <c r="K11" i="12" s="1"/>
  <c r="O12" i="12"/>
  <c r="O11" i="12" s="1"/>
  <c r="Q12" i="12"/>
  <c r="Q11" i="12" s="1"/>
  <c r="V12" i="12"/>
  <c r="V11" i="12" s="1"/>
  <c r="G14" i="12"/>
  <c r="I14" i="12"/>
  <c r="K14" i="12"/>
  <c r="O14" i="12"/>
  <c r="Q14" i="12"/>
  <c r="Q13" i="12" s="1"/>
  <c r="V14" i="12"/>
  <c r="G15" i="12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1" i="12"/>
  <c r="M21" i="12" s="1"/>
  <c r="M20" i="12" s="1"/>
  <c r="I21" i="12"/>
  <c r="I20" i="12" s="1"/>
  <c r="K21" i="12"/>
  <c r="K20" i="12" s="1"/>
  <c r="O21" i="12"/>
  <c r="O20" i="12" s="1"/>
  <c r="Q21" i="12"/>
  <c r="Q20" i="12" s="1"/>
  <c r="V21" i="12"/>
  <c r="V20" i="12" s="1"/>
  <c r="AE23" i="12"/>
  <c r="V13" i="12" l="1"/>
  <c r="M8" i="12"/>
  <c r="Q22" i="13"/>
  <c r="I12" i="15"/>
  <c r="K13" i="12"/>
  <c r="AF23" i="12"/>
  <c r="G11" i="12"/>
  <c r="V8" i="12"/>
  <c r="K8" i="12"/>
  <c r="I49" i="13"/>
  <c r="Q49" i="13"/>
  <c r="G49" i="13"/>
  <c r="I65" i="1" s="1"/>
  <c r="M50" i="13"/>
  <c r="M49" i="13" s="1"/>
  <c r="Q33" i="13"/>
  <c r="I22" i="13"/>
  <c r="O10" i="13"/>
  <c r="K43" i="14"/>
  <c r="O40" i="14"/>
  <c r="Q29" i="14"/>
  <c r="V29" i="14"/>
  <c r="I29" i="14"/>
  <c r="Q12" i="15"/>
  <c r="V8" i="16"/>
  <c r="I8" i="16"/>
  <c r="V15" i="17"/>
  <c r="I15" i="17"/>
  <c r="V10" i="17"/>
  <c r="F42" i="1"/>
  <c r="F46" i="1"/>
  <c r="F50" i="1"/>
  <c r="O33" i="13"/>
  <c r="V12" i="15"/>
  <c r="G20" i="12"/>
  <c r="I66" i="1" s="1"/>
  <c r="O13" i="12"/>
  <c r="G33" i="13"/>
  <c r="K22" i="13"/>
  <c r="V43" i="14"/>
  <c r="I43" i="14"/>
  <c r="M40" i="14"/>
  <c r="V15" i="14"/>
  <c r="I15" i="14"/>
  <c r="V10" i="14"/>
  <c r="I10" i="14"/>
  <c r="V16" i="15"/>
  <c r="I16" i="15"/>
  <c r="O12" i="15"/>
  <c r="M8" i="15"/>
  <c r="G8" i="15"/>
  <c r="I23" i="16"/>
  <c r="V18" i="16"/>
  <c r="Q8" i="16"/>
  <c r="G8" i="16"/>
  <c r="I33" i="17"/>
  <c r="O33" i="17"/>
  <c r="Q33" i="17"/>
  <c r="I13" i="12"/>
  <c r="F41" i="1"/>
  <c r="F39" i="1"/>
  <c r="F51" i="1" s="1"/>
  <c r="I33" i="13"/>
  <c r="K49" i="13"/>
  <c r="M34" i="13"/>
  <c r="M33" i="13" s="1"/>
  <c r="V22" i="13"/>
  <c r="K10" i="13"/>
  <c r="V10" i="13"/>
  <c r="I10" i="13"/>
  <c r="Q43" i="14"/>
  <c r="O29" i="14"/>
  <c r="G15" i="14"/>
  <c r="AF51" i="14"/>
  <c r="Q10" i="14"/>
  <c r="Q16" i="15"/>
  <c r="G16" i="15"/>
  <c r="I60" i="1" s="1"/>
  <c r="F40" i="1"/>
  <c r="F44" i="1"/>
  <c r="O15" i="14"/>
  <c r="O10" i="14"/>
  <c r="O16" i="15"/>
  <c r="Q8" i="15"/>
  <c r="I8" i="15"/>
  <c r="G23" i="16"/>
  <c r="I70" i="1" s="1"/>
  <c r="I20" i="1" s="1"/>
  <c r="G18" i="16"/>
  <c r="I69" i="1" s="1"/>
  <c r="I19" i="1" s="1"/>
  <c r="Q18" i="16"/>
  <c r="I18" i="16"/>
  <c r="O8" i="16"/>
  <c r="O42" i="17"/>
  <c r="G33" i="17"/>
  <c r="Q10" i="17"/>
  <c r="AF46" i="17"/>
  <c r="G50" i="1" s="1"/>
  <c r="I10" i="17"/>
  <c r="G13" i="12"/>
  <c r="O8" i="12"/>
  <c r="O49" i="13"/>
  <c r="V33" i="13"/>
  <c r="K33" i="13"/>
  <c r="O22" i="13"/>
  <c r="Q10" i="13"/>
  <c r="O43" i="14"/>
  <c r="Q40" i="14"/>
  <c r="I40" i="14"/>
  <c r="K29" i="14"/>
  <c r="Q15" i="14"/>
  <c r="K15" i="14"/>
  <c r="M9" i="14"/>
  <c r="M8" i="14" s="1"/>
  <c r="M17" i="15"/>
  <c r="M16" i="15" s="1"/>
  <c r="AF23" i="15"/>
  <c r="K12" i="15"/>
  <c r="O8" i="15"/>
  <c r="O23" i="16"/>
  <c r="O18" i="16"/>
  <c r="M9" i="16"/>
  <c r="M34" i="17"/>
  <c r="K15" i="17"/>
  <c r="Q15" i="17"/>
  <c r="O15" i="17"/>
  <c r="O10" i="17"/>
  <c r="H50" i="1"/>
  <c r="I50" i="1" s="1"/>
  <c r="G23" i="1"/>
  <c r="M15" i="17"/>
  <c r="M42" i="17"/>
  <c r="M33" i="17"/>
  <c r="G15" i="17"/>
  <c r="G42" i="17"/>
  <c r="M13" i="17"/>
  <c r="M10" i="17" s="1"/>
  <c r="G10" i="17"/>
  <c r="G46" i="17" s="1"/>
  <c r="M8" i="16"/>
  <c r="M24" i="16"/>
  <c r="M23" i="16" s="1"/>
  <c r="AF28" i="16"/>
  <c r="M21" i="16"/>
  <c r="M18" i="16" s="1"/>
  <c r="G12" i="15"/>
  <c r="I59" i="1" s="1"/>
  <c r="M14" i="15"/>
  <c r="M12" i="15" s="1"/>
  <c r="M43" i="14"/>
  <c r="M29" i="14"/>
  <c r="G29" i="14"/>
  <c r="M16" i="14"/>
  <c r="M15" i="14" s="1"/>
  <c r="G43" i="14"/>
  <c r="I68" i="1" s="1"/>
  <c r="M13" i="14"/>
  <c r="M10" i="14" s="1"/>
  <c r="G10" i="14"/>
  <c r="G51" i="14" s="1"/>
  <c r="M10" i="13"/>
  <c r="M22" i="13"/>
  <c r="G22" i="13"/>
  <c r="AF63" i="13"/>
  <c r="M61" i="13"/>
  <c r="M60" i="13" s="1"/>
  <c r="G10" i="13"/>
  <c r="G63" i="13" s="1"/>
  <c r="M15" i="12"/>
  <c r="M14" i="12"/>
  <c r="J28" i="1"/>
  <c r="J26" i="1"/>
  <c r="G38" i="1"/>
  <c r="F38" i="1"/>
  <c r="H32" i="1"/>
  <c r="J23" i="1"/>
  <c r="J24" i="1"/>
  <c r="J25" i="1"/>
  <c r="J27" i="1"/>
  <c r="E24" i="1"/>
  <c r="E26" i="1"/>
  <c r="G46" i="1" l="1"/>
  <c r="H46" i="1" s="1"/>
  <c r="I46" i="1" s="1"/>
  <c r="G47" i="1"/>
  <c r="H47" i="1" s="1"/>
  <c r="I47" i="1" s="1"/>
  <c r="G44" i="1"/>
  <c r="H44" i="1" s="1"/>
  <c r="I44" i="1" s="1"/>
  <c r="G45" i="1"/>
  <c r="H45" i="1" s="1"/>
  <c r="I45" i="1" s="1"/>
  <c r="G28" i="16"/>
  <c r="I67" i="1"/>
  <c r="I18" i="1" s="1"/>
  <c r="I64" i="1"/>
  <c r="I62" i="1"/>
  <c r="I17" i="1" s="1"/>
  <c r="G48" i="1"/>
  <c r="H48" i="1" s="1"/>
  <c r="I48" i="1" s="1"/>
  <c r="G49" i="1"/>
  <c r="H49" i="1" s="1"/>
  <c r="I49" i="1" s="1"/>
  <c r="I58" i="1"/>
  <c r="G23" i="15"/>
  <c r="G23" i="12"/>
  <c r="G40" i="1"/>
  <c r="H40" i="1" s="1"/>
  <c r="I40" i="1" s="1"/>
  <c r="G39" i="1"/>
  <c r="G41" i="1"/>
  <c r="H41" i="1" s="1"/>
  <c r="I41" i="1" s="1"/>
  <c r="G42" i="1"/>
  <c r="H42" i="1" s="1"/>
  <c r="I42" i="1" s="1"/>
  <c r="G43" i="1"/>
  <c r="H43" i="1" s="1"/>
  <c r="I43" i="1" s="1"/>
  <c r="I63" i="1"/>
  <c r="A23" i="1"/>
  <c r="A24" i="1" s="1"/>
  <c r="G24" i="1" s="1"/>
  <c r="M13" i="12"/>
  <c r="G51" i="1" l="1"/>
  <c r="H39" i="1"/>
  <c r="I16" i="1"/>
  <c r="I21" i="1" s="1"/>
  <c r="I71" i="1"/>
  <c r="G25" i="1" l="1"/>
  <c r="G28" i="1"/>
  <c r="H51" i="1"/>
  <c r="I39" i="1"/>
  <c r="I51" i="1" s="1"/>
  <c r="J64" i="1"/>
  <c r="J63" i="1"/>
  <c r="J69" i="1"/>
  <c r="J65" i="1"/>
  <c r="J58" i="1"/>
  <c r="J61" i="1"/>
  <c r="J70" i="1"/>
  <c r="J66" i="1"/>
  <c r="J62" i="1"/>
  <c r="J67" i="1"/>
  <c r="J60" i="1"/>
  <c r="J68" i="1"/>
  <c r="J59" i="1"/>
  <c r="J46" i="1" l="1"/>
  <c r="J45" i="1"/>
  <c r="J43" i="1"/>
  <c r="J49" i="1"/>
  <c r="J42" i="1"/>
  <c r="J39" i="1"/>
  <c r="J51" i="1" s="1"/>
  <c r="J50" i="1"/>
  <c r="J48" i="1"/>
  <c r="J47" i="1"/>
  <c r="J40" i="1"/>
  <c r="J44" i="1"/>
  <c r="J41" i="1"/>
  <c r="J71" i="1"/>
  <c r="A25" i="1"/>
  <c r="A26" i="1" s="1"/>
  <c r="G26" i="1" s="1"/>
  <c r="A27" i="1"/>
  <c r="A29" i="1" s="1"/>
  <c r="G29" i="1" s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Digitronic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Digitronic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Digitronic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Digitronic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Digitronic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Digitronic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<sst xmlns="http://schemas.openxmlformats.org/spreadsheetml/2006/main" count="1427" uniqueCount="344">
  <si>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</si>
  <si>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</si>
  <si>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</si>
  <si>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</si>
  <si>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</si>
  <si>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</si>
  <si>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</si>
  <si>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</si>
  <si>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</si>
  <si>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</si>
  <si>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</si>
  <si>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</si>
  <si>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</si>
  <si>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</si>
  <si>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</si>
  <si>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</si>
  <si>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</si>
  <si>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</si>
  <si>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</si>
  <si>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</si>
  <si>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</si>
  <si>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</si>
  <si>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</si>
  <si>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</si>
  <si>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</si>
  <si>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</si>
  <si>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</si>
  <si>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</si>
  <si>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</si>
  <si>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</si>
  <si>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</si>
  <si>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</si>
  <si>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</si>
  <si>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</si>
  <si>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</si>
  <si>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</si>
  <si>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</si>
  <si>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</si>
  <si>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</si>
  <si>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</si>
  <si>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</si>
  <si>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</si>
  <si>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</si>
  <si>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Vanický Petr</t>
  </si>
  <si>
    <t>2594c</t>
  </si>
  <si>
    <t>DP Ostrava - úprava topných větví C</t>
  </si>
  <si>
    <t>Stavba</t>
  </si>
  <si>
    <t>10</t>
  </si>
  <si>
    <t>Objekt 10</t>
  </si>
  <si>
    <t>D.1.4.D</t>
  </si>
  <si>
    <t>vytápění</t>
  </si>
  <si>
    <t>2</t>
  </si>
  <si>
    <t>Objekt 2</t>
  </si>
  <si>
    <t>5</t>
  </si>
  <si>
    <t>Objekt 5</t>
  </si>
  <si>
    <t>MaR</t>
  </si>
  <si>
    <t>MaR celá část</t>
  </si>
  <si>
    <t>D.1.4.F</t>
  </si>
  <si>
    <t>Objekt 7 - C</t>
  </si>
  <si>
    <t>Objekt 7</t>
  </si>
  <si>
    <t>7</t>
  </si>
  <si>
    <t>Elektroinstalace</t>
  </si>
  <si>
    <t>Celkem za stavbu</t>
  </si>
  <si>
    <t>CZK</t>
  </si>
  <si>
    <t>Rekapitulace dílů</t>
  </si>
  <si>
    <t>Typ dílu</t>
  </si>
  <si>
    <t>12</t>
  </si>
  <si>
    <t>Kabely</t>
  </si>
  <si>
    <t>18</t>
  </si>
  <si>
    <t>Ostatní</t>
  </si>
  <si>
    <t>Snímače a pohony</t>
  </si>
  <si>
    <t>730</t>
  </si>
  <si>
    <t>Ústřední vytápění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</si>
  <si>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</si>
  <si>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</si>
  <si>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</si>
  <si>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</si>
  <si>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</si>
  <si>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</si>
  <si>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</si>
  <si>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</si>
  <si>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783</t>
  </si>
  <si>
    <t>Nátěry</t>
  </si>
  <si>
    <t>M21</t>
  </si>
  <si>
    <t>Elektromontáže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</si>
  <si>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</si>
  <si>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</si>
  <si>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</si>
  <si>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</si>
  <si>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</si>
  <si>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</si>
  <si>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</si>
  <si>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</si>
  <si>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</si>
  <si>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</si>
  <si>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</si>
  <si>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</si>
  <si>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</si>
  <si>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</si>
  <si>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</si>
  <si>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</si>
  <si>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</si>
  <si>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</si>
  <si>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</si>
  <si>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</si>
  <si>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</si>
  <si>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</si>
  <si>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</si>
  <si>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</si>
  <si>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</si>
  <si>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</si>
  <si>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</si>
  <si>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</si>
  <si>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</si>
  <si>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728311812</t>
  </si>
  <si>
    <t>Demontáž ohřívače čtyřhranného</t>
  </si>
  <si>
    <t>kus</t>
  </si>
  <si>
    <t>RTS 18/ II</t>
  </si>
  <si>
    <t>RTS 18/ I</t>
  </si>
  <si>
    <t>POL1_</t>
  </si>
  <si>
    <t>730000001</t>
  </si>
  <si>
    <t>Teplovodní vytápěcí jednotka s dvouotáčkovým ventilátorem velikost 3 - 866/744mm, (výkon při tepl. spádu 70/50, vst. teplotě +15C - 42,3kW při vyš), ovládací skříň je součást dodávky</t>
  </si>
  <si>
    <t>Vlastní</t>
  </si>
  <si>
    <t>Indiv</t>
  </si>
  <si>
    <t>713411121</t>
  </si>
  <si>
    <t>Izolace tepelná potrubí pásy LSP a drátem, 1vrstvá</t>
  </si>
  <si>
    <t>m2</t>
  </si>
  <si>
    <t>733121115</t>
  </si>
  <si>
    <t>Potrubí hladké bezešvé nízkotlaké D 38 x 2,6 mm vč. kotvení</t>
  </si>
  <si>
    <t>m</t>
  </si>
  <si>
    <t>733191112</t>
  </si>
  <si>
    <t>Manžety prostupové pro trubky do DN 32</t>
  </si>
  <si>
    <t>733191917</t>
  </si>
  <si>
    <t>Zaslepení potrubí zkováním a zavařením</t>
  </si>
  <si>
    <t>733191923</t>
  </si>
  <si>
    <t>napojení na stávající ležatý rozvod</t>
  </si>
  <si>
    <t>713411121R01</t>
  </si>
  <si>
    <t>izolační pouzdro potr. minerální s AL polepem D32, tl. stěny 30mm</t>
  </si>
  <si>
    <t xml:space="preserve">m     </t>
  </si>
  <si>
    <t>998733201</t>
  </si>
  <si>
    <t>Přesun hmot pro rozvody potrubí, výšky do 6 m</t>
  </si>
  <si>
    <t>POL7_</t>
  </si>
  <si>
    <t>783425750</t>
  </si>
  <si>
    <t>Nátěr syntetický potrubí do DN 100 mm základní (pod izolaci)</t>
  </si>
  <si>
    <t>SUM</t>
  </si>
  <si>
    <t>Poznámky uchazeče k zadání</t>
  </si>
  <si>
    <t>POPUZIV</t>
  </si>
  <si>
    <t>END</t>
  </si>
  <si>
    <t xml:space="preserve">904      </t>
  </si>
  <si>
    <t>Hzs-zkousky v ramci montaz.praci, Topná zkouška</t>
  </si>
  <si>
    <t>h</t>
  </si>
  <si>
    <t>725530826</t>
  </si>
  <si>
    <t>Demontáž, zásobník elektrický akumulační do 800 l</t>
  </si>
  <si>
    <t>soubor</t>
  </si>
  <si>
    <t>732111125</t>
  </si>
  <si>
    <t>Tělesa rozdělovačů a sběračů DN 80 dl 1m</t>
  </si>
  <si>
    <t>732111314</t>
  </si>
  <si>
    <t>Trubková hrdla rozděl. a sběr. bez přírub, DN 25</t>
  </si>
  <si>
    <t>732111315</t>
  </si>
  <si>
    <t>Trubková hrdla rozděl. a sběr. bez přírub, DN 32</t>
  </si>
  <si>
    <t>732110811</t>
  </si>
  <si>
    <t>Demontáž těles rozdělovačů a sběračů</t>
  </si>
  <si>
    <t>732219315</t>
  </si>
  <si>
    <t>Montáž ohříváků vody stojat.,do 1000 l</t>
  </si>
  <si>
    <t>732421312</t>
  </si>
  <si>
    <t>Čerpadlo oběhové Q=1,3m3/h, dp=3m</t>
  </si>
  <si>
    <t>732421411</t>
  </si>
  <si>
    <t>Čerpadlo cirkulační Q=0,5m3/h, dp=1,5m</t>
  </si>
  <si>
    <t>732421422</t>
  </si>
  <si>
    <t>Čerpadlo oběhové Q=2 m3/h, dp=2m</t>
  </si>
  <si>
    <t>48438702</t>
  </si>
  <si>
    <t>Ohřívač zásobníkový kombi. 160 litrů stojatý</t>
  </si>
  <si>
    <t>SPCM</t>
  </si>
  <si>
    <t>POL3_</t>
  </si>
  <si>
    <t>722181215</t>
  </si>
  <si>
    <t>Izolace návleková   tl. stěny 25 mm, vnitřní průměr 25 mm</t>
  </si>
  <si>
    <t>Izolace návleková  tl. stěny 25 mm, vnitřní průměr 35 mm</t>
  </si>
  <si>
    <t>733110808</t>
  </si>
  <si>
    <t>Demontáž potrubí ocelového do DN 32</t>
  </si>
  <si>
    <t>733121110</t>
  </si>
  <si>
    <t>Potrubí hladké bezešvé nízkotlaké D 22 x 2,6 mm vč. kotvení</t>
  </si>
  <si>
    <t>733121112</t>
  </si>
  <si>
    <t>Potrubí hladké bezešvé nízkotlaké D 28 x 2,6 mm vč. kotvení</t>
  </si>
  <si>
    <t>733121114</t>
  </si>
  <si>
    <t>Potrubí hladké bezešvé nízkotlaké D 31,8 x 2,6 mm vč. kotvení</t>
  </si>
  <si>
    <t>733190106</t>
  </si>
  <si>
    <t>Tlaková zkouška potrubí do  DN 32</t>
  </si>
  <si>
    <t>734209114</t>
  </si>
  <si>
    <t>Montáž armatur závitových,se 2závity</t>
  </si>
  <si>
    <t>734213112</t>
  </si>
  <si>
    <t>Ventil automatický odvzdušňovací, DN 15</t>
  </si>
  <si>
    <t>734226131</t>
  </si>
  <si>
    <t>Ventil term.axiální,vnitř.z. DN10, bez termostatické hlavice</t>
  </si>
  <si>
    <t>734233123</t>
  </si>
  <si>
    <t>Kohout kulový,vnitřní-vnitřní z. DN 25</t>
  </si>
  <si>
    <t>734233124</t>
  </si>
  <si>
    <t>Kohout kulový,vnitřní-vnitřní z. DN 32</t>
  </si>
  <si>
    <t>734243414</t>
  </si>
  <si>
    <t>Klapka zpětná DN 32</t>
  </si>
  <si>
    <t>734263131</t>
  </si>
  <si>
    <t>Šroubení regulační, přímé DN 10</t>
  </si>
  <si>
    <t>734291113</t>
  </si>
  <si>
    <t>Kohouty plnící a vypouštěcí G 1/2</t>
  </si>
  <si>
    <t>734293223</t>
  </si>
  <si>
    <t>Filtr, vnitřní-vnitřní z. DN 25</t>
  </si>
  <si>
    <t>734293224</t>
  </si>
  <si>
    <t>Filtr, vnitřní-vnitřní z. DN 32</t>
  </si>
  <si>
    <t>734413122</t>
  </si>
  <si>
    <t>Teploměr 120 A, D 63 / dl.jímky 50 mm</t>
  </si>
  <si>
    <t>388220721</t>
  </si>
  <si>
    <t>Měřič tepla ultrazvukový Qn 1,5</t>
  </si>
  <si>
    <t>42218104</t>
  </si>
  <si>
    <t>Ventil zónový dvoucestný, 3/4"</t>
  </si>
  <si>
    <t>422185101</t>
  </si>
  <si>
    <t>Ventil směšovací třícestný  MIX , 3/4" kvs=4</t>
  </si>
  <si>
    <t>5513730667</t>
  </si>
  <si>
    <t>Termostatická hlavice s vestavěným čidlem, bílá</t>
  </si>
  <si>
    <t>735156562</t>
  </si>
  <si>
    <t>Otopná tělesa panelová s bočním připojením 21  600/ 600</t>
  </si>
  <si>
    <t>735156566</t>
  </si>
  <si>
    <t>Otopná tělesa panelová s bočním připojením 21  600/1000</t>
  </si>
  <si>
    <t>735156567</t>
  </si>
  <si>
    <t>Otopná tělesa panelová s bočním připojením 21  600/1200</t>
  </si>
  <si>
    <t>735156662</t>
  </si>
  <si>
    <t>Otopná tělesa panelová s bočním připojením 22  600/ 600</t>
  </si>
  <si>
    <t>735156667</t>
  </si>
  <si>
    <t>Otopná tělesa panelová s bočním připojením 22  600/1200</t>
  </si>
  <si>
    <t>735156766</t>
  </si>
  <si>
    <t>Otopná tělesa panelová s bočním připojením 33  600/1000</t>
  </si>
  <si>
    <t>735156768</t>
  </si>
  <si>
    <t>Otopná tělesa panelová s bočním připojením 33  600/1400</t>
  </si>
  <si>
    <t>735156769</t>
  </si>
  <si>
    <t>Otopná tělesa panelová s bočním připojením 33  600/1600</t>
  </si>
  <si>
    <t>735151821</t>
  </si>
  <si>
    <t>Demontáž otopných těles deskových</t>
  </si>
  <si>
    <t>998735202</t>
  </si>
  <si>
    <t>Přesun hmot pro otopná tělesa, výšky do 12 m</t>
  </si>
  <si>
    <t>783424340</t>
  </si>
  <si>
    <t>Nátěr syntet. potrubí do DN 50 mm  Z+2x +1x email</t>
  </si>
  <si>
    <t>722181214</t>
  </si>
  <si>
    <t>Izolace návleková tl. stěny 20 mm, vnitřní průměr 22 mm</t>
  </si>
  <si>
    <t>733191924</t>
  </si>
  <si>
    <t>napojení na stávající stoupačky</t>
  </si>
  <si>
    <t>388220723</t>
  </si>
  <si>
    <t>Měřič tepla ultrazvukový Qn 2,5</t>
  </si>
  <si>
    <t>Ventil zónový dvoucestný</t>
  </si>
  <si>
    <t>735156568</t>
  </si>
  <si>
    <t>Otopná tělesa panelová s bočním připojením 21  600/1400</t>
  </si>
  <si>
    <t>735156569</t>
  </si>
  <si>
    <t>Otopná tělesa panelová s bočním připojením 21  600/1600</t>
  </si>
  <si>
    <t>735211811</t>
  </si>
  <si>
    <t>Demontáž regist.76x3/156 do 3 m</t>
  </si>
  <si>
    <t>13</t>
  </si>
  <si>
    <t>CYKY3Jx1,5</t>
  </si>
  <si>
    <t>Kalkul</t>
  </si>
  <si>
    <t>POL1_1</t>
  </si>
  <si>
    <t>15</t>
  </si>
  <si>
    <t>JYTY-O4x1</t>
  </si>
  <si>
    <t>16</t>
  </si>
  <si>
    <t>kabelový žlab drátový 50x50 mm</t>
  </si>
  <si>
    <t>23</t>
  </si>
  <si>
    <t>Zaregulování, zprovoznění a odzkoušení</t>
  </si>
  <si>
    <t>19</t>
  </si>
  <si>
    <t>napojení na systém AISYS</t>
  </si>
  <si>
    <t>ks</t>
  </si>
  <si>
    <t>POL3_0</t>
  </si>
  <si>
    <t>20</t>
  </si>
  <si>
    <t>regulátor 4x digitální vstup, 4x analogový vstup, 7x digitální výstup</t>
  </si>
  <si>
    <t>ostatní materiál</t>
  </si>
  <si>
    <t>soub</t>
  </si>
  <si>
    <t>3</t>
  </si>
  <si>
    <t>Příložný snímač teploty 0-100 °C</t>
  </si>
  <si>
    <t>4</t>
  </si>
  <si>
    <t>Venkovní snímač teploty -50-70 °C</t>
  </si>
  <si>
    <t>9</t>
  </si>
  <si>
    <t>Teplotní čidlo ponorné</t>
  </si>
  <si>
    <t>99</t>
  </si>
  <si>
    <t>Zapojení ovládací skříně teplovodních ohřívačů. Ovládací skříně jsou dodávkou profese ÚT</t>
  </si>
  <si>
    <t>210010105</t>
  </si>
  <si>
    <t>Lišta elektroinstalační PVC š.do 40 mm,šroubováním</t>
  </si>
  <si>
    <t>210100002</t>
  </si>
  <si>
    <t>Ukončení vodičů v rozvaděči + zapojení do 6 mm2</t>
  </si>
  <si>
    <t>210120401</t>
  </si>
  <si>
    <t>Jistič vzduch.1pólový do 25 A IJV-IJM-PO bez krytu</t>
  </si>
  <si>
    <t>210800527</t>
  </si>
  <si>
    <t>Vodič nn a vn CY 6 mm2 uložený volně</t>
  </si>
  <si>
    <t>210810006</t>
  </si>
  <si>
    <t>Kabel CYKY-m 750 V 3 x 2,5 mm2 volně uložený</t>
  </si>
  <si>
    <t>34111036</t>
  </si>
  <si>
    <t>Kabel silový s Cu jádrem 750 V CYKY 3 x 2,5 mm2</t>
  </si>
  <si>
    <t>34140966</t>
  </si>
  <si>
    <t>Vodič silový CY zelenožlutý 6,00 mm2 - drát</t>
  </si>
  <si>
    <t>34572176</t>
  </si>
  <si>
    <t>Lišta hranatá LHD 40x20, délka 3m</t>
  </si>
  <si>
    <t>35822001015</t>
  </si>
  <si>
    <t>Jistič do 80 A 1 pól. charakteristika B, LTN-16B-1</t>
  </si>
  <si>
    <t xml:space="preserve">141      </t>
  </si>
  <si>
    <t>Přirážka za podružný materiál  M 21, M 22</t>
  </si>
  <si>
    <t xml:space="preserve">142      </t>
  </si>
  <si>
    <t>Přirážka za prořez kabelů</t>
  </si>
  <si>
    <t xml:space="preserve">202      </t>
  </si>
  <si>
    <t>Zednické výpomoci HSV</t>
  </si>
  <si>
    <t>998722201R01</t>
  </si>
  <si>
    <t>Přesun hmot pro vnitřní el, výšky do 3 m</t>
  </si>
  <si>
    <t xml:space="preserve">905      </t>
  </si>
  <si>
    <t>Hzs-revize provoz.souboru a st.obj., Uprava stavajiciho rozvadece</t>
  </si>
  <si>
    <t>005231010R</t>
  </si>
  <si>
    <t>Revize elektoinstalace</t>
  </si>
  <si>
    <t xml:space="preserve">hod   </t>
  </si>
  <si>
    <t>POL99_8</t>
  </si>
  <si>
    <t>005241010R</t>
  </si>
  <si>
    <t xml:space="preserve">Dokumentace skutečného provedení </t>
  </si>
  <si>
    <t>Soubor</t>
  </si>
  <si>
    <t>732111128</t>
  </si>
  <si>
    <t>Tělesa rozdělovačů a sběračů DN 100 dl 1m</t>
  </si>
  <si>
    <t>732111318</t>
  </si>
  <si>
    <t>Trubková hrdla rozděl. a sběr. bez přírub, DN 50</t>
  </si>
  <si>
    <t>732421325</t>
  </si>
  <si>
    <t>Čerpadlo oběhové Q=7m3/h, dp=6m</t>
  </si>
  <si>
    <t>733110810</t>
  </si>
  <si>
    <t>Demontáž potrubí ocelového závitového do DN 50-80</t>
  </si>
  <si>
    <t>733121118</t>
  </si>
  <si>
    <t>Potrubí hladké bezešvé nízkotlaké D 57 x 2,9 mm vč. kotvení</t>
  </si>
  <si>
    <t>733190108</t>
  </si>
  <si>
    <t>Tlaková zkouška potrubí do DN 50</t>
  </si>
  <si>
    <t>733191113</t>
  </si>
  <si>
    <t>Manžety prostupové pro trubky do DN 50</t>
  </si>
  <si>
    <t>735127110</t>
  </si>
  <si>
    <t xml:space="preserve">Odpojení a připojení otopných těles </t>
  </si>
  <si>
    <t xml:space="preserve">ks    </t>
  </si>
  <si>
    <t>713411111R01</t>
  </si>
  <si>
    <t>izolační pouzdro potr. minerální s AL polepem D20, tl. stěny 20mm</t>
  </si>
  <si>
    <t>713411111R02</t>
  </si>
  <si>
    <t>izolační pouzdro potr. minerální s AL polepem D25, tl. stěny 25mm</t>
  </si>
  <si>
    <t>713411123R01</t>
  </si>
  <si>
    <t>izolační pouzdro potr. minerální s AL polepem D50, tl. stěny 50mm</t>
  </si>
  <si>
    <t>734233126</t>
  </si>
  <si>
    <t>Kohout kulový,vnitřní-vnitřní z. DN 50</t>
  </si>
  <si>
    <t>734293226</t>
  </si>
  <si>
    <t>Filtr, vnitřní-vnitřní z. DN 50</t>
  </si>
  <si>
    <t>388220726</t>
  </si>
  <si>
    <t>Měřič tepla ultrazvukový Qn 10,0</t>
  </si>
  <si>
    <t>422185106</t>
  </si>
  <si>
    <t>Ventil třícestný směšovací MIX, 6/4" kvs=25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</si>
</sst>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5" t="s">
        <v>40</v>
      </c>
    </row>
    <row r="2" spans="1:7" ht="57.75" customHeight="1" x14ac:dyDescent="0.2">
      <c r="A2" s="188" t="s">
        <v>41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opLeftCell="B24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38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3"/>
      <c r="B2" s="77" t="s">
        <v>24</v>
      </c>
      <c r="C2" s="78"/>
      <c r="D2" s="79" t="s">
        <v>44</v>
      </c>
      <c r="E2" s="207" t="s">
        <v>45</v>
      </c>
      <c r="F2" s="208"/>
      <c r="G2" s="208"/>
      <c r="H2" s="208"/>
      <c r="I2" s="208"/>
      <c r="J2" s="209"/>
      <c r="O2" s="2"/>
    </row>
    <row r="3" spans="1:15" ht="27" hidden="1" customHeight="1" x14ac:dyDescent="0.2">
      <c r="A3" s="3"/>
      <c r="B3" s="80"/>
      <c r="C3" s="78"/>
      <c r="D3" s="81"/>
      <c r="E3" s="210"/>
      <c r="F3" s="211"/>
      <c r="G3" s="211"/>
      <c r="H3" s="211"/>
      <c r="I3" s="211"/>
      <c r="J3" s="212"/>
    </row>
    <row r="4" spans="1:15" ht="23.25" customHeight="1" x14ac:dyDescent="0.2">
      <c r="A4" s="3"/>
      <c r="B4" s="82"/>
      <c r="C4" s="83"/>
      <c r="D4" s="84"/>
      <c r="E4" s="220"/>
      <c r="F4" s="220"/>
      <c r="G4" s="220"/>
      <c r="H4" s="220"/>
      <c r="I4" s="220"/>
      <c r="J4" s="221"/>
    </row>
    <row r="5" spans="1:15" ht="24" customHeight="1" x14ac:dyDescent="0.2">
      <c r="A5" s="3"/>
      <c r="B5" s="45" t="s">
        <v>23</v>
      </c>
      <c r="C5" s="4"/>
      <c r="D5" s="30"/>
      <c r="E5" s="24"/>
      <c r="F5" s="24"/>
      <c r="G5" s="24"/>
      <c r="H5" s="26" t="s">
        <v>42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21</v>
      </c>
      <c r="C8" s="4"/>
      <c r="D8" s="33"/>
      <c r="E8" s="4"/>
      <c r="F8" s="4"/>
      <c r="G8" s="43"/>
      <c r="H8" s="26" t="s">
        <v>42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20</v>
      </c>
      <c r="C11" s="4"/>
      <c r="D11" s="214"/>
      <c r="E11" s="214"/>
      <c r="F11" s="214"/>
      <c r="G11" s="214"/>
      <c r="H11" s="26" t="s">
        <v>42</v>
      </c>
      <c r="I11" s="86"/>
      <c r="J11" s="10"/>
    </row>
    <row r="12" spans="1:15" ht="15.75" customHeight="1" x14ac:dyDescent="0.2">
      <c r="A12" s="3"/>
      <c r="B12" s="39"/>
      <c r="C12" s="24"/>
      <c r="D12" s="219"/>
      <c r="E12" s="219"/>
      <c r="F12" s="219"/>
      <c r="G12" s="219"/>
      <c r="H12" s="26" t="s">
        <v>36</v>
      </c>
      <c r="I12" s="86"/>
      <c r="J12" s="10"/>
    </row>
    <row r="13" spans="1:15" ht="15.75" customHeight="1" x14ac:dyDescent="0.2">
      <c r="A13" s="3"/>
      <c r="B13" s="40"/>
      <c r="C13" s="25"/>
      <c r="D13" s="85"/>
      <c r="E13" s="222"/>
      <c r="F13" s="223"/>
      <c r="G13" s="223"/>
      <c r="H13" s="27"/>
      <c r="I13" s="32"/>
      <c r="J13" s="49"/>
    </row>
    <row r="14" spans="1:15" ht="24" hidden="1" customHeight="1" x14ac:dyDescent="0.2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34</v>
      </c>
      <c r="C15" s="70"/>
      <c r="D15" s="51"/>
      <c r="E15" s="213"/>
      <c r="F15" s="213"/>
      <c r="G15" s="215"/>
      <c r="H15" s="215"/>
      <c r="I15" s="215" t="s">
        <v>31</v>
      </c>
      <c r="J15" s="216"/>
    </row>
    <row r="16" spans="1:15" ht="23.25" customHeight="1" x14ac:dyDescent="0.2">
      <c r="A16" s="138" t="s">
        <v>26</v>
      </c>
      <c r="B16" s="55" t="s">
        <v>26</v>
      </c>
      <c r="C16" s="56"/>
      <c r="D16" s="57"/>
      <c r="E16" s="204"/>
      <c r="F16" s="205"/>
      <c r="G16" s="204"/>
      <c r="H16" s="205"/>
      <c r="I16" s="204">
        <f>SUMIF(F58:F70,A16,I58:I70)+SUMIF(F58:F70,"PSU",I58:I70)</f>
        <v>0</v>
      </c>
      <c r="J16" s="206"/>
    </row>
    <row r="17" spans="1:10" ht="23.25" customHeight="1" x14ac:dyDescent="0.2">
      <c r="A17" s="138" t="s">
        <v>27</v>
      </c>
      <c r="B17" s="55" t="s">
        <v>27</v>
      </c>
      <c r="C17" s="56"/>
      <c r="D17" s="57"/>
      <c r="E17" s="204"/>
      <c r="F17" s="205"/>
      <c r="G17" s="204"/>
      <c r="H17" s="205"/>
      <c r="I17" s="204">
        <f>SUMIF(F58:F70,A17,I58:I70)</f>
        <v>0</v>
      </c>
      <c r="J17" s="206"/>
    </row>
    <row r="18" spans="1:10" ht="23.25" customHeight="1" x14ac:dyDescent="0.2">
      <c r="A18" s="138" t="s">
        <v>28</v>
      </c>
      <c r="B18" s="55" t="s">
        <v>28</v>
      </c>
      <c r="C18" s="56"/>
      <c r="D18" s="57"/>
      <c r="E18" s="204"/>
      <c r="F18" s="205"/>
      <c r="G18" s="204"/>
      <c r="H18" s="205"/>
      <c r="I18" s="204">
        <f>SUMIF(F58:F70,A18,I58:I70)</f>
        <v>0</v>
      </c>
      <c r="J18" s="206"/>
    </row>
    <row r="19" spans="1:10" ht="23.25" customHeight="1" x14ac:dyDescent="0.2">
      <c r="A19" s="138" t="s">
        <v>86</v>
      </c>
      <c r="B19" s="55" t="s">
        <v>29</v>
      </c>
      <c r="C19" s="56"/>
      <c r="D19" s="57"/>
      <c r="E19" s="204"/>
      <c r="F19" s="205"/>
      <c r="G19" s="204"/>
      <c r="H19" s="205"/>
      <c r="I19" s="204">
        <f>SUMIF(F58:F70,A19,I58:I70)</f>
        <v>0</v>
      </c>
      <c r="J19" s="206"/>
    </row>
    <row r="20" spans="1:10" ht="23.25" customHeight="1" x14ac:dyDescent="0.2">
      <c r="A20" s="138" t="s">
        <v>87</v>
      </c>
      <c r="B20" s="55" t="s">
        <v>30</v>
      </c>
      <c r="C20" s="56"/>
      <c r="D20" s="57"/>
      <c r="E20" s="204"/>
      <c r="F20" s="205"/>
      <c r="G20" s="204"/>
      <c r="H20" s="205"/>
      <c r="I20" s="204">
        <f>SUMIF(F58:F70,A20,I58:I70)</f>
        <v>0</v>
      </c>
      <c r="J20" s="206"/>
    </row>
    <row r="21" spans="1:10" ht="23.25" customHeight="1" x14ac:dyDescent="0.2">
      <c r="A21" s="3"/>
      <c r="B21" s="72" t="s">
        <v>31</v>
      </c>
      <c r="C21" s="73"/>
      <c r="D21" s="74"/>
      <c r="E21" s="217"/>
      <c r="F21" s="218"/>
      <c r="G21" s="217"/>
      <c r="H21" s="218"/>
      <c r="I21" s="217">
        <f>SUM(I16:J20)</f>
        <v>0</v>
      </c>
      <c r="J21" s="229"/>
    </row>
    <row r="22" spans="1:10" ht="33" customHeight="1" x14ac:dyDescent="0.2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>
        <f>ZakladDPHSni*SazbaDPH1/100</f>
        <v>0</v>
      </c>
      <c r="B23" s="55" t="s">
        <v>13</v>
      </c>
      <c r="C23" s="56"/>
      <c r="D23" s="57"/>
      <c r="E23" s="58">
        <v>15</v>
      </c>
      <c r="F23" s="59" t="s">
        <v>0</v>
      </c>
      <c r="G23" s="227">
        <f>ZakladDPHSniVypocet</f>
        <v>0</v>
      </c>
      <c r="H23" s="228"/>
      <c r="I23" s="228"/>
      <c r="J23" s="60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5" t="s">
        <v>14</v>
      </c>
      <c r="C24" s="56"/>
      <c r="D24" s="57"/>
      <c r="E24" s="58">
        <f>SazbaDPH1</f>
        <v>15</v>
      </c>
      <c r="F24" s="59" t="s">
        <v>0</v>
      </c>
      <c r="G24" s="225">
        <f>IF(A24&gt;50, ROUNDUP(A23, 0), ROUNDDOWN(A23, 0))</f>
        <v>0</v>
      </c>
      <c r="H24" s="226"/>
      <c r="I24" s="226"/>
      <c r="J24" s="60" t="str">
        <f t="shared" si="0"/>
        <v>CZK</v>
      </c>
    </row>
    <row r="25" spans="1:10" ht="23.25" customHeight="1" x14ac:dyDescent="0.2">
      <c r="A25" s="3">
        <f>ZakladDPHZakl*SazbaDPH2/100</f>
        <v>0</v>
      </c>
      <c r="B25" s="55" t="s">
        <v>15</v>
      </c>
      <c r="C25" s="56"/>
      <c r="D25" s="57"/>
      <c r="E25" s="58">
        <v>21</v>
      </c>
      <c r="F25" s="59" t="s">
        <v>0</v>
      </c>
      <c r="G25" s="227">
        <f>ZakladDPHZaklVypocet</f>
        <v>0</v>
      </c>
      <c r="H25" s="228"/>
      <c r="I25" s="228"/>
      <c r="J25" s="60" t="str">
        <f t="shared" si="0"/>
        <v>CZK</v>
      </c>
    </row>
    <row r="26" spans="1:10" ht="23.25" customHeight="1" x14ac:dyDescent="0.2">
      <c r="A26" s="3">
        <f>(A25-INT(A25))*100</f>
        <v>0</v>
      </c>
      <c r="B26" s="47" t="s">
        <v>16</v>
      </c>
      <c r="C26" s="21"/>
      <c r="D26" s="17"/>
      <c r="E26" s="41">
        <f>SazbaDPH2</f>
        <v>21</v>
      </c>
      <c r="F26" s="42" t="s">
        <v>0</v>
      </c>
      <c r="G26" s="201">
        <f>IF(A26&gt;50, ROUNDUP(A25, 0), ROUNDDOWN(A25, 0))</f>
        <v>0</v>
      </c>
      <c r="H26" s="202"/>
      <c r="I26" s="202"/>
      <c r="J26" s="54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6" t="s">
        <v>5</v>
      </c>
      <c r="C27" s="19"/>
      <c r="D27" s="22"/>
      <c r="E27" s="19"/>
      <c r="F27" s="20"/>
      <c r="G27" s="203">
        <f>CenaCelkem-(ZakladDPHSni+DPHSni+ZakladDPHZakl+DPHZakl)</f>
        <v>0</v>
      </c>
      <c r="H27" s="203"/>
      <c r="I27" s="203"/>
      <c r="J27" s="61" t="str">
        <f t="shared" si="0"/>
        <v>CZK</v>
      </c>
    </row>
    <row r="28" spans="1:10" ht="27.75" hidden="1" customHeight="1" thickBot="1" x14ac:dyDescent="0.25">
      <c r="A28" s="3"/>
      <c r="B28" s="115" t="s">
        <v>25</v>
      </c>
      <c r="C28" s="116"/>
      <c r="D28" s="116"/>
      <c r="E28" s="117"/>
      <c r="F28" s="118"/>
      <c r="G28" s="231">
        <f>ZakladDPHSniVypocet+ZakladDPHZaklVypocet</f>
        <v>0</v>
      </c>
      <c r="H28" s="231"/>
      <c r="I28" s="231"/>
      <c r="J28" s="119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5" t="s">
        <v>37</v>
      </c>
      <c r="C29" s="120"/>
      <c r="D29" s="120"/>
      <c r="E29" s="120"/>
      <c r="F29" s="120"/>
      <c r="G29" s="230">
        <f>IF(A29&gt;50, ROUNDUP(A27, 0), ROUNDDOWN(A27, 0))</f>
        <v>0</v>
      </c>
      <c r="H29" s="230"/>
      <c r="I29" s="230"/>
      <c r="J29" s="121" t="s">
        <v>63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12</v>
      </c>
      <c r="D32" s="37"/>
      <c r="E32" s="37"/>
      <c r="F32" s="18" t="s">
        <v>11</v>
      </c>
      <c r="G32" s="37"/>
      <c r="H32" s="38">
        <f ca="1">TODAY()</f>
        <v>43410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32" t="s">
        <v>43</v>
      </c>
      <c r="E34" s="233"/>
      <c r="F34" s="29"/>
      <c r="G34" s="232"/>
      <c r="H34" s="233"/>
      <c r="I34" s="233"/>
      <c r="J34" s="36"/>
    </row>
    <row r="35" spans="1:10" ht="12.75" customHeight="1" x14ac:dyDescent="0.2">
      <c r="A35" s="3"/>
      <c r="B35" s="3"/>
      <c r="C35" s="4"/>
      <c r="D35" s="224" t="s">
        <v>2</v>
      </c>
      <c r="E35" s="224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2" t="s">
        <v>17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 x14ac:dyDescent="0.2">
      <c r="A38" s="91" t="s">
        <v>39</v>
      </c>
      <c r="B38" s="95" t="s">
        <v>18</v>
      </c>
      <c r="C38" s="96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46</v>
      </c>
      <c r="C39" s="191"/>
      <c r="D39" s="192"/>
      <c r="E39" s="192"/>
      <c r="F39" s="102">
        <f>'10 D.1.4.D Pol'!AE23+'2 D.1.4.D Pol'!AE63+'5 D.1.4.D Pol'!AE51+'MaR D.1.4.F Pol'!AE23+'Objekt 7 - C 7 Pol'!AE28+'Objekt 7 - C D.1.4.D Pol'!AE46</f>
        <v>0</v>
      </c>
      <c r="G39" s="103">
        <f>'10 D.1.4.D Pol'!AF23+'2 D.1.4.D Pol'!AF63+'5 D.1.4.D Pol'!AF51+'MaR D.1.4.F Pol'!AF23+'Objekt 7 - C 7 Pol'!AF28+'Objekt 7 - C D.1.4.D Pol'!AF46</f>
        <v>0</v>
      </c>
      <c r="H39" s="104">
        <f t="shared" ref="H39:H50" si="1">(F39*SazbaDPH1/100)+(G39*SazbaDPH2/100)</f>
        <v>0</v>
      </c>
      <c r="I39" s="104">
        <f t="shared" ref="I39:I50" si="2">F39+G39+H39</f>
        <v>0</v>
      </c>
      <c r="J39" s="105" t="str">
        <f t="shared" ref="J39:J50" si="3">IF(CenaCelkemVypocet=0,"",I39/CenaCelkemVypocet*100)</f>
        <v/>
      </c>
    </row>
    <row r="40" spans="1:10" ht="25.5" customHeight="1" x14ac:dyDescent="0.2">
      <c r="A40" s="91">
        <v>2</v>
      </c>
      <c r="B40" s="106" t="s">
        <v>47</v>
      </c>
      <c r="C40" s="196" t="s">
        <v>48</v>
      </c>
      <c r="D40" s="197"/>
      <c r="E40" s="197"/>
      <c r="F40" s="107">
        <f>'10 D.1.4.D Pol'!AE23</f>
        <v>0</v>
      </c>
      <c r="G40" s="108">
        <f>'10 D.1.4.D Pol'!AF23</f>
        <v>0</v>
      </c>
      <c r="H40" s="108">
        <f t="shared" si="1"/>
        <v>0</v>
      </c>
      <c r="I40" s="108">
        <f t="shared" si="2"/>
        <v>0</v>
      </c>
      <c r="J40" s="109" t="str">
        <f t="shared" si="3"/>
        <v/>
      </c>
    </row>
    <row r="41" spans="1:10" ht="25.5" customHeight="1" x14ac:dyDescent="0.2">
      <c r="A41" s="91">
        <v>3</v>
      </c>
      <c r="B41" s="110" t="s">
        <v>49</v>
      </c>
      <c r="C41" s="191" t="s">
        <v>50</v>
      </c>
      <c r="D41" s="192"/>
      <c r="E41" s="192"/>
      <c r="F41" s="111">
        <f>'10 D.1.4.D Pol'!AE23</f>
        <v>0</v>
      </c>
      <c r="G41" s="104">
        <f>'10 D.1.4.D Pol'!AF23</f>
        <v>0</v>
      </c>
      <c r="H41" s="104">
        <f t="shared" si="1"/>
        <v>0</v>
      </c>
      <c r="I41" s="104">
        <f t="shared" si="2"/>
        <v>0</v>
      </c>
      <c r="J41" s="105" t="str">
        <f t="shared" si="3"/>
        <v/>
      </c>
    </row>
    <row r="42" spans="1:10" ht="25.5" customHeight="1" x14ac:dyDescent="0.2">
      <c r="A42" s="91">
        <v>2</v>
      </c>
      <c r="B42" s="106" t="s">
        <v>51</v>
      </c>
      <c r="C42" s="196" t="s">
        <v>52</v>
      </c>
      <c r="D42" s="197"/>
      <c r="E42" s="197"/>
      <c r="F42" s="107">
        <f>'2 D.1.4.D Pol'!AE63</f>
        <v>0</v>
      </c>
      <c r="G42" s="108">
        <f>'2 D.1.4.D Pol'!AF63</f>
        <v>0</v>
      </c>
      <c r="H42" s="108">
        <f t="shared" si="1"/>
        <v>0</v>
      </c>
      <c r="I42" s="108">
        <f t="shared" si="2"/>
        <v>0</v>
      </c>
      <c r="J42" s="109" t="str">
        <f t="shared" si="3"/>
        <v/>
      </c>
    </row>
    <row r="43" spans="1:10" ht="25.5" customHeight="1" x14ac:dyDescent="0.2">
      <c r="A43" s="91">
        <v>3</v>
      </c>
      <c r="B43" s="110" t="s">
        <v>49</v>
      </c>
      <c r="C43" s="191" t="s">
        <v>50</v>
      </c>
      <c r="D43" s="192"/>
      <c r="E43" s="192"/>
      <c r="F43" s="111">
        <f>'2 D.1.4.D Pol'!AE63</f>
        <v>0</v>
      </c>
      <c r="G43" s="104">
        <f>'2 D.1.4.D Pol'!AF63</f>
        <v>0</v>
      </c>
      <c r="H43" s="104">
        <f t="shared" si="1"/>
        <v>0</v>
      </c>
      <c r="I43" s="104">
        <f t="shared" si="2"/>
        <v>0</v>
      </c>
      <c r="J43" s="105" t="str">
        <f t="shared" si="3"/>
        <v/>
      </c>
    </row>
    <row r="44" spans="1:10" ht="25.5" customHeight="1" x14ac:dyDescent="0.2">
      <c r="A44" s="91">
        <v>2</v>
      </c>
      <c r="B44" s="106" t="s">
        <v>53</v>
      </c>
      <c r="C44" s="196" t="s">
        <v>54</v>
      </c>
      <c r="D44" s="197"/>
      <c r="E44" s="197"/>
      <c r="F44" s="107">
        <f>'5 D.1.4.D Pol'!AE51</f>
        <v>0</v>
      </c>
      <c r="G44" s="108">
        <f>'5 D.1.4.D Pol'!AF51</f>
        <v>0</v>
      </c>
      <c r="H44" s="108">
        <f t="shared" si="1"/>
        <v>0</v>
      </c>
      <c r="I44" s="108">
        <f t="shared" si="2"/>
        <v>0</v>
      </c>
      <c r="J44" s="109" t="str">
        <f t="shared" si="3"/>
        <v/>
      </c>
    </row>
    <row r="45" spans="1:10" ht="25.5" customHeight="1" x14ac:dyDescent="0.2">
      <c r="A45" s="91">
        <v>3</v>
      </c>
      <c r="B45" s="110" t="s">
        <v>49</v>
      </c>
      <c r="C45" s="191" t="s">
        <v>50</v>
      </c>
      <c r="D45" s="192"/>
      <c r="E45" s="192"/>
      <c r="F45" s="111">
        <f>'5 D.1.4.D Pol'!AE51</f>
        <v>0</v>
      </c>
      <c r="G45" s="104">
        <f>'5 D.1.4.D Pol'!AF51</f>
        <v>0</v>
      </c>
      <c r="H45" s="104">
        <f t="shared" si="1"/>
        <v>0</v>
      </c>
      <c r="I45" s="104">
        <f t="shared" si="2"/>
        <v>0</v>
      </c>
      <c r="J45" s="105" t="str">
        <f t="shared" si="3"/>
        <v/>
      </c>
    </row>
    <row r="46" spans="1:10" ht="25.5" customHeight="1" x14ac:dyDescent="0.2">
      <c r="A46" s="91">
        <v>2</v>
      </c>
      <c r="B46" s="106" t="s">
        <v>55</v>
      </c>
      <c r="C46" s="196" t="s">
        <v>56</v>
      </c>
      <c r="D46" s="197"/>
      <c r="E46" s="197"/>
      <c r="F46" s="107">
        <f>'MaR D.1.4.F Pol'!AE23</f>
        <v>0</v>
      </c>
      <c r="G46" s="108">
        <f>'MaR D.1.4.F Pol'!AF23</f>
        <v>0</v>
      </c>
      <c r="H46" s="108">
        <f t="shared" si="1"/>
        <v>0</v>
      </c>
      <c r="I46" s="108">
        <f t="shared" si="2"/>
        <v>0</v>
      </c>
      <c r="J46" s="109" t="str">
        <f t="shared" si="3"/>
        <v/>
      </c>
    </row>
    <row r="47" spans="1:10" ht="25.5" customHeight="1" x14ac:dyDescent="0.2">
      <c r="A47" s="91">
        <v>3</v>
      </c>
      <c r="B47" s="110" t="s">
        <v>57</v>
      </c>
      <c r="C47" s="191" t="s">
        <v>55</v>
      </c>
      <c r="D47" s="192"/>
      <c r="E47" s="192"/>
      <c r="F47" s="111">
        <f>'MaR D.1.4.F Pol'!AE23</f>
        <v>0</v>
      </c>
      <c r="G47" s="104">
        <f>'MaR D.1.4.F Pol'!AF23</f>
        <v>0</v>
      </c>
      <c r="H47" s="104">
        <f t="shared" si="1"/>
        <v>0</v>
      </c>
      <c r="I47" s="104">
        <f t="shared" si="2"/>
        <v>0</v>
      </c>
      <c r="J47" s="105" t="str">
        <f t="shared" si="3"/>
        <v/>
      </c>
    </row>
    <row r="48" spans="1:10" ht="25.5" customHeight="1" x14ac:dyDescent="0.2">
      <c r="A48" s="91">
        <v>2</v>
      </c>
      <c r="B48" s="106" t="s">
        <v>58</v>
      </c>
      <c r="C48" s="196" t="s">
        <v>59</v>
      </c>
      <c r="D48" s="197"/>
      <c r="E48" s="197"/>
      <c r="F48" s="107">
        <f>'Objekt 7 - C 7 Pol'!AE28+'Objekt 7 - C D.1.4.D Pol'!AE46</f>
        <v>0</v>
      </c>
      <c r="G48" s="108">
        <f>'Objekt 7 - C 7 Pol'!AF28+'Objekt 7 - C D.1.4.D Pol'!AF46</f>
        <v>0</v>
      </c>
      <c r="H48" s="108">
        <f t="shared" si="1"/>
        <v>0</v>
      </c>
      <c r="I48" s="108">
        <f t="shared" si="2"/>
        <v>0</v>
      </c>
      <c r="J48" s="109" t="str">
        <f t="shared" si="3"/>
        <v/>
      </c>
    </row>
    <row r="49" spans="1:10" ht="25.5" customHeight="1" x14ac:dyDescent="0.2">
      <c r="A49" s="91">
        <v>3</v>
      </c>
      <c r="B49" s="110" t="s">
        <v>60</v>
      </c>
      <c r="C49" s="191" t="s">
        <v>61</v>
      </c>
      <c r="D49" s="192"/>
      <c r="E49" s="192"/>
      <c r="F49" s="111">
        <f>'Objekt 7 - C 7 Pol'!AE28</f>
        <v>0</v>
      </c>
      <c r="G49" s="104">
        <f>'Objekt 7 - C 7 Pol'!AF28</f>
        <v>0</v>
      </c>
      <c r="H49" s="104">
        <f t="shared" si="1"/>
        <v>0</v>
      </c>
      <c r="I49" s="104">
        <f t="shared" si="2"/>
        <v>0</v>
      </c>
      <c r="J49" s="105" t="str">
        <f t="shared" si="3"/>
        <v/>
      </c>
    </row>
    <row r="50" spans="1:10" ht="25.5" customHeight="1" x14ac:dyDescent="0.2">
      <c r="A50" s="91">
        <v>3</v>
      </c>
      <c r="B50" s="110" t="s">
        <v>49</v>
      </c>
      <c r="C50" s="191" t="s">
        <v>50</v>
      </c>
      <c r="D50" s="192"/>
      <c r="E50" s="192"/>
      <c r="F50" s="111">
        <f>'Objekt 7 - C D.1.4.D Pol'!AE46</f>
        <v>0</v>
      </c>
      <c r="G50" s="104">
        <f>'Objekt 7 - C D.1.4.D Pol'!AF46</f>
        <v>0</v>
      </c>
      <c r="H50" s="104">
        <f t="shared" si="1"/>
        <v>0</v>
      </c>
      <c r="I50" s="104">
        <f t="shared" si="2"/>
        <v>0</v>
      </c>
      <c r="J50" s="105" t="str">
        <f t="shared" si="3"/>
        <v/>
      </c>
    </row>
    <row r="51" spans="1:10" ht="25.5" customHeight="1" x14ac:dyDescent="0.2">
      <c r="A51" s="91"/>
      <c r="B51" s="193" t="s">
        <v>62</v>
      </c>
      <c r="C51" s="194"/>
      <c r="D51" s="194"/>
      <c r="E51" s="195"/>
      <c r="F51" s="112">
        <f>SUMIF(A39:A50,"=1",F39:F50)</f>
        <v>0</v>
      </c>
      <c r="G51" s="113">
        <f>SUMIF(A39:A50,"=1",G39:G50)</f>
        <v>0</v>
      </c>
      <c r="H51" s="113">
        <f>SUMIF(A39:A50,"=1",H39:H50)</f>
        <v>0</v>
      </c>
      <c r="I51" s="113">
        <f>SUMIF(A39:A50,"=1",I39:I50)</f>
        <v>0</v>
      </c>
      <c r="J51" s="114">
        <f>SUMIF(A39:A50,"=1",J39:J50)</f>
        <v>0</v>
      </c>
    </row>
    <row r="55" spans="1:10" ht="15.75" x14ac:dyDescent="0.25">
      <c r="B55" s="122" t="s">
        <v>64</v>
      </c>
    </row>
    <row r="57" spans="1:10" ht="25.5" customHeight="1" x14ac:dyDescent="0.2">
      <c r="A57" s="123"/>
      <c r="B57" s="126" t="s">
        <v>18</v>
      </c>
      <c r="C57" s="126" t="s">
        <v>6</v>
      </c>
      <c r="D57" s="127"/>
      <c r="E57" s="127"/>
      <c r="F57" s="128" t="s">
        <v>65</v>
      </c>
      <c r="G57" s="128"/>
      <c r="H57" s="128"/>
      <c r="I57" s="128" t="s">
        <v>31</v>
      </c>
      <c r="J57" s="128" t="s">
        <v>0</v>
      </c>
    </row>
    <row r="58" spans="1:10" ht="25.5" customHeight="1" x14ac:dyDescent="0.2">
      <c r="A58" s="124"/>
      <c r="B58" s="129" t="s">
        <v>66</v>
      </c>
      <c r="C58" s="189" t="s">
        <v>67</v>
      </c>
      <c r="D58" s="190"/>
      <c r="E58" s="190"/>
      <c r="F58" s="134" t="s">
        <v>26</v>
      </c>
      <c r="G58" s="135"/>
      <c r="H58" s="135"/>
      <c r="I58" s="135">
        <f>'MaR D.1.4.F Pol'!G8</f>
        <v>0</v>
      </c>
      <c r="J58" s="132" t="str">
        <f>IF(I71=0,"",I58/I71*100)</f>
        <v/>
      </c>
    </row>
    <row r="59" spans="1:10" ht="25.5" customHeight="1" x14ac:dyDescent="0.2">
      <c r="A59" s="124"/>
      <c r="B59" s="129" t="s">
        <v>68</v>
      </c>
      <c r="C59" s="189" t="s">
        <v>69</v>
      </c>
      <c r="D59" s="190"/>
      <c r="E59" s="190"/>
      <c r="F59" s="134" t="s">
        <v>26</v>
      </c>
      <c r="G59" s="135"/>
      <c r="H59" s="135"/>
      <c r="I59" s="135">
        <f>'MaR D.1.4.F Pol'!G12</f>
        <v>0</v>
      </c>
      <c r="J59" s="132" t="str">
        <f>IF(I71=0,"",I59/I71*100)</f>
        <v/>
      </c>
    </row>
    <row r="60" spans="1:10" ht="25.5" customHeight="1" x14ac:dyDescent="0.2">
      <c r="A60" s="124"/>
      <c r="B60" s="129" t="s">
        <v>51</v>
      </c>
      <c r="C60" s="189" t="s">
        <v>70</v>
      </c>
      <c r="D60" s="190"/>
      <c r="E60" s="190"/>
      <c r="F60" s="134" t="s">
        <v>26</v>
      </c>
      <c r="G60" s="135"/>
      <c r="H60" s="135"/>
      <c r="I60" s="135">
        <f>'MaR D.1.4.F Pol'!G16</f>
        <v>0</v>
      </c>
      <c r="J60" s="132" t="str">
        <f>IF(I71=0,"",I60/I71*100)</f>
        <v/>
      </c>
    </row>
    <row r="61" spans="1:10" ht="25.5" customHeight="1" x14ac:dyDescent="0.2">
      <c r="A61" s="124"/>
      <c r="B61" s="129" t="s">
        <v>71</v>
      </c>
      <c r="C61" s="189" t="s">
        <v>72</v>
      </c>
      <c r="D61" s="190"/>
      <c r="E61" s="190"/>
      <c r="F61" s="134" t="s">
        <v>27</v>
      </c>
      <c r="G61" s="135"/>
      <c r="H61" s="135"/>
      <c r="I61" s="135">
        <f>'10 D.1.4.D Pol'!G8+'2 D.1.4.D Pol'!G8+'5 D.1.4.D Pol'!G8+'Objekt 7 - C D.1.4.D Pol'!G8</f>
        <v>0</v>
      </c>
      <c r="J61" s="132" t="str">
        <f>IF(I71=0,"",I61/I71*100)</f>
        <v/>
      </c>
    </row>
    <row r="62" spans="1:10" ht="25.5" customHeight="1" x14ac:dyDescent="0.2">
      <c r="A62" s="124"/>
      <c r="B62" s="129" t="s">
        <v>73</v>
      </c>
      <c r="C62" s="189" t="s">
        <v>74</v>
      </c>
      <c r="D62" s="190"/>
      <c r="E62" s="190"/>
      <c r="F62" s="134" t="s">
        <v>27</v>
      </c>
      <c r="G62" s="135"/>
      <c r="H62" s="135"/>
      <c r="I62" s="135">
        <f>'10 D.1.4.D Pol'!G11+'2 D.1.4.D Pol'!G10+'5 D.1.4.D Pol'!G10+'Objekt 7 - C D.1.4.D Pol'!G10</f>
        <v>0</v>
      </c>
      <c r="J62" s="132" t="str">
        <f>IF(I71=0,"",I62/I71*100)</f>
        <v/>
      </c>
    </row>
    <row r="63" spans="1:10" ht="25.5" customHeight="1" x14ac:dyDescent="0.2">
      <c r="A63" s="124"/>
      <c r="B63" s="129" t="s">
        <v>75</v>
      </c>
      <c r="C63" s="189" t="s">
        <v>76</v>
      </c>
      <c r="D63" s="190"/>
      <c r="E63" s="190"/>
      <c r="F63" s="134" t="s">
        <v>27</v>
      </c>
      <c r="G63" s="135"/>
      <c r="H63" s="135"/>
      <c r="I63" s="135">
        <f>'10 D.1.4.D Pol'!G13+'2 D.1.4.D Pol'!G22+'5 D.1.4.D Pol'!G15+'Objekt 7 - C D.1.4.D Pol'!G15</f>
        <v>0</v>
      </c>
      <c r="J63" s="132" t="str">
        <f>IF(I71=0,"",I63/I71*100)</f>
        <v/>
      </c>
    </row>
    <row r="64" spans="1:10" ht="25.5" customHeight="1" x14ac:dyDescent="0.2">
      <c r="A64" s="124"/>
      <c r="B64" s="129" t="s">
        <v>77</v>
      </c>
      <c r="C64" s="189" t="s">
        <v>78</v>
      </c>
      <c r="D64" s="190"/>
      <c r="E64" s="190"/>
      <c r="F64" s="134" t="s">
        <v>27</v>
      </c>
      <c r="G64" s="135"/>
      <c r="H64" s="135"/>
      <c r="I64" s="135">
        <f>'2 D.1.4.D Pol'!G33+'5 D.1.4.D Pol'!G29+'Objekt 7 - C D.1.4.D Pol'!G33</f>
        <v>0</v>
      </c>
      <c r="J64" s="132" t="str">
        <f>IF(I71=0,"",I64/I71*100)</f>
        <v/>
      </c>
    </row>
    <row r="65" spans="1:10" ht="25.5" customHeight="1" x14ac:dyDescent="0.2">
      <c r="A65" s="124"/>
      <c r="B65" s="129" t="s">
        <v>79</v>
      </c>
      <c r="C65" s="189" t="s">
        <v>80</v>
      </c>
      <c r="D65" s="190"/>
      <c r="E65" s="190"/>
      <c r="F65" s="134" t="s">
        <v>27</v>
      </c>
      <c r="G65" s="135"/>
      <c r="H65" s="135"/>
      <c r="I65" s="135">
        <f>'2 D.1.4.D Pol'!G49</f>
        <v>0</v>
      </c>
      <c r="J65" s="132" t="str">
        <f>IF(I71=0,"",I65/I71*100)</f>
        <v/>
      </c>
    </row>
    <row r="66" spans="1:10" ht="25.5" customHeight="1" x14ac:dyDescent="0.2">
      <c r="A66" s="124"/>
      <c r="B66" s="129" t="s">
        <v>81</v>
      </c>
      <c r="C66" s="189" t="s">
        <v>82</v>
      </c>
      <c r="D66" s="190"/>
      <c r="E66" s="190"/>
      <c r="F66" s="134" t="s">
        <v>27</v>
      </c>
      <c r="G66" s="135"/>
      <c r="H66" s="135"/>
      <c r="I66" s="135">
        <f>'10 D.1.4.D Pol'!G20+'2 D.1.4.D Pol'!G60+'5 D.1.4.D Pol'!G40+'Objekt 7 - C D.1.4.D Pol'!G42</f>
        <v>0</v>
      </c>
      <c r="J66" s="132" t="str">
        <f>IF(I71=0,"",I66/I71*100)</f>
        <v/>
      </c>
    </row>
    <row r="67" spans="1:10" ht="25.5" customHeight="1" x14ac:dyDescent="0.2">
      <c r="A67" s="124"/>
      <c r="B67" s="129" t="s">
        <v>83</v>
      </c>
      <c r="C67" s="189" t="s">
        <v>84</v>
      </c>
      <c r="D67" s="190"/>
      <c r="E67" s="190"/>
      <c r="F67" s="134" t="s">
        <v>28</v>
      </c>
      <c r="G67" s="135"/>
      <c r="H67" s="135"/>
      <c r="I67" s="135">
        <f>'Objekt 7 - C 7 Pol'!G8</f>
        <v>0</v>
      </c>
      <c r="J67" s="132" t="str">
        <f>IF(I71=0,"",I67/I71*100)</f>
        <v/>
      </c>
    </row>
    <row r="68" spans="1:10" ht="25.5" customHeight="1" x14ac:dyDescent="0.2">
      <c r="A68" s="124"/>
      <c r="B68" s="129" t="s">
        <v>79</v>
      </c>
      <c r="C68" s="189" t="s">
        <v>80</v>
      </c>
      <c r="D68" s="190"/>
      <c r="E68" s="190"/>
      <c r="F68" s="134" t="s">
        <v>85</v>
      </c>
      <c r="G68" s="135"/>
      <c r="H68" s="135"/>
      <c r="I68" s="135">
        <f>'5 D.1.4.D Pol'!G43</f>
        <v>0</v>
      </c>
      <c r="J68" s="132" t="str">
        <f>IF(I71=0,"",I68/I71*100)</f>
        <v/>
      </c>
    </row>
    <row r="69" spans="1:10" ht="25.5" customHeight="1" x14ac:dyDescent="0.2">
      <c r="A69" s="124"/>
      <c r="B69" s="129" t="s">
        <v>86</v>
      </c>
      <c r="C69" s="189" t="s">
        <v>29</v>
      </c>
      <c r="D69" s="190"/>
      <c r="E69" s="190"/>
      <c r="F69" s="134" t="s">
        <v>86</v>
      </c>
      <c r="G69" s="135"/>
      <c r="H69" s="135"/>
      <c r="I69" s="135">
        <f>'Objekt 7 - C 7 Pol'!G18</f>
        <v>0</v>
      </c>
      <c r="J69" s="132" t="str">
        <f>IF(I71=0,"",I69/I71*100)</f>
        <v/>
      </c>
    </row>
    <row r="70" spans="1:10" ht="25.5" customHeight="1" x14ac:dyDescent="0.2">
      <c r="A70" s="124"/>
      <c r="B70" s="129" t="s">
        <v>87</v>
      </c>
      <c r="C70" s="189" t="s">
        <v>30</v>
      </c>
      <c r="D70" s="190"/>
      <c r="E70" s="190"/>
      <c r="F70" s="134" t="s">
        <v>87</v>
      </c>
      <c r="G70" s="135"/>
      <c r="H70" s="135"/>
      <c r="I70" s="135">
        <f>'Objekt 7 - C 7 Pol'!G23</f>
        <v>0</v>
      </c>
      <c r="J70" s="132" t="str">
        <f>IF(I71=0,"",I70/I71*100)</f>
        <v/>
      </c>
    </row>
    <row r="71" spans="1:10" ht="25.5" customHeight="1" x14ac:dyDescent="0.2">
      <c r="A71" s="125"/>
      <c r="B71" s="130" t="s">
        <v>1</v>
      </c>
      <c r="C71" s="130"/>
      <c r="D71" s="131"/>
      <c r="E71" s="131"/>
      <c r="F71" s="136"/>
      <c r="G71" s="137"/>
      <c r="H71" s="137"/>
      <c r="I71" s="137">
        <f>SUM(I58:I70)</f>
        <v>0</v>
      </c>
      <c r="J71" s="133">
        <f>SUM(J58:J70)</f>
        <v>0</v>
      </c>
    </row>
    <row r="72" spans="1:10" x14ac:dyDescent="0.2">
      <c r="F72" s="89"/>
      <c r="G72" s="88"/>
      <c r="H72" s="89"/>
      <c r="I72" s="88"/>
      <c r="J72" s="90"/>
    </row>
    <row r="73" spans="1:10" x14ac:dyDescent="0.2">
      <c r="F73" s="89"/>
      <c r="G73" s="88"/>
      <c r="H73" s="89"/>
      <c r="I73" s="88"/>
      <c r="J73" s="90"/>
    </row>
    <row r="74" spans="1:10" x14ac:dyDescent="0.2">
      <c r="F74" s="89"/>
      <c r="G74" s="88"/>
      <c r="H74" s="89"/>
      <c r="I74" s="88"/>
      <c r="J74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B51:E51"/>
    <mergeCell ref="C58:E58"/>
    <mergeCell ref="C59:E59"/>
    <mergeCell ref="C60:E60"/>
    <mergeCell ref="C61:E61"/>
    <mergeCell ref="C62:E62"/>
    <mergeCell ref="C63:E63"/>
    <mergeCell ref="C64:E64"/>
    <mergeCell ref="C70:E70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4" t="s">
        <v>7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76" t="s">
        <v>8</v>
      </c>
      <c r="B2" s="75"/>
      <c r="C2" s="236"/>
      <c r="D2" s="236"/>
      <c r="E2" s="236"/>
      <c r="F2" s="236"/>
      <c r="G2" s="237"/>
    </row>
    <row r="3" spans="1:7" ht="24.95" customHeight="1" x14ac:dyDescent="0.2">
      <c r="A3" s="76" t="s">
        <v>9</v>
      </c>
      <c r="B3" s="75"/>
      <c r="C3" s="236"/>
      <c r="D3" s="236"/>
      <c r="E3" s="236"/>
      <c r="F3" s="236"/>
      <c r="G3" s="237"/>
    </row>
    <row r="4" spans="1:7" ht="24.95" customHeight="1" x14ac:dyDescent="0.2">
      <c r="A4" s="76" t="s">
        <v>10</v>
      </c>
      <c r="B4" s="75"/>
      <c r="C4" s="236"/>
      <c r="D4" s="236"/>
      <c r="E4" s="236"/>
      <c r="F4" s="236"/>
      <c r="G4" s="237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7</v>
      </c>
      <c r="B1" s="238"/>
      <c r="C1" s="238"/>
      <c r="D1" s="238"/>
      <c r="E1" s="238"/>
      <c r="F1" s="238"/>
      <c r="G1" s="238"/>
      <c r="AG1" t="s">
        <v>88</v>
      </c>
    </row>
    <row r="2" spans="1:60" ht="24.95" customHeight="1" x14ac:dyDescent="0.2">
      <c r="A2" s="140" t="s">
        <v>8</v>
      </c>
      <c r="B2" s="75" t="s">
        <v>44</v>
      </c>
      <c r="C2" s="239" t="s">
        <v>45</v>
      </c>
      <c r="D2" s="240"/>
      <c r="E2" s="240"/>
      <c r="F2" s="240"/>
      <c r="G2" s="241"/>
      <c r="AG2" t="s">
        <v>89</v>
      </c>
    </row>
    <row r="3" spans="1:60" ht="24.95" customHeight="1" x14ac:dyDescent="0.2">
      <c r="A3" s="140" t="s">
        <v>9</v>
      </c>
      <c r="B3" s="75" t="s">
        <v>47</v>
      </c>
      <c r="C3" s="239" t="s">
        <v>48</v>
      </c>
      <c r="D3" s="240"/>
      <c r="E3" s="240"/>
      <c r="F3" s="240"/>
      <c r="G3" s="241"/>
      <c r="AC3" s="87" t="s">
        <v>89</v>
      </c>
      <c r="AG3" t="s">
        <v>90</v>
      </c>
    </row>
    <row r="4" spans="1:60" ht="24.95" customHeight="1" x14ac:dyDescent="0.2">
      <c r="A4" s="141" t="s">
        <v>10</v>
      </c>
      <c r="B4" s="142" t="s">
        <v>49</v>
      </c>
      <c r="C4" s="242" t="s">
        <v>50</v>
      </c>
      <c r="D4" s="243"/>
      <c r="E4" s="243"/>
      <c r="F4" s="243"/>
      <c r="G4" s="244"/>
      <c r="AG4" t="s">
        <v>91</v>
      </c>
    </row>
    <row r="5" spans="1:60" x14ac:dyDescent="0.2">
      <c r="D5" s="139"/>
    </row>
    <row r="6" spans="1:60" ht="38.25" x14ac:dyDescent="0.2">
      <c r="A6" s="144" t="s">
        <v>92</v>
      </c>
      <c r="B6" s="146" t="s">
        <v>93</v>
      </c>
      <c r="C6" s="146" t="s">
        <v>94</v>
      </c>
      <c r="D6" s="145" t="s">
        <v>95</v>
      </c>
      <c r="E6" s="144" t="s">
        <v>96</v>
      </c>
      <c r="F6" s="143" t="s">
        <v>97</v>
      </c>
      <c r="G6" s="144" t="s">
        <v>31</v>
      </c>
      <c r="H6" s="147" t="s">
        <v>32</v>
      </c>
      <c r="I6" s="147" t="s">
        <v>98</v>
      </c>
      <c r="J6" s="147" t="s">
        <v>33</v>
      </c>
      <c r="K6" s="147" t="s">
        <v>99</v>
      </c>
      <c r="L6" s="147" t="s">
        <v>100</v>
      </c>
      <c r="M6" s="147" t="s">
        <v>101</v>
      </c>
      <c r="N6" s="147" t="s">
        <v>102</v>
      </c>
      <c r="O6" s="147" t="s">
        <v>103</v>
      </c>
      <c r="P6" s="147" t="s">
        <v>104</v>
      </c>
      <c r="Q6" s="147" t="s">
        <v>105</v>
      </c>
      <c r="R6" s="147" t="s">
        <v>106</v>
      </c>
      <c r="S6" s="147" t="s">
        <v>107</v>
      </c>
      <c r="T6" s="147" t="s">
        <v>108</v>
      </c>
      <c r="U6" s="147" t="s">
        <v>109</v>
      </c>
      <c r="V6" s="147" t="s">
        <v>110</v>
      </c>
      <c r="W6" s="147" t="s">
        <v>111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1" t="s">
        <v>112</v>
      </c>
      <c r="B8" s="162" t="s">
        <v>71</v>
      </c>
      <c r="C8" s="181" t="s">
        <v>72</v>
      </c>
      <c r="D8" s="163"/>
      <c r="E8" s="164"/>
      <c r="F8" s="165"/>
      <c r="G8" s="166">
        <f>SUMIF(AG9:AG10,"&lt;&gt;NOR",G9:G10)</f>
        <v>0</v>
      </c>
      <c r="H8" s="160"/>
      <c r="I8" s="160">
        <f>SUM(I9:I10)</f>
        <v>0</v>
      </c>
      <c r="J8" s="160"/>
      <c r="K8" s="160">
        <f>SUM(K9:K10)</f>
        <v>0</v>
      </c>
      <c r="L8" s="160"/>
      <c r="M8" s="160">
        <f>SUM(M9:M10)</f>
        <v>0</v>
      </c>
      <c r="N8" s="160"/>
      <c r="O8" s="160">
        <f>SUM(O9:O10)</f>
        <v>0</v>
      </c>
      <c r="P8" s="160"/>
      <c r="Q8" s="160">
        <f>SUM(Q9:Q10)</f>
        <v>0.06</v>
      </c>
      <c r="R8" s="160"/>
      <c r="S8" s="160"/>
      <c r="T8" s="160"/>
      <c r="U8" s="160"/>
      <c r="V8" s="160">
        <f>SUM(V9:V10)</f>
        <v>3.52</v>
      </c>
      <c r="W8" s="160"/>
      <c r="AG8" t="s">
        <v>113</v>
      </c>
    </row>
    <row r="9" spans="1:60" outlineLevel="1" x14ac:dyDescent="0.2">
      <c r="A9" s="173">
        <v>1</v>
      </c>
      <c r="B9" s="174" t="s">
        <v>114</v>
      </c>
      <c r="C9" s="182" t="s">
        <v>115</v>
      </c>
      <c r="D9" s="175" t="s">
        <v>116</v>
      </c>
      <c r="E9" s="176">
        <v>2</v>
      </c>
      <c r="F9" s="177"/>
      <c r="G9" s="178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2.8000000000000001E-2</v>
      </c>
      <c r="Q9" s="158">
        <f>ROUND(E9*P9,2)</f>
        <v>0.06</v>
      </c>
      <c r="R9" s="158"/>
      <c r="S9" s="158" t="s">
        <v>117</v>
      </c>
      <c r="T9" s="158" t="s">
        <v>118</v>
      </c>
      <c r="U9" s="158">
        <v>1.7615000000000001</v>
      </c>
      <c r="V9" s="158">
        <f>ROUND(E9*U9,2)</f>
        <v>3.52</v>
      </c>
      <c r="W9" s="158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119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45" outlineLevel="1" x14ac:dyDescent="0.2">
      <c r="A10" s="173">
        <v>2</v>
      </c>
      <c r="B10" s="174" t="s">
        <v>120</v>
      </c>
      <c r="C10" s="182" t="s">
        <v>121</v>
      </c>
      <c r="D10" s="175" t="s">
        <v>116</v>
      </c>
      <c r="E10" s="176">
        <v>2</v>
      </c>
      <c r="F10" s="177"/>
      <c r="G10" s="178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8"/>
      <c r="S10" s="158" t="s">
        <v>122</v>
      </c>
      <c r="T10" s="158" t="s">
        <v>123</v>
      </c>
      <c r="U10" s="158">
        <v>0</v>
      </c>
      <c r="V10" s="158">
        <f>ROUND(E10*U10,2)</f>
        <v>0</v>
      </c>
      <c r="W10" s="158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119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1" t="s">
        <v>112</v>
      </c>
      <c r="B11" s="162" t="s">
        <v>73</v>
      </c>
      <c r="C11" s="181" t="s">
        <v>74</v>
      </c>
      <c r="D11" s="163"/>
      <c r="E11" s="164"/>
      <c r="F11" s="165"/>
      <c r="G11" s="166">
        <f>SUMIF(AG12:AG12,"&lt;&gt;NOR",G12:G12)</f>
        <v>0</v>
      </c>
      <c r="H11" s="160"/>
      <c r="I11" s="160">
        <f>SUM(I12:I12)</f>
        <v>0</v>
      </c>
      <c r="J11" s="160"/>
      <c r="K11" s="160">
        <f>SUM(K12:K12)</f>
        <v>0</v>
      </c>
      <c r="L11" s="160"/>
      <c r="M11" s="160">
        <f>SUM(M12:M12)</f>
        <v>0</v>
      </c>
      <c r="N11" s="160"/>
      <c r="O11" s="160">
        <f>SUM(O12:O12)</f>
        <v>0.01</v>
      </c>
      <c r="P11" s="160"/>
      <c r="Q11" s="160">
        <f>SUM(Q12:Q12)</f>
        <v>0</v>
      </c>
      <c r="R11" s="160"/>
      <c r="S11" s="160"/>
      <c r="T11" s="160"/>
      <c r="U11" s="160"/>
      <c r="V11" s="160">
        <f>SUM(V12:V12)</f>
        <v>4.1100000000000003</v>
      </c>
      <c r="W11" s="160"/>
      <c r="AG11" t="s">
        <v>113</v>
      </c>
    </row>
    <row r="12" spans="1:60" outlineLevel="1" x14ac:dyDescent="0.2">
      <c r="A12" s="173">
        <v>3</v>
      </c>
      <c r="B12" s="174" t="s">
        <v>124</v>
      </c>
      <c r="C12" s="182" t="s">
        <v>125</v>
      </c>
      <c r="D12" s="175" t="s">
        <v>126</v>
      </c>
      <c r="E12" s="176">
        <v>13</v>
      </c>
      <c r="F12" s="177"/>
      <c r="G12" s="178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8">
        <v>6.2000000000000011E-4</v>
      </c>
      <c r="O12" s="158">
        <f>ROUND(E12*N12,2)</f>
        <v>0.01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118</v>
      </c>
      <c r="U12" s="158">
        <v>0.316</v>
      </c>
      <c r="V12" s="158">
        <f>ROUND(E12*U12,2)</f>
        <v>4.1100000000000003</v>
      </c>
      <c r="W12" s="158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119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x14ac:dyDescent="0.2">
      <c r="A13" s="161" t="s">
        <v>112</v>
      </c>
      <c r="B13" s="162" t="s">
        <v>75</v>
      </c>
      <c r="C13" s="181" t="s">
        <v>76</v>
      </c>
      <c r="D13" s="163"/>
      <c r="E13" s="164"/>
      <c r="F13" s="165"/>
      <c r="G13" s="166">
        <f>SUMIF(AG14:AG19,"&lt;&gt;NOR",G14:G19)</f>
        <v>0</v>
      </c>
      <c r="H13" s="160"/>
      <c r="I13" s="160">
        <f>SUM(I14:I19)</f>
        <v>0</v>
      </c>
      <c r="J13" s="160"/>
      <c r="K13" s="160">
        <f>SUM(K14:K19)</f>
        <v>0</v>
      </c>
      <c r="L13" s="160"/>
      <c r="M13" s="160">
        <f>SUM(M14:M19)</f>
        <v>0</v>
      </c>
      <c r="N13" s="160"/>
      <c r="O13" s="160">
        <f>SUM(O14:O19)</f>
        <v>0.86</v>
      </c>
      <c r="P13" s="160"/>
      <c r="Q13" s="160">
        <f>SUM(Q14:Q19)</f>
        <v>0</v>
      </c>
      <c r="R13" s="160"/>
      <c r="S13" s="160"/>
      <c r="T13" s="160"/>
      <c r="U13" s="160"/>
      <c r="V13" s="160">
        <f>SUM(V14:V19)</f>
        <v>67.569999999999993</v>
      </c>
      <c r="W13" s="160"/>
      <c r="AG13" t="s">
        <v>113</v>
      </c>
    </row>
    <row r="14" spans="1:60" ht="22.5" outlineLevel="1" x14ac:dyDescent="0.2">
      <c r="A14" s="173">
        <v>4</v>
      </c>
      <c r="B14" s="174" t="s">
        <v>127</v>
      </c>
      <c r="C14" s="182" t="s">
        <v>128</v>
      </c>
      <c r="D14" s="175" t="s">
        <v>129</v>
      </c>
      <c r="E14" s="176">
        <v>139</v>
      </c>
      <c r="F14" s="177"/>
      <c r="G14" s="178">
        <f t="shared" ref="G14:G19" si="0">ROUND(E14*F14,2)</f>
        <v>0</v>
      </c>
      <c r="H14" s="159"/>
      <c r="I14" s="158">
        <f t="shared" ref="I14:I19" si="1">ROUND(E14*H14,2)</f>
        <v>0</v>
      </c>
      <c r="J14" s="159"/>
      <c r="K14" s="158">
        <f t="shared" ref="K14:K19" si="2">ROUND(E14*J14,2)</f>
        <v>0</v>
      </c>
      <c r="L14" s="158">
        <v>21</v>
      </c>
      <c r="M14" s="158">
        <f t="shared" ref="M14:M19" si="3">G14*(1+L14/100)</f>
        <v>0</v>
      </c>
      <c r="N14" s="158">
        <v>6.1000000000000004E-3</v>
      </c>
      <c r="O14" s="158">
        <f t="shared" ref="O14:O19" si="4">ROUND(E14*N14,2)</f>
        <v>0.85</v>
      </c>
      <c r="P14" s="158">
        <v>0</v>
      </c>
      <c r="Q14" s="158">
        <f t="shared" ref="Q14:Q19" si="5">ROUND(E14*P14,2)</f>
        <v>0</v>
      </c>
      <c r="R14" s="158"/>
      <c r="S14" s="158" t="s">
        <v>117</v>
      </c>
      <c r="T14" s="158" t="s">
        <v>118</v>
      </c>
      <c r="U14" s="158">
        <v>0.46700000000000003</v>
      </c>
      <c r="V14" s="158">
        <f t="shared" ref="V14:V19" si="6">ROUND(E14*U14,2)</f>
        <v>64.91</v>
      </c>
      <c r="W14" s="158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119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3">
        <v>5</v>
      </c>
      <c r="B15" s="174" t="s">
        <v>130</v>
      </c>
      <c r="C15" s="182" t="s">
        <v>131</v>
      </c>
      <c r="D15" s="175" t="s">
        <v>116</v>
      </c>
      <c r="E15" s="176">
        <v>4</v>
      </c>
      <c r="F15" s="177"/>
      <c r="G15" s="178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1.8800000000000002E-3</v>
      </c>
      <c r="O15" s="158">
        <f t="shared" si="4"/>
        <v>0.01</v>
      </c>
      <c r="P15" s="158">
        <v>0</v>
      </c>
      <c r="Q15" s="158">
        <f t="shared" si="5"/>
        <v>0</v>
      </c>
      <c r="R15" s="158"/>
      <c r="S15" s="158" t="s">
        <v>117</v>
      </c>
      <c r="T15" s="158" t="s">
        <v>118</v>
      </c>
      <c r="U15" s="158">
        <v>0.33</v>
      </c>
      <c r="V15" s="158">
        <f t="shared" si="6"/>
        <v>1.32</v>
      </c>
      <c r="W15" s="158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119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3">
        <v>6</v>
      </c>
      <c r="B16" s="174" t="s">
        <v>132</v>
      </c>
      <c r="C16" s="182" t="s">
        <v>133</v>
      </c>
      <c r="D16" s="175" t="s">
        <v>116</v>
      </c>
      <c r="E16" s="176">
        <v>4</v>
      </c>
      <c r="F16" s="177"/>
      <c r="G16" s="178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4.7000000000000004E-4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117</v>
      </c>
      <c r="T16" s="158" t="s">
        <v>118</v>
      </c>
      <c r="U16" s="158">
        <v>0.19600000000000001</v>
      </c>
      <c r="V16" s="158">
        <f t="shared" si="6"/>
        <v>0.78</v>
      </c>
      <c r="W16" s="158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119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3">
        <v>7</v>
      </c>
      <c r="B17" s="174" t="s">
        <v>134</v>
      </c>
      <c r="C17" s="182" t="s">
        <v>135</v>
      </c>
      <c r="D17" s="175" t="s">
        <v>116</v>
      </c>
      <c r="E17" s="176">
        <v>2</v>
      </c>
      <c r="F17" s="177"/>
      <c r="G17" s="178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8">
        <v>5.4000000000000001E-4</v>
      </c>
      <c r="O17" s="158">
        <f t="shared" si="4"/>
        <v>0</v>
      </c>
      <c r="P17" s="158">
        <v>0</v>
      </c>
      <c r="Q17" s="158">
        <f t="shared" si="5"/>
        <v>0</v>
      </c>
      <c r="R17" s="158"/>
      <c r="S17" s="158" t="s">
        <v>117</v>
      </c>
      <c r="T17" s="158" t="s">
        <v>118</v>
      </c>
      <c r="U17" s="158">
        <v>0.27800000000000002</v>
      </c>
      <c r="V17" s="158">
        <f t="shared" si="6"/>
        <v>0.56000000000000005</v>
      </c>
      <c r="W17" s="158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119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67">
        <v>8</v>
      </c>
      <c r="B18" s="168" t="s">
        <v>136</v>
      </c>
      <c r="C18" s="183" t="s">
        <v>137</v>
      </c>
      <c r="D18" s="169" t="s">
        <v>138</v>
      </c>
      <c r="E18" s="170">
        <v>139</v>
      </c>
      <c r="F18" s="171"/>
      <c r="G18" s="172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8"/>
      <c r="S18" s="158" t="s">
        <v>122</v>
      </c>
      <c r="T18" s="158" t="s">
        <v>123</v>
      </c>
      <c r="U18" s="158">
        <v>0</v>
      </c>
      <c r="V18" s="158">
        <f t="shared" si="6"/>
        <v>0</v>
      </c>
      <c r="W18" s="158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119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>
        <v>9</v>
      </c>
      <c r="B19" s="156" t="s">
        <v>139</v>
      </c>
      <c r="C19" s="184" t="s">
        <v>140</v>
      </c>
      <c r="D19" s="157" t="s">
        <v>0</v>
      </c>
      <c r="E19" s="179"/>
      <c r="F19" s="159"/>
      <c r="G19" s="158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8">
        <v>0</v>
      </c>
      <c r="O19" s="158">
        <f t="shared" si="4"/>
        <v>0</v>
      </c>
      <c r="P19" s="158">
        <v>0</v>
      </c>
      <c r="Q19" s="158">
        <f t="shared" si="5"/>
        <v>0</v>
      </c>
      <c r="R19" s="158"/>
      <c r="S19" s="158" t="s">
        <v>117</v>
      </c>
      <c r="T19" s="158" t="s">
        <v>118</v>
      </c>
      <c r="U19" s="158">
        <v>0</v>
      </c>
      <c r="V19" s="158">
        <f t="shared" si="6"/>
        <v>0</v>
      </c>
      <c r="W19" s="158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141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1" t="s">
        <v>112</v>
      </c>
      <c r="B20" s="162" t="s">
        <v>81</v>
      </c>
      <c r="C20" s="181" t="s">
        <v>82</v>
      </c>
      <c r="D20" s="163"/>
      <c r="E20" s="164"/>
      <c r="F20" s="165"/>
      <c r="G20" s="166">
        <f>SUMIF(AG21:AG21,"&lt;&gt;NOR",G21:G21)</f>
        <v>0</v>
      </c>
      <c r="H20" s="160"/>
      <c r="I20" s="160">
        <f>SUM(I21:I21)</f>
        <v>0</v>
      </c>
      <c r="J20" s="160"/>
      <c r="K20" s="160">
        <f>SUM(K21:K21)</f>
        <v>0</v>
      </c>
      <c r="L20" s="160"/>
      <c r="M20" s="160">
        <f>SUM(M21:M21)</f>
        <v>0</v>
      </c>
      <c r="N20" s="160"/>
      <c r="O20" s="160">
        <f>SUM(O21:O21)</f>
        <v>0.01</v>
      </c>
      <c r="P20" s="160"/>
      <c r="Q20" s="160">
        <f>SUM(Q21:Q21)</f>
        <v>0</v>
      </c>
      <c r="R20" s="160"/>
      <c r="S20" s="160"/>
      <c r="T20" s="160"/>
      <c r="U20" s="160"/>
      <c r="V20" s="160">
        <f>SUM(V21:V21)</f>
        <v>2.92</v>
      </c>
      <c r="W20" s="160"/>
      <c r="AG20" t="s">
        <v>113</v>
      </c>
    </row>
    <row r="21" spans="1:60" ht="22.5" outlineLevel="1" x14ac:dyDescent="0.2">
      <c r="A21" s="167">
        <v>10</v>
      </c>
      <c r="B21" s="168" t="s">
        <v>142</v>
      </c>
      <c r="C21" s="183" t="s">
        <v>143</v>
      </c>
      <c r="D21" s="169" t="s">
        <v>129</v>
      </c>
      <c r="E21" s="170">
        <v>139</v>
      </c>
      <c r="F21" s="171"/>
      <c r="G21" s="172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4.0000000000000003E-5</v>
      </c>
      <c r="O21" s="158">
        <f>ROUND(E21*N21,2)</f>
        <v>0.01</v>
      </c>
      <c r="P21" s="158">
        <v>0</v>
      </c>
      <c r="Q21" s="158">
        <f>ROUND(E21*P21,2)</f>
        <v>0</v>
      </c>
      <c r="R21" s="158"/>
      <c r="S21" s="158" t="s">
        <v>117</v>
      </c>
      <c r="T21" s="158" t="s">
        <v>118</v>
      </c>
      <c r="U21" s="158">
        <v>2.1000000000000001E-2</v>
      </c>
      <c r="V21" s="158">
        <f>ROUND(E21*U21,2)</f>
        <v>2.92</v>
      </c>
      <c r="W21" s="158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119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5"/>
      <c r="B22" s="6"/>
      <c r="C22" s="185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AE22">
        <v>15</v>
      </c>
      <c r="AF22">
        <v>21</v>
      </c>
    </row>
    <row r="23" spans="1:60" x14ac:dyDescent="0.2">
      <c r="A23" s="151"/>
      <c r="B23" s="152" t="s">
        <v>31</v>
      </c>
      <c r="C23" s="186"/>
      <c r="D23" s="153"/>
      <c r="E23" s="154"/>
      <c r="F23" s="154"/>
      <c r="G23" s="180">
        <f>G8+G11+G13+G20</f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E23">
        <f>SUMIF(L7:L21,AE22,G7:G21)</f>
        <v>0</v>
      </c>
      <c r="AF23">
        <f>SUMIF(L7:L21,AF22,G7:G21)</f>
        <v>0</v>
      </c>
      <c r="AG23" t="s">
        <v>144</v>
      </c>
    </row>
    <row r="24" spans="1:60" x14ac:dyDescent="0.2">
      <c r="A24" s="5"/>
      <c r="B24" s="6"/>
      <c r="C24" s="185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60" x14ac:dyDescent="0.2">
      <c r="A25" s="5"/>
      <c r="B25" s="6"/>
      <c r="C25" s="185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60" x14ac:dyDescent="0.2">
      <c r="A26" s="245" t="s">
        <v>145</v>
      </c>
      <c r="B26" s="245"/>
      <c r="C26" s="246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60" x14ac:dyDescent="0.2">
      <c r="A27" s="247"/>
      <c r="B27" s="248"/>
      <c r="C27" s="249"/>
      <c r="D27" s="248"/>
      <c r="E27" s="248"/>
      <c r="F27" s="248"/>
      <c r="G27" s="25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AG27" t="s">
        <v>146</v>
      </c>
    </row>
    <row r="28" spans="1:60" x14ac:dyDescent="0.2">
      <c r="A28" s="251"/>
      <c r="B28" s="252"/>
      <c r="C28" s="253"/>
      <c r="D28" s="252"/>
      <c r="E28" s="252"/>
      <c r="F28" s="252"/>
      <c r="G28" s="25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60" x14ac:dyDescent="0.2">
      <c r="A29" s="251"/>
      <c r="B29" s="252"/>
      <c r="C29" s="253"/>
      <c r="D29" s="252"/>
      <c r="E29" s="252"/>
      <c r="F29" s="252"/>
      <c r="G29" s="25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60" x14ac:dyDescent="0.2">
      <c r="A30" s="251"/>
      <c r="B30" s="252"/>
      <c r="C30" s="253"/>
      <c r="D30" s="252"/>
      <c r="E30" s="252"/>
      <c r="F30" s="252"/>
      <c r="G30" s="25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60" x14ac:dyDescent="0.2">
      <c r="A31" s="255"/>
      <c r="B31" s="256"/>
      <c r="C31" s="257"/>
      <c r="D31" s="256"/>
      <c r="E31" s="256"/>
      <c r="F31" s="256"/>
      <c r="G31" s="258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60" x14ac:dyDescent="0.2">
      <c r="A32" s="5"/>
      <c r="B32" s="6"/>
      <c r="C32" s="185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3:33" x14ac:dyDescent="0.2">
      <c r="C33" s="187"/>
      <c r="D33" s="139"/>
      <c r="AG33" t="s">
        <v>147</v>
      </c>
    </row>
    <row r="34" spans="3:33" x14ac:dyDescent="0.2">
      <c r="D34" s="139"/>
    </row>
    <row r="35" spans="3:33" x14ac:dyDescent="0.2">
      <c r="D35" s="139"/>
    </row>
    <row r="36" spans="3:33" x14ac:dyDescent="0.2">
      <c r="D36" s="139"/>
    </row>
    <row r="37" spans="3:33" x14ac:dyDescent="0.2">
      <c r="D37" s="139"/>
    </row>
    <row r="38" spans="3:33" x14ac:dyDescent="0.2">
      <c r="D38" s="139"/>
    </row>
    <row r="39" spans="3:33" x14ac:dyDescent="0.2">
      <c r="D39" s="139"/>
    </row>
    <row r="40" spans="3:33" x14ac:dyDescent="0.2">
      <c r="D40" s="139"/>
    </row>
    <row r="41" spans="3:33" x14ac:dyDescent="0.2">
      <c r="D41" s="139"/>
    </row>
    <row r="42" spans="3:33" x14ac:dyDescent="0.2">
      <c r="D42" s="139"/>
    </row>
    <row r="43" spans="3:33" x14ac:dyDescent="0.2">
      <c r="D43" s="139"/>
    </row>
    <row r="44" spans="3:33" x14ac:dyDescent="0.2">
      <c r="D44" s="139"/>
    </row>
    <row r="45" spans="3:33" x14ac:dyDescent="0.2">
      <c r="D45" s="139"/>
    </row>
    <row r="46" spans="3:33" x14ac:dyDescent="0.2">
      <c r="D46" s="139"/>
    </row>
    <row r="47" spans="3:33" x14ac:dyDescent="0.2">
      <c r="D47" s="139"/>
    </row>
    <row r="48" spans="3:33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7</v>
      </c>
      <c r="B1" s="238"/>
      <c r="C1" s="238"/>
      <c r="D1" s="238"/>
      <c r="E1" s="238"/>
      <c r="F1" s="238"/>
      <c r="G1" s="238"/>
      <c r="AG1" t="s">
        <v>88</v>
      </c>
    </row>
    <row r="2" spans="1:60" ht="24.95" customHeight="1" x14ac:dyDescent="0.2">
      <c r="A2" s="140" t="s">
        <v>8</v>
      </c>
      <c r="B2" s="75" t="s">
        <v>44</v>
      </c>
      <c r="C2" s="239" t="s">
        <v>45</v>
      </c>
      <c r="D2" s="240"/>
      <c r="E2" s="240"/>
      <c r="F2" s="240"/>
      <c r="G2" s="241"/>
      <c r="AG2" t="s">
        <v>89</v>
      </c>
    </row>
    <row r="3" spans="1:60" ht="24.95" customHeight="1" x14ac:dyDescent="0.2">
      <c r="A3" s="140" t="s">
        <v>9</v>
      </c>
      <c r="B3" s="75" t="s">
        <v>51</v>
      </c>
      <c r="C3" s="239" t="s">
        <v>52</v>
      </c>
      <c r="D3" s="240"/>
      <c r="E3" s="240"/>
      <c r="F3" s="240"/>
      <c r="G3" s="241"/>
      <c r="AC3" s="87" t="s">
        <v>89</v>
      </c>
      <c r="AG3" t="s">
        <v>90</v>
      </c>
    </row>
    <row r="4" spans="1:60" ht="24.95" customHeight="1" x14ac:dyDescent="0.2">
      <c r="A4" s="141" t="s">
        <v>10</v>
      </c>
      <c r="B4" s="142" t="s">
        <v>49</v>
      </c>
      <c r="C4" s="242" t="s">
        <v>50</v>
      </c>
      <c r="D4" s="243"/>
      <c r="E4" s="243"/>
      <c r="F4" s="243"/>
      <c r="G4" s="244"/>
      <c r="AG4" t="s">
        <v>91</v>
      </c>
    </row>
    <row r="5" spans="1:60" x14ac:dyDescent="0.2">
      <c r="D5" s="139"/>
    </row>
    <row r="6" spans="1:60" ht="38.25" x14ac:dyDescent="0.2">
      <c r="A6" s="144" t="s">
        <v>92</v>
      </c>
      <c r="B6" s="146" t="s">
        <v>93</v>
      </c>
      <c r="C6" s="146" t="s">
        <v>94</v>
      </c>
      <c r="D6" s="145" t="s">
        <v>95</v>
      </c>
      <c r="E6" s="144" t="s">
        <v>96</v>
      </c>
      <c r="F6" s="143" t="s">
        <v>97</v>
      </c>
      <c r="G6" s="144" t="s">
        <v>31</v>
      </c>
      <c r="H6" s="147" t="s">
        <v>32</v>
      </c>
      <c r="I6" s="147" t="s">
        <v>98</v>
      </c>
      <c r="J6" s="147" t="s">
        <v>33</v>
      </c>
      <c r="K6" s="147" t="s">
        <v>99</v>
      </c>
      <c r="L6" s="147" t="s">
        <v>100</v>
      </c>
      <c r="M6" s="147" t="s">
        <v>101</v>
      </c>
      <c r="N6" s="147" t="s">
        <v>102</v>
      </c>
      <c r="O6" s="147" t="s">
        <v>103</v>
      </c>
      <c r="P6" s="147" t="s">
        <v>104</v>
      </c>
      <c r="Q6" s="147" t="s">
        <v>105</v>
      </c>
      <c r="R6" s="147" t="s">
        <v>106</v>
      </c>
      <c r="S6" s="147" t="s">
        <v>107</v>
      </c>
      <c r="T6" s="147" t="s">
        <v>108</v>
      </c>
      <c r="U6" s="147" t="s">
        <v>109</v>
      </c>
      <c r="V6" s="147" t="s">
        <v>110</v>
      </c>
      <c r="W6" s="147" t="s">
        <v>111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1" t="s">
        <v>112</v>
      </c>
      <c r="B8" s="162" t="s">
        <v>71</v>
      </c>
      <c r="C8" s="181" t="s">
        <v>72</v>
      </c>
      <c r="D8" s="163"/>
      <c r="E8" s="164"/>
      <c r="F8" s="165"/>
      <c r="G8" s="166">
        <f>SUMIF(AG9:AG9,"&lt;&gt;NOR",G9:G9)</f>
        <v>0</v>
      </c>
      <c r="H8" s="160"/>
      <c r="I8" s="160">
        <f>SUM(I9:I9)</f>
        <v>0</v>
      </c>
      <c r="J8" s="160"/>
      <c r="K8" s="160">
        <f>SUM(K9:K9)</f>
        <v>0</v>
      </c>
      <c r="L8" s="160"/>
      <c r="M8" s="160">
        <f>SUM(M9:M9)</f>
        <v>0</v>
      </c>
      <c r="N8" s="160"/>
      <c r="O8" s="160">
        <f>SUM(O9:O9)</f>
        <v>0</v>
      </c>
      <c r="P8" s="160"/>
      <c r="Q8" s="160">
        <f>SUM(Q9:Q9)</f>
        <v>0</v>
      </c>
      <c r="R8" s="160"/>
      <c r="S8" s="160"/>
      <c r="T8" s="160"/>
      <c r="U8" s="160"/>
      <c r="V8" s="160">
        <f>SUM(V9:V9)</f>
        <v>24</v>
      </c>
      <c r="W8" s="160"/>
      <c r="AG8" t="s">
        <v>113</v>
      </c>
    </row>
    <row r="9" spans="1:60" outlineLevel="1" x14ac:dyDescent="0.2">
      <c r="A9" s="173">
        <v>1</v>
      </c>
      <c r="B9" s="174" t="s">
        <v>148</v>
      </c>
      <c r="C9" s="182" t="s">
        <v>149</v>
      </c>
      <c r="D9" s="175" t="s">
        <v>150</v>
      </c>
      <c r="E9" s="176">
        <v>24</v>
      </c>
      <c r="F9" s="177"/>
      <c r="G9" s="178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118</v>
      </c>
      <c r="U9" s="158">
        <v>1</v>
      </c>
      <c r="V9" s="158">
        <f>ROUND(E9*U9,2)</f>
        <v>24</v>
      </c>
      <c r="W9" s="158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119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">
      <c r="A10" s="161" t="s">
        <v>112</v>
      </c>
      <c r="B10" s="162" t="s">
        <v>73</v>
      </c>
      <c r="C10" s="181" t="s">
        <v>74</v>
      </c>
      <c r="D10" s="163"/>
      <c r="E10" s="164"/>
      <c r="F10" s="165"/>
      <c r="G10" s="166">
        <f>SUMIF(AG11:AG21,"&lt;&gt;NOR",G11:G21)</f>
        <v>0</v>
      </c>
      <c r="H10" s="160"/>
      <c r="I10" s="160">
        <f>SUM(I11:I21)</f>
        <v>0</v>
      </c>
      <c r="J10" s="160"/>
      <c r="K10" s="160">
        <f>SUM(K11:K21)</f>
        <v>0</v>
      </c>
      <c r="L10" s="160"/>
      <c r="M10" s="160">
        <f>SUM(M11:M21)</f>
        <v>0</v>
      </c>
      <c r="N10" s="160"/>
      <c r="O10" s="160">
        <f>SUM(O11:O21)</f>
        <v>0.26</v>
      </c>
      <c r="P10" s="160"/>
      <c r="Q10" s="160">
        <f>SUM(Q11:Q21)</f>
        <v>0.84</v>
      </c>
      <c r="R10" s="160"/>
      <c r="S10" s="160"/>
      <c r="T10" s="160"/>
      <c r="U10" s="160"/>
      <c r="V10" s="160">
        <f>SUM(V11:V21)</f>
        <v>19.97</v>
      </c>
      <c r="W10" s="160"/>
      <c r="AG10" t="s">
        <v>113</v>
      </c>
    </row>
    <row r="11" spans="1:60" outlineLevel="1" x14ac:dyDescent="0.2">
      <c r="A11" s="173">
        <v>2</v>
      </c>
      <c r="B11" s="174" t="s">
        <v>124</v>
      </c>
      <c r="C11" s="182" t="s">
        <v>125</v>
      </c>
      <c r="D11" s="175" t="s">
        <v>126</v>
      </c>
      <c r="E11" s="176">
        <v>2</v>
      </c>
      <c r="F11" s="177"/>
      <c r="G11" s="178">
        <f t="shared" ref="G11:G21" si="0">ROUND(E11*F11,2)</f>
        <v>0</v>
      </c>
      <c r="H11" s="159"/>
      <c r="I11" s="158">
        <f t="shared" ref="I11:I21" si="1">ROUND(E11*H11,2)</f>
        <v>0</v>
      </c>
      <c r="J11" s="159"/>
      <c r="K11" s="158">
        <f t="shared" ref="K11:K21" si="2">ROUND(E11*J11,2)</f>
        <v>0</v>
      </c>
      <c r="L11" s="158">
        <v>21</v>
      </c>
      <c r="M11" s="158">
        <f t="shared" ref="M11:M21" si="3">G11*(1+L11/100)</f>
        <v>0</v>
      </c>
      <c r="N11" s="158">
        <v>6.2000000000000011E-4</v>
      </c>
      <c r="O11" s="158">
        <f t="shared" ref="O11:O21" si="4">ROUND(E11*N11,2)</f>
        <v>0</v>
      </c>
      <c r="P11" s="158">
        <v>0</v>
      </c>
      <c r="Q11" s="158">
        <f t="shared" ref="Q11:Q21" si="5">ROUND(E11*P11,2)</f>
        <v>0</v>
      </c>
      <c r="R11" s="158"/>
      <c r="S11" s="158" t="s">
        <v>117</v>
      </c>
      <c r="T11" s="158" t="s">
        <v>118</v>
      </c>
      <c r="U11" s="158">
        <v>0.316</v>
      </c>
      <c r="V11" s="158">
        <f t="shared" ref="V11:V21" si="6">ROUND(E11*U11,2)</f>
        <v>0.63</v>
      </c>
      <c r="W11" s="158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119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3">
        <v>3</v>
      </c>
      <c r="B12" s="174" t="s">
        <v>151</v>
      </c>
      <c r="C12" s="182" t="s">
        <v>152</v>
      </c>
      <c r="D12" s="175" t="s">
        <v>153</v>
      </c>
      <c r="E12" s="176">
        <v>1</v>
      </c>
      <c r="F12" s="177"/>
      <c r="G12" s="178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0</v>
      </c>
      <c r="O12" s="158">
        <f t="shared" si="4"/>
        <v>0</v>
      </c>
      <c r="P12" s="158">
        <v>0.69347000000000003</v>
      </c>
      <c r="Q12" s="158">
        <f t="shared" si="5"/>
        <v>0.69</v>
      </c>
      <c r="R12" s="158"/>
      <c r="S12" s="158" t="s">
        <v>117</v>
      </c>
      <c r="T12" s="158" t="s">
        <v>118</v>
      </c>
      <c r="U12" s="158">
        <v>2.6990000000000003</v>
      </c>
      <c r="V12" s="158">
        <f t="shared" si="6"/>
        <v>2.7</v>
      </c>
      <c r="W12" s="158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119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3">
        <v>4</v>
      </c>
      <c r="B13" s="174" t="s">
        <v>154</v>
      </c>
      <c r="C13" s="182" t="s">
        <v>155</v>
      </c>
      <c r="D13" s="175" t="s">
        <v>116</v>
      </c>
      <c r="E13" s="176">
        <v>2</v>
      </c>
      <c r="F13" s="177"/>
      <c r="G13" s="178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7.4170000000000014E-2</v>
      </c>
      <c r="O13" s="158">
        <f t="shared" si="4"/>
        <v>0.15</v>
      </c>
      <c r="P13" s="158">
        <v>0</v>
      </c>
      <c r="Q13" s="158">
        <f t="shared" si="5"/>
        <v>0</v>
      </c>
      <c r="R13" s="158"/>
      <c r="S13" s="158" t="s">
        <v>117</v>
      </c>
      <c r="T13" s="158" t="s">
        <v>118</v>
      </c>
      <c r="U13" s="158">
        <v>2.7670000000000003</v>
      </c>
      <c r="V13" s="158">
        <f t="shared" si="6"/>
        <v>5.53</v>
      </c>
      <c r="W13" s="158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119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3">
        <v>5</v>
      </c>
      <c r="B14" s="174" t="s">
        <v>156</v>
      </c>
      <c r="C14" s="182" t="s">
        <v>157</v>
      </c>
      <c r="D14" s="175" t="s">
        <v>116</v>
      </c>
      <c r="E14" s="176">
        <v>4</v>
      </c>
      <c r="F14" s="177"/>
      <c r="G14" s="178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6.600000000000001E-4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117</v>
      </c>
      <c r="T14" s="158" t="s">
        <v>118</v>
      </c>
      <c r="U14" s="158">
        <v>0.32200000000000001</v>
      </c>
      <c r="V14" s="158">
        <f t="shared" si="6"/>
        <v>1.29</v>
      </c>
      <c r="W14" s="158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119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3">
        <v>6</v>
      </c>
      <c r="B15" s="174" t="s">
        <v>158</v>
      </c>
      <c r="C15" s="182" t="s">
        <v>159</v>
      </c>
      <c r="D15" s="175" t="s">
        <v>116</v>
      </c>
      <c r="E15" s="176">
        <v>4</v>
      </c>
      <c r="F15" s="177"/>
      <c r="G15" s="178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7.8000000000000009E-4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117</v>
      </c>
      <c r="T15" s="158" t="s">
        <v>118</v>
      </c>
      <c r="U15" s="158">
        <v>0.37400000000000005</v>
      </c>
      <c r="V15" s="158">
        <f t="shared" si="6"/>
        <v>1.5</v>
      </c>
      <c r="W15" s="158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119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3">
        <v>7</v>
      </c>
      <c r="B16" s="174" t="s">
        <v>160</v>
      </c>
      <c r="C16" s="182" t="s">
        <v>161</v>
      </c>
      <c r="D16" s="175" t="s">
        <v>129</v>
      </c>
      <c r="E16" s="176">
        <v>2</v>
      </c>
      <c r="F16" s="177"/>
      <c r="G16" s="178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0</v>
      </c>
      <c r="O16" s="158">
        <f t="shared" si="4"/>
        <v>0</v>
      </c>
      <c r="P16" s="158">
        <v>7.7420000000000003E-2</v>
      </c>
      <c r="Q16" s="158">
        <f t="shared" si="5"/>
        <v>0.15</v>
      </c>
      <c r="R16" s="158"/>
      <c r="S16" s="158" t="s">
        <v>117</v>
      </c>
      <c r="T16" s="158" t="s">
        <v>118</v>
      </c>
      <c r="U16" s="158">
        <v>0.18000000000000002</v>
      </c>
      <c r="V16" s="158">
        <f t="shared" si="6"/>
        <v>0.36</v>
      </c>
      <c r="W16" s="158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119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3">
        <v>8</v>
      </c>
      <c r="B17" s="174" t="s">
        <v>162</v>
      </c>
      <c r="C17" s="182" t="s">
        <v>163</v>
      </c>
      <c r="D17" s="175" t="s">
        <v>153</v>
      </c>
      <c r="E17" s="176">
        <v>1</v>
      </c>
      <c r="F17" s="177"/>
      <c r="G17" s="178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8">
        <v>9.3200000000000002E-3</v>
      </c>
      <c r="O17" s="158">
        <f t="shared" si="4"/>
        <v>0.01</v>
      </c>
      <c r="P17" s="158">
        <v>0</v>
      </c>
      <c r="Q17" s="158">
        <f t="shared" si="5"/>
        <v>0</v>
      </c>
      <c r="R17" s="158"/>
      <c r="S17" s="158" t="s">
        <v>117</v>
      </c>
      <c r="T17" s="158" t="s">
        <v>118</v>
      </c>
      <c r="U17" s="158">
        <v>5.7240000000000002</v>
      </c>
      <c r="V17" s="158">
        <f t="shared" si="6"/>
        <v>5.72</v>
      </c>
      <c r="W17" s="158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119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3">
        <v>9</v>
      </c>
      <c r="B18" s="174" t="s">
        <v>164</v>
      </c>
      <c r="C18" s="182" t="s">
        <v>165</v>
      </c>
      <c r="D18" s="175" t="s">
        <v>153</v>
      </c>
      <c r="E18" s="176">
        <v>2</v>
      </c>
      <c r="F18" s="177"/>
      <c r="G18" s="178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8">
        <v>3.5100000000000001E-3</v>
      </c>
      <c r="O18" s="158">
        <f t="shared" si="4"/>
        <v>0.01</v>
      </c>
      <c r="P18" s="158">
        <v>0</v>
      </c>
      <c r="Q18" s="158">
        <f t="shared" si="5"/>
        <v>0</v>
      </c>
      <c r="R18" s="158"/>
      <c r="S18" s="158" t="s">
        <v>117</v>
      </c>
      <c r="T18" s="158" t="s">
        <v>118</v>
      </c>
      <c r="U18" s="158">
        <v>0.55000000000000004</v>
      </c>
      <c r="V18" s="158">
        <f t="shared" si="6"/>
        <v>1.1000000000000001</v>
      </c>
      <c r="W18" s="158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119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3">
        <v>10</v>
      </c>
      <c r="B19" s="174" t="s">
        <v>166</v>
      </c>
      <c r="C19" s="182" t="s">
        <v>167</v>
      </c>
      <c r="D19" s="175" t="s">
        <v>153</v>
      </c>
      <c r="E19" s="176">
        <v>1</v>
      </c>
      <c r="F19" s="177"/>
      <c r="G19" s="178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8">
        <v>3.0100000000000001E-3</v>
      </c>
      <c r="O19" s="158">
        <f t="shared" si="4"/>
        <v>0</v>
      </c>
      <c r="P19" s="158">
        <v>0</v>
      </c>
      <c r="Q19" s="158">
        <f t="shared" si="5"/>
        <v>0</v>
      </c>
      <c r="R19" s="158"/>
      <c r="S19" s="158" t="s">
        <v>117</v>
      </c>
      <c r="T19" s="158" t="s">
        <v>118</v>
      </c>
      <c r="U19" s="158">
        <v>0.55000000000000004</v>
      </c>
      <c r="V19" s="158">
        <f t="shared" si="6"/>
        <v>0.55000000000000004</v>
      </c>
      <c r="W19" s="158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119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3">
        <v>11</v>
      </c>
      <c r="B20" s="174" t="s">
        <v>168</v>
      </c>
      <c r="C20" s="182" t="s">
        <v>169</v>
      </c>
      <c r="D20" s="175" t="s">
        <v>153</v>
      </c>
      <c r="E20" s="176">
        <v>1</v>
      </c>
      <c r="F20" s="177"/>
      <c r="G20" s="178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8">
        <v>9.5900000000000013E-3</v>
      </c>
      <c r="O20" s="158">
        <f t="shared" si="4"/>
        <v>0.01</v>
      </c>
      <c r="P20" s="158">
        <v>0</v>
      </c>
      <c r="Q20" s="158">
        <f t="shared" si="5"/>
        <v>0</v>
      </c>
      <c r="R20" s="158"/>
      <c r="S20" s="158" t="s">
        <v>117</v>
      </c>
      <c r="T20" s="158" t="s">
        <v>118</v>
      </c>
      <c r="U20" s="158">
        <v>0.59300000000000008</v>
      </c>
      <c r="V20" s="158">
        <f t="shared" si="6"/>
        <v>0.59</v>
      </c>
      <c r="W20" s="158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119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3">
        <v>12</v>
      </c>
      <c r="B21" s="174" t="s">
        <v>170</v>
      </c>
      <c r="C21" s="182" t="s">
        <v>171</v>
      </c>
      <c r="D21" s="175" t="s">
        <v>116</v>
      </c>
      <c r="E21" s="176">
        <v>1</v>
      </c>
      <c r="F21" s="177"/>
      <c r="G21" s="178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8">
        <v>8.1000000000000003E-2</v>
      </c>
      <c r="O21" s="158">
        <f t="shared" si="4"/>
        <v>0.08</v>
      </c>
      <c r="P21" s="158">
        <v>0</v>
      </c>
      <c r="Q21" s="158">
        <f t="shared" si="5"/>
        <v>0</v>
      </c>
      <c r="R21" s="158" t="s">
        <v>172</v>
      </c>
      <c r="S21" s="158" t="s">
        <v>117</v>
      </c>
      <c r="T21" s="158" t="s">
        <v>118</v>
      </c>
      <c r="U21" s="158">
        <v>0</v>
      </c>
      <c r="V21" s="158">
        <f t="shared" si="6"/>
        <v>0</v>
      </c>
      <c r="W21" s="158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173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1" t="s">
        <v>112</v>
      </c>
      <c r="B22" s="162" t="s">
        <v>75</v>
      </c>
      <c r="C22" s="181" t="s">
        <v>76</v>
      </c>
      <c r="D22" s="163"/>
      <c r="E22" s="164"/>
      <c r="F22" s="165"/>
      <c r="G22" s="166">
        <f>SUMIF(AG23:AG32,"&lt;&gt;NOR",G23:G32)</f>
        <v>0</v>
      </c>
      <c r="H22" s="160"/>
      <c r="I22" s="160">
        <f>SUM(I23:I32)</f>
        <v>0</v>
      </c>
      <c r="J22" s="160"/>
      <c r="K22" s="160">
        <f>SUM(K23:K32)</f>
        <v>0</v>
      </c>
      <c r="L22" s="160"/>
      <c r="M22" s="160">
        <f>SUM(M23:M32)</f>
        <v>0</v>
      </c>
      <c r="N22" s="160"/>
      <c r="O22" s="160">
        <f>SUM(O23:O32)</f>
        <v>2.04</v>
      </c>
      <c r="P22" s="160"/>
      <c r="Q22" s="160">
        <f>SUM(Q23:Q32)</f>
        <v>1.22</v>
      </c>
      <c r="R22" s="160"/>
      <c r="S22" s="160"/>
      <c r="T22" s="160"/>
      <c r="U22" s="160"/>
      <c r="V22" s="160">
        <f>SUM(V23:V32)</f>
        <v>180.10000000000002</v>
      </c>
      <c r="W22" s="160"/>
      <c r="AG22" t="s">
        <v>113</v>
      </c>
    </row>
    <row r="23" spans="1:60" ht="22.5" outlineLevel="1" x14ac:dyDescent="0.2">
      <c r="A23" s="173">
        <v>13</v>
      </c>
      <c r="B23" s="174" t="s">
        <v>174</v>
      </c>
      <c r="C23" s="182" t="s">
        <v>175</v>
      </c>
      <c r="D23" s="175" t="s">
        <v>129</v>
      </c>
      <c r="E23" s="176">
        <v>12</v>
      </c>
      <c r="F23" s="177"/>
      <c r="G23" s="178">
        <f t="shared" ref="G23:G32" si="7">ROUND(E23*F23,2)</f>
        <v>0</v>
      </c>
      <c r="H23" s="159"/>
      <c r="I23" s="158">
        <f t="shared" ref="I23:I32" si="8">ROUND(E23*H23,2)</f>
        <v>0</v>
      </c>
      <c r="J23" s="159"/>
      <c r="K23" s="158">
        <f t="shared" ref="K23:K32" si="9">ROUND(E23*J23,2)</f>
        <v>0</v>
      </c>
      <c r="L23" s="158">
        <v>21</v>
      </c>
      <c r="M23" s="158">
        <f t="shared" ref="M23:M32" si="10">G23*(1+L23/100)</f>
        <v>0</v>
      </c>
      <c r="N23" s="158">
        <v>7.0000000000000007E-5</v>
      </c>
      <c r="O23" s="158">
        <f t="shared" ref="O23:O32" si="11">ROUND(E23*N23,2)</f>
        <v>0</v>
      </c>
      <c r="P23" s="158">
        <v>0</v>
      </c>
      <c r="Q23" s="158">
        <f t="shared" ref="Q23:Q32" si="12">ROUND(E23*P23,2)</f>
        <v>0</v>
      </c>
      <c r="R23" s="158"/>
      <c r="S23" s="158" t="s">
        <v>117</v>
      </c>
      <c r="T23" s="158" t="s">
        <v>118</v>
      </c>
      <c r="U23" s="158">
        <v>0.129</v>
      </c>
      <c r="V23" s="158">
        <f t="shared" ref="V23:V32" si="13">ROUND(E23*U23,2)</f>
        <v>1.55</v>
      </c>
      <c r="W23" s="158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119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73">
        <v>14</v>
      </c>
      <c r="B24" s="174" t="s">
        <v>174</v>
      </c>
      <c r="C24" s="182" t="s">
        <v>176</v>
      </c>
      <c r="D24" s="175" t="s">
        <v>129</v>
      </c>
      <c r="E24" s="176">
        <v>12</v>
      </c>
      <c r="F24" s="177"/>
      <c r="G24" s="178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8">
        <v>8.0000000000000007E-5</v>
      </c>
      <c r="O24" s="158">
        <f t="shared" si="11"/>
        <v>0</v>
      </c>
      <c r="P24" s="158">
        <v>0</v>
      </c>
      <c r="Q24" s="158">
        <f t="shared" si="12"/>
        <v>0</v>
      </c>
      <c r="R24" s="158"/>
      <c r="S24" s="158" t="s">
        <v>117</v>
      </c>
      <c r="T24" s="158" t="s">
        <v>118</v>
      </c>
      <c r="U24" s="158">
        <v>0.14200000000000002</v>
      </c>
      <c r="V24" s="158">
        <f t="shared" si="13"/>
        <v>1.7</v>
      </c>
      <c r="W24" s="158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119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3">
        <v>15</v>
      </c>
      <c r="B25" s="174" t="s">
        <v>177</v>
      </c>
      <c r="C25" s="182" t="s">
        <v>178</v>
      </c>
      <c r="D25" s="175" t="s">
        <v>129</v>
      </c>
      <c r="E25" s="176">
        <v>230</v>
      </c>
      <c r="F25" s="177"/>
      <c r="G25" s="178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8">
        <v>5.0000000000000002E-5</v>
      </c>
      <c r="O25" s="158">
        <f t="shared" si="11"/>
        <v>0.01</v>
      </c>
      <c r="P25" s="158">
        <v>5.3200000000000001E-3</v>
      </c>
      <c r="Q25" s="158">
        <f t="shared" si="12"/>
        <v>1.22</v>
      </c>
      <c r="R25" s="158"/>
      <c r="S25" s="158" t="s">
        <v>117</v>
      </c>
      <c r="T25" s="158" t="s">
        <v>118</v>
      </c>
      <c r="U25" s="158">
        <v>0.10300000000000001</v>
      </c>
      <c r="V25" s="158">
        <f t="shared" si="13"/>
        <v>23.69</v>
      </c>
      <c r="W25" s="158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119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73">
        <v>16</v>
      </c>
      <c r="B26" s="174" t="s">
        <v>179</v>
      </c>
      <c r="C26" s="182" t="s">
        <v>180</v>
      </c>
      <c r="D26" s="175" t="s">
        <v>129</v>
      </c>
      <c r="E26" s="176">
        <v>225</v>
      </c>
      <c r="F26" s="177"/>
      <c r="G26" s="178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8">
        <v>5.4000000000000003E-3</v>
      </c>
      <c r="O26" s="158">
        <f t="shared" si="11"/>
        <v>1.22</v>
      </c>
      <c r="P26" s="158">
        <v>0</v>
      </c>
      <c r="Q26" s="158">
        <f t="shared" si="12"/>
        <v>0</v>
      </c>
      <c r="R26" s="158"/>
      <c r="S26" s="158" t="s">
        <v>117</v>
      </c>
      <c r="T26" s="158" t="s">
        <v>118</v>
      </c>
      <c r="U26" s="158">
        <v>0.36000000000000004</v>
      </c>
      <c r="V26" s="158">
        <f t="shared" si="13"/>
        <v>81</v>
      </c>
      <c r="W26" s="158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119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73">
        <v>17</v>
      </c>
      <c r="B27" s="174" t="s">
        <v>181</v>
      </c>
      <c r="C27" s="182" t="s">
        <v>182</v>
      </c>
      <c r="D27" s="175" t="s">
        <v>129</v>
      </c>
      <c r="E27" s="176">
        <v>100</v>
      </c>
      <c r="F27" s="177"/>
      <c r="G27" s="178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8">
        <v>5.1900000000000002E-3</v>
      </c>
      <c r="O27" s="158">
        <f t="shared" si="11"/>
        <v>0.52</v>
      </c>
      <c r="P27" s="158">
        <v>0</v>
      </c>
      <c r="Q27" s="158">
        <f t="shared" si="12"/>
        <v>0</v>
      </c>
      <c r="R27" s="158"/>
      <c r="S27" s="158" t="s">
        <v>117</v>
      </c>
      <c r="T27" s="158" t="s">
        <v>118</v>
      </c>
      <c r="U27" s="158">
        <v>0.34800000000000003</v>
      </c>
      <c r="V27" s="158">
        <f t="shared" si="13"/>
        <v>34.799999999999997</v>
      </c>
      <c r="W27" s="158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119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3">
        <v>18</v>
      </c>
      <c r="B28" s="174" t="s">
        <v>183</v>
      </c>
      <c r="C28" s="182" t="s">
        <v>184</v>
      </c>
      <c r="D28" s="175" t="s">
        <v>129</v>
      </c>
      <c r="E28" s="176">
        <v>12</v>
      </c>
      <c r="F28" s="177"/>
      <c r="G28" s="178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8">
        <v>5.5000000000000005E-3</v>
      </c>
      <c r="O28" s="158">
        <f t="shared" si="11"/>
        <v>7.0000000000000007E-2</v>
      </c>
      <c r="P28" s="158">
        <v>0</v>
      </c>
      <c r="Q28" s="158">
        <f t="shared" si="12"/>
        <v>0</v>
      </c>
      <c r="R28" s="158"/>
      <c r="S28" s="158" t="s">
        <v>117</v>
      </c>
      <c r="T28" s="158" t="s">
        <v>118</v>
      </c>
      <c r="U28" s="158">
        <v>0.36900000000000005</v>
      </c>
      <c r="V28" s="158">
        <f t="shared" si="13"/>
        <v>4.43</v>
      </c>
      <c r="W28" s="158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119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73">
        <v>19</v>
      </c>
      <c r="B29" s="174" t="s">
        <v>127</v>
      </c>
      <c r="C29" s="182" t="s">
        <v>128</v>
      </c>
      <c r="D29" s="175" t="s">
        <v>129</v>
      </c>
      <c r="E29" s="176">
        <v>20</v>
      </c>
      <c r="F29" s="177"/>
      <c r="G29" s="178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8">
        <v>6.1000000000000004E-3</v>
      </c>
      <c r="O29" s="158">
        <f t="shared" si="11"/>
        <v>0.12</v>
      </c>
      <c r="P29" s="158">
        <v>0</v>
      </c>
      <c r="Q29" s="158">
        <f t="shared" si="12"/>
        <v>0</v>
      </c>
      <c r="R29" s="158"/>
      <c r="S29" s="158" t="s">
        <v>117</v>
      </c>
      <c r="T29" s="158" t="s">
        <v>118</v>
      </c>
      <c r="U29" s="158">
        <v>0.46700000000000003</v>
      </c>
      <c r="V29" s="158">
        <f t="shared" si="13"/>
        <v>9.34</v>
      </c>
      <c r="W29" s="158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119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3">
        <v>20</v>
      </c>
      <c r="B30" s="174" t="s">
        <v>185</v>
      </c>
      <c r="C30" s="182" t="s">
        <v>186</v>
      </c>
      <c r="D30" s="175" t="s">
        <v>129</v>
      </c>
      <c r="E30" s="176">
        <v>357</v>
      </c>
      <c r="F30" s="177"/>
      <c r="G30" s="178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8">
        <v>0</v>
      </c>
      <c r="O30" s="158">
        <f t="shared" si="11"/>
        <v>0</v>
      </c>
      <c r="P30" s="158">
        <v>0</v>
      </c>
      <c r="Q30" s="158">
        <f t="shared" si="12"/>
        <v>0</v>
      </c>
      <c r="R30" s="158"/>
      <c r="S30" s="158" t="s">
        <v>117</v>
      </c>
      <c r="T30" s="158" t="s">
        <v>118</v>
      </c>
      <c r="U30" s="158">
        <v>1.8000000000000002E-2</v>
      </c>
      <c r="V30" s="158">
        <f t="shared" si="13"/>
        <v>6.43</v>
      </c>
      <c r="W30" s="158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119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21</v>
      </c>
      <c r="B31" s="168" t="s">
        <v>130</v>
      </c>
      <c r="C31" s="183" t="s">
        <v>131</v>
      </c>
      <c r="D31" s="169" t="s">
        <v>116</v>
      </c>
      <c r="E31" s="170">
        <v>52</v>
      </c>
      <c r="F31" s="171"/>
      <c r="G31" s="172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8">
        <v>1.8800000000000002E-3</v>
      </c>
      <c r="O31" s="158">
        <f t="shared" si="11"/>
        <v>0.1</v>
      </c>
      <c r="P31" s="158">
        <v>0</v>
      </c>
      <c r="Q31" s="158">
        <f t="shared" si="12"/>
        <v>0</v>
      </c>
      <c r="R31" s="158"/>
      <c r="S31" s="158" t="s">
        <v>117</v>
      </c>
      <c r="T31" s="158" t="s">
        <v>118</v>
      </c>
      <c r="U31" s="158">
        <v>0.33</v>
      </c>
      <c r="V31" s="158">
        <f t="shared" si="13"/>
        <v>17.16</v>
      </c>
      <c r="W31" s="158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119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>
        <v>22</v>
      </c>
      <c r="B32" s="156" t="s">
        <v>139</v>
      </c>
      <c r="C32" s="184" t="s">
        <v>140</v>
      </c>
      <c r="D32" s="157" t="s">
        <v>0</v>
      </c>
      <c r="E32" s="179"/>
      <c r="F32" s="159"/>
      <c r="G32" s="158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8">
        <v>0</v>
      </c>
      <c r="O32" s="158">
        <f t="shared" si="11"/>
        <v>0</v>
      </c>
      <c r="P32" s="158">
        <v>0</v>
      </c>
      <c r="Q32" s="158">
        <f t="shared" si="12"/>
        <v>0</v>
      </c>
      <c r="R32" s="158"/>
      <c r="S32" s="158" t="s">
        <v>117</v>
      </c>
      <c r="T32" s="158" t="s">
        <v>118</v>
      </c>
      <c r="U32" s="158">
        <v>0</v>
      </c>
      <c r="V32" s="158">
        <f t="shared" si="13"/>
        <v>0</v>
      </c>
      <c r="W32" s="158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141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61" t="s">
        <v>112</v>
      </c>
      <c r="B33" s="162" t="s">
        <v>77</v>
      </c>
      <c r="C33" s="181" t="s">
        <v>78</v>
      </c>
      <c r="D33" s="163"/>
      <c r="E33" s="164"/>
      <c r="F33" s="165"/>
      <c r="G33" s="166">
        <f>SUMIF(AG34:AG48,"&lt;&gt;NOR",G34:G48)</f>
        <v>0</v>
      </c>
      <c r="H33" s="160"/>
      <c r="I33" s="160">
        <f>SUM(I34:I48)</f>
        <v>0</v>
      </c>
      <c r="J33" s="160"/>
      <c r="K33" s="160">
        <f>SUM(K34:K48)</f>
        <v>0</v>
      </c>
      <c r="L33" s="160"/>
      <c r="M33" s="160">
        <f>SUM(M34:M48)</f>
        <v>0</v>
      </c>
      <c r="N33" s="160"/>
      <c r="O33" s="160">
        <f>SUM(O34:O48)</f>
        <v>0.03</v>
      </c>
      <c r="P33" s="160"/>
      <c r="Q33" s="160">
        <f>SUM(Q34:Q48)</f>
        <v>0</v>
      </c>
      <c r="R33" s="160"/>
      <c r="S33" s="160"/>
      <c r="T33" s="160"/>
      <c r="U33" s="160"/>
      <c r="V33" s="160">
        <f>SUM(V34:V48)</f>
        <v>13.969999999999999</v>
      </c>
      <c r="W33" s="160"/>
      <c r="AG33" t="s">
        <v>113</v>
      </c>
    </row>
    <row r="34" spans="1:60" outlineLevel="1" x14ac:dyDescent="0.2">
      <c r="A34" s="173">
        <v>23</v>
      </c>
      <c r="B34" s="174" t="s">
        <v>187</v>
      </c>
      <c r="C34" s="182" t="s">
        <v>188</v>
      </c>
      <c r="D34" s="175" t="s">
        <v>116</v>
      </c>
      <c r="E34" s="176">
        <v>5</v>
      </c>
      <c r="F34" s="177"/>
      <c r="G34" s="178">
        <f t="shared" ref="G34:G48" si="14">ROUND(E34*F34,2)</f>
        <v>0</v>
      </c>
      <c r="H34" s="159"/>
      <c r="I34" s="158">
        <f t="shared" ref="I34:I48" si="15">ROUND(E34*H34,2)</f>
        <v>0</v>
      </c>
      <c r="J34" s="159"/>
      <c r="K34" s="158">
        <f t="shared" ref="K34:K48" si="16">ROUND(E34*J34,2)</f>
        <v>0</v>
      </c>
      <c r="L34" s="158">
        <v>21</v>
      </c>
      <c r="M34" s="158">
        <f t="shared" ref="M34:M48" si="17">G34*(1+L34/100)</f>
        <v>0</v>
      </c>
      <c r="N34" s="158">
        <v>0</v>
      </c>
      <c r="O34" s="158">
        <f t="shared" ref="O34:O48" si="18">ROUND(E34*N34,2)</f>
        <v>0</v>
      </c>
      <c r="P34" s="158">
        <v>0</v>
      </c>
      <c r="Q34" s="158">
        <f t="shared" ref="Q34:Q48" si="19">ROUND(E34*P34,2)</f>
        <v>0</v>
      </c>
      <c r="R34" s="158"/>
      <c r="S34" s="158" t="s">
        <v>117</v>
      </c>
      <c r="T34" s="158" t="s">
        <v>118</v>
      </c>
      <c r="U34" s="158">
        <v>0.20600000000000002</v>
      </c>
      <c r="V34" s="158">
        <f t="shared" ref="V34:V48" si="20">ROUND(E34*U34,2)</f>
        <v>1.03</v>
      </c>
      <c r="W34" s="158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119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3">
        <v>24</v>
      </c>
      <c r="B35" s="174" t="s">
        <v>189</v>
      </c>
      <c r="C35" s="182" t="s">
        <v>190</v>
      </c>
      <c r="D35" s="175" t="s">
        <v>116</v>
      </c>
      <c r="E35" s="176">
        <v>2</v>
      </c>
      <c r="F35" s="177"/>
      <c r="G35" s="178">
        <f t="shared" si="14"/>
        <v>0</v>
      </c>
      <c r="H35" s="159"/>
      <c r="I35" s="158">
        <f t="shared" si="15"/>
        <v>0</v>
      </c>
      <c r="J35" s="159"/>
      <c r="K35" s="158">
        <f t="shared" si="16"/>
        <v>0</v>
      </c>
      <c r="L35" s="158">
        <v>21</v>
      </c>
      <c r="M35" s="158">
        <f t="shared" si="17"/>
        <v>0</v>
      </c>
      <c r="N35" s="158">
        <v>0</v>
      </c>
      <c r="O35" s="158">
        <f t="shared" si="18"/>
        <v>0</v>
      </c>
      <c r="P35" s="158">
        <v>0</v>
      </c>
      <c r="Q35" s="158">
        <f t="shared" si="19"/>
        <v>0</v>
      </c>
      <c r="R35" s="158"/>
      <c r="S35" s="158" t="s">
        <v>117</v>
      </c>
      <c r="T35" s="158" t="s">
        <v>118</v>
      </c>
      <c r="U35" s="158">
        <v>6.2000000000000006E-2</v>
      </c>
      <c r="V35" s="158">
        <f t="shared" si="20"/>
        <v>0.12</v>
      </c>
      <c r="W35" s="158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119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73">
        <v>25</v>
      </c>
      <c r="B36" s="174" t="s">
        <v>191</v>
      </c>
      <c r="C36" s="182" t="s">
        <v>192</v>
      </c>
      <c r="D36" s="175" t="s">
        <v>116</v>
      </c>
      <c r="E36" s="176">
        <v>24</v>
      </c>
      <c r="F36" s="177"/>
      <c r="G36" s="178">
        <f t="shared" si="14"/>
        <v>0</v>
      </c>
      <c r="H36" s="159"/>
      <c r="I36" s="158">
        <f t="shared" si="15"/>
        <v>0</v>
      </c>
      <c r="J36" s="159"/>
      <c r="K36" s="158">
        <f t="shared" si="16"/>
        <v>0</v>
      </c>
      <c r="L36" s="158">
        <v>21</v>
      </c>
      <c r="M36" s="158">
        <f t="shared" si="17"/>
        <v>0</v>
      </c>
      <c r="N36" s="158">
        <v>3.7000000000000005E-4</v>
      </c>
      <c r="O36" s="158">
        <f t="shared" si="18"/>
        <v>0.01</v>
      </c>
      <c r="P36" s="158">
        <v>0</v>
      </c>
      <c r="Q36" s="158">
        <f t="shared" si="19"/>
        <v>0</v>
      </c>
      <c r="R36" s="158"/>
      <c r="S36" s="158" t="s">
        <v>117</v>
      </c>
      <c r="T36" s="158" t="s">
        <v>118</v>
      </c>
      <c r="U36" s="158">
        <v>0.17500000000000002</v>
      </c>
      <c r="V36" s="158">
        <f t="shared" si="20"/>
        <v>4.2</v>
      </c>
      <c r="W36" s="158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119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3">
        <v>26</v>
      </c>
      <c r="B37" s="174" t="s">
        <v>193</v>
      </c>
      <c r="C37" s="182" t="s">
        <v>194</v>
      </c>
      <c r="D37" s="175" t="s">
        <v>116</v>
      </c>
      <c r="E37" s="176">
        <v>8</v>
      </c>
      <c r="F37" s="177"/>
      <c r="G37" s="178">
        <f t="shared" si="14"/>
        <v>0</v>
      </c>
      <c r="H37" s="159"/>
      <c r="I37" s="158">
        <f t="shared" si="15"/>
        <v>0</v>
      </c>
      <c r="J37" s="159"/>
      <c r="K37" s="158">
        <f t="shared" si="16"/>
        <v>0</v>
      </c>
      <c r="L37" s="158">
        <v>21</v>
      </c>
      <c r="M37" s="158">
        <f t="shared" si="17"/>
        <v>0</v>
      </c>
      <c r="N37" s="158">
        <v>6.600000000000001E-4</v>
      </c>
      <c r="O37" s="158">
        <f t="shared" si="18"/>
        <v>0.01</v>
      </c>
      <c r="P37" s="158">
        <v>0</v>
      </c>
      <c r="Q37" s="158">
        <f t="shared" si="19"/>
        <v>0</v>
      </c>
      <c r="R37" s="158"/>
      <c r="S37" s="158" t="s">
        <v>117</v>
      </c>
      <c r="T37" s="158" t="s">
        <v>118</v>
      </c>
      <c r="U37" s="158">
        <v>0.22700000000000001</v>
      </c>
      <c r="V37" s="158">
        <f t="shared" si="20"/>
        <v>1.82</v>
      </c>
      <c r="W37" s="158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119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3">
        <v>27</v>
      </c>
      <c r="B38" s="174" t="s">
        <v>195</v>
      </c>
      <c r="C38" s="182" t="s">
        <v>196</v>
      </c>
      <c r="D38" s="175" t="s">
        <v>116</v>
      </c>
      <c r="E38" s="176">
        <v>9</v>
      </c>
      <c r="F38" s="177"/>
      <c r="G38" s="178">
        <f t="shared" si="14"/>
        <v>0</v>
      </c>
      <c r="H38" s="159"/>
      <c r="I38" s="158">
        <f t="shared" si="15"/>
        <v>0</v>
      </c>
      <c r="J38" s="159"/>
      <c r="K38" s="158">
        <f t="shared" si="16"/>
        <v>0</v>
      </c>
      <c r="L38" s="158">
        <v>21</v>
      </c>
      <c r="M38" s="158">
        <f t="shared" si="17"/>
        <v>0</v>
      </c>
      <c r="N38" s="158">
        <v>1.0200000000000001E-3</v>
      </c>
      <c r="O38" s="158">
        <f t="shared" si="18"/>
        <v>0.01</v>
      </c>
      <c r="P38" s="158">
        <v>0</v>
      </c>
      <c r="Q38" s="158">
        <f t="shared" si="19"/>
        <v>0</v>
      </c>
      <c r="R38" s="158"/>
      <c r="S38" s="158" t="s">
        <v>117</v>
      </c>
      <c r="T38" s="158" t="s">
        <v>118</v>
      </c>
      <c r="U38" s="158">
        <v>0.26900000000000002</v>
      </c>
      <c r="V38" s="158">
        <f t="shared" si="20"/>
        <v>2.42</v>
      </c>
      <c r="W38" s="158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119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3">
        <v>28</v>
      </c>
      <c r="B39" s="174" t="s">
        <v>197</v>
      </c>
      <c r="C39" s="182" t="s">
        <v>198</v>
      </c>
      <c r="D39" s="175" t="s">
        <v>116</v>
      </c>
      <c r="E39" s="176">
        <v>1</v>
      </c>
      <c r="F39" s="177"/>
      <c r="G39" s="178">
        <f t="shared" si="14"/>
        <v>0</v>
      </c>
      <c r="H39" s="159"/>
      <c r="I39" s="158">
        <f t="shared" si="15"/>
        <v>0</v>
      </c>
      <c r="J39" s="159"/>
      <c r="K39" s="158">
        <f t="shared" si="16"/>
        <v>0</v>
      </c>
      <c r="L39" s="158">
        <v>21</v>
      </c>
      <c r="M39" s="158">
        <f t="shared" si="17"/>
        <v>0</v>
      </c>
      <c r="N39" s="158">
        <v>7.000000000000001E-4</v>
      </c>
      <c r="O39" s="158">
        <f t="shared" si="18"/>
        <v>0</v>
      </c>
      <c r="P39" s="158">
        <v>0</v>
      </c>
      <c r="Q39" s="158">
        <f t="shared" si="19"/>
        <v>0</v>
      </c>
      <c r="R39" s="158"/>
      <c r="S39" s="158" t="s">
        <v>117</v>
      </c>
      <c r="T39" s="158" t="s">
        <v>118</v>
      </c>
      <c r="U39" s="158">
        <v>0.26900000000000002</v>
      </c>
      <c r="V39" s="158">
        <f t="shared" si="20"/>
        <v>0.27</v>
      </c>
      <c r="W39" s="158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119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3">
        <v>29</v>
      </c>
      <c r="B40" s="174" t="s">
        <v>199</v>
      </c>
      <c r="C40" s="182" t="s">
        <v>200</v>
      </c>
      <c r="D40" s="175" t="s">
        <v>116</v>
      </c>
      <c r="E40" s="176">
        <v>24</v>
      </c>
      <c r="F40" s="177"/>
      <c r="G40" s="178">
        <f t="shared" si="14"/>
        <v>0</v>
      </c>
      <c r="H40" s="159"/>
      <c r="I40" s="158">
        <f t="shared" si="15"/>
        <v>0</v>
      </c>
      <c r="J40" s="159"/>
      <c r="K40" s="158">
        <f t="shared" si="16"/>
        <v>0</v>
      </c>
      <c r="L40" s="158">
        <v>21</v>
      </c>
      <c r="M40" s="158">
        <f t="shared" si="17"/>
        <v>0</v>
      </c>
      <c r="N40" s="158">
        <v>0</v>
      </c>
      <c r="O40" s="158">
        <f t="shared" si="18"/>
        <v>0</v>
      </c>
      <c r="P40" s="158">
        <v>0</v>
      </c>
      <c r="Q40" s="158">
        <f t="shared" si="19"/>
        <v>0</v>
      </c>
      <c r="R40" s="158"/>
      <c r="S40" s="158" t="s">
        <v>117</v>
      </c>
      <c r="T40" s="158" t="s">
        <v>118</v>
      </c>
      <c r="U40" s="158">
        <v>8.2000000000000003E-2</v>
      </c>
      <c r="V40" s="158">
        <f t="shared" si="20"/>
        <v>1.97</v>
      </c>
      <c r="W40" s="158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119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3">
        <v>30</v>
      </c>
      <c r="B41" s="174" t="s">
        <v>201</v>
      </c>
      <c r="C41" s="182" t="s">
        <v>202</v>
      </c>
      <c r="D41" s="175" t="s">
        <v>116</v>
      </c>
      <c r="E41" s="176">
        <v>8</v>
      </c>
      <c r="F41" s="177"/>
      <c r="G41" s="178">
        <f t="shared" si="14"/>
        <v>0</v>
      </c>
      <c r="H41" s="159"/>
      <c r="I41" s="158">
        <f t="shared" si="15"/>
        <v>0</v>
      </c>
      <c r="J41" s="159"/>
      <c r="K41" s="158">
        <f t="shared" si="16"/>
        <v>0</v>
      </c>
      <c r="L41" s="158">
        <v>21</v>
      </c>
      <c r="M41" s="158">
        <f t="shared" si="17"/>
        <v>0</v>
      </c>
      <c r="N41" s="158">
        <v>1.4000000000000001E-4</v>
      </c>
      <c r="O41" s="158">
        <f t="shared" si="18"/>
        <v>0</v>
      </c>
      <c r="P41" s="158">
        <v>0</v>
      </c>
      <c r="Q41" s="158">
        <f t="shared" si="19"/>
        <v>0</v>
      </c>
      <c r="R41" s="158"/>
      <c r="S41" s="158" t="s">
        <v>117</v>
      </c>
      <c r="T41" s="158" t="s">
        <v>118</v>
      </c>
      <c r="U41" s="158">
        <v>8.2000000000000003E-2</v>
      </c>
      <c r="V41" s="158">
        <f t="shared" si="20"/>
        <v>0.66</v>
      </c>
      <c r="W41" s="158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119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3">
        <v>31</v>
      </c>
      <c r="B42" s="174" t="s">
        <v>203</v>
      </c>
      <c r="C42" s="182" t="s">
        <v>204</v>
      </c>
      <c r="D42" s="175" t="s">
        <v>116</v>
      </c>
      <c r="E42" s="176">
        <v>2</v>
      </c>
      <c r="F42" s="177"/>
      <c r="G42" s="178">
        <f t="shared" si="14"/>
        <v>0</v>
      </c>
      <c r="H42" s="159"/>
      <c r="I42" s="158">
        <f t="shared" si="15"/>
        <v>0</v>
      </c>
      <c r="J42" s="159"/>
      <c r="K42" s="158">
        <f t="shared" si="16"/>
        <v>0</v>
      </c>
      <c r="L42" s="158">
        <v>21</v>
      </c>
      <c r="M42" s="158">
        <f t="shared" si="17"/>
        <v>0</v>
      </c>
      <c r="N42" s="158">
        <v>0</v>
      </c>
      <c r="O42" s="158">
        <f t="shared" si="18"/>
        <v>0</v>
      </c>
      <c r="P42" s="158">
        <v>0</v>
      </c>
      <c r="Q42" s="158">
        <f t="shared" si="19"/>
        <v>0</v>
      </c>
      <c r="R42" s="158"/>
      <c r="S42" s="158" t="s">
        <v>117</v>
      </c>
      <c r="T42" s="158" t="s">
        <v>118</v>
      </c>
      <c r="U42" s="158">
        <v>0.22700000000000001</v>
      </c>
      <c r="V42" s="158">
        <f t="shared" si="20"/>
        <v>0.45</v>
      </c>
      <c r="W42" s="158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119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3">
        <v>32</v>
      </c>
      <c r="B43" s="174" t="s">
        <v>205</v>
      </c>
      <c r="C43" s="182" t="s">
        <v>206</v>
      </c>
      <c r="D43" s="175" t="s">
        <v>116</v>
      </c>
      <c r="E43" s="176">
        <v>1</v>
      </c>
      <c r="F43" s="177"/>
      <c r="G43" s="178">
        <f t="shared" si="14"/>
        <v>0</v>
      </c>
      <c r="H43" s="159"/>
      <c r="I43" s="158">
        <f t="shared" si="15"/>
        <v>0</v>
      </c>
      <c r="J43" s="159"/>
      <c r="K43" s="158">
        <f t="shared" si="16"/>
        <v>0</v>
      </c>
      <c r="L43" s="158">
        <v>21</v>
      </c>
      <c r="M43" s="158">
        <f t="shared" si="17"/>
        <v>0</v>
      </c>
      <c r="N43" s="158">
        <v>0</v>
      </c>
      <c r="O43" s="158">
        <f t="shared" si="18"/>
        <v>0</v>
      </c>
      <c r="P43" s="158">
        <v>0</v>
      </c>
      <c r="Q43" s="158">
        <f t="shared" si="19"/>
        <v>0</v>
      </c>
      <c r="R43" s="158"/>
      <c r="S43" s="158" t="s">
        <v>117</v>
      </c>
      <c r="T43" s="158" t="s">
        <v>118</v>
      </c>
      <c r="U43" s="158">
        <v>0.26900000000000002</v>
      </c>
      <c r="V43" s="158">
        <f t="shared" si="20"/>
        <v>0.27</v>
      </c>
      <c r="W43" s="158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119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3">
        <v>33</v>
      </c>
      <c r="B44" s="174" t="s">
        <v>207</v>
      </c>
      <c r="C44" s="182" t="s">
        <v>208</v>
      </c>
      <c r="D44" s="175" t="s">
        <v>116</v>
      </c>
      <c r="E44" s="176">
        <v>2</v>
      </c>
      <c r="F44" s="177"/>
      <c r="G44" s="178">
        <f t="shared" si="14"/>
        <v>0</v>
      </c>
      <c r="H44" s="159"/>
      <c r="I44" s="158">
        <f t="shared" si="15"/>
        <v>0</v>
      </c>
      <c r="J44" s="159"/>
      <c r="K44" s="158">
        <f t="shared" si="16"/>
        <v>0</v>
      </c>
      <c r="L44" s="158">
        <v>21</v>
      </c>
      <c r="M44" s="158">
        <f t="shared" si="17"/>
        <v>0</v>
      </c>
      <c r="N44" s="158">
        <v>2.3000000000000001E-4</v>
      </c>
      <c r="O44" s="158">
        <f t="shared" si="18"/>
        <v>0</v>
      </c>
      <c r="P44" s="158">
        <v>0</v>
      </c>
      <c r="Q44" s="158">
        <f t="shared" si="19"/>
        <v>0</v>
      </c>
      <c r="R44" s="158"/>
      <c r="S44" s="158" t="s">
        <v>117</v>
      </c>
      <c r="T44" s="158" t="s">
        <v>118</v>
      </c>
      <c r="U44" s="158">
        <v>0.38100000000000001</v>
      </c>
      <c r="V44" s="158">
        <f t="shared" si="20"/>
        <v>0.76</v>
      </c>
      <c r="W44" s="158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119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3">
        <v>34</v>
      </c>
      <c r="B45" s="174" t="s">
        <v>209</v>
      </c>
      <c r="C45" s="182" t="s">
        <v>210</v>
      </c>
      <c r="D45" s="175" t="s">
        <v>116</v>
      </c>
      <c r="E45" s="176">
        <v>2</v>
      </c>
      <c r="F45" s="177"/>
      <c r="G45" s="178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8">
        <v>1E-3</v>
      </c>
      <c r="O45" s="158">
        <f t="shared" si="18"/>
        <v>0</v>
      </c>
      <c r="P45" s="158">
        <v>0</v>
      </c>
      <c r="Q45" s="158">
        <f t="shared" si="19"/>
        <v>0</v>
      </c>
      <c r="R45" s="158" t="s">
        <v>172</v>
      </c>
      <c r="S45" s="158" t="s">
        <v>117</v>
      </c>
      <c r="T45" s="158" t="s">
        <v>118</v>
      </c>
      <c r="U45" s="158">
        <v>0</v>
      </c>
      <c r="V45" s="158">
        <f t="shared" si="20"/>
        <v>0</v>
      </c>
      <c r="W45" s="158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173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3">
        <v>35</v>
      </c>
      <c r="B46" s="174" t="s">
        <v>211</v>
      </c>
      <c r="C46" s="182" t="s">
        <v>212</v>
      </c>
      <c r="D46" s="175" t="s">
        <v>116</v>
      </c>
      <c r="E46" s="176">
        <v>1</v>
      </c>
      <c r="F46" s="177"/>
      <c r="G46" s="178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8">
        <v>2E-3</v>
      </c>
      <c r="O46" s="158">
        <f t="shared" si="18"/>
        <v>0</v>
      </c>
      <c r="P46" s="158">
        <v>0</v>
      </c>
      <c r="Q46" s="158">
        <f t="shared" si="19"/>
        <v>0</v>
      </c>
      <c r="R46" s="158" t="s">
        <v>172</v>
      </c>
      <c r="S46" s="158" t="s">
        <v>117</v>
      </c>
      <c r="T46" s="158" t="s">
        <v>118</v>
      </c>
      <c r="U46" s="158">
        <v>0</v>
      </c>
      <c r="V46" s="158">
        <f t="shared" si="20"/>
        <v>0</v>
      </c>
      <c r="W46" s="158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173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3">
        <v>36</v>
      </c>
      <c r="B47" s="174" t="s">
        <v>213</v>
      </c>
      <c r="C47" s="182" t="s">
        <v>214</v>
      </c>
      <c r="D47" s="175" t="s">
        <v>116</v>
      </c>
      <c r="E47" s="176">
        <v>2</v>
      </c>
      <c r="F47" s="177"/>
      <c r="G47" s="178">
        <f t="shared" si="14"/>
        <v>0</v>
      </c>
      <c r="H47" s="159"/>
      <c r="I47" s="158">
        <f t="shared" si="15"/>
        <v>0</v>
      </c>
      <c r="J47" s="159"/>
      <c r="K47" s="158">
        <f t="shared" si="16"/>
        <v>0</v>
      </c>
      <c r="L47" s="158">
        <v>21</v>
      </c>
      <c r="M47" s="158">
        <f t="shared" si="17"/>
        <v>0</v>
      </c>
      <c r="N47" s="158">
        <v>5.0000000000000001E-4</v>
      </c>
      <c r="O47" s="158">
        <f t="shared" si="18"/>
        <v>0</v>
      </c>
      <c r="P47" s="158">
        <v>0</v>
      </c>
      <c r="Q47" s="158">
        <f t="shared" si="19"/>
        <v>0</v>
      </c>
      <c r="R47" s="158" t="s">
        <v>172</v>
      </c>
      <c r="S47" s="158" t="s">
        <v>117</v>
      </c>
      <c r="T47" s="158" t="s">
        <v>118</v>
      </c>
      <c r="U47" s="158">
        <v>0</v>
      </c>
      <c r="V47" s="158">
        <f t="shared" si="20"/>
        <v>0</v>
      </c>
      <c r="W47" s="158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173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3">
        <v>37</v>
      </c>
      <c r="B48" s="174" t="s">
        <v>215</v>
      </c>
      <c r="C48" s="182" t="s">
        <v>216</v>
      </c>
      <c r="D48" s="175" t="s">
        <v>116</v>
      </c>
      <c r="E48" s="176">
        <v>24</v>
      </c>
      <c r="F48" s="177"/>
      <c r="G48" s="178">
        <f t="shared" si="14"/>
        <v>0</v>
      </c>
      <c r="H48" s="159"/>
      <c r="I48" s="158">
        <f t="shared" si="15"/>
        <v>0</v>
      </c>
      <c r="J48" s="159"/>
      <c r="K48" s="158">
        <f t="shared" si="16"/>
        <v>0</v>
      </c>
      <c r="L48" s="158">
        <v>21</v>
      </c>
      <c r="M48" s="158">
        <f t="shared" si="17"/>
        <v>0</v>
      </c>
      <c r="N48" s="158">
        <v>2.0000000000000001E-4</v>
      </c>
      <c r="O48" s="158">
        <f t="shared" si="18"/>
        <v>0</v>
      </c>
      <c r="P48" s="158">
        <v>0</v>
      </c>
      <c r="Q48" s="158">
        <f t="shared" si="19"/>
        <v>0</v>
      </c>
      <c r="R48" s="158" t="s">
        <v>172</v>
      </c>
      <c r="S48" s="158" t="s">
        <v>117</v>
      </c>
      <c r="T48" s="158" t="s">
        <v>118</v>
      </c>
      <c r="U48" s="158">
        <v>0</v>
      </c>
      <c r="V48" s="158">
        <f t="shared" si="20"/>
        <v>0</v>
      </c>
      <c r="W48" s="158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173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1" t="s">
        <v>112</v>
      </c>
      <c r="B49" s="162" t="s">
        <v>79</v>
      </c>
      <c r="C49" s="181" t="s">
        <v>80</v>
      </c>
      <c r="D49" s="163"/>
      <c r="E49" s="164"/>
      <c r="F49" s="165"/>
      <c r="G49" s="166">
        <f>SUMIF(AG50:AG59,"&lt;&gt;NOR",G50:G59)</f>
        <v>0</v>
      </c>
      <c r="H49" s="160"/>
      <c r="I49" s="160">
        <f>SUM(I50:I59)</f>
        <v>0</v>
      </c>
      <c r="J49" s="160"/>
      <c r="K49" s="160">
        <f>SUM(K50:K59)</f>
        <v>0</v>
      </c>
      <c r="L49" s="160"/>
      <c r="M49" s="160">
        <f>SUM(M50:M59)</f>
        <v>0</v>
      </c>
      <c r="N49" s="160"/>
      <c r="O49" s="160">
        <f>SUM(O50:O59)</f>
        <v>1.37</v>
      </c>
      <c r="P49" s="160"/>
      <c r="Q49" s="160">
        <f>SUM(Q50:Q59)</f>
        <v>0.6</v>
      </c>
      <c r="R49" s="160"/>
      <c r="S49" s="160"/>
      <c r="T49" s="160"/>
      <c r="U49" s="160"/>
      <c r="V49" s="160">
        <f>SUM(V50:V59)</f>
        <v>33.39</v>
      </c>
      <c r="W49" s="160"/>
      <c r="AG49" t="s">
        <v>113</v>
      </c>
    </row>
    <row r="50" spans="1:60" ht="22.5" outlineLevel="1" x14ac:dyDescent="0.2">
      <c r="A50" s="173">
        <v>38</v>
      </c>
      <c r="B50" s="174" t="s">
        <v>217</v>
      </c>
      <c r="C50" s="182" t="s">
        <v>218</v>
      </c>
      <c r="D50" s="175" t="s">
        <v>116</v>
      </c>
      <c r="E50" s="176">
        <v>2</v>
      </c>
      <c r="F50" s="177"/>
      <c r="G50" s="178">
        <f t="shared" ref="G50:G59" si="21">ROUND(E50*F50,2)</f>
        <v>0</v>
      </c>
      <c r="H50" s="159"/>
      <c r="I50" s="158">
        <f t="shared" ref="I50:I59" si="22">ROUND(E50*H50,2)</f>
        <v>0</v>
      </c>
      <c r="J50" s="159"/>
      <c r="K50" s="158">
        <f t="shared" ref="K50:K59" si="23">ROUND(E50*J50,2)</f>
        <v>0</v>
      </c>
      <c r="L50" s="158">
        <v>21</v>
      </c>
      <c r="M50" s="158">
        <f t="shared" ref="M50:M59" si="24">G50*(1+L50/100)</f>
        <v>0</v>
      </c>
      <c r="N50" s="158">
        <v>1.83E-2</v>
      </c>
      <c r="O50" s="158">
        <f t="shared" ref="O50:O59" si="25">ROUND(E50*N50,2)</f>
        <v>0.04</v>
      </c>
      <c r="P50" s="158">
        <v>0</v>
      </c>
      <c r="Q50" s="158">
        <f t="shared" ref="Q50:Q59" si="26">ROUND(E50*P50,2)</f>
        <v>0</v>
      </c>
      <c r="R50" s="158"/>
      <c r="S50" s="158" t="s">
        <v>117</v>
      </c>
      <c r="T50" s="158" t="s">
        <v>118</v>
      </c>
      <c r="U50" s="158">
        <v>0.92900000000000005</v>
      </c>
      <c r="V50" s="158">
        <f t="shared" ref="V50:V59" si="27">ROUND(E50*U50,2)</f>
        <v>1.86</v>
      </c>
      <c r="W50" s="158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119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3">
        <v>39</v>
      </c>
      <c r="B51" s="174" t="s">
        <v>219</v>
      </c>
      <c r="C51" s="182" t="s">
        <v>220</v>
      </c>
      <c r="D51" s="175" t="s">
        <v>116</v>
      </c>
      <c r="E51" s="176">
        <v>4</v>
      </c>
      <c r="F51" s="177"/>
      <c r="G51" s="178">
        <f t="shared" si="21"/>
        <v>0</v>
      </c>
      <c r="H51" s="159"/>
      <c r="I51" s="158">
        <f t="shared" si="22"/>
        <v>0</v>
      </c>
      <c r="J51" s="159"/>
      <c r="K51" s="158">
        <f t="shared" si="23"/>
        <v>0</v>
      </c>
      <c r="L51" s="158">
        <v>21</v>
      </c>
      <c r="M51" s="158">
        <f t="shared" si="24"/>
        <v>0</v>
      </c>
      <c r="N51" s="158">
        <v>3.0500000000000003E-2</v>
      </c>
      <c r="O51" s="158">
        <f t="shared" si="25"/>
        <v>0.12</v>
      </c>
      <c r="P51" s="158">
        <v>0</v>
      </c>
      <c r="Q51" s="158">
        <f t="shared" si="26"/>
        <v>0</v>
      </c>
      <c r="R51" s="158"/>
      <c r="S51" s="158" t="s">
        <v>117</v>
      </c>
      <c r="T51" s="158" t="s">
        <v>118</v>
      </c>
      <c r="U51" s="158">
        <v>0.95300000000000007</v>
      </c>
      <c r="V51" s="158">
        <f t="shared" si="27"/>
        <v>3.81</v>
      </c>
      <c r="W51" s="158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119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 x14ac:dyDescent="0.2">
      <c r="A52" s="173">
        <v>40</v>
      </c>
      <c r="B52" s="174" t="s">
        <v>221</v>
      </c>
      <c r="C52" s="182" t="s">
        <v>222</v>
      </c>
      <c r="D52" s="175" t="s">
        <v>116</v>
      </c>
      <c r="E52" s="176">
        <v>3</v>
      </c>
      <c r="F52" s="177"/>
      <c r="G52" s="178">
        <f t="shared" si="21"/>
        <v>0</v>
      </c>
      <c r="H52" s="159"/>
      <c r="I52" s="158">
        <f t="shared" si="22"/>
        <v>0</v>
      </c>
      <c r="J52" s="159"/>
      <c r="K52" s="158">
        <f t="shared" si="23"/>
        <v>0</v>
      </c>
      <c r="L52" s="158">
        <v>21</v>
      </c>
      <c r="M52" s="158">
        <f t="shared" si="24"/>
        <v>0</v>
      </c>
      <c r="N52" s="158">
        <v>3.6600000000000001E-2</v>
      </c>
      <c r="O52" s="158">
        <f t="shared" si="25"/>
        <v>0.11</v>
      </c>
      <c r="P52" s="158">
        <v>0</v>
      </c>
      <c r="Q52" s="158">
        <f t="shared" si="26"/>
        <v>0</v>
      </c>
      <c r="R52" s="158"/>
      <c r="S52" s="158" t="s">
        <v>117</v>
      </c>
      <c r="T52" s="158" t="s">
        <v>118</v>
      </c>
      <c r="U52" s="158">
        <v>1</v>
      </c>
      <c r="V52" s="158">
        <f t="shared" si="27"/>
        <v>3</v>
      </c>
      <c r="W52" s="158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119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73">
        <v>41</v>
      </c>
      <c r="B53" s="174" t="s">
        <v>223</v>
      </c>
      <c r="C53" s="182" t="s">
        <v>224</v>
      </c>
      <c r="D53" s="175" t="s">
        <v>116</v>
      </c>
      <c r="E53" s="176">
        <v>1</v>
      </c>
      <c r="F53" s="177"/>
      <c r="G53" s="178">
        <f t="shared" si="21"/>
        <v>0</v>
      </c>
      <c r="H53" s="159"/>
      <c r="I53" s="158">
        <f t="shared" si="22"/>
        <v>0</v>
      </c>
      <c r="J53" s="159"/>
      <c r="K53" s="158">
        <f t="shared" si="23"/>
        <v>0</v>
      </c>
      <c r="L53" s="158">
        <v>21</v>
      </c>
      <c r="M53" s="158">
        <f t="shared" si="24"/>
        <v>0</v>
      </c>
      <c r="N53" s="158">
        <v>2.1780000000000001E-2</v>
      </c>
      <c r="O53" s="158">
        <f t="shared" si="25"/>
        <v>0.02</v>
      </c>
      <c r="P53" s="158">
        <v>0</v>
      </c>
      <c r="Q53" s="158">
        <f t="shared" si="26"/>
        <v>0</v>
      </c>
      <c r="R53" s="158"/>
      <c r="S53" s="158" t="s">
        <v>117</v>
      </c>
      <c r="T53" s="158" t="s">
        <v>118</v>
      </c>
      <c r="U53" s="158">
        <v>0.92900000000000005</v>
      </c>
      <c r="V53" s="158">
        <f t="shared" si="27"/>
        <v>0.93</v>
      </c>
      <c r="W53" s="158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119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73">
        <v>42</v>
      </c>
      <c r="B54" s="174" t="s">
        <v>225</v>
      </c>
      <c r="C54" s="182" t="s">
        <v>226</v>
      </c>
      <c r="D54" s="175" t="s">
        <v>116</v>
      </c>
      <c r="E54" s="176">
        <v>1</v>
      </c>
      <c r="F54" s="177"/>
      <c r="G54" s="178">
        <f t="shared" si="21"/>
        <v>0</v>
      </c>
      <c r="H54" s="159"/>
      <c r="I54" s="158">
        <f t="shared" si="22"/>
        <v>0</v>
      </c>
      <c r="J54" s="159"/>
      <c r="K54" s="158">
        <f t="shared" si="23"/>
        <v>0</v>
      </c>
      <c r="L54" s="158">
        <v>21</v>
      </c>
      <c r="M54" s="158">
        <f t="shared" si="24"/>
        <v>0</v>
      </c>
      <c r="N54" s="158">
        <v>4.3560000000000001E-2</v>
      </c>
      <c r="O54" s="158">
        <f t="shared" si="25"/>
        <v>0.04</v>
      </c>
      <c r="P54" s="158">
        <v>0</v>
      </c>
      <c r="Q54" s="158">
        <f t="shared" si="26"/>
        <v>0</v>
      </c>
      <c r="R54" s="158"/>
      <c r="S54" s="158" t="s">
        <v>117</v>
      </c>
      <c r="T54" s="158" t="s">
        <v>118</v>
      </c>
      <c r="U54" s="158">
        <v>1</v>
      </c>
      <c r="V54" s="158">
        <f t="shared" si="27"/>
        <v>1</v>
      </c>
      <c r="W54" s="158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119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73">
        <v>43</v>
      </c>
      <c r="B55" s="174" t="s">
        <v>227</v>
      </c>
      <c r="C55" s="182" t="s">
        <v>228</v>
      </c>
      <c r="D55" s="175" t="s">
        <v>116</v>
      </c>
      <c r="E55" s="176">
        <v>3</v>
      </c>
      <c r="F55" s="177"/>
      <c r="G55" s="178">
        <f t="shared" si="21"/>
        <v>0</v>
      </c>
      <c r="H55" s="159"/>
      <c r="I55" s="158">
        <f t="shared" si="22"/>
        <v>0</v>
      </c>
      <c r="J55" s="159"/>
      <c r="K55" s="158">
        <f t="shared" si="23"/>
        <v>0</v>
      </c>
      <c r="L55" s="158">
        <v>21</v>
      </c>
      <c r="M55" s="158">
        <f t="shared" si="24"/>
        <v>0</v>
      </c>
      <c r="N55" s="158">
        <v>5.5100000000000003E-2</v>
      </c>
      <c r="O55" s="158">
        <f t="shared" si="25"/>
        <v>0.17</v>
      </c>
      <c r="P55" s="158">
        <v>0</v>
      </c>
      <c r="Q55" s="158">
        <f t="shared" si="26"/>
        <v>0</v>
      </c>
      <c r="R55" s="158"/>
      <c r="S55" s="158" t="s">
        <v>117</v>
      </c>
      <c r="T55" s="158" t="s">
        <v>118</v>
      </c>
      <c r="U55" s="158">
        <v>1.0490000000000002</v>
      </c>
      <c r="V55" s="158">
        <f t="shared" si="27"/>
        <v>3.15</v>
      </c>
      <c r="W55" s="158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119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73">
        <v>44</v>
      </c>
      <c r="B56" s="174" t="s">
        <v>229</v>
      </c>
      <c r="C56" s="182" t="s">
        <v>230</v>
      </c>
      <c r="D56" s="175" t="s">
        <v>116</v>
      </c>
      <c r="E56" s="176">
        <v>1</v>
      </c>
      <c r="F56" s="177"/>
      <c r="G56" s="178">
        <f t="shared" si="21"/>
        <v>0</v>
      </c>
      <c r="H56" s="159"/>
      <c r="I56" s="158">
        <f t="shared" si="22"/>
        <v>0</v>
      </c>
      <c r="J56" s="159"/>
      <c r="K56" s="158">
        <f t="shared" si="23"/>
        <v>0</v>
      </c>
      <c r="L56" s="158">
        <v>21</v>
      </c>
      <c r="M56" s="158">
        <f t="shared" si="24"/>
        <v>0</v>
      </c>
      <c r="N56" s="158">
        <v>7.714E-2</v>
      </c>
      <c r="O56" s="158">
        <f t="shared" si="25"/>
        <v>0.08</v>
      </c>
      <c r="P56" s="158">
        <v>0</v>
      </c>
      <c r="Q56" s="158">
        <f t="shared" si="26"/>
        <v>0</v>
      </c>
      <c r="R56" s="158"/>
      <c r="S56" s="158" t="s">
        <v>117</v>
      </c>
      <c r="T56" s="158" t="s">
        <v>118</v>
      </c>
      <c r="U56" s="158">
        <v>1.1880000000000002</v>
      </c>
      <c r="V56" s="158">
        <f t="shared" si="27"/>
        <v>1.19</v>
      </c>
      <c r="W56" s="158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119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73">
        <v>45</v>
      </c>
      <c r="B57" s="174" t="s">
        <v>231</v>
      </c>
      <c r="C57" s="182" t="s">
        <v>232</v>
      </c>
      <c r="D57" s="175" t="s">
        <v>116</v>
      </c>
      <c r="E57" s="176">
        <v>9</v>
      </c>
      <c r="F57" s="177"/>
      <c r="G57" s="178">
        <f t="shared" si="21"/>
        <v>0</v>
      </c>
      <c r="H57" s="159"/>
      <c r="I57" s="158">
        <f t="shared" si="22"/>
        <v>0</v>
      </c>
      <c r="J57" s="159"/>
      <c r="K57" s="158">
        <f t="shared" si="23"/>
        <v>0</v>
      </c>
      <c r="L57" s="158">
        <v>21</v>
      </c>
      <c r="M57" s="158">
        <f t="shared" si="24"/>
        <v>0</v>
      </c>
      <c r="N57" s="158">
        <v>8.8160000000000002E-2</v>
      </c>
      <c r="O57" s="158">
        <f t="shared" si="25"/>
        <v>0.79</v>
      </c>
      <c r="P57" s="158">
        <v>0</v>
      </c>
      <c r="Q57" s="158">
        <f t="shared" si="26"/>
        <v>0</v>
      </c>
      <c r="R57" s="158"/>
      <c r="S57" s="158" t="s">
        <v>117</v>
      </c>
      <c r="T57" s="158" t="s">
        <v>118</v>
      </c>
      <c r="U57" s="158">
        <v>1.3360000000000001</v>
      </c>
      <c r="V57" s="158">
        <f t="shared" si="27"/>
        <v>12.02</v>
      </c>
      <c r="W57" s="158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119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67">
        <v>46</v>
      </c>
      <c r="B58" s="168" t="s">
        <v>233</v>
      </c>
      <c r="C58" s="183" t="s">
        <v>234</v>
      </c>
      <c r="D58" s="169" t="s">
        <v>116</v>
      </c>
      <c r="E58" s="170">
        <v>24</v>
      </c>
      <c r="F58" s="171"/>
      <c r="G58" s="172">
        <f t="shared" si="21"/>
        <v>0</v>
      </c>
      <c r="H58" s="159"/>
      <c r="I58" s="158">
        <f t="shared" si="22"/>
        <v>0</v>
      </c>
      <c r="J58" s="159"/>
      <c r="K58" s="158">
        <f t="shared" si="23"/>
        <v>0</v>
      </c>
      <c r="L58" s="158">
        <v>21</v>
      </c>
      <c r="M58" s="158">
        <f t="shared" si="24"/>
        <v>0</v>
      </c>
      <c r="N58" s="158">
        <v>8.0000000000000007E-5</v>
      </c>
      <c r="O58" s="158">
        <f t="shared" si="25"/>
        <v>0</v>
      </c>
      <c r="P58" s="158">
        <v>2.4930000000000001E-2</v>
      </c>
      <c r="Q58" s="158">
        <f t="shared" si="26"/>
        <v>0.6</v>
      </c>
      <c r="R58" s="158"/>
      <c r="S58" s="158" t="s">
        <v>117</v>
      </c>
      <c r="T58" s="158" t="s">
        <v>118</v>
      </c>
      <c r="U58" s="158">
        <v>0.26800000000000002</v>
      </c>
      <c r="V58" s="158">
        <f t="shared" si="27"/>
        <v>6.43</v>
      </c>
      <c r="W58" s="158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119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>
        <v>47</v>
      </c>
      <c r="B59" s="156" t="s">
        <v>235</v>
      </c>
      <c r="C59" s="184" t="s">
        <v>236</v>
      </c>
      <c r="D59" s="157" t="s">
        <v>0</v>
      </c>
      <c r="E59" s="179"/>
      <c r="F59" s="159"/>
      <c r="G59" s="158">
        <f t="shared" si="21"/>
        <v>0</v>
      </c>
      <c r="H59" s="159"/>
      <c r="I59" s="158">
        <f t="shared" si="22"/>
        <v>0</v>
      </c>
      <c r="J59" s="159"/>
      <c r="K59" s="158">
        <f t="shared" si="23"/>
        <v>0</v>
      </c>
      <c r="L59" s="158">
        <v>21</v>
      </c>
      <c r="M59" s="158">
        <f t="shared" si="24"/>
        <v>0</v>
      </c>
      <c r="N59" s="158">
        <v>0</v>
      </c>
      <c r="O59" s="158">
        <f t="shared" si="25"/>
        <v>0</v>
      </c>
      <c r="P59" s="158">
        <v>0</v>
      </c>
      <c r="Q59" s="158">
        <f t="shared" si="26"/>
        <v>0</v>
      </c>
      <c r="R59" s="158"/>
      <c r="S59" s="158" t="s">
        <v>117</v>
      </c>
      <c r="T59" s="158" t="s">
        <v>118</v>
      </c>
      <c r="U59" s="158">
        <v>0</v>
      </c>
      <c r="V59" s="158">
        <f t="shared" si="27"/>
        <v>0</v>
      </c>
      <c r="W59" s="158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141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x14ac:dyDescent="0.2">
      <c r="A60" s="161" t="s">
        <v>112</v>
      </c>
      <c r="B60" s="162" t="s">
        <v>81</v>
      </c>
      <c r="C60" s="181" t="s">
        <v>82</v>
      </c>
      <c r="D60" s="163"/>
      <c r="E60" s="164"/>
      <c r="F60" s="165"/>
      <c r="G60" s="166">
        <f>SUMIF(AG61:AG61,"&lt;&gt;NOR",G61:G61)</f>
        <v>0</v>
      </c>
      <c r="H60" s="160"/>
      <c r="I60" s="160">
        <f>SUM(I61:I61)</f>
        <v>0</v>
      </c>
      <c r="J60" s="160"/>
      <c r="K60" s="160">
        <f>SUM(K61:K61)</f>
        <v>0</v>
      </c>
      <c r="L60" s="160"/>
      <c r="M60" s="160">
        <f>SUM(M61:M61)</f>
        <v>0</v>
      </c>
      <c r="N60" s="160"/>
      <c r="O60" s="160">
        <f>SUM(O61:O61)</f>
        <v>0.03</v>
      </c>
      <c r="P60" s="160"/>
      <c r="Q60" s="160">
        <f>SUM(Q61:Q61)</f>
        <v>0</v>
      </c>
      <c r="R60" s="160"/>
      <c r="S60" s="160"/>
      <c r="T60" s="160"/>
      <c r="U60" s="160"/>
      <c r="V60" s="160">
        <f>SUM(V61:V61)</f>
        <v>37.700000000000003</v>
      </c>
      <c r="W60" s="160"/>
      <c r="AG60" t="s">
        <v>113</v>
      </c>
    </row>
    <row r="61" spans="1:60" outlineLevel="1" x14ac:dyDescent="0.2">
      <c r="A61" s="167">
        <v>48</v>
      </c>
      <c r="B61" s="168" t="s">
        <v>237</v>
      </c>
      <c r="C61" s="183" t="s">
        <v>238</v>
      </c>
      <c r="D61" s="169" t="s">
        <v>129</v>
      </c>
      <c r="E61" s="170">
        <v>325</v>
      </c>
      <c r="F61" s="171"/>
      <c r="G61" s="172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8">
        <v>9.0000000000000006E-5</v>
      </c>
      <c r="O61" s="158">
        <f>ROUND(E61*N61,2)</f>
        <v>0.03</v>
      </c>
      <c r="P61" s="158">
        <v>0</v>
      </c>
      <c r="Q61" s="158">
        <f>ROUND(E61*P61,2)</f>
        <v>0</v>
      </c>
      <c r="R61" s="158"/>
      <c r="S61" s="158" t="s">
        <v>117</v>
      </c>
      <c r="T61" s="158" t="s">
        <v>118</v>
      </c>
      <c r="U61" s="158">
        <v>0.11600000000000001</v>
      </c>
      <c r="V61" s="158">
        <f>ROUND(E61*U61,2)</f>
        <v>37.700000000000003</v>
      </c>
      <c r="W61" s="158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119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">
      <c r="A62" s="5"/>
      <c r="B62" s="6"/>
      <c r="C62" s="185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AE62">
        <v>15</v>
      </c>
      <c r="AF62">
        <v>21</v>
      </c>
    </row>
    <row r="63" spans="1:60" x14ac:dyDescent="0.2">
      <c r="A63" s="151"/>
      <c r="B63" s="152" t="s">
        <v>31</v>
      </c>
      <c r="C63" s="186"/>
      <c r="D63" s="153"/>
      <c r="E63" s="154"/>
      <c r="F63" s="154"/>
      <c r="G63" s="180">
        <f>G8+G10+G22+G33+G49+G60</f>
        <v>0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AE63">
        <f>SUMIF(L7:L61,AE62,G7:G61)</f>
        <v>0</v>
      </c>
      <c r="AF63">
        <f>SUMIF(L7:L61,AF62,G7:G61)</f>
        <v>0</v>
      </c>
      <c r="AG63" t="s">
        <v>144</v>
      </c>
    </row>
    <row r="64" spans="1:60" x14ac:dyDescent="0.2">
      <c r="A64" s="5"/>
      <c r="B64" s="6"/>
      <c r="C64" s="185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33" x14ac:dyDescent="0.2">
      <c r="A65" s="5"/>
      <c r="B65" s="6"/>
      <c r="C65" s="185"/>
      <c r="D65" s="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33" x14ac:dyDescent="0.2">
      <c r="A66" s="245" t="s">
        <v>145</v>
      </c>
      <c r="B66" s="245"/>
      <c r="C66" s="246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">
      <c r="A67" s="247"/>
      <c r="B67" s="248"/>
      <c r="C67" s="249"/>
      <c r="D67" s="248"/>
      <c r="E67" s="248"/>
      <c r="F67" s="248"/>
      <c r="G67" s="250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AG67" t="s">
        <v>146</v>
      </c>
    </row>
    <row r="68" spans="1:33" x14ac:dyDescent="0.2">
      <c r="A68" s="251"/>
      <c r="B68" s="252"/>
      <c r="C68" s="253"/>
      <c r="D68" s="252"/>
      <c r="E68" s="252"/>
      <c r="F68" s="252"/>
      <c r="G68" s="25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33" x14ac:dyDescent="0.2">
      <c r="A69" s="251"/>
      <c r="B69" s="252"/>
      <c r="C69" s="253"/>
      <c r="D69" s="252"/>
      <c r="E69" s="252"/>
      <c r="F69" s="252"/>
      <c r="G69" s="25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33" x14ac:dyDescent="0.2">
      <c r="A70" s="251"/>
      <c r="B70" s="252"/>
      <c r="C70" s="253"/>
      <c r="D70" s="252"/>
      <c r="E70" s="252"/>
      <c r="F70" s="252"/>
      <c r="G70" s="25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33" x14ac:dyDescent="0.2">
      <c r="A71" s="255"/>
      <c r="B71" s="256"/>
      <c r="C71" s="257"/>
      <c r="D71" s="256"/>
      <c r="E71" s="256"/>
      <c r="F71" s="256"/>
      <c r="G71" s="25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33" x14ac:dyDescent="0.2">
      <c r="A72" s="5"/>
      <c r="B72" s="6"/>
      <c r="C72" s="185"/>
      <c r="D72" s="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33" x14ac:dyDescent="0.2">
      <c r="C73" s="187"/>
      <c r="D73" s="139"/>
      <c r="AG73" t="s">
        <v>147</v>
      </c>
    </row>
    <row r="74" spans="1:33" x14ac:dyDescent="0.2">
      <c r="D74" s="139"/>
    </row>
    <row r="75" spans="1:33" x14ac:dyDescent="0.2">
      <c r="D75" s="139"/>
    </row>
    <row r="76" spans="1:33" x14ac:dyDescent="0.2">
      <c r="D76" s="139"/>
    </row>
    <row r="77" spans="1:33" x14ac:dyDescent="0.2">
      <c r="D77" s="139"/>
    </row>
    <row r="78" spans="1:33" x14ac:dyDescent="0.2">
      <c r="D78" s="139"/>
    </row>
    <row r="79" spans="1:33" x14ac:dyDescent="0.2">
      <c r="D79" s="139"/>
    </row>
    <row r="80" spans="1:33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6">
    <mergeCell ref="A67:G71"/>
    <mergeCell ref="A1:G1"/>
    <mergeCell ref="C2:G2"/>
    <mergeCell ref="C3:G3"/>
    <mergeCell ref="C4:G4"/>
    <mergeCell ref="A66:C6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7</v>
      </c>
      <c r="B1" s="238"/>
      <c r="C1" s="238"/>
      <c r="D1" s="238"/>
      <c r="E1" s="238"/>
      <c r="F1" s="238"/>
      <c r="G1" s="238"/>
      <c r="AG1" t="s">
        <v>88</v>
      </c>
    </row>
    <row r="2" spans="1:60" ht="24.95" customHeight="1" x14ac:dyDescent="0.2">
      <c r="A2" s="140" t="s">
        <v>8</v>
      </c>
      <c r="B2" s="75" t="s">
        <v>44</v>
      </c>
      <c r="C2" s="239" t="s">
        <v>45</v>
      </c>
      <c r="D2" s="240"/>
      <c r="E2" s="240"/>
      <c r="F2" s="240"/>
      <c r="G2" s="241"/>
      <c r="AG2" t="s">
        <v>89</v>
      </c>
    </row>
    <row r="3" spans="1:60" ht="24.95" customHeight="1" x14ac:dyDescent="0.2">
      <c r="A3" s="140" t="s">
        <v>9</v>
      </c>
      <c r="B3" s="75" t="s">
        <v>53</v>
      </c>
      <c r="C3" s="239" t="s">
        <v>54</v>
      </c>
      <c r="D3" s="240"/>
      <c r="E3" s="240"/>
      <c r="F3" s="240"/>
      <c r="G3" s="241"/>
      <c r="AC3" s="87" t="s">
        <v>89</v>
      </c>
      <c r="AG3" t="s">
        <v>90</v>
      </c>
    </row>
    <row r="4" spans="1:60" ht="24.95" customHeight="1" x14ac:dyDescent="0.2">
      <c r="A4" s="141" t="s">
        <v>10</v>
      </c>
      <c r="B4" s="142" t="s">
        <v>49</v>
      </c>
      <c r="C4" s="242" t="s">
        <v>50</v>
      </c>
      <c r="D4" s="243"/>
      <c r="E4" s="243"/>
      <c r="F4" s="243"/>
      <c r="G4" s="244"/>
      <c r="AG4" t="s">
        <v>91</v>
      </c>
    </row>
    <row r="5" spans="1:60" x14ac:dyDescent="0.2">
      <c r="D5" s="139"/>
    </row>
    <row r="6" spans="1:60" ht="38.25" x14ac:dyDescent="0.2">
      <c r="A6" s="144" t="s">
        <v>92</v>
      </c>
      <c r="B6" s="146" t="s">
        <v>93</v>
      </c>
      <c r="C6" s="146" t="s">
        <v>94</v>
      </c>
      <c r="D6" s="145" t="s">
        <v>95</v>
      </c>
      <c r="E6" s="144" t="s">
        <v>96</v>
      </c>
      <c r="F6" s="143" t="s">
        <v>97</v>
      </c>
      <c r="G6" s="144" t="s">
        <v>31</v>
      </c>
      <c r="H6" s="147" t="s">
        <v>32</v>
      </c>
      <c r="I6" s="147" t="s">
        <v>98</v>
      </c>
      <c r="J6" s="147" t="s">
        <v>33</v>
      </c>
      <c r="K6" s="147" t="s">
        <v>99</v>
      </c>
      <c r="L6" s="147" t="s">
        <v>100</v>
      </c>
      <c r="M6" s="147" t="s">
        <v>101</v>
      </c>
      <c r="N6" s="147" t="s">
        <v>102</v>
      </c>
      <c r="O6" s="147" t="s">
        <v>103</v>
      </c>
      <c r="P6" s="147" t="s">
        <v>104</v>
      </c>
      <c r="Q6" s="147" t="s">
        <v>105</v>
      </c>
      <c r="R6" s="147" t="s">
        <v>106</v>
      </c>
      <c r="S6" s="147" t="s">
        <v>107</v>
      </c>
      <c r="T6" s="147" t="s">
        <v>108</v>
      </c>
      <c r="U6" s="147" t="s">
        <v>109</v>
      </c>
      <c r="V6" s="147" t="s">
        <v>110</v>
      </c>
      <c r="W6" s="147" t="s">
        <v>111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1" t="s">
        <v>112</v>
      </c>
      <c r="B8" s="162" t="s">
        <v>71</v>
      </c>
      <c r="C8" s="181" t="s">
        <v>72</v>
      </c>
      <c r="D8" s="163"/>
      <c r="E8" s="164"/>
      <c r="F8" s="165"/>
      <c r="G8" s="166">
        <f>SUMIF(AG9:AG9,"&lt;&gt;NOR",G9:G9)</f>
        <v>0</v>
      </c>
      <c r="H8" s="160"/>
      <c r="I8" s="160">
        <f>SUM(I9:I9)</f>
        <v>0</v>
      </c>
      <c r="J8" s="160"/>
      <c r="K8" s="160">
        <f>SUM(K9:K9)</f>
        <v>0</v>
      </c>
      <c r="L8" s="160"/>
      <c r="M8" s="160">
        <f>SUM(M9:M9)</f>
        <v>0</v>
      </c>
      <c r="N8" s="160"/>
      <c r="O8" s="160">
        <f>SUM(O9:O9)</f>
        <v>0</v>
      </c>
      <c r="P8" s="160"/>
      <c r="Q8" s="160">
        <f>SUM(Q9:Q9)</f>
        <v>0</v>
      </c>
      <c r="R8" s="160"/>
      <c r="S8" s="160"/>
      <c r="T8" s="160"/>
      <c r="U8" s="160"/>
      <c r="V8" s="160">
        <f>SUM(V9:V9)</f>
        <v>24</v>
      </c>
      <c r="W8" s="160"/>
      <c r="AG8" t="s">
        <v>113</v>
      </c>
    </row>
    <row r="9" spans="1:60" outlineLevel="1" x14ac:dyDescent="0.2">
      <c r="A9" s="173">
        <v>1</v>
      </c>
      <c r="B9" s="174" t="s">
        <v>148</v>
      </c>
      <c r="C9" s="182" t="s">
        <v>149</v>
      </c>
      <c r="D9" s="175" t="s">
        <v>150</v>
      </c>
      <c r="E9" s="176">
        <v>24</v>
      </c>
      <c r="F9" s="177"/>
      <c r="G9" s="178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118</v>
      </c>
      <c r="U9" s="158">
        <v>1</v>
      </c>
      <c r="V9" s="158">
        <f>ROUND(E9*U9,2)</f>
        <v>24</v>
      </c>
      <c r="W9" s="158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119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">
      <c r="A10" s="161" t="s">
        <v>112</v>
      </c>
      <c r="B10" s="162" t="s">
        <v>73</v>
      </c>
      <c r="C10" s="181" t="s">
        <v>74</v>
      </c>
      <c r="D10" s="163"/>
      <c r="E10" s="164"/>
      <c r="F10" s="165"/>
      <c r="G10" s="166">
        <f>SUMIF(AG11:AG14,"&lt;&gt;NOR",G11:G14)</f>
        <v>0</v>
      </c>
      <c r="H10" s="160"/>
      <c r="I10" s="160">
        <f>SUM(I11:I14)</f>
        <v>0</v>
      </c>
      <c r="J10" s="160"/>
      <c r="K10" s="160">
        <f>SUM(K11:K14)</f>
        <v>0</v>
      </c>
      <c r="L10" s="160"/>
      <c r="M10" s="160">
        <f>SUM(M11:M14)</f>
        <v>0</v>
      </c>
      <c r="N10" s="160"/>
      <c r="O10" s="160">
        <f>SUM(O11:O14)</f>
        <v>0.15</v>
      </c>
      <c r="P10" s="160"/>
      <c r="Q10" s="160">
        <f>SUM(Q11:Q14)</f>
        <v>0.15</v>
      </c>
      <c r="R10" s="160"/>
      <c r="S10" s="160"/>
      <c r="T10" s="160"/>
      <c r="U10" s="160"/>
      <c r="V10" s="160">
        <f>SUM(V11:V14)</f>
        <v>8.02</v>
      </c>
      <c r="W10" s="160"/>
      <c r="AG10" t="s">
        <v>113</v>
      </c>
    </row>
    <row r="11" spans="1:60" outlineLevel="1" x14ac:dyDescent="0.2">
      <c r="A11" s="173">
        <v>2</v>
      </c>
      <c r="B11" s="174" t="s">
        <v>124</v>
      </c>
      <c r="C11" s="182" t="s">
        <v>125</v>
      </c>
      <c r="D11" s="175" t="s">
        <v>126</v>
      </c>
      <c r="E11" s="176">
        <v>2</v>
      </c>
      <c r="F11" s="177"/>
      <c r="G11" s="178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6.2000000000000011E-4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117</v>
      </c>
      <c r="T11" s="158" t="s">
        <v>118</v>
      </c>
      <c r="U11" s="158">
        <v>0.316</v>
      </c>
      <c r="V11" s="158">
        <f>ROUND(E11*U11,2)</f>
        <v>0.63</v>
      </c>
      <c r="W11" s="158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119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3">
        <v>3</v>
      </c>
      <c r="B12" s="174" t="s">
        <v>154</v>
      </c>
      <c r="C12" s="182" t="s">
        <v>155</v>
      </c>
      <c r="D12" s="175" t="s">
        <v>116</v>
      </c>
      <c r="E12" s="176">
        <v>2</v>
      </c>
      <c r="F12" s="177"/>
      <c r="G12" s="178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8">
        <v>7.4170000000000014E-2</v>
      </c>
      <c r="O12" s="158">
        <f>ROUND(E12*N12,2)</f>
        <v>0.15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118</v>
      </c>
      <c r="U12" s="158">
        <v>2.7670000000000003</v>
      </c>
      <c r="V12" s="158">
        <f>ROUND(E12*U12,2)</f>
        <v>5.53</v>
      </c>
      <c r="W12" s="158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119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3">
        <v>4</v>
      </c>
      <c r="B13" s="174" t="s">
        <v>158</v>
      </c>
      <c r="C13" s="182" t="s">
        <v>159</v>
      </c>
      <c r="D13" s="175" t="s">
        <v>116</v>
      </c>
      <c r="E13" s="176">
        <v>4</v>
      </c>
      <c r="F13" s="177"/>
      <c r="G13" s="178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8">
        <v>7.8000000000000009E-4</v>
      </c>
      <c r="O13" s="158">
        <f>ROUND(E13*N13,2)</f>
        <v>0</v>
      </c>
      <c r="P13" s="158">
        <v>0</v>
      </c>
      <c r="Q13" s="158">
        <f>ROUND(E13*P13,2)</f>
        <v>0</v>
      </c>
      <c r="R13" s="158"/>
      <c r="S13" s="158" t="s">
        <v>117</v>
      </c>
      <c r="T13" s="158" t="s">
        <v>118</v>
      </c>
      <c r="U13" s="158">
        <v>0.37400000000000005</v>
      </c>
      <c r="V13" s="158">
        <f>ROUND(E13*U13,2)</f>
        <v>1.5</v>
      </c>
      <c r="W13" s="158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119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3">
        <v>5</v>
      </c>
      <c r="B14" s="174" t="s">
        <v>160</v>
      </c>
      <c r="C14" s="182" t="s">
        <v>161</v>
      </c>
      <c r="D14" s="175" t="s">
        <v>129</v>
      </c>
      <c r="E14" s="176">
        <v>2</v>
      </c>
      <c r="F14" s="177"/>
      <c r="G14" s="178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8">
        <v>0</v>
      </c>
      <c r="O14" s="158">
        <f>ROUND(E14*N14,2)</f>
        <v>0</v>
      </c>
      <c r="P14" s="158">
        <v>7.7420000000000003E-2</v>
      </c>
      <c r="Q14" s="158">
        <f>ROUND(E14*P14,2)</f>
        <v>0.15</v>
      </c>
      <c r="R14" s="158"/>
      <c r="S14" s="158" t="s">
        <v>117</v>
      </c>
      <c r="T14" s="158" t="s">
        <v>118</v>
      </c>
      <c r="U14" s="158">
        <v>0.18000000000000002</v>
      </c>
      <c r="V14" s="158">
        <f>ROUND(E14*U14,2)</f>
        <v>0.36</v>
      </c>
      <c r="W14" s="158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119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1" t="s">
        <v>112</v>
      </c>
      <c r="B15" s="162" t="s">
        <v>75</v>
      </c>
      <c r="C15" s="181" t="s">
        <v>76</v>
      </c>
      <c r="D15" s="163"/>
      <c r="E15" s="164"/>
      <c r="F15" s="165"/>
      <c r="G15" s="166">
        <f>SUMIF(AG16:AG28,"&lt;&gt;NOR",G16:G28)</f>
        <v>0</v>
      </c>
      <c r="H15" s="160"/>
      <c r="I15" s="160">
        <f>SUM(I16:I28)</f>
        <v>0</v>
      </c>
      <c r="J15" s="160"/>
      <c r="K15" s="160">
        <f>SUM(K16:K28)</f>
        <v>0</v>
      </c>
      <c r="L15" s="160"/>
      <c r="M15" s="160">
        <f>SUM(M16:M28)</f>
        <v>0</v>
      </c>
      <c r="N15" s="160"/>
      <c r="O15" s="160">
        <f>SUM(O16:O28)</f>
        <v>1.04</v>
      </c>
      <c r="P15" s="160"/>
      <c r="Q15" s="160">
        <f>SUM(Q16:Q28)</f>
        <v>0.27</v>
      </c>
      <c r="R15" s="160"/>
      <c r="S15" s="160"/>
      <c r="T15" s="160"/>
      <c r="U15" s="160"/>
      <c r="V15" s="160">
        <f>SUM(V16:V28)</f>
        <v>108.06000000000002</v>
      </c>
      <c r="W15" s="160"/>
      <c r="AG15" t="s">
        <v>113</v>
      </c>
    </row>
    <row r="16" spans="1:60" ht="22.5" outlineLevel="1" x14ac:dyDescent="0.2">
      <c r="A16" s="173">
        <v>6</v>
      </c>
      <c r="B16" s="174" t="s">
        <v>239</v>
      </c>
      <c r="C16" s="182" t="s">
        <v>240</v>
      </c>
      <c r="D16" s="175" t="s">
        <v>129</v>
      </c>
      <c r="E16" s="176">
        <v>37</v>
      </c>
      <c r="F16" s="177"/>
      <c r="G16" s="178">
        <f t="shared" ref="G16:G28" si="0">ROUND(E16*F16,2)</f>
        <v>0</v>
      </c>
      <c r="H16" s="159"/>
      <c r="I16" s="158">
        <f t="shared" ref="I16:I28" si="1">ROUND(E16*H16,2)</f>
        <v>0</v>
      </c>
      <c r="J16" s="159"/>
      <c r="K16" s="158">
        <f t="shared" ref="K16:K28" si="2">ROUND(E16*J16,2)</f>
        <v>0</v>
      </c>
      <c r="L16" s="158">
        <v>21</v>
      </c>
      <c r="M16" s="158">
        <f t="shared" ref="M16:M28" si="3">G16*(1+L16/100)</f>
        <v>0</v>
      </c>
      <c r="N16" s="158">
        <v>5.0000000000000002E-5</v>
      </c>
      <c r="O16" s="158">
        <f t="shared" ref="O16:O28" si="4">ROUND(E16*N16,2)</f>
        <v>0</v>
      </c>
      <c r="P16" s="158">
        <v>0</v>
      </c>
      <c r="Q16" s="158">
        <f t="shared" ref="Q16:Q28" si="5">ROUND(E16*P16,2)</f>
        <v>0</v>
      </c>
      <c r="R16" s="158"/>
      <c r="S16" s="158" t="s">
        <v>117</v>
      </c>
      <c r="T16" s="158" t="s">
        <v>118</v>
      </c>
      <c r="U16" s="158">
        <v>0.129</v>
      </c>
      <c r="V16" s="158">
        <f t="shared" ref="V16:V28" si="6">ROUND(E16*U16,2)</f>
        <v>4.7699999999999996</v>
      </c>
      <c r="W16" s="158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119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3">
        <v>7</v>
      </c>
      <c r="B17" s="174" t="s">
        <v>174</v>
      </c>
      <c r="C17" s="182" t="s">
        <v>175</v>
      </c>
      <c r="D17" s="175" t="s">
        <v>129</v>
      </c>
      <c r="E17" s="176">
        <v>75</v>
      </c>
      <c r="F17" s="177"/>
      <c r="G17" s="178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8">
        <v>7.0000000000000007E-5</v>
      </c>
      <c r="O17" s="158">
        <f t="shared" si="4"/>
        <v>0.01</v>
      </c>
      <c r="P17" s="158">
        <v>0</v>
      </c>
      <c r="Q17" s="158">
        <f t="shared" si="5"/>
        <v>0</v>
      </c>
      <c r="R17" s="158"/>
      <c r="S17" s="158" t="s">
        <v>117</v>
      </c>
      <c r="T17" s="158" t="s">
        <v>118</v>
      </c>
      <c r="U17" s="158">
        <v>0.129</v>
      </c>
      <c r="V17" s="158">
        <f t="shared" si="6"/>
        <v>9.68</v>
      </c>
      <c r="W17" s="158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119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3">
        <v>8</v>
      </c>
      <c r="B18" s="174" t="s">
        <v>174</v>
      </c>
      <c r="C18" s="182" t="s">
        <v>176</v>
      </c>
      <c r="D18" s="175" t="s">
        <v>129</v>
      </c>
      <c r="E18" s="176">
        <v>20</v>
      </c>
      <c r="F18" s="177"/>
      <c r="G18" s="178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8">
        <v>8.0000000000000007E-5</v>
      </c>
      <c r="O18" s="158">
        <f t="shared" si="4"/>
        <v>0</v>
      </c>
      <c r="P18" s="158">
        <v>0</v>
      </c>
      <c r="Q18" s="158">
        <f t="shared" si="5"/>
        <v>0</v>
      </c>
      <c r="R18" s="158"/>
      <c r="S18" s="158" t="s">
        <v>117</v>
      </c>
      <c r="T18" s="158" t="s">
        <v>118</v>
      </c>
      <c r="U18" s="158">
        <v>0.14200000000000002</v>
      </c>
      <c r="V18" s="158">
        <f t="shared" si="6"/>
        <v>2.84</v>
      </c>
      <c r="W18" s="158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119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3">
        <v>9</v>
      </c>
      <c r="B19" s="174" t="s">
        <v>177</v>
      </c>
      <c r="C19" s="182" t="s">
        <v>178</v>
      </c>
      <c r="D19" s="175" t="s">
        <v>129</v>
      </c>
      <c r="E19" s="176">
        <v>51</v>
      </c>
      <c r="F19" s="177"/>
      <c r="G19" s="178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8">
        <v>5.0000000000000002E-5</v>
      </c>
      <c r="O19" s="158">
        <f t="shared" si="4"/>
        <v>0</v>
      </c>
      <c r="P19" s="158">
        <v>5.3200000000000001E-3</v>
      </c>
      <c r="Q19" s="158">
        <f t="shared" si="5"/>
        <v>0.27</v>
      </c>
      <c r="R19" s="158"/>
      <c r="S19" s="158" t="s">
        <v>117</v>
      </c>
      <c r="T19" s="158" t="s">
        <v>118</v>
      </c>
      <c r="U19" s="158">
        <v>0.10300000000000001</v>
      </c>
      <c r="V19" s="158">
        <f t="shared" si="6"/>
        <v>5.25</v>
      </c>
      <c r="W19" s="158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119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3">
        <v>10</v>
      </c>
      <c r="B20" s="174" t="s">
        <v>179</v>
      </c>
      <c r="C20" s="182" t="s">
        <v>180</v>
      </c>
      <c r="D20" s="175" t="s">
        <v>129</v>
      </c>
      <c r="E20" s="176">
        <v>40</v>
      </c>
      <c r="F20" s="177"/>
      <c r="G20" s="178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8">
        <v>5.4000000000000003E-3</v>
      </c>
      <c r="O20" s="158">
        <f t="shared" si="4"/>
        <v>0.22</v>
      </c>
      <c r="P20" s="158">
        <v>0</v>
      </c>
      <c r="Q20" s="158">
        <f t="shared" si="5"/>
        <v>0</v>
      </c>
      <c r="R20" s="158"/>
      <c r="S20" s="158" t="s">
        <v>117</v>
      </c>
      <c r="T20" s="158" t="s">
        <v>118</v>
      </c>
      <c r="U20" s="158">
        <v>0.36000000000000004</v>
      </c>
      <c r="V20" s="158">
        <f t="shared" si="6"/>
        <v>14.4</v>
      </c>
      <c r="W20" s="158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119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73">
        <v>11</v>
      </c>
      <c r="B21" s="174" t="s">
        <v>181</v>
      </c>
      <c r="C21" s="182" t="s">
        <v>182</v>
      </c>
      <c r="D21" s="175" t="s">
        <v>129</v>
      </c>
      <c r="E21" s="176">
        <v>80</v>
      </c>
      <c r="F21" s="177"/>
      <c r="G21" s="178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8">
        <v>5.1900000000000002E-3</v>
      </c>
      <c r="O21" s="158">
        <f t="shared" si="4"/>
        <v>0.42</v>
      </c>
      <c r="P21" s="158">
        <v>0</v>
      </c>
      <c r="Q21" s="158">
        <f t="shared" si="5"/>
        <v>0</v>
      </c>
      <c r="R21" s="158"/>
      <c r="S21" s="158" t="s">
        <v>117</v>
      </c>
      <c r="T21" s="158" t="s">
        <v>118</v>
      </c>
      <c r="U21" s="158">
        <v>0.34800000000000003</v>
      </c>
      <c r="V21" s="158">
        <f t="shared" si="6"/>
        <v>27.84</v>
      </c>
      <c r="W21" s="158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119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73">
        <v>12</v>
      </c>
      <c r="B22" s="174" t="s">
        <v>183</v>
      </c>
      <c r="C22" s="182" t="s">
        <v>184</v>
      </c>
      <c r="D22" s="175" t="s">
        <v>129</v>
      </c>
      <c r="E22" s="176">
        <v>35</v>
      </c>
      <c r="F22" s="177"/>
      <c r="G22" s="178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8">
        <v>5.5000000000000005E-3</v>
      </c>
      <c r="O22" s="158">
        <f t="shared" si="4"/>
        <v>0.19</v>
      </c>
      <c r="P22" s="158">
        <v>0</v>
      </c>
      <c r="Q22" s="158">
        <f t="shared" si="5"/>
        <v>0</v>
      </c>
      <c r="R22" s="158"/>
      <c r="S22" s="158" t="s">
        <v>117</v>
      </c>
      <c r="T22" s="158" t="s">
        <v>118</v>
      </c>
      <c r="U22" s="158">
        <v>0.36900000000000005</v>
      </c>
      <c r="V22" s="158">
        <f t="shared" si="6"/>
        <v>12.92</v>
      </c>
      <c r="W22" s="158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119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73">
        <v>13</v>
      </c>
      <c r="B23" s="174" t="s">
        <v>127</v>
      </c>
      <c r="C23" s="182" t="s">
        <v>128</v>
      </c>
      <c r="D23" s="175" t="s">
        <v>129</v>
      </c>
      <c r="E23" s="176">
        <v>20</v>
      </c>
      <c r="F23" s="177"/>
      <c r="G23" s="178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8">
        <v>6.1000000000000004E-3</v>
      </c>
      <c r="O23" s="158">
        <f t="shared" si="4"/>
        <v>0.12</v>
      </c>
      <c r="P23" s="158">
        <v>0</v>
      </c>
      <c r="Q23" s="158">
        <f t="shared" si="5"/>
        <v>0</v>
      </c>
      <c r="R23" s="158"/>
      <c r="S23" s="158" t="s">
        <v>117</v>
      </c>
      <c r="T23" s="158" t="s">
        <v>118</v>
      </c>
      <c r="U23" s="158">
        <v>0.46700000000000003</v>
      </c>
      <c r="V23" s="158">
        <f t="shared" si="6"/>
        <v>9.34</v>
      </c>
      <c r="W23" s="158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119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3">
        <v>14</v>
      </c>
      <c r="B24" s="174" t="s">
        <v>185</v>
      </c>
      <c r="C24" s="182" t="s">
        <v>186</v>
      </c>
      <c r="D24" s="175" t="s">
        <v>129</v>
      </c>
      <c r="E24" s="176">
        <v>226</v>
      </c>
      <c r="F24" s="177"/>
      <c r="G24" s="178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8">
        <v>0</v>
      </c>
      <c r="O24" s="158">
        <f t="shared" si="4"/>
        <v>0</v>
      </c>
      <c r="P24" s="158">
        <v>0</v>
      </c>
      <c r="Q24" s="158">
        <f t="shared" si="5"/>
        <v>0</v>
      </c>
      <c r="R24" s="158"/>
      <c r="S24" s="158" t="s">
        <v>117</v>
      </c>
      <c r="T24" s="158" t="s">
        <v>118</v>
      </c>
      <c r="U24" s="158">
        <v>1.8000000000000002E-2</v>
      </c>
      <c r="V24" s="158">
        <f t="shared" si="6"/>
        <v>4.07</v>
      </c>
      <c r="W24" s="158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119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3">
        <v>15</v>
      </c>
      <c r="B25" s="174" t="s">
        <v>130</v>
      </c>
      <c r="C25" s="182" t="s">
        <v>131</v>
      </c>
      <c r="D25" s="175" t="s">
        <v>116</v>
      </c>
      <c r="E25" s="176">
        <v>30</v>
      </c>
      <c r="F25" s="177"/>
      <c r="G25" s="178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8">
        <v>1.8800000000000002E-3</v>
      </c>
      <c r="O25" s="158">
        <f t="shared" si="4"/>
        <v>0.06</v>
      </c>
      <c r="P25" s="158">
        <v>0</v>
      </c>
      <c r="Q25" s="158">
        <f t="shared" si="5"/>
        <v>0</v>
      </c>
      <c r="R25" s="158"/>
      <c r="S25" s="158" t="s">
        <v>117</v>
      </c>
      <c r="T25" s="158" t="s">
        <v>118</v>
      </c>
      <c r="U25" s="158">
        <v>0.33</v>
      </c>
      <c r="V25" s="158">
        <f t="shared" si="6"/>
        <v>9.9</v>
      </c>
      <c r="W25" s="158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119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3">
        <v>16</v>
      </c>
      <c r="B26" s="174" t="s">
        <v>134</v>
      </c>
      <c r="C26" s="182" t="s">
        <v>135</v>
      </c>
      <c r="D26" s="175" t="s">
        <v>116</v>
      </c>
      <c r="E26" s="176">
        <v>12</v>
      </c>
      <c r="F26" s="177"/>
      <c r="G26" s="178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8">
        <v>5.4000000000000001E-4</v>
      </c>
      <c r="O26" s="158">
        <f t="shared" si="4"/>
        <v>0.01</v>
      </c>
      <c r="P26" s="158">
        <v>0</v>
      </c>
      <c r="Q26" s="158">
        <f t="shared" si="5"/>
        <v>0</v>
      </c>
      <c r="R26" s="158"/>
      <c r="S26" s="158" t="s">
        <v>117</v>
      </c>
      <c r="T26" s="158" t="s">
        <v>118</v>
      </c>
      <c r="U26" s="158">
        <v>0.27800000000000002</v>
      </c>
      <c r="V26" s="158">
        <f t="shared" si="6"/>
        <v>3.34</v>
      </c>
      <c r="W26" s="158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119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7">
        <v>17</v>
      </c>
      <c r="B27" s="168" t="s">
        <v>241</v>
      </c>
      <c r="C27" s="183" t="s">
        <v>242</v>
      </c>
      <c r="D27" s="169" t="s">
        <v>116</v>
      </c>
      <c r="E27" s="170">
        <v>12</v>
      </c>
      <c r="F27" s="171"/>
      <c r="G27" s="172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8">
        <v>6.0000000000000006E-4</v>
      </c>
      <c r="O27" s="158">
        <f t="shared" si="4"/>
        <v>0.01</v>
      </c>
      <c r="P27" s="158">
        <v>0</v>
      </c>
      <c r="Q27" s="158">
        <f t="shared" si="5"/>
        <v>0</v>
      </c>
      <c r="R27" s="158"/>
      <c r="S27" s="158" t="s">
        <v>117</v>
      </c>
      <c r="T27" s="158" t="s">
        <v>118</v>
      </c>
      <c r="U27" s="158">
        <v>0.30900000000000005</v>
      </c>
      <c r="V27" s="158">
        <f t="shared" si="6"/>
        <v>3.71</v>
      </c>
      <c r="W27" s="158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119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>
        <v>18</v>
      </c>
      <c r="B28" s="156" t="s">
        <v>139</v>
      </c>
      <c r="C28" s="184" t="s">
        <v>140</v>
      </c>
      <c r="D28" s="157" t="s">
        <v>0</v>
      </c>
      <c r="E28" s="179"/>
      <c r="F28" s="159"/>
      <c r="G28" s="158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8">
        <v>0</v>
      </c>
      <c r="O28" s="158">
        <f t="shared" si="4"/>
        <v>0</v>
      </c>
      <c r="P28" s="158">
        <v>0</v>
      </c>
      <c r="Q28" s="158">
        <f t="shared" si="5"/>
        <v>0</v>
      </c>
      <c r="R28" s="158"/>
      <c r="S28" s="158" t="s">
        <v>117</v>
      </c>
      <c r="T28" s="158" t="s">
        <v>118</v>
      </c>
      <c r="U28" s="158">
        <v>0</v>
      </c>
      <c r="V28" s="158">
        <f t="shared" si="6"/>
        <v>0</v>
      </c>
      <c r="W28" s="158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141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1" t="s">
        <v>112</v>
      </c>
      <c r="B29" s="162" t="s">
        <v>77</v>
      </c>
      <c r="C29" s="181" t="s">
        <v>78</v>
      </c>
      <c r="D29" s="163"/>
      <c r="E29" s="164"/>
      <c r="F29" s="165"/>
      <c r="G29" s="166">
        <f>SUMIF(AG30:AG39,"&lt;&gt;NOR",G30:G39)</f>
        <v>0</v>
      </c>
      <c r="H29" s="160"/>
      <c r="I29" s="160">
        <f>SUM(I30:I39)</f>
        <v>0</v>
      </c>
      <c r="J29" s="160"/>
      <c r="K29" s="160">
        <f>SUM(K30:K39)</f>
        <v>0</v>
      </c>
      <c r="L29" s="160"/>
      <c r="M29" s="160">
        <f>SUM(M30:M39)</f>
        <v>0</v>
      </c>
      <c r="N29" s="160"/>
      <c r="O29" s="160">
        <f>SUM(O30:O39)</f>
        <v>0.01</v>
      </c>
      <c r="P29" s="160"/>
      <c r="Q29" s="160">
        <f>SUM(Q30:Q39)</f>
        <v>0</v>
      </c>
      <c r="R29" s="160"/>
      <c r="S29" s="160"/>
      <c r="T29" s="160"/>
      <c r="U29" s="160"/>
      <c r="V29" s="160">
        <f>SUM(V30:V39)</f>
        <v>7.89</v>
      </c>
      <c r="W29" s="160"/>
      <c r="AG29" t="s">
        <v>113</v>
      </c>
    </row>
    <row r="30" spans="1:60" outlineLevel="1" x14ac:dyDescent="0.2">
      <c r="A30" s="173">
        <v>19</v>
      </c>
      <c r="B30" s="174" t="s">
        <v>187</v>
      </c>
      <c r="C30" s="182" t="s">
        <v>188</v>
      </c>
      <c r="D30" s="175" t="s">
        <v>116</v>
      </c>
      <c r="E30" s="176">
        <v>4</v>
      </c>
      <c r="F30" s="177"/>
      <c r="G30" s="178">
        <f t="shared" ref="G30:G39" si="7">ROUND(E30*F30,2)</f>
        <v>0</v>
      </c>
      <c r="H30" s="159"/>
      <c r="I30" s="158">
        <f t="shared" ref="I30:I39" si="8">ROUND(E30*H30,2)</f>
        <v>0</v>
      </c>
      <c r="J30" s="159"/>
      <c r="K30" s="158">
        <f t="shared" ref="K30:K39" si="9">ROUND(E30*J30,2)</f>
        <v>0</v>
      </c>
      <c r="L30" s="158">
        <v>21</v>
      </c>
      <c r="M30" s="158">
        <f t="shared" ref="M30:M39" si="10">G30*(1+L30/100)</f>
        <v>0</v>
      </c>
      <c r="N30" s="158">
        <v>0</v>
      </c>
      <c r="O30" s="158">
        <f t="shared" ref="O30:O39" si="11">ROUND(E30*N30,2)</f>
        <v>0</v>
      </c>
      <c r="P30" s="158">
        <v>0</v>
      </c>
      <c r="Q30" s="158">
        <f t="shared" ref="Q30:Q39" si="12">ROUND(E30*P30,2)</f>
        <v>0</v>
      </c>
      <c r="R30" s="158"/>
      <c r="S30" s="158" t="s">
        <v>117</v>
      </c>
      <c r="T30" s="158" t="s">
        <v>118</v>
      </c>
      <c r="U30" s="158">
        <v>0.20600000000000002</v>
      </c>
      <c r="V30" s="158">
        <f t="shared" ref="V30:V39" si="13">ROUND(E30*U30,2)</f>
        <v>0.82</v>
      </c>
      <c r="W30" s="158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119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73">
        <v>20</v>
      </c>
      <c r="B31" s="174" t="s">
        <v>191</v>
      </c>
      <c r="C31" s="182" t="s">
        <v>192</v>
      </c>
      <c r="D31" s="175" t="s">
        <v>116</v>
      </c>
      <c r="E31" s="176">
        <v>9</v>
      </c>
      <c r="F31" s="177"/>
      <c r="G31" s="178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8">
        <v>3.7000000000000005E-4</v>
      </c>
      <c r="O31" s="158">
        <f t="shared" si="11"/>
        <v>0</v>
      </c>
      <c r="P31" s="158">
        <v>0</v>
      </c>
      <c r="Q31" s="158">
        <f t="shared" si="12"/>
        <v>0</v>
      </c>
      <c r="R31" s="158"/>
      <c r="S31" s="158" t="s">
        <v>117</v>
      </c>
      <c r="T31" s="158" t="s">
        <v>118</v>
      </c>
      <c r="U31" s="158">
        <v>0.17500000000000002</v>
      </c>
      <c r="V31" s="158">
        <f t="shared" si="13"/>
        <v>1.58</v>
      </c>
      <c r="W31" s="158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119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3">
        <v>21</v>
      </c>
      <c r="B32" s="174" t="s">
        <v>195</v>
      </c>
      <c r="C32" s="182" t="s">
        <v>196</v>
      </c>
      <c r="D32" s="175" t="s">
        <v>116</v>
      </c>
      <c r="E32" s="176">
        <v>11</v>
      </c>
      <c r="F32" s="177"/>
      <c r="G32" s="178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8">
        <v>1.0200000000000001E-3</v>
      </c>
      <c r="O32" s="158">
        <f t="shared" si="11"/>
        <v>0.01</v>
      </c>
      <c r="P32" s="158">
        <v>0</v>
      </c>
      <c r="Q32" s="158">
        <f t="shared" si="12"/>
        <v>0</v>
      </c>
      <c r="R32" s="158"/>
      <c r="S32" s="158" t="s">
        <v>117</v>
      </c>
      <c r="T32" s="158" t="s">
        <v>118</v>
      </c>
      <c r="U32" s="158">
        <v>0.26900000000000002</v>
      </c>
      <c r="V32" s="158">
        <f t="shared" si="13"/>
        <v>2.96</v>
      </c>
      <c r="W32" s="158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119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3">
        <v>22</v>
      </c>
      <c r="B33" s="174" t="s">
        <v>199</v>
      </c>
      <c r="C33" s="182" t="s">
        <v>200</v>
      </c>
      <c r="D33" s="175" t="s">
        <v>116</v>
      </c>
      <c r="E33" s="176">
        <v>9</v>
      </c>
      <c r="F33" s="177"/>
      <c r="G33" s="178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8">
        <v>0</v>
      </c>
      <c r="O33" s="158">
        <f t="shared" si="11"/>
        <v>0</v>
      </c>
      <c r="P33" s="158">
        <v>0</v>
      </c>
      <c r="Q33" s="158">
        <f t="shared" si="12"/>
        <v>0</v>
      </c>
      <c r="R33" s="158"/>
      <c r="S33" s="158" t="s">
        <v>117</v>
      </c>
      <c r="T33" s="158" t="s">
        <v>118</v>
      </c>
      <c r="U33" s="158">
        <v>8.2000000000000003E-2</v>
      </c>
      <c r="V33" s="158">
        <f t="shared" si="13"/>
        <v>0.74</v>
      </c>
      <c r="W33" s="158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119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3">
        <v>23</v>
      </c>
      <c r="B34" s="174" t="s">
        <v>201</v>
      </c>
      <c r="C34" s="182" t="s">
        <v>202</v>
      </c>
      <c r="D34" s="175" t="s">
        <v>116</v>
      </c>
      <c r="E34" s="176">
        <v>6</v>
      </c>
      <c r="F34" s="177"/>
      <c r="G34" s="178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8">
        <v>1.4000000000000001E-4</v>
      </c>
      <c r="O34" s="158">
        <f t="shared" si="11"/>
        <v>0</v>
      </c>
      <c r="P34" s="158">
        <v>0</v>
      </c>
      <c r="Q34" s="158">
        <f t="shared" si="12"/>
        <v>0</v>
      </c>
      <c r="R34" s="158"/>
      <c r="S34" s="158" t="s">
        <v>117</v>
      </c>
      <c r="T34" s="158" t="s">
        <v>118</v>
      </c>
      <c r="U34" s="158">
        <v>8.2000000000000003E-2</v>
      </c>
      <c r="V34" s="158">
        <f t="shared" si="13"/>
        <v>0.49</v>
      </c>
      <c r="W34" s="158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119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3">
        <v>24</v>
      </c>
      <c r="B35" s="174" t="s">
        <v>205</v>
      </c>
      <c r="C35" s="182" t="s">
        <v>206</v>
      </c>
      <c r="D35" s="175" t="s">
        <v>116</v>
      </c>
      <c r="E35" s="176">
        <v>2</v>
      </c>
      <c r="F35" s="177"/>
      <c r="G35" s="178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8">
        <v>0</v>
      </c>
      <c r="O35" s="158">
        <f t="shared" si="11"/>
        <v>0</v>
      </c>
      <c r="P35" s="158">
        <v>0</v>
      </c>
      <c r="Q35" s="158">
        <f t="shared" si="12"/>
        <v>0</v>
      </c>
      <c r="R35" s="158"/>
      <c r="S35" s="158" t="s">
        <v>117</v>
      </c>
      <c r="T35" s="158" t="s">
        <v>118</v>
      </c>
      <c r="U35" s="158">
        <v>0.26900000000000002</v>
      </c>
      <c r="V35" s="158">
        <f t="shared" si="13"/>
        <v>0.54</v>
      </c>
      <c r="W35" s="158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119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3">
        <v>25</v>
      </c>
      <c r="B36" s="174" t="s">
        <v>207</v>
      </c>
      <c r="C36" s="182" t="s">
        <v>208</v>
      </c>
      <c r="D36" s="175" t="s">
        <v>116</v>
      </c>
      <c r="E36" s="176">
        <v>2</v>
      </c>
      <c r="F36" s="177"/>
      <c r="G36" s="178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8">
        <v>2.3000000000000001E-4</v>
      </c>
      <c r="O36" s="158">
        <f t="shared" si="11"/>
        <v>0</v>
      </c>
      <c r="P36" s="158">
        <v>0</v>
      </c>
      <c r="Q36" s="158">
        <f t="shared" si="12"/>
        <v>0</v>
      </c>
      <c r="R36" s="158"/>
      <c r="S36" s="158" t="s">
        <v>117</v>
      </c>
      <c r="T36" s="158" t="s">
        <v>118</v>
      </c>
      <c r="U36" s="158">
        <v>0.38100000000000001</v>
      </c>
      <c r="V36" s="158">
        <f t="shared" si="13"/>
        <v>0.76</v>
      </c>
      <c r="W36" s="158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119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3">
        <v>26</v>
      </c>
      <c r="B37" s="174" t="s">
        <v>243</v>
      </c>
      <c r="C37" s="182" t="s">
        <v>244</v>
      </c>
      <c r="D37" s="175" t="s">
        <v>116</v>
      </c>
      <c r="E37" s="176">
        <v>2</v>
      </c>
      <c r="F37" s="177"/>
      <c r="G37" s="178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8">
        <v>1.5E-3</v>
      </c>
      <c r="O37" s="158">
        <f t="shared" si="11"/>
        <v>0</v>
      </c>
      <c r="P37" s="158">
        <v>0</v>
      </c>
      <c r="Q37" s="158">
        <f t="shared" si="12"/>
        <v>0</v>
      </c>
      <c r="R37" s="158" t="s">
        <v>172</v>
      </c>
      <c r="S37" s="158" t="s">
        <v>117</v>
      </c>
      <c r="T37" s="158" t="s">
        <v>118</v>
      </c>
      <c r="U37" s="158">
        <v>0</v>
      </c>
      <c r="V37" s="158">
        <f t="shared" si="13"/>
        <v>0</v>
      </c>
      <c r="W37" s="158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173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3">
        <v>27</v>
      </c>
      <c r="B38" s="174" t="s">
        <v>211</v>
      </c>
      <c r="C38" s="182" t="s">
        <v>245</v>
      </c>
      <c r="D38" s="175" t="s">
        <v>116</v>
      </c>
      <c r="E38" s="176">
        <v>2</v>
      </c>
      <c r="F38" s="177"/>
      <c r="G38" s="178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8">
        <v>2E-3</v>
      </c>
      <c r="O38" s="158">
        <f t="shared" si="11"/>
        <v>0</v>
      </c>
      <c r="P38" s="158">
        <v>0</v>
      </c>
      <c r="Q38" s="158">
        <f t="shared" si="12"/>
        <v>0</v>
      </c>
      <c r="R38" s="158" t="s">
        <v>172</v>
      </c>
      <c r="S38" s="158" t="s">
        <v>117</v>
      </c>
      <c r="T38" s="158" t="s">
        <v>118</v>
      </c>
      <c r="U38" s="158">
        <v>0</v>
      </c>
      <c r="V38" s="158">
        <f t="shared" si="13"/>
        <v>0</v>
      </c>
      <c r="W38" s="158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173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3">
        <v>28</v>
      </c>
      <c r="B39" s="174" t="s">
        <v>215</v>
      </c>
      <c r="C39" s="182" t="s">
        <v>216</v>
      </c>
      <c r="D39" s="175" t="s">
        <v>116</v>
      </c>
      <c r="E39" s="176">
        <v>9</v>
      </c>
      <c r="F39" s="177"/>
      <c r="G39" s="178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8">
        <v>2.0000000000000001E-4</v>
      </c>
      <c r="O39" s="158">
        <f t="shared" si="11"/>
        <v>0</v>
      </c>
      <c r="P39" s="158">
        <v>0</v>
      </c>
      <c r="Q39" s="158">
        <f t="shared" si="12"/>
        <v>0</v>
      </c>
      <c r="R39" s="158" t="s">
        <v>172</v>
      </c>
      <c r="S39" s="158" t="s">
        <v>117</v>
      </c>
      <c r="T39" s="158" t="s">
        <v>118</v>
      </c>
      <c r="U39" s="158">
        <v>0</v>
      </c>
      <c r="V39" s="158">
        <f t="shared" si="13"/>
        <v>0</v>
      </c>
      <c r="W39" s="158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173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">
      <c r="A40" s="161" t="s">
        <v>112</v>
      </c>
      <c r="B40" s="162" t="s">
        <v>81</v>
      </c>
      <c r="C40" s="181" t="s">
        <v>82</v>
      </c>
      <c r="D40" s="163"/>
      <c r="E40" s="164"/>
      <c r="F40" s="165"/>
      <c r="G40" s="166">
        <f>SUMIF(AG41:AG42,"&lt;&gt;NOR",G41:G42)</f>
        <v>0</v>
      </c>
      <c r="H40" s="160"/>
      <c r="I40" s="160">
        <f>SUM(I41:I42)</f>
        <v>0</v>
      </c>
      <c r="J40" s="160"/>
      <c r="K40" s="160">
        <f>SUM(K41:K42)</f>
        <v>0</v>
      </c>
      <c r="L40" s="160"/>
      <c r="M40" s="160">
        <f>SUM(M41:M42)</f>
        <v>0</v>
      </c>
      <c r="N40" s="160"/>
      <c r="O40" s="160">
        <f>SUM(O41:O42)</f>
        <v>0.01</v>
      </c>
      <c r="P40" s="160"/>
      <c r="Q40" s="160">
        <f>SUM(Q41:Q42)</f>
        <v>0</v>
      </c>
      <c r="R40" s="160"/>
      <c r="S40" s="160"/>
      <c r="T40" s="160"/>
      <c r="U40" s="160"/>
      <c r="V40" s="160">
        <f>SUM(V41:V42)</f>
        <v>7.41</v>
      </c>
      <c r="W40" s="160"/>
      <c r="AG40" t="s">
        <v>113</v>
      </c>
    </row>
    <row r="41" spans="1:60" outlineLevel="1" x14ac:dyDescent="0.2">
      <c r="A41" s="173">
        <v>29</v>
      </c>
      <c r="B41" s="174" t="s">
        <v>237</v>
      </c>
      <c r="C41" s="182" t="s">
        <v>238</v>
      </c>
      <c r="D41" s="175" t="s">
        <v>129</v>
      </c>
      <c r="E41" s="176">
        <v>40</v>
      </c>
      <c r="F41" s="177"/>
      <c r="G41" s="178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8">
        <v>9.0000000000000006E-5</v>
      </c>
      <c r="O41" s="158">
        <f>ROUND(E41*N41,2)</f>
        <v>0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118</v>
      </c>
      <c r="U41" s="158">
        <v>0.11600000000000001</v>
      </c>
      <c r="V41" s="158">
        <f>ROUND(E41*U41,2)</f>
        <v>4.6399999999999997</v>
      </c>
      <c r="W41" s="158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119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73">
        <v>30</v>
      </c>
      <c r="B42" s="174" t="s">
        <v>142</v>
      </c>
      <c r="C42" s="182" t="s">
        <v>143</v>
      </c>
      <c r="D42" s="175" t="s">
        <v>129</v>
      </c>
      <c r="E42" s="176">
        <v>132</v>
      </c>
      <c r="F42" s="177"/>
      <c r="G42" s="178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8">
        <v>4.0000000000000003E-5</v>
      </c>
      <c r="O42" s="158">
        <f>ROUND(E42*N42,2)</f>
        <v>0.01</v>
      </c>
      <c r="P42" s="158">
        <v>0</v>
      </c>
      <c r="Q42" s="158">
        <f>ROUND(E42*P42,2)</f>
        <v>0</v>
      </c>
      <c r="R42" s="158"/>
      <c r="S42" s="158" t="s">
        <v>117</v>
      </c>
      <c r="T42" s="158" t="s">
        <v>118</v>
      </c>
      <c r="U42" s="158">
        <v>2.1000000000000001E-2</v>
      </c>
      <c r="V42" s="158">
        <f>ROUND(E42*U42,2)</f>
        <v>2.77</v>
      </c>
      <c r="W42" s="158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119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1" t="s">
        <v>112</v>
      </c>
      <c r="B43" s="162" t="s">
        <v>79</v>
      </c>
      <c r="C43" s="181" t="s">
        <v>80</v>
      </c>
      <c r="D43" s="163"/>
      <c r="E43" s="164"/>
      <c r="F43" s="165"/>
      <c r="G43" s="166">
        <f>SUMIF(AG44:AG49,"&lt;&gt;NOR",G44:G49)</f>
        <v>0</v>
      </c>
      <c r="H43" s="160"/>
      <c r="I43" s="160">
        <f>SUM(I44:I49)</f>
        <v>0</v>
      </c>
      <c r="J43" s="160"/>
      <c r="K43" s="160">
        <f>SUM(K44:K49)</f>
        <v>0</v>
      </c>
      <c r="L43" s="160"/>
      <c r="M43" s="160">
        <f>SUM(M44:M49)</f>
        <v>0</v>
      </c>
      <c r="N43" s="160"/>
      <c r="O43" s="160">
        <f>SUM(O44:O49)</f>
        <v>0.64</v>
      </c>
      <c r="P43" s="160"/>
      <c r="Q43" s="160">
        <f>SUM(Q44:Q49)</f>
        <v>0.15</v>
      </c>
      <c r="R43" s="160"/>
      <c r="S43" s="160"/>
      <c r="T43" s="160"/>
      <c r="U43" s="160"/>
      <c r="V43" s="160">
        <f>SUM(V44:V49)</f>
        <v>12.719999999999999</v>
      </c>
      <c r="W43" s="160"/>
      <c r="AG43" t="s">
        <v>113</v>
      </c>
    </row>
    <row r="44" spans="1:60" ht="22.5" outlineLevel="1" x14ac:dyDescent="0.2">
      <c r="A44" s="173">
        <v>31</v>
      </c>
      <c r="B44" s="174" t="s">
        <v>246</v>
      </c>
      <c r="C44" s="182" t="s">
        <v>247</v>
      </c>
      <c r="D44" s="175" t="s">
        <v>116</v>
      </c>
      <c r="E44" s="176">
        <v>2</v>
      </c>
      <c r="F44" s="177"/>
      <c r="G44" s="178">
        <f t="shared" ref="G44:G49" si="14">ROUND(E44*F44,2)</f>
        <v>0</v>
      </c>
      <c r="H44" s="159"/>
      <c r="I44" s="158">
        <f t="shared" ref="I44:I49" si="15">ROUND(E44*H44,2)</f>
        <v>0</v>
      </c>
      <c r="J44" s="159"/>
      <c r="K44" s="158">
        <f t="shared" ref="K44:K49" si="16">ROUND(E44*J44,2)</f>
        <v>0</v>
      </c>
      <c r="L44" s="158">
        <v>21</v>
      </c>
      <c r="M44" s="158">
        <f t="shared" ref="M44:M49" si="17">G44*(1+L44/100)</f>
        <v>0</v>
      </c>
      <c r="N44" s="158">
        <v>4.2700000000000002E-2</v>
      </c>
      <c r="O44" s="158">
        <f t="shared" ref="O44:O49" si="18">ROUND(E44*N44,2)</f>
        <v>0.09</v>
      </c>
      <c r="P44" s="158">
        <v>0</v>
      </c>
      <c r="Q44" s="158">
        <f t="shared" ref="Q44:Q49" si="19">ROUND(E44*P44,2)</f>
        <v>0</v>
      </c>
      <c r="R44" s="158"/>
      <c r="S44" s="158" t="s">
        <v>117</v>
      </c>
      <c r="T44" s="158" t="s">
        <v>118</v>
      </c>
      <c r="U44" s="158">
        <v>1.008</v>
      </c>
      <c r="V44" s="158">
        <f t="shared" ref="V44:V49" si="20">ROUND(E44*U44,2)</f>
        <v>2.02</v>
      </c>
      <c r="W44" s="158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119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3">
        <v>32</v>
      </c>
      <c r="B45" s="174" t="s">
        <v>248</v>
      </c>
      <c r="C45" s="182" t="s">
        <v>249</v>
      </c>
      <c r="D45" s="175" t="s">
        <v>116</v>
      </c>
      <c r="E45" s="176">
        <v>1</v>
      </c>
      <c r="F45" s="177"/>
      <c r="G45" s="178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8">
        <v>4.8800000000000003E-2</v>
      </c>
      <c r="O45" s="158">
        <f t="shared" si="18"/>
        <v>0.05</v>
      </c>
      <c r="P45" s="158">
        <v>0</v>
      </c>
      <c r="Q45" s="158">
        <f t="shared" si="19"/>
        <v>0</v>
      </c>
      <c r="R45" s="158"/>
      <c r="S45" s="158" t="s">
        <v>117</v>
      </c>
      <c r="T45" s="158" t="s">
        <v>118</v>
      </c>
      <c r="U45" s="158">
        <v>1.127</v>
      </c>
      <c r="V45" s="158">
        <f t="shared" si="20"/>
        <v>1.1299999999999999</v>
      </c>
      <c r="W45" s="158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119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3">
        <v>33</v>
      </c>
      <c r="B46" s="174" t="s">
        <v>229</v>
      </c>
      <c r="C46" s="182" t="s">
        <v>230</v>
      </c>
      <c r="D46" s="175" t="s">
        <v>116</v>
      </c>
      <c r="E46" s="176">
        <v>2</v>
      </c>
      <c r="F46" s="177"/>
      <c r="G46" s="178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8">
        <v>7.714E-2</v>
      </c>
      <c r="O46" s="158">
        <f t="shared" si="18"/>
        <v>0.15</v>
      </c>
      <c r="P46" s="158">
        <v>0</v>
      </c>
      <c r="Q46" s="158">
        <f t="shared" si="19"/>
        <v>0</v>
      </c>
      <c r="R46" s="158"/>
      <c r="S46" s="158" t="s">
        <v>117</v>
      </c>
      <c r="T46" s="158" t="s">
        <v>118</v>
      </c>
      <c r="U46" s="158">
        <v>1.1880000000000002</v>
      </c>
      <c r="V46" s="158">
        <f t="shared" si="20"/>
        <v>2.38</v>
      </c>
      <c r="W46" s="158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119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73">
        <v>34</v>
      </c>
      <c r="B47" s="174" t="s">
        <v>231</v>
      </c>
      <c r="C47" s="182" t="s">
        <v>232</v>
      </c>
      <c r="D47" s="175" t="s">
        <v>116</v>
      </c>
      <c r="E47" s="176">
        <v>4</v>
      </c>
      <c r="F47" s="177"/>
      <c r="G47" s="178">
        <f t="shared" si="14"/>
        <v>0</v>
      </c>
      <c r="H47" s="159"/>
      <c r="I47" s="158">
        <f t="shared" si="15"/>
        <v>0</v>
      </c>
      <c r="J47" s="159"/>
      <c r="K47" s="158">
        <f t="shared" si="16"/>
        <v>0</v>
      </c>
      <c r="L47" s="158">
        <v>21</v>
      </c>
      <c r="M47" s="158">
        <f t="shared" si="17"/>
        <v>0</v>
      </c>
      <c r="N47" s="158">
        <v>8.8160000000000002E-2</v>
      </c>
      <c r="O47" s="158">
        <f t="shared" si="18"/>
        <v>0.35</v>
      </c>
      <c r="P47" s="158">
        <v>0</v>
      </c>
      <c r="Q47" s="158">
        <f t="shared" si="19"/>
        <v>0</v>
      </c>
      <c r="R47" s="158"/>
      <c r="S47" s="158" t="s">
        <v>117</v>
      </c>
      <c r="T47" s="158" t="s">
        <v>118</v>
      </c>
      <c r="U47" s="158">
        <v>1.3360000000000001</v>
      </c>
      <c r="V47" s="158">
        <f t="shared" si="20"/>
        <v>5.34</v>
      </c>
      <c r="W47" s="158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119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35</v>
      </c>
      <c r="B48" s="168" t="s">
        <v>250</v>
      </c>
      <c r="C48" s="183" t="s">
        <v>251</v>
      </c>
      <c r="D48" s="169" t="s">
        <v>116</v>
      </c>
      <c r="E48" s="170">
        <v>6</v>
      </c>
      <c r="F48" s="171"/>
      <c r="G48" s="172">
        <f t="shared" si="14"/>
        <v>0</v>
      </c>
      <c r="H48" s="159"/>
      <c r="I48" s="158">
        <f t="shared" si="15"/>
        <v>0</v>
      </c>
      <c r="J48" s="159"/>
      <c r="K48" s="158">
        <f t="shared" si="16"/>
        <v>0</v>
      </c>
      <c r="L48" s="158">
        <v>21</v>
      </c>
      <c r="M48" s="158">
        <f t="shared" si="17"/>
        <v>0</v>
      </c>
      <c r="N48" s="158">
        <v>1.7000000000000001E-4</v>
      </c>
      <c r="O48" s="158">
        <f t="shared" si="18"/>
        <v>0</v>
      </c>
      <c r="P48" s="158">
        <v>2.4190000000000003E-2</v>
      </c>
      <c r="Q48" s="158">
        <f t="shared" si="19"/>
        <v>0.15</v>
      </c>
      <c r="R48" s="158"/>
      <c r="S48" s="158" t="s">
        <v>117</v>
      </c>
      <c r="T48" s="158" t="s">
        <v>118</v>
      </c>
      <c r="U48" s="158">
        <v>0.30900000000000005</v>
      </c>
      <c r="V48" s="158">
        <f t="shared" si="20"/>
        <v>1.85</v>
      </c>
      <c r="W48" s="158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119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>
        <v>36</v>
      </c>
      <c r="B49" s="156" t="s">
        <v>235</v>
      </c>
      <c r="C49" s="184" t="s">
        <v>236</v>
      </c>
      <c r="D49" s="157" t="s">
        <v>0</v>
      </c>
      <c r="E49" s="179"/>
      <c r="F49" s="159"/>
      <c r="G49" s="158">
        <f t="shared" si="14"/>
        <v>0</v>
      </c>
      <c r="H49" s="159"/>
      <c r="I49" s="158">
        <f t="shared" si="15"/>
        <v>0</v>
      </c>
      <c r="J49" s="159"/>
      <c r="K49" s="158">
        <f t="shared" si="16"/>
        <v>0</v>
      </c>
      <c r="L49" s="158">
        <v>21</v>
      </c>
      <c r="M49" s="158">
        <f t="shared" si="17"/>
        <v>0</v>
      </c>
      <c r="N49" s="158">
        <v>0</v>
      </c>
      <c r="O49" s="158">
        <f t="shared" si="18"/>
        <v>0</v>
      </c>
      <c r="P49" s="158">
        <v>0</v>
      </c>
      <c r="Q49" s="158">
        <f t="shared" si="19"/>
        <v>0</v>
      </c>
      <c r="R49" s="158"/>
      <c r="S49" s="158" t="s">
        <v>117</v>
      </c>
      <c r="T49" s="158" t="s">
        <v>118</v>
      </c>
      <c r="U49" s="158">
        <v>0</v>
      </c>
      <c r="V49" s="158">
        <f t="shared" si="20"/>
        <v>0</v>
      </c>
      <c r="W49" s="158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141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5"/>
      <c r="B50" s="6"/>
      <c r="C50" s="185"/>
      <c r="D50" s="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>
        <v>15</v>
      </c>
      <c r="AF50">
        <v>21</v>
      </c>
    </row>
    <row r="51" spans="1:60" x14ac:dyDescent="0.2">
      <c r="A51" s="151"/>
      <c r="B51" s="152" t="s">
        <v>31</v>
      </c>
      <c r="C51" s="186"/>
      <c r="D51" s="153"/>
      <c r="E51" s="154"/>
      <c r="F51" s="154"/>
      <c r="G51" s="180">
        <f>G8+G10+G15+G29+G40+G43</f>
        <v>0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AE51">
        <f>SUMIF(L7:L49,AE50,G7:G49)</f>
        <v>0</v>
      </c>
      <c r="AF51">
        <f>SUMIF(L7:L49,AF50,G7:G49)</f>
        <v>0</v>
      </c>
      <c r="AG51" t="s">
        <v>144</v>
      </c>
    </row>
    <row r="52" spans="1:60" x14ac:dyDescent="0.2">
      <c r="A52" s="5"/>
      <c r="B52" s="6"/>
      <c r="C52" s="185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60" x14ac:dyDescent="0.2">
      <c r="A53" s="5"/>
      <c r="B53" s="6"/>
      <c r="C53" s="185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60" x14ac:dyDescent="0.2">
      <c r="A54" s="245" t="s">
        <v>145</v>
      </c>
      <c r="B54" s="245"/>
      <c r="C54" s="246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60" x14ac:dyDescent="0.2">
      <c r="A55" s="247"/>
      <c r="B55" s="248"/>
      <c r="C55" s="249"/>
      <c r="D55" s="248"/>
      <c r="E55" s="248"/>
      <c r="F55" s="248"/>
      <c r="G55" s="250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AG55" t="s">
        <v>146</v>
      </c>
    </row>
    <row r="56" spans="1:60" x14ac:dyDescent="0.2">
      <c r="A56" s="251"/>
      <c r="B56" s="252"/>
      <c r="C56" s="253"/>
      <c r="D56" s="252"/>
      <c r="E56" s="252"/>
      <c r="F56" s="252"/>
      <c r="G56" s="25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60" x14ac:dyDescent="0.2">
      <c r="A57" s="251"/>
      <c r="B57" s="252"/>
      <c r="C57" s="253"/>
      <c r="D57" s="252"/>
      <c r="E57" s="252"/>
      <c r="F57" s="252"/>
      <c r="G57" s="25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60" x14ac:dyDescent="0.2">
      <c r="A58" s="251"/>
      <c r="B58" s="252"/>
      <c r="C58" s="253"/>
      <c r="D58" s="252"/>
      <c r="E58" s="252"/>
      <c r="F58" s="252"/>
      <c r="G58" s="25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60" x14ac:dyDescent="0.2">
      <c r="A59" s="255"/>
      <c r="B59" s="256"/>
      <c r="C59" s="257"/>
      <c r="D59" s="256"/>
      <c r="E59" s="256"/>
      <c r="F59" s="256"/>
      <c r="G59" s="25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60" x14ac:dyDescent="0.2">
      <c r="A60" s="5"/>
      <c r="B60" s="6"/>
      <c r="C60" s="185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C61" s="187"/>
      <c r="D61" s="139"/>
      <c r="AG61" t="s">
        <v>147</v>
      </c>
    </row>
    <row r="62" spans="1:60" x14ac:dyDescent="0.2">
      <c r="D62" s="139"/>
    </row>
    <row r="63" spans="1:60" x14ac:dyDescent="0.2">
      <c r="D63" s="139"/>
    </row>
    <row r="64" spans="1:60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6">
    <mergeCell ref="A55:G59"/>
    <mergeCell ref="A1:G1"/>
    <mergeCell ref="C2:G2"/>
    <mergeCell ref="C3:G3"/>
    <mergeCell ref="C4:G4"/>
    <mergeCell ref="A54:C5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7</v>
      </c>
      <c r="B1" s="238"/>
      <c r="C1" s="238"/>
      <c r="D1" s="238"/>
      <c r="E1" s="238"/>
      <c r="F1" s="238"/>
      <c r="G1" s="238"/>
      <c r="AG1" t="s">
        <v>88</v>
      </c>
    </row>
    <row r="2" spans="1:60" ht="24.95" customHeight="1" x14ac:dyDescent="0.2">
      <c r="A2" s="140" t="s">
        <v>8</v>
      </c>
      <c r="B2" s="75" t="s">
        <v>44</v>
      </c>
      <c r="C2" s="239" t="s">
        <v>45</v>
      </c>
      <c r="D2" s="240"/>
      <c r="E2" s="240"/>
      <c r="F2" s="240"/>
      <c r="G2" s="241"/>
      <c r="AG2" t="s">
        <v>89</v>
      </c>
    </row>
    <row r="3" spans="1:60" ht="24.95" customHeight="1" x14ac:dyDescent="0.2">
      <c r="A3" s="140" t="s">
        <v>9</v>
      </c>
      <c r="B3" s="75" t="s">
        <v>55</v>
      </c>
      <c r="C3" s="239" t="s">
        <v>56</v>
      </c>
      <c r="D3" s="240"/>
      <c r="E3" s="240"/>
      <c r="F3" s="240"/>
      <c r="G3" s="241"/>
      <c r="AC3" s="87" t="s">
        <v>89</v>
      </c>
      <c r="AG3" t="s">
        <v>90</v>
      </c>
    </row>
    <row r="4" spans="1:60" ht="24.95" customHeight="1" x14ac:dyDescent="0.2">
      <c r="A4" s="141" t="s">
        <v>10</v>
      </c>
      <c r="B4" s="142" t="s">
        <v>57</v>
      </c>
      <c r="C4" s="242" t="s">
        <v>55</v>
      </c>
      <c r="D4" s="243"/>
      <c r="E4" s="243"/>
      <c r="F4" s="243"/>
      <c r="G4" s="244"/>
      <c r="AG4" t="s">
        <v>91</v>
      </c>
    </row>
    <row r="5" spans="1:60" x14ac:dyDescent="0.2">
      <c r="D5" s="139"/>
    </row>
    <row r="6" spans="1:60" ht="38.25" x14ac:dyDescent="0.2">
      <c r="A6" s="144" t="s">
        <v>92</v>
      </c>
      <c r="B6" s="146" t="s">
        <v>93</v>
      </c>
      <c r="C6" s="146" t="s">
        <v>94</v>
      </c>
      <c r="D6" s="145" t="s">
        <v>95</v>
      </c>
      <c r="E6" s="144" t="s">
        <v>96</v>
      </c>
      <c r="F6" s="143" t="s">
        <v>97</v>
      </c>
      <c r="G6" s="144" t="s">
        <v>31</v>
      </c>
      <c r="H6" s="147" t="s">
        <v>32</v>
      </c>
      <c r="I6" s="147" t="s">
        <v>98</v>
      </c>
      <c r="J6" s="147" t="s">
        <v>33</v>
      </c>
      <c r="K6" s="147" t="s">
        <v>99</v>
      </c>
      <c r="L6" s="147" t="s">
        <v>100</v>
      </c>
      <c r="M6" s="147" t="s">
        <v>101</v>
      </c>
      <c r="N6" s="147" t="s">
        <v>102</v>
      </c>
      <c r="O6" s="147" t="s">
        <v>103</v>
      </c>
      <c r="P6" s="147" t="s">
        <v>104</v>
      </c>
      <c r="Q6" s="147" t="s">
        <v>105</v>
      </c>
      <c r="R6" s="147" t="s">
        <v>106</v>
      </c>
      <c r="S6" s="147" t="s">
        <v>107</v>
      </c>
      <c r="T6" s="147" t="s">
        <v>108</v>
      </c>
      <c r="U6" s="147" t="s">
        <v>109</v>
      </c>
      <c r="V6" s="147" t="s">
        <v>110</v>
      </c>
      <c r="W6" s="147" t="s">
        <v>111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1" t="s">
        <v>112</v>
      </c>
      <c r="B8" s="162" t="s">
        <v>66</v>
      </c>
      <c r="C8" s="181" t="s">
        <v>67</v>
      </c>
      <c r="D8" s="163"/>
      <c r="E8" s="164"/>
      <c r="F8" s="165"/>
      <c r="G8" s="166">
        <f>SUMIF(AG9:AG11,"&lt;&gt;NOR",G9:G11)</f>
        <v>0</v>
      </c>
      <c r="H8" s="160"/>
      <c r="I8" s="160">
        <f>SUM(I9:I11)</f>
        <v>0</v>
      </c>
      <c r="J8" s="160"/>
      <c r="K8" s="160">
        <f>SUM(K9:K11)</f>
        <v>0</v>
      </c>
      <c r="L8" s="160"/>
      <c r="M8" s="160">
        <f>SUM(M9:M11)</f>
        <v>0</v>
      </c>
      <c r="N8" s="160"/>
      <c r="O8" s="160">
        <f>SUM(O9:O11)</f>
        <v>0</v>
      </c>
      <c r="P8" s="160"/>
      <c r="Q8" s="160">
        <f>SUM(Q9:Q11)</f>
        <v>0</v>
      </c>
      <c r="R8" s="160"/>
      <c r="S8" s="160"/>
      <c r="T8" s="160"/>
      <c r="U8" s="160"/>
      <c r="V8" s="160">
        <f>SUM(V9:V11)</f>
        <v>0</v>
      </c>
      <c r="W8" s="160"/>
      <c r="AG8" t="s">
        <v>113</v>
      </c>
    </row>
    <row r="9" spans="1:60" outlineLevel="1" x14ac:dyDescent="0.2">
      <c r="A9" s="173">
        <v>1</v>
      </c>
      <c r="B9" s="174" t="s">
        <v>252</v>
      </c>
      <c r="C9" s="182" t="s">
        <v>253</v>
      </c>
      <c r="D9" s="175" t="s">
        <v>129</v>
      </c>
      <c r="E9" s="176">
        <v>43</v>
      </c>
      <c r="F9" s="177"/>
      <c r="G9" s="178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122</v>
      </c>
      <c r="T9" s="158" t="s">
        <v>254</v>
      </c>
      <c r="U9" s="158">
        <v>0</v>
      </c>
      <c r="V9" s="158">
        <f>ROUND(E9*U9,2)</f>
        <v>0</v>
      </c>
      <c r="W9" s="158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255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3">
        <v>2</v>
      </c>
      <c r="B10" s="174" t="s">
        <v>256</v>
      </c>
      <c r="C10" s="182" t="s">
        <v>257</v>
      </c>
      <c r="D10" s="175" t="s">
        <v>129</v>
      </c>
      <c r="E10" s="176">
        <v>36</v>
      </c>
      <c r="F10" s="177"/>
      <c r="G10" s="178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8"/>
      <c r="S10" s="158" t="s">
        <v>122</v>
      </c>
      <c r="T10" s="158" t="s">
        <v>254</v>
      </c>
      <c r="U10" s="158">
        <v>0</v>
      </c>
      <c r="V10" s="158">
        <f>ROUND(E10*U10,2)</f>
        <v>0</v>
      </c>
      <c r="W10" s="158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255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3">
        <v>3</v>
      </c>
      <c r="B11" s="174" t="s">
        <v>258</v>
      </c>
      <c r="C11" s="182" t="s">
        <v>259</v>
      </c>
      <c r="D11" s="175" t="s">
        <v>129</v>
      </c>
      <c r="E11" s="176">
        <v>15</v>
      </c>
      <c r="F11" s="177"/>
      <c r="G11" s="178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122</v>
      </c>
      <c r="T11" s="158" t="s">
        <v>254</v>
      </c>
      <c r="U11" s="158">
        <v>0</v>
      </c>
      <c r="V11" s="158">
        <f>ROUND(E11*U11,2)</f>
        <v>0</v>
      </c>
      <c r="W11" s="158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255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61" t="s">
        <v>112</v>
      </c>
      <c r="B12" s="162" t="s">
        <v>68</v>
      </c>
      <c r="C12" s="181" t="s">
        <v>69</v>
      </c>
      <c r="D12" s="163"/>
      <c r="E12" s="164"/>
      <c r="F12" s="165"/>
      <c r="G12" s="166">
        <f>SUMIF(AG13:AG15,"&lt;&gt;NOR",G13:G15)</f>
        <v>0</v>
      </c>
      <c r="H12" s="160"/>
      <c r="I12" s="160">
        <f>SUM(I13:I15)</f>
        <v>0</v>
      </c>
      <c r="J12" s="160"/>
      <c r="K12" s="160">
        <f>SUM(K13:K15)</f>
        <v>0</v>
      </c>
      <c r="L12" s="160"/>
      <c r="M12" s="160">
        <f>SUM(M13:M15)</f>
        <v>0</v>
      </c>
      <c r="N12" s="160"/>
      <c r="O12" s="160">
        <f>SUM(O13:O15)</f>
        <v>0</v>
      </c>
      <c r="P12" s="160"/>
      <c r="Q12" s="160">
        <f>SUM(Q13:Q15)</f>
        <v>0</v>
      </c>
      <c r="R12" s="160"/>
      <c r="S12" s="160"/>
      <c r="T12" s="160"/>
      <c r="U12" s="160"/>
      <c r="V12" s="160">
        <f>SUM(V13:V15)</f>
        <v>0</v>
      </c>
      <c r="W12" s="160"/>
      <c r="AG12" t="s">
        <v>113</v>
      </c>
    </row>
    <row r="13" spans="1:60" outlineLevel="1" x14ac:dyDescent="0.2">
      <c r="A13" s="173">
        <v>4</v>
      </c>
      <c r="B13" s="174" t="s">
        <v>260</v>
      </c>
      <c r="C13" s="182" t="s">
        <v>261</v>
      </c>
      <c r="D13" s="175" t="s">
        <v>150</v>
      </c>
      <c r="E13" s="176">
        <v>30</v>
      </c>
      <c r="F13" s="177"/>
      <c r="G13" s="178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8"/>
      <c r="S13" s="158" t="s">
        <v>122</v>
      </c>
      <c r="T13" s="158" t="s">
        <v>254</v>
      </c>
      <c r="U13" s="158">
        <v>0</v>
      </c>
      <c r="V13" s="158">
        <f>ROUND(E13*U13,2)</f>
        <v>0</v>
      </c>
      <c r="W13" s="158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255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3">
        <v>5</v>
      </c>
      <c r="B14" s="174" t="s">
        <v>262</v>
      </c>
      <c r="C14" s="182" t="s">
        <v>263</v>
      </c>
      <c r="D14" s="175" t="s">
        <v>264</v>
      </c>
      <c r="E14" s="176">
        <v>3</v>
      </c>
      <c r="F14" s="177"/>
      <c r="G14" s="178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8">
        <v>0</v>
      </c>
      <c r="O14" s="158">
        <f>ROUND(E14*N14,2)</f>
        <v>0</v>
      </c>
      <c r="P14" s="158">
        <v>0</v>
      </c>
      <c r="Q14" s="158">
        <f>ROUND(E14*P14,2)</f>
        <v>0</v>
      </c>
      <c r="R14" s="158"/>
      <c r="S14" s="158" t="s">
        <v>122</v>
      </c>
      <c r="T14" s="158" t="s">
        <v>123</v>
      </c>
      <c r="U14" s="158">
        <v>0</v>
      </c>
      <c r="V14" s="158">
        <f>ROUND(E14*U14,2)</f>
        <v>0</v>
      </c>
      <c r="W14" s="158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265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73">
        <v>6</v>
      </c>
      <c r="B15" s="174" t="s">
        <v>266</v>
      </c>
      <c r="C15" s="182" t="s">
        <v>267</v>
      </c>
      <c r="D15" s="175" t="s">
        <v>264</v>
      </c>
      <c r="E15" s="176">
        <v>3</v>
      </c>
      <c r="F15" s="177"/>
      <c r="G15" s="178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8"/>
      <c r="S15" s="158" t="s">
        <v>122</v>
      </c>
      <c r="T15" s="158" t="s">
        <v>123</v>
      </c>
      <c r="U15" s="158">
        <v>0</v>
      </c>
      <c r="V15" s="158">
        <f>ROUND(E15*U15,2)</f>
        <v>0</v>
      </c>
      <c r="W15" s="158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265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1" t="s">
        <v>112</v>
      </c>
      <c r="B16" s="162" t="s">
        <v>51</v>
      </c>
      <c r="C16" s="181" t="s">
        <v>70</v>
      </c>
      <c r="D16" s="163"/>
      <c r="E16" s="164"/>
      <c r="F16" s="165"/>
      <c r="G16" s="166">
        <f>SUMIF(AG17:AG21,"&lt;&gt;NOR",G17:G21)</f>
        <v>0</v>
      </c>
      <c r="H16" s="160"/>
      <c r="I16" s="160">
        <f>SUM(I17:I21)</f>
        <v>0</v>
      </c>
      <c r="J16" s="160"/>
      <c r="K16" s="160">
        <f>SUM(K17:K21)</f>
        <v>0</v>
      </c>
      <c r="L16" s="160"/>
      <c r="M16" s="160">
        <f>SUM(M17:M21)</f>
        <v>0</v>
      </c>
      <c r="N16" s="160"/>
      <c r="O16" s="160">
        <f>SUM(O17:O21)</f>
        <v>0</v>
      </c>
      <c r="P16" s="160"/>
      <c r="Q16" s="160">
        <f>SUM(Q17:Q21)</f>
        <v>0</v>
      </c>
      <c r="R16" s="160"/>
      <c r="S16" s="160"/>
      <c r="T16" s="160"/>
      <c r="U16" s="160"/>
      <c r="V16" s="160">
        <f>SUM(V17:V21)</f>
        <v>0</v>
      </c>
      <c r="W16" s="160"/>
      <c r="AG16" t="s">
        <v>113</v>
      </c>
    </row>
    <row r="17" spans="1:60" outlineLevel="1" x14ac:dyDescent="0.2">
      <c r="A17" s="173">
        <v>7</v>
      </c>
      <c r="B17" s="174" t="s">
        <v>47</v>
      </c>
      <c r="C17" s="182" t="s">
        <v>268</v>
      </c>
      <c r="D17" s="175" t="s">
        <v>269</v>
      </c>
      <c r="E17" s="176">
        <v>1</v>
      </c>
      <c r="F17" s="177"/>
      <c r="G17" s="178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8"/>
      <c r="S17" s="158" t="s">
        <v>122</v>
      </c>
      <c r="T17" s="158" t="s">
        <v>254</v>
      </c>
      <c r="U17" s="158">
        <v>0</v>
      </c>
      <c r="V17" s="158">
        <f>ROUND(E17*U17,2)</f>
        <v>0</v>
      </c>
      <c r="W17" s="158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255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3">
        <v>8</v>
      </c>
      <c r="B18" s="174" t="s">
        <v>270</v>
      </c>
      <c r="C18" s="182" t="s">
        <v>271</v>
      </c>
      <c r="D18" s="175" t="s">
        <v>264</v>
      </c>
      <c r="E18" s="176">
        <v>7</v>
      </c>
      <c r="F18" s="177"/>
      <c r="G18" s="178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8"/>
      <c r="S18" s="158" t="s">
        <v>122</v>
      </c>
      <c r="T18" s="158" t="s">
        <v>123</v>
      </c>
      <c r="U18" s="158">
        <v>0</v>
      </c>
      <c r="V18" s="158">
        <f>ROUND(E18*U18,2)</f>
        <v>0</v>
      </c>
      <c r="W18" s="158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265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3">
        <v>9</v>
      </c>
      <c r="B19" s="174" t="s">
        <v>272</v>
      </c>
      <c r="C19" s="182" t="s">
        <v>273</v>
      </c>
      <c r="D19" s="175" t="s">
        <v>264</v>
      </c>
      <c r="E19" s="176">
        <v>3</v>
      </c>
      <c r="F19" s="177"/>
      <c r="G19" s="178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8"/>
      <c r="S19" s="158" t="s">
        <v>122</v>
      </c>
      <c r="T19" s="158" t="s">
        <v>123</v>
      </c>
      <c r="U19" s="158">
        <v>0</v>
      </c>
      <c r="V19" s="158">
        <f>ROUND(E19*U19,2)</f>
        <v>0</v>
      </c>
      <c r="W19" s="158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265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3">
        <v>10</v>
      </c>
      <c r="B20" s="174" t="s">
        <v>274</v>
      </c>
      <c r="C20" s="182" t="s">
        <v>275</v>
      </c>
      <c r="D20" s="175" t="s">
        <v>264</v>
      </c>
      <c r="E20" s="176">
        <v>1</v>
      </c>
      <c r="F20" s="177"/>
      <c r="G20" s="178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122</v>
      </c>
      <c r="T20" s="158" t="s">
        <v>123</v>
      </c>
      <c r="U20" s="158">
        <v>0</v>
      </c>
      <c r="V20" s="158">
        <f>ROUND(E20*U20,2)</f>
        <v>0</v>
      </c>
      <c r="W20" s="158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265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67">
        <v>11</v>
      </c>
      <c r="B21" s="168" t="s">
        <v>276</v>
      </c>
      <c r="C21" s="183" t="s">
        <v>277</v>
      </c>
      <c r="D21" s="169" t="s">
        <v>264</v>
      </c>
      <c r="E21" s="170">
        <v>2</v>
      </c>
      <c r="F21" s="171"/>
      <c r="G21" s="172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0</v>
      </c>
      <c r="O21" s="158">
        <f>ROUND(E21*N21,2)</f>
        <v>0</v>
      </c>
      <c r="P21" s="158">
        <v>0</v>
      </c>
      <c r="Q21" s="158">
        <f>ROUND(E21*P21,2)</f>
        <v>0</v>
      </c>
      <c r="R21" s="158"/>
      <c r="S21" s="158" t="s">
        <v>122</v>
      </c>
      <c r="T21" s="158" t="s">
        <v>123</v>
      </c>
      <c r="U21" s="158">
        <v>0</v>
      </c>
      <c r="V21" s="158">
        <f>ROUND(E21*U21,2)</f>
        <v>0</v>
      </c>
      <c r="W21" s="158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265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5"/>
      <c r="B22" s="6"/>
      <c r="C22" s="185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AE22">
        <v>15</v>
      </c>
      <c r="AF22">
        <v>21</v>
      </c>
    </row>
    <row r="23" spans="1:60" x14ac:dyDescent="0.2">
      <c r="A23" s="151"/>
      <c r="B23" s="152" t="s">
        <v>31</v>
      </c>
      <c r="C23" s="186"/>
      <c r="D23" s="153"/>
      <c r="E23" s="154"/>
      <c r="F23" s="154"/>
      <c r="G23" s="180">
        <f>G8+G12+G16</f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E23">
        <f>SUMIF(L7:L21,AE22,G7:G21)</f>
        <v>0</v>
      </c>
      <c r="AF23">
        <f>SUMIF(L7:L21,AF22,G7:G21)</f>
        <v>0</v>
      </c>
      <c r="AG23" t="s">
        <v>144</v>
      </c>
    </row>
    <row r="24" spans="1:60" x14ac:dyDescent="0.2">
      <c r="A24" s="5"/>
      <c r="B24" s="6"/>
      <c r="C24" s="185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60" x14ac:dyDescent="0.2">
      <c r="A25" s="5"/>
      <c r="B25" s="6"/>
      <c r="C25" s="185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60" x14ac:dyDescent="0.2">
      <c r="A26" s="245" t="s">
        <v>145</v>
      </c>
      <c r="B26" s="245"/>
      <c r="C26" s="246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60" x14ac:dyDescent="0.2">
      <c r="A27" s="247"/>
      <c r="B27" s="248"/>
      <c r="C27" s="249"/>
      <c r="D27" s="248"/>
      <c r="E27" s="248"/>
      <c r="F27" s="248"/>
      <c r="G27" s="25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AG27" t="s">
        <v>146</v>
      </c>
    </row>
    <row r="28" spans="1:60" x14ac:dyDescent="0.2">
      <c r="A28" s="251"/>
      <c r="B28" s="252"/>
      <c r="C28" s="253"/>
      <c r="D28" s="252"/>
      <c r="E28" s="252"/>
      <c r="F28" s="252"/>
      <c r="G28" s="25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60" x14ac:dyDescent="0.2">
      <c r="A29" s="251"/>
      <c r="B29" s="252"/>
      <c r="C29" s="253"/>
      <c r="D29" s="252"/>
      <c r="E29" s="252"/>
      <c r="F29" s="252"/>
      <c r="G29" s="25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60" x14ac:dyDescent="0.2">
      <c r="A30" s="251"/>
      <c r="B30" s="252"/>
      <c r="C30" s="253"/>
      <c r="D30" s="252"/>
      <c r="E30" s="252"/>
      <c r="F30" s="252"/>
      <c r="G30" s="25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60" x14ac:dyDescent="0.2">
      <c r="A31" s="255"/>
      <c r="B31" s="256"/>
      <c r="C31" s="257"/>
      <c r="D31" s="256"/>
      <c r="E31" s="256"/>
      <c r="F31" s="256"/>
      <c r="G31" s="258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60" x14ac:dyDescent="0.2">
      <c r="A32" s="5"/>
      <c r="B32" s="6"/>
      <c r="C32" s="185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3:33" x14ac:dyDescent="0.2">
      <c r="C33" s="187"/>
      <c r="D33" s="139"/>
      <c r="AG33" t="s">
        <v>147</v>
      </c>
    </row>
    <row r="34" spans="3:33" x14ac:dyDescent="0.2">
      <c r="D34" s="139"/>
    </row>
    <row r="35" spans="3:33" x14ac:dyDescent="0.2">
      <c r="D35" s="139"/>
    </row>
    <row r="36" spans="3:33" x14ac:dyDescent="0.2">
      <c r="D36" s="139"/>
    </row>
    <row r="37" spans="3:33" x14ac:dyDescent="0.2">
      <c r="D37" s="139"/>
    </row>
    <row r="38" spans="3:33" x14ac:dyDescent="0.2">
      <c r="D38" s="139"/>
    </row>
    <row r="39" spans="3:33" x14ac:dyDescent="0.2">
      <c r="D39" s="139"/>
    </row>
    <row r="40" spans="3:33" x14ac:dyDescent="0.2">
      <c r="D40" s="139"/>
    </row>
    <row r="41" spans="3:33" x14ac:dyDescent="0.2">
      <c r="D41" s="139"/>
    </row>
    <row r="42" spans="3:33" x14ac:dyDescent="0.2">
      <c r="D42" s="139"/>
    </row>
    <row r="43" spans="3:33" x14ac:dyDescent="0.2">
      <c r="D43" s="139"/>
    </row>
    <row r="44" spans="3:33" x14ac:dyDescent="0.2">
      <c r="D44" s="139"/>
    </row>
    <row r="45" spans="3:33" x14ac:dyDescent="0.2">
      <c r="D45" s="139"/>
    </row>
    <row r="46" spans="3:33" x14ac:dyDescent="0.2">
      <c r="D46" s="139"/>
    </row>
    <row r="47" spans="3:33" x14ac:dyDescent="0.2">
      <c r="D47" s="139"/>
    </row>
    <row r="48" spans="3:33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7</v>
      </c>
      <c r="B1" s="238"/>
      <c r="C1" s="238"/>
      <c r="D1" s="238"/>
      <c r="E1" s="238"/>
      <c r="F1" s="238"/>
      <c r="G1" s="238"/>
      <c r="AG1" t="s">
        <v>88</v>
      </c>
    </row>
    <row r="2" spans="1:60" ht="24.95" customHeight="1" x14ac:dyDescent="0.2">
      <c r="A2" s="140" t="s">
        <v>8</v>
      </c>
      <c r="B2" s="75" t="s">
        <v>44</v>
      </c>
      <c r="C2" s="239" t="s">
        <v>45</v>
      </c>
      <c r="D2" s="240"/>
      <c r="E2" s="240"/>
      <c r="F2" s="240"/>
      <c r="G2" s="241"/>
      <c r="AG2" t="s">
        <v>89</v>
      </c>
    </row>
    <row r="3" spans="1:60" ht="24.95" customHeight="1" x14ac:dyDescent="0.2">
      <c r="A3" s="140" t="s">
        <v>9</v>
      </c>
      <c r="B3" s="75" t="s">
        <v>58</v>
      </c>
      <c r="C3" s="239" t="s">
        <v>59</v>
      </c>
      <c r="D3" s="240"/>
      <c r="E3" s="240"/>
      <c r="F3" s="240"/>
      <c r="G3" s="241"/>
      <c r="AC3" s="87" t="s">
        <v>89</v>
      </c>
      <c r="AG3" t="s">
        <v>90</v>
      </c>
    </row>
    <row r="4" spans="1:60" ht="24.95" customHeight="1" x14ac:dyDescent="0.2">
      <c r="A4" s="141" t="s">
        <v>10</v>
      </c>
      <c r="B4" s="142" t="s">
        <v>60</v>
      </c>
      <c r="C4" s="242" t="s">
        <v>61</v>
      </c>
      <c r="D4" s="243"/>
      <c r="E4" s="243"/>
      <c r="F4" s="243"/>
      <c r="G4" s="244"/>
      <c r="AG4" t="s">
        <v>91</v>
      </c>
    </row>
    <row r="5" spans="1:60" x14ac:dyDescent="0.2">
      <c r="D5" s="139"/>
    </row>
    <row r="6" spans="1:60" ht="38.25" x14ac:dyDescent="0.2">
      <c r="A6" s="144" t="s">
        <v>92</v>
      </c>
      <c r="B6" s="146" t="s">
        <v>93</v>
      </c>
      <c r="C6" s="146" t="s">
        <v>94</v>
      </c>
      <c r="D6" s="145" t="s">
        <v>95</v>
      </c>
      <c r="E6" s="144" t="s">
        <v>96</v>
      </c>
      <c r="F6" s="143" t="s">
        <v>97</v>
      </c>
      <c r="G6" s="144" t="s">
        <v>31</v>
      </c>
      <c r="H6" s="147" t="s">
        <v>32</v>
      </c>
      <c r="I6" s="147" t="s">
        <v>98</v>
      </c>
      <c r="J6" s="147" t="s">
        <v>33</v>
      </c>
      <c r="K6" s="147" t="s">
        <v>99</v>
      </c>
      <c r="L6" s="147" t="s">
        <v>100</v>
      </c>
      <c r="M6" s="147" t="s">
        <v>101</v>
      </c>
      <c r="N6" s="147" t="s">
        <v>102</v>
      </c>
      <c r="O6" s="147" t="s">
        <v>103</v>
      </c>
      <c r="P6" s="147" t="s">
        <v>104</v>
      </c>
      <c r="Q6" s="147" t="s">
        <v>105</v>
      </c>
      <c r="R6" s="147" t="s">
        <v>106</v>
      </c>
      <c r="S6" s="147" t="s">
        <v>107</v>
      </c>
      <c r="T6" s="147" t="s">
        <v>108</v>
      </c>
      <c r="U6" s="147" t="s">
        <v>109</v>
      </c>
      <c r="V6" s="147" t="s">
        <v>110</v>
      </c>
      <c r="W6" s="147" t="s">
        <v>111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1" t="s">
        <v>112</v>
      </c>
      <c r="B8" s="162" t="s">
        <v>83</v>
      </c>
      <c r="C8" s="181" t="s">
        <v>84</v>
      </c>
      <c r="D8" s="163"/>
      <c r="E8" s="164"/>
      <c r="F8" s="165"/>
      <c r="G8" s="166">
        <f>SUMIF(AG9:AG17,"&lt;&gt;NOR",G9:G17)</f>
        <v>0</v>
      </c>
      <c r="H8" s="160"/>
      <c r="I8" s="160">
        <f>SUM(I9:I17)</f>
        <v>0</v>
      </c>
      <c r="J8" s="160"/>
      <c r="K8" s="160">
        <f>SUM(K9:K17)</f>
        <v>0</v>
      </c>
      <c r="L8" s="160"/>
      <c r="M8" s="160">
        <f>SUM(M9:M17)</f>
        <v>0</v>
      </c>
      <c r="N8" s="160"/>
      <c r="O8" s="160">
        <f>SUM(O9:O17)</f>
        <v>0.02</v>
      </c>
      <c r="P8" s="160"/>
      <c r="Q8" s="160">
        <f>SUM(Q9:Q17)</f>
        <v>0</v>
      </c>
      <c r="R8" s="160"/>
      <c r="S8" s="160"/>
      <c r="T8" s="160"/>
      <c r="U8" s="160"/>
      <c r="V8" s="160">
        <f>SUM(V9:V17)</f>
        <v>6.0600000000000005</v>
      </c>
      <c r="W8" s="160"/>
      <c r="AG8" t="s">
        <v>113</v>
      </c>
    </row>
    <row r="9" spans="1:60" outlineLevel="1" x14ac:dyDescent="0.2">
      <c r="A9" s="173">
        <v>1</v>
      </c>
      <c r="B9" s="174" t="s">
        <v>278</v>
      </c>
      <c r="C9" s="182" t="s">
        <v>279</v>
      </c>
      <c r="D9" s="175" t="s">
        <v>129</v>
      </c>
      <c r="E9" s="176">
        <v>25</v>
      </c>
      <c r="F9" s="177"/>
      <c r="G9" s="178">
        <f t="shared" ref="G9:G17" si="0">ROUND(E9*F9,2)</f>
        <v>0</v>
      </c>
      <c r="H9" s="159"/>
      <c r="I9" s="158">
        <f t="shared" ref="I9:I17" si="1">ROUND(E9*H9,2)</f>
        <v>0</v>
      </c>
      <c r="J9" s="159"/>
      <c r="K9" s="158">
        <f t="shared" ref="K9:K17" si="2">ROUND(E9*J9,2)</f>
        <v>0</v>
      </c>
      <c r="L9" s="158">
        <v>21</v>
      </c>
      <c r="M9" s="158">
        <f t="shared" ref="M9:M17" si="3">G9*(1+L9/100)</f>
        <v>0</v>
      </c>
      <c r="N9" s="158">
        <v>0</v>
      </c>
      <c r="O9" s="158">
        <f t="shared" ref="O9:O17" si="4">ROUND(E9*N9,2)</f>
        <v>0</v>
      </c>
      <c r="P9" s="158">
        <v>0</v>
      </c>
      <c r="Q9" s="158">
        <f t="shared" ref="Q9:Q17" si="5">ROUND(E9*P9,2)</f>
        <v>0</v>
      </c>
      <c r="R9" s="158"/>
      <c r="S9" s="158" t="s">
        <v>117</v>
      </c>
      <c r="T9" s="158" t="s">
        <v>118</v>
      </c>
      <c r="U9" s="158">
        <v>0.17083000000000001</v>
      </c>
      <c r="V9" s="158">
        <f t="shared" ref="V9:V17" si="6">ROUND(E9*U9,2)</f>
        <v>4.2699999999999996</v>
      </c>
      <c r="W9" s="158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119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3">
        <v>2</v>
      </c>
      <c r="B10" s="174" t="s">
        <v>280</v>
      </c>
      <c r="C10" s="182" t="s">
        <v>281</v>
      </c>
      <c r="D10" s="175" t="s">
        <v>116</v>
      </c>
      <c r="E10" s="176">
        <v>2</v>
      </c>
      <c r="F10" s="177"/>
      <c r="G10" s="178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117</v>
      </c>
      <c r="T10" s="158" t="s">
        <v>118</v>
      </c>
      <c r="U10" s="158">
        <v>0.05</v>
      </c>
      <c r="V10" s="158">
        <f t="shared" si="6"/>
        <v>0.1</v>
      </c>
      <c r="W10" s="158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119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3">
        <v>3</v>
      </c>
      <c r="B11" s="174" t="s">
        <v>282</v>
      </c>
      <c r="C11" s="182" t="s">
        <v>283</v>
      </c>
      <c r="D11" s="175" t="s">
        <v>116</v>
      </c>
      <c r="E11" s="176">
        <v>1</v>
      </c>
      <c r="F11" s="177"/>
      <c r="G11" s="178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117</v>
      </c>
      <c r="T11" s="158" t="s">
        <v>118</v>
      </c>
      <c r="U11" s="158">
        <v>0.18967000000000001</v>
      </c>
      <c r="V11" s="158">
        <f t="shared" si="6"/>
        <v>0.19</v>
      </c>
      <c r="W11" s="158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119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3">
        <v>4</v>
      </c>
      <c r="B12" s="174" t="s">
        <v>284</v>
      </c>
      <c r="C12" s="182" t="s">
        <v>285</v>
      </c>
      <c r="D12" s="175" t="s">
        <v>129</v>
      </c>
      <c r="E12" s="176">
        <v>5</v>
      </c>
      <c r="F12" s="177"/>
      <c r="G12" s="178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8"/>
      <c r="S12" s="158" t="s">
        <v>117</v>
      </c>
      <c r="T12" s="158" t="s">
        <v>118</v>
      </c>
      <c r="U12" s="158">
        <v>4.6330000000000003E-2</v>
      </c>
      <c r="V12" s="158">
        <f t="shared" si="6"/>
        <v>0.23</v>
      </c>
      <c r="W12" s="158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119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3">
        <v>5</v>
      </c>
      <c r="B13" s="174" t="s">
        <v>286</v>
      </c>
      <c r="C13" s="182" t="s">
        <v>287</v>
      </c>
      <c r="D13" s="175" t="s">
        <v>129</v>
      </c>
      <c r="E13" s="176">
        <v>25</v>
      </c>
      <c r="F13" s="177"/>
      <c r="G13" s="178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117</v>
      </c>
      <c r="T13" s="158" t="s">
        <v>118</v>
      </c>
      <c r="U13" s="158">
        <v>5.0960000000000005E-2</v>
      </c>
      <c r="V13" s="158">
        <f t="shared" si="6"/>
        <v>1.27</v>
      </c>
      <c r="W13" s="158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119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3">
        <v>6</v>
      </c>
      <c r="B14" s="174" t="s">
        <v>288</v>
      </c>
      <c r="C14" s="182" t="s">
        <v>289</v>
      </c>
      <c r="D14" s="175" t="s">
        <v>129</v>
      </c>
      <c r="E14" s="176">
        <v>25</v>
      </c>
      <c r="F14" s="177"/>
      <c r="G14" s="178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2.0000000000000001E-4</v>
      </c>
      <c r="O14" s="158">
        <f t="shared" si="4"/>
        <v>0.01</v>
      </c>
      <c r="P14" s="158">
        <v>0</v>
      </c>
      <c r="Q14" s="158">
        <f t="shared" si="5"/>
        <v>0</v>
      </c>
      <c r="R14" s="158" t="s">
        <v>172</v>
      </c>
      <c r="S14" s="158" t="s">
        <v>117</v>
      </c>
      <c r="T14" s="158" t="s">
        <v>118</v>
      </c>
      <c r="U14" s="158">
        <v>0</v>
      </c>
      <c r="V14" s="158">
        <f t="shared" si="6"/>
        <v>0</v>
      </c>
      <c r="W14" s="158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173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3">
        <v>7</v>
      </c>
      <c r="B15" s="174" t="s">
        <v>290</v>
      </c>
      <c r="C15" s="182" t="s">
        <v>291</v>
      </c>
      <c r="D15" s="175" t="s">
        <v>129</v>
      </c>
      <c r="E15" s="176">
        <v>5</v>
      </c>
      <c r="F15" s="177"/>
      <c r="G15" s="178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6.0000000000000002E-5</v>
      </c>
      <c r="O15" s="158">
        <f t="shared" si="4"/>
        <v>0</v>
      </c>
      <c r="P15" s="158">
        <v>0</v>
      </c>
      <c r="Q15" s="158">
        <f t="shared" si="5"/>
        <v>0</v>
      </c>
      <c r="R15" s="158" t="s">
        <v>172</v>
      </c>
      <c r="S15" s="158" t="s">
        <v>117</v>
      </c>
      <c r="T15" s="158" t="s">
        <v>118</v>
      </c>
      <c r="U15" s="158">
        <v>0</v>
      </c>
      <c r="V15" s="158">
        <f t="shared" si="6"/>
        <v>0</v>
      </c>
      <c r="W15" s="158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173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3">
        <v>8</v>
      </c>
      <c r="B16" s="174" t="s">
        <v>292</v>
      </c>
      <c r="C16" s="182" t="s">
        <v>293</v>
      </c>
      <c r="D16" s="175" t="s">
        <v>129</v>
      </c>
      <c r="E16" s="176">
        <v>25</v>
      </c>
      <c r="F16" s="177"/>
      <c r="G16" s="178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2.7E-4</v>
      </c>
      <c r="O16" s="158">
        <f t="shared" si="4"/>
        <v>0.01</v>
      </c>
      <c r="P16" s="158">
        <v>0</v>
      </c>
      <c r="Q16" s="158">
        <f t="shared" si="5"/>
        <v>0</v>
      </c>
      <c r="R16" s="158" t="s">
        <v>172</v>
      </c>
      <c r="S16" s="158" t="s">
        <v>117</v>
      </c>
      <c r="T16" s="158" t="s">
        <v>118</v>
      </c>
      <c r="U16" s="158">
        <v>0</v>
      </c>
      <c r="V16" s="158">
        <f t="shared" si="6"/>
        <v>0</v>
      </c>
      <c r="W16" s="158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173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3">
        <v>9</v>
      </c>
      <c r="B17" s="174" t="s">
        <v>294</v>
      </c>
      <c r="C17" s="182" t="s">
        <v>295</v>
      </c>
      <c r="D17" s="175" t="s">
        <v>116</v>
      </c>
      <c r="E17" s="176">
        <v>1</v>
      </c>
      <c r="F17" s="177"/>
      <c r="G17" s="178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8">
        <v>1.8000000000000001E-4</v>
      </c>
      <c r="O17" s="158">
        <f t="shared" si="4"/>
        <v>0</v>
      </c>
      <c r="P17" s="158">
        <v>0</v>
      </c>
      <c r="Q17" s="158">
        <f t="shared" si="5"/>
        <v>0</v>
      </c>
      <c r="R17" s="158" t="s">
        <v>172</v>
      </c>
      <c r="S17" s="158" t="s">
        <v>117</v>
      </c>
      <c r="T17" s="158" t="s">
        <v>118</v>
      </c>
      <c r="U17" s="158">
        <v>0</v>
      </c>
      <c r="V17" s="158">
        <f t="shared" si="6"/>
        <v>0</v>
      </c>
      <c r="W17" s="158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173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1" t="s">
        <v>112</v>
      </c>
      <c r="B18" s="162" t="s">
        <v>86</v>
      </c>
      <c r="C18" s="181" t="s">
        <v>29</v>
      </c>
      <c r="D18" s="163"/>
      <c r="E18" s="164"/>
      <c r="F18" s="165"/>
      <c r="G18" s="166">
        <f>SUMIF(AG19:AG22,"&lt;&gt;NOR",G19:G22)</f>
        <v>0</v>
      </c>
      <c r="H18" s="160"/>
      <c r="I18" s="160">
        <f>SUM(I19:I22)</f>
        <v>0</v>
      </c>
      <c r="J18" s="160"/>
      <c r="K18" s="160">
        <f>SUM(K19:K22)</f>
        <v>0</v>
      </c>
      <c r="L18" s="160"/>
      <c r="M18" s="160">
        <f>SUM(M19:M22)</f>
        <v>0</v>
      </c>
      <c r="N18" s="160"/>
      <c r="O18" s="160">
        <f>SUM(O19:O22)</f>
        <v>0</v>
      </c>
      <c r="P18" s="160"/>
      <c r="Q18" s="160">
        <f>SUM(Q19:Q22)</f>
        <v>0</v>
      </c>
      <c r="R18" s="160"/>
      <c r="S18" s="160"/>
      <c r="T18" s="160"/>
      <c r="U18" s="160"/>
      <c r="V18" s="160">
        <f>SUM(V19:V22)</f>
        <v>0.01</v>
      </c>
      <c r="W18" s="160"/>
      <c r="AG18" t="s">
        <v>113</v>
      </c>
    </row>
    <row r="19" spans="1:60" outlineLevel="1" x14ac:dyDescent="0.2">
      <c r="A19" s="173">
        <v>10</v>
      </c>
      <c r="B19" s="174" t="s">
        <v>296</v>
      </c>
      <c r="C19" s="182" t="s">
        <v>297</v>
      </c>
      <c r="D19" s="175" t="s">
        <v>153</v>
      </c>
      <c r="E19" s="176">
        <v>1</v>
      </c>
      <c r="F19" s="177"/>
      <c r="G19" s="178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8"/>
      <c r="S19" s="158" t="s">
        <v>117</v>
      </c>
      <c r="T19" s="158" t="s">
        <v>123</v>
      </c>
      <c r="U19" s="158">
        <v>0</v>
      </c>
      <c r="V19" s="158">
        <f>ROUND(E19*U19,2)</f>
        <v>0</v>
      </c>
      <c r="W19" s="158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119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3">
        <v>11</v>
      </c>
      <c r="B20" s="174" t="s">
        <v>298</v>
      </c>
      <c r="C20" s="182" t="s">
        <v>299</v>
      </c>
      <c r="D20" s="175" t="s">
        <v>153</v>
      </c>
      <c r="E20" s="176">
        <v>1</v>
      </c>
      <c r="F20" s="177"/>
      <c r="G20" s="178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123</v>
      </c>
      <c r="U20" s="158">
        <v>0</v>
      </c>
      <c r="V20" s="158">
        <f>ROUND(E20*U20,2)</f>
        <v>0</v>
      </c>
      <c r="W20" s="158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119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7">
        <v>12</v>
      </c>
      <c r="B21" s="168" t="s">
        <v>300</v>
      </c>
      <c r="C21" s="183" t="s">
        <v>301</v>
      </c>
      <c r="D21" s="169" t="s">
        <v>153</v>
      </c>
      <c r="E21" s="170">
        <v>1</v>
      </c>
      <c r="F21" s="171"/>
      <c r="G21" s="172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0</v>
      </c>
      <c r="O21" s="158">
        <f>ROUND(E21*N21,2)</f>
        <v>0</v>
      </c>
      <c r="P21" s="158">
        <v>0</v>
      </c>
      <c r="Q21" s="158">
        <f>ROUND(E21*P21,2)</f>
        <v>0</v>
      </c>
      <c r="R21" s="158"/>
      <c r="S21" s="158" t="s">
        <v>117</v>
      </c>
      <c r="T21" s="158" t="s">
        <v>123</v>
      </c>
      <c r="U21" s="158">
        <v>5.0000000000000001E-3</v>
      </c>
      <c r="V21" s="158">
        <f>ROUND(E21*U21,2)</f>
        <v>0.01</v>
      </c>
      <c r="W21" s="158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119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>
        <v>13</v>
      </c>
      <c r="B22" s="156" t="s">
        <v>302</v>
      </c>
      <c r="C22" s="184" t="s">
        <v>303</v>
      </c>
      <c r="D22" s="157" t="s">
        <v>0</v>
      </c>
      <c r="E22" s="179"/>
      <c r="F22" s="159"/>
      <c r="G22" s="158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122</v>
      </c>
      <c r="T22" s="158" t="s">
        <v>123</v>
      </c>
      <c r="U22" s="158">
        <v>0</v>
      </c>
      <c r="V22" s="158">
        <f>ROUND(E22*U22,2)</f>
        <v>0</v>
      </c>
      <c r="W22" s="158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141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1" t="s">
        <v>112</v>
      </c>
      <c r="B23" s="162" t="s">
        <v>87</v>
      </c>
      <c r="C23" s="181" t="s">
        <v>30</v>
      </c>
      <c r="D23" s="163"/>
      <c r="E23" s="164"/>
      <c r="F23" s="165"/>
      <c r="G23" s="166">
        <f>SUMIF(AG24:AG26,"&lt;&gt;NOR",G24:G26)</f>
        <v>0</v>
      </c>
      <c r="H23" s="160"/>
      <c r="I23" s="160">
        <f>SUM(I24:I26)</f>
        <v>0</v>
      </c>
      <c r="J23" s="160"/>
      <c r="K23" s="160">
        <f>SUM(K24:K26)</f>
        <v>0</v>
      </c>
      <c r="L23" s="160"/>
      <c r="M23" s="160">
        <f>SUM(M24:M26)</f>
        <v>0</v>
      </c>
      <c r="N23" s="160"/>
      <c r="O23" s="160">
        <f>SUM(O24:O26)</f>
        <v>0</v>
      </c>
      <c r="P23" s="160"/>
      <c r="Q23" s="160">
        <f>SUM(Q24:Q26)</f>
        <v>0</v>
      </c>
      <c r="R23" s="160"/>
      <c r="S23" s="160"/>
      <c r="T23" s="160"/>
      <c r="U23" s="160"/>
      <c r="V23" s="160">
        <f>SUM(V24:V26)</f>
        <v>2</v>
      </c>
      <c r="W23" s="160"/>
      <c r="AG23" t="s">
        <v>113</v>
      </c>
    </row>
    <row r="24" spans="1:60" ht="22.5" outlineLevel="1" x14ac:dyDescent="0.2">
      <c r="A24" s="173">
        <v>14</v>
      </c>
      <c r="B24" s="174" t="s">
        <v>304</v>
      </c>
      <c r="C24" s="182" t="s">
        <v>305</v>
      </c>
      <c r="D24" s="175" t="s">
        <v>150</v>
      </c>
      <c r="E24" s="176">
        <v>2</v>
      </c>
      <c r="F24" s="177"/>
      <c r="G24" s="178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8"/>
      <c r="S24" s="158" t="s">
        <v>117</v>
      </c>
      <c r="T24" s="158" t="s">
        <v>118</v>
      </c>
      <c r="U24" s="158">
        <v>1</v>
      </c>
      <c r="V24" s="158">
        <f>ROUND(E24*U24,2)</f>
        <v>2</v>
      </c>
      <c r="W24" s="158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119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3">
        <v>15</v>
      </c>
      <c r="B25" s="174" t="s">
        <v>306</v>
      </c>
      <c r="C25" s="182" t="s">
        <v>307</v>
      </c>
      <c r="D25" s="175" t="s">
        <v>308</v>
      </c>
      <c r="E25" s="176">
        <v>8</v>
      </c>
      <c r="F25" s="177"/>
      <c r="G25" s="178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8">
        <v>0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123</v>
      </c>
      <c r="U25" s="158">
        <v>0</v>
      </c>
      <c r="V25" s="158">
        <f>ROUND(E25*U25,2)</f>
        <v>0</v>
      </c>
      <c r="W25" s="158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309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67">
        <v>16</v>
      </c>
      <c r="B26" s="168" t="s">
        <v>310</v>
      </c>
      <c r="C26" s="183" t="s">
        <v>311</v>
      </c>
      <c r="D26" s="169" t="s">
        <v>312</v>
      </c>
      <c r="E26" s="170">
        <v>1</v>
      </c>
      <c r="F26" s="171"/>
      <c r="G26" s="172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8">
        <v>0</v>
      </c>
      <c r="O26" s="158">
        <f>ROUND(E26*N26,2)</f>
        <v>0</v>
      </c>
      <c r="P26" s="158">
        <v>0</v>
      </c>
      <c r="Q26" s="158">
        <f>ROUND(E26*P26,2)</f>
        <v>0</v>
      </c>
      <c r="R26" s="158"/>
      <c r="S26" s="158" t="s">
        <v>117</v>
      </c>
      <c r="T26" s="158" t="s">
        <v>123</v>
      </c>
      <c r="U26" s="158">
        <v>0</v>
      </c>
      <c r="V26" s="158">
        <f>ROUND(E26*U26,2)</f>
        <v>0</v>
      </c>
      <c r="W26" s="158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309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x14ac:dyDescent="0.2">
      <c r="A27" s="5"/>
      <c r="B27" s="6"/>
      <c r="C27" s="185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AE27">
        <v>15</v>
      </c>
      <c r="AF27">
        <v>21</v>
      </c>
    </row>
    <row r="28" spans="1:60" x14ac:dyDescent="0.2">
      <c r="A28" s="151"/>
      <c r="B28" s="152" t="s">
        <v>31</v>
      </c>
      <c r="C28" s="186"/>
      <c r="D28" s="153"/>
      <c r="E28" s="154"/>
      <c r="F28" s="154"/>
      <c r="G28" s="180">
        <f>G8+G18+G23</f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AE28">
        <f>SUMIF(L7:L26,AE27,G7:G26)</f>
        <v>0</v>
      </c>
      <c r="AF28">
        <f>SUMIF(L7:L26,AF27,G7:G26)</f>
        <v>0</v>
      </c>
      <c r="AG28" t="s">
        <v>144</v>
      </c>
    </row>
    <row r="29" spans="1:60" x14ac:dyDescent="0.2">
      <c r="A29" s="5"/>
      <c r="B29" s="6"/>
      <c r="C29" s="185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60" x14ac:dyDescent="0.2">
      <c r="A30" s="5"/>
      <c r="B30" s="6"/>
      <c r="C30" s="185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60" x14ac:dyDescent="0.2">
      <c r="A31" s="245" t="s">
        <v>145</v>
      </c>
      <c r="B31" s="245"/>
      <c r="C31" s="246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60" x14ac:dyDescent="0.2">
      <c r="A32" s="247"/>
      <c r="B32" s="248"/>
      <c r="C32" s="249"/>
      <c r="D32" s="248"/>
      <c r="E32" s="248"/>
      <c r="F32" s="248"/>
      <c r="G32" s="250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AG32" t="s">
        <v>146</v>
      </c>
    </row>
    <row r="33" spans="1:33" x14ac:dyDescent="0.2">
      <c r="A33" s="251"/>
      <c r="B33" s="252"/>
      <c r="C33" s="253"/>
      <c r="D33" s="252"/>
      <c r="E33" s="252"/>
      <c r="F33" s="252"/>
      <c r="G33" s="25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33" x14ac:dyDescent="0.2">
      <c r="A34" s="251"/>
      <c r="B34" s="252"/>
      <c r="C34" s="253"/>
      <c r="D34" s="252"/>
      <c r="E34" s="252"/>
      <c r="F34" s="252"/>
      <c r="G34" s="25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33" x14ac:dyDescent="0.2">
      <c r="A35" s="251"/>
      <c r="B35" s="252"/>
      <c r="C35" s="253"/>
      <c r="D35" s="252"/>
      <c r="E35" s="252"/>
      <c r="F35" s="252"/>
      <c r="G35" s="25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3" x14ac:dyDescent="0.2">
      <c r="A36" s="255"/>
      <c r="B36" s="256"/>
      <c r="C36" s="257"/>
      <c r="D36" s="256"/>
      <c r="E36" s="256"/>
      <c r="F36" s="256"/>
      <c r="G36" s="258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3" x14ac:dyDescent="0.2">
      <c r="A37" s="5"/>
      <c r="B37" s="6"/>
      <c r="C37" s="185"/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33" x14ac:dyDescent="0.2">
      <c r="C38" s="187"/>
      <c r="D38" s="139"/>
      <c r="AG38" t="s">
        <v>147</v>
      </c>
    </row>
    <row r="39" spans="1:33" x14ac:dyDescent="0.2">
      <c r="D39" s="139"/>
    </row>
    <row r="40" spans="1:33" x14ac:dyDescent="0.2">
      <c r="D40" s="139"/>
    </row>
    <row r="41" spans="1:33" x14ac:dyDescent="0.2">
      <c r="D41" s="139"/>
    </row>
    <row r="42" spans="1:33" x14ac:dyDescent="0.2">
      <c r="D42" s="139"/>
    </row>
    <row r="43" spans="1:33" x14ac:dyDescent="0.2">
      <c r="D43" s="139"/>
    </row>
    <row r="44" spans="1:33" x14ac:dyDescent="0.2">
      <c r="D44" s="139"/>
    </row>
    <row r="45" spans="1:33" x14ac:dyDescent="0.2">
      <c r="D45" s="139"/>
    </row>
    <row r="46" spans="1:33" x14ac:dyDescent="0.2">
      <c r="D46" s="139"/>
    </row>
    <row r="47" spans="1:33" x14ac:dyDescent="0.2">
      <c r="D47" s="139"/>
    </row>
    <row r="48" spans="1:33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6">
    <mergeCell ref="A32:G36"/>
    <mergeCell ref="A1:G1"/>
    <mergeCell ref="C2:G2"/>
    <mergeCell ref="C3:G3"/>
    <mergeCell ref="C4:G4"/>
    <mergeCell ref="A31:C3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7</v>
      </c>
      <c r="B1" s="238"/>
      <c r="C1" s="238"/>
      <c r="D1" s="238"/>
      <c r="E1" s="238"/>
      <c r="F1" s="238"/>
      <c r="G1" s="238"/>
      <c r="AG1" t="s">
        <v>88</v>
      </c>
    </row>
    <row r="2" spans="1:60" ht="24.95" customHeight="1" x14ac:dyDescent="0.2">
      <c r="A2" s="140" t="s">
        <v>8</v>
      </c>
      <c r="B2" s="75" t="s">
        <v>44</v>
      </c>
      <c r="C2" s="239" t="s">
        <v>45</v>
      </c>
      <c r="D2" s="240"/>
      <c r="E2" s="240"/>
      <c r="F2" s="240"/>
      <c r="G2" s="241"/>
      <c r="AG2" t="s">
        <v>89</v>
      </c>
    </row>
    <row r="3" spans="1:60" ht="24.95" customHeight="1" x14ac:dyDescent="0.2">
      <c r="A3" s="140" t="s">
        <v>9</v>
      </c>
      <c r="B3" s="75" t="s">
        <v>58</v>
      </c>
      <c r="C3" s="239" t="s">
        <v>59</v>
      </c>
      <c r="D3" s="240"/>
      <c r="E3" s="240"/>
      <c r="F3" s="240"/>
      <c r="G3" s="241"/>
      <c r="AC3" s="87" t="s">
        <v>89</v>
      </c>
      <c r="AG3" t="s">
        <v>90</v>
      </c>
    </row>
    <row r="4" spans="1:60" ht="24.95" customHeight="1" x14ac:dyDescent="0.2">
      <c r="A4" s="141" t="s">
        <v>10</v>
      </c>
      <c r="B4" s="142" t="s">
        <v>49</v>
      </c>
      <c r="C4" s="242" t="s">
        <v>50</v>
      </c>
      <c r="D4" s="243"/>
      <c r="E4" s="243"/>
      <c r="F4" s="243"/>
      <c r="G4" s="244"/>
      <c r="AG4" t="s">
        <v>91</v>
      </c>
    </row>
    <row r="5" spans="1:60" x14ac:dyDescent="0.2">
      <c r="D5" s="139"/>
    </row>
    <row r="6" spans="1:60" ht="38.25" x14ac:dyDescent="0.2">
      <c r="A6" s="144" t="s">
        <v>92</v>
      </c>
      <c r="B6" s="146" t="s">
        <v>93</v>
      </c>
      <c r="C6" s="146" t="s">
        <v>94</v>
      </c>
      <c r="D6" s="145" t="s">
        <v>95</v>
      </c>
      <c r="E6" s="144" t="s">
        <v>96</v>
      </c>
      <c r="F6" s="143" t="s">
        <v>97</v>
      </c>
      <c r="G6" s="144" t="s">
        <v>31</v>
      </c>
      <c r="H6" s="147" t="s">
        <v>32</v>
      </c>
      <c r="I6" s="147" t="s">
        <v>98</v>
      </c>
      <c r="J6" s="147" t="s">
        <v>33</v>
      </c>
      <c r="K6" s="147" t="s">
        <v>99</v>
      </c>
      <c r="L6" s="147" t="s">
        <v>100</v>
      </c>
      <c r="M6" s="147" t="s">
        <v>101</v>
      </c>
      <c r="N6" s="147" t="s">
        <v>102</v>
      </c>
      <c r="O6" s="147" t="s">
        <v>103</v>
      </c>
      <c r="P6" s="147" t="s">
        <v>104</v>
      </c>
      <c r="Q6" s="147" t="s">
        <v>105</v>
      </c>
      <c r="R6" s="147" t="s">
        <v>106</v>
      </c>
      <c r="S6" s="147" t="s">
        <v>107</v>
      </c>
      <c r="T6" s="147" t="s">
        <v>108</v>
      </c>
      <c r="U6" s="147" t="s">
        <v>109</v>
      </c>
      <c r="V6" s="147" t="s">
        <v>110</v>
      </c>
      <c r="W6" s="147" t="s">
        <v>111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1" t="s">
        <v>112</v>
      </c>
      <c r="B8" s="162" t="s">
        <v>71</v>
      </c>
      <c r="C8" s="181" t="s">
        <v>72</v>
      </c>
      <c r="D8" s="163"/>
      <c r="E8" s="164"/>
      <c r="F8" s="165"/>
      <c r="G8" s="166">
        <f>SUMIF(AG9:AG9,"&lt;&gt;NOR",G9:G9)</f>
        <v>0</v>
      </c>
      <c r="H8" s="160"/>
      <c r="I8" s="160">
        <f>SUM(I9:I9)</f>
        <v>0</v>
      </c>
      <c r="J8" s="160"/>
      <c r="K8" s="160">
        <f>SUM(K9:K9)</f>
        <v>0</v>
      </c>
      <c r="L8" s="160"/>
      <c r="M8" s="160">
        <f>SUM(M9:M9)</f>
        <v>0</v>
      </c>
      <c r="N8" s="160"/>
      <c r="O8" s="160">
        <f>SUM(O9:O9)</f>
        <v>0</v>
      </c>
      <c r="P8" s="160"/>
      <c r="Q8" s="160">
        <f>SUM(Q9:Q9)</f>
        <v>0</v>
      </c>
      <c r="R8" s="160"/>
      <c r="S8" s="160"/>
      <c r="T8" s="160"/>
      <c r="U8" s="160"/>
      <c r="V8" s="160">
        <f>SUM(V9:V9)</f>
        <v>24</v>
      </c>
      <c r="W8" s="160"/>
      <c r="AG8" t="s">
        <v>113</v>
      </c>
    </row>
    <row r="9" spans="1:60" outlineLevel="1" x14ac:dyDescent="0.2">
      <c r="A9" s="173">
        <v>1</v>
      </c>
      <c r="B9" s="174" t="s">
        <v>148</v>
      </c>
      <c r="C9" s="182" t="s">
        <v>149</v>
      </c>
      <c r="D9" s="175" t="s">
        <v>150</v>
      </c>
      <c r="E9" s="176">
        <v>24</v>
      </c>
      <c r="F9" s="177"/>
      <c r="G9" s="178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118</v>
      </c>
      <c r="U9" s="158">
        <v>1</v>
      </c>
      <c r="V9" s="158">
        <f>ROUND(E9*U9,2)</f>
        <v>24</v>
      </c>
      <c r="W9" s="158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119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">
      <c r="A10" s="161" t="s">
        <v>112</v>
      </c>
      <c r="B10" s="162" t="s">
        <v>73</v>
      </c>
      <c r="C10" s="181" t="s">
        <v>74</v>
      </c>
      <c r="D10" s="163"/>
      <c r="E10" s="164"/>
      <c r="F10" s="165"/>
      <c r="G10" s="166">
        <f>SUMIF(AG11:AG14,"&lt;&gt;NOR",G11:G14)</f>
        <v>0</v>
      </c>
      <c r="H10" s="160"/>
      <c r="I10" s="160">
        <f>SUM(I11:I14)</f>
        <v>0</v>
      </c>
      <c r="J10" s="160"/>
      <c r="K10" s="160">
        <f>SUM(K11:K14)</f>
        <v>0</v>
      </c>
      <c r="L10" s="160"/>
      <c r="M10" s="160">
        <f>SUM(M11:M14)</f>
        <v>0</v>
      </c>
      <c r="N10" s="160"/>
      <c r="O10" s="160">
        <f>SUM(O11:O14)</f>
        <v>0.18000000000000002</v>
      </c>
      <c r="P10" s="160"/>
      <c r="Q10" s="160">
        <f>SUM(Q11:Q14)</f>
        <v>0.15</v>
      </c>
      <c r="R10" s="160"/>
      <c r="S10" s="160"/>
      <c r="T10" s="160"/>
      <c r="U10" s="160"/>
      <c r="V10" s="160">
        <f>SUM(V11:V14)</f>
        <v>10.49</v>
      </c>
      <c r="W10" s="160"/>
      <c r="AG10" t="s">
        <v>113</v>
      </c>
    </row>
    <row r="11" spans="1:60" outlineLevel="1" x14ac:dyDescent="0.2">
      <c r="A11" s="173">
        <v>2</v>
      </c>
      <c r="B11" s="174" t="s">
        <v>313</v>
      </c>
      <c r="C11" s="182" t="s">
        <v>314</v>
      </c>
      <c r="D11" s="175" t="s">
        <v>116</v>
      </c>
      <c r="E11" s="176">
        <v>2</v>
      </c>
      <c r="F11" s="177"/>
      <c r="G11" s="178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7.7950000000000005E-2</v>
      </c>
      <c r="O11" s="158">
        <f>ROUND(E11*N11,2)</f>
        <v>0.16</v>
      </c>
      <c r="P11" s="158">
        <v>0</v>
      </c>
      <c r="Q11" s="158">
        <f>ROUND(E11*P11,2)</f>
        <v>0</v>
      </c>
      <c r="R11" s="158"/>
      <c r="S11" s="158" t="s">
        <v>117</v>
      </c>
      <c r="T11" s="158" t="s">
        <v>118</v>
      </c>
      <c r="U11" s="158">
        <v>3.4120000000000004</v>
      </c>
      <c r="V11" s="158">
        <f>ROUND(E11*U11,2)</f>
        <v>6.82</v>
      </c>
      <c r="W11" s="158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119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3">
        <v>3</v>
      </c>
      <c r="B12" s="174" t="s">
        <v>315</v>
      </c>
      <c r="C12" s="182" t="s">
        <v>316</v>
      </c>
      <c r="D12" s="175" t="s">
        <v>116</v>
      </c>
      <c r="E12" s="176">
        <v>4</v>
      </c>
      <c r="F12" s="177"/>
      <c r="G12" s="178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8">
        <v>1.58E-3</v>
      </c>
      <c r="O12" s="158">
        <f>ROUND(E12*N12,2)</f>
        <v>0.01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118</v>
      </c>
      <c r="U12" s="158">
        <v>0.53</v>
      </c>
      <c r="V12" s="158">
        <f>ROUND(E12*U12,2)</f>
        <v>2.12</v>
      </c>
      <c r="W12" s="158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119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3">
        <v>4</v>
      </c>
      <c r="B13" s="174" t="s">
        <v>160</v>
      </c>
      <c r="C13" s="182" t="s">
        <v>161</v>
      </c>
      <c r="D13" s="175" t="s">
        <v>129</v>
      </c>
      <c r="E13" s="176">
        <v>2</v>
      </c>
      <c r="F13" s="177"/>
      <c r="G13" s="178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8">
        <v>0</v>
      </c>
      <c r="O13" s="158">
        <f>ROUND(E13*N13,2)</f>
        <v>0</v>
      </c>
      <c r="P13" s="158">
        <v>7.7420000000000003E-2</v>
      </c>
      <c r="Q13" s="158">
        <f>ROUND(E13*P13,2)</f>
        <v>0.15</v>
      </c>
      <c r="R13" s="158"/>
      <c r="S13" s="158" t="s">
        <v>117</v>
      </c>
      <c r="T13" s="158" t="s">
        <v>118</v>
      </c>
      <c r="U13" s="158">
        <v>0.18000000000000002</v>
      </c>
      <c r="V13" s="158">
        <f>ROUND(E13*U13,2)</f>
        <v>0.36</v>
      </c>
      <c r="W13" s="158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119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3">
        <v>5</v>
      </c>
      <c r="B14" s="174" t="s">
        <v>317</v>
      </c>
      <c r="C14" s="182" t="s">
        <v>318</v>
      </c>
      <c r="D14" s="175" t="s">
        <v>153</v>
      </c>
      <c r="E14" s="176">
        <v>2</v>
      </c>
      <c r="F14" s="177"/>
      <c r="G14" s="178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8">
        <v>5.6900000000000006E-3</v>
      </c>
      <c r="O14" s="158">
        <f>ROUND(E14*N14,2)</f>
        <v>0.01</v>
      </c>
      <c r="P14" s="158">
        <v>0</v>
      </c>
      <c r="Q14" s="158">
        <f>ROUND(E14*P14,2)</f>
        <v>0</v>
      </c>
      <c r="R14" s="158"/>
      <c r="S14" s="158" t="s">
        <v>117</v>
      </c>
      <c r="T14" s="158" t="s">
        <v>118</v>
      </c>
      <c r="U14" s="158">
        <v>0.59300000000000008</v>
      </c>
      <c r="V14" s="158">
        <f>ROUND(E14*U14,2)</f>
        <v>1.19</v>
      </c>
      <c r="W14" s="158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119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1" t="s">
        <v>112</v>
      </c>
      <c r="B15" s="162" t="s">
        <v>75</v>
      </c>
      <c r="C15" s="181" t="s">
        <v>76</v>
      </c>
      <c r="D15" s="163"/>
      <c r="E15" s="164"/>
      <c r="F15" s="165"/>
      <c r="G15" s="166">
        <f>SUMIF(AG16:AG32,"&lt;&gt;NOR",G16:G32)</f>
        <v>0</v>
      </c>
      <c r="H15" s="160"/>
      <c r="I15" s="160">
        <f>SUM(I16:I32)</f>
        <v>0</v>
      </c>
      <c r="J15" s="160"/>
      <c r="K15" s="160">
        <f>SUM(K16:K32)</f>
        <v>0</v>
      </c>
      <c r="L15" s="160"/>
      <c r="M15" s="160">
        <f>SUM(M16:M32)</f>
        <v>0</v>
      </c>
      <c r="N15" s="160"/>
      <c r="O15" s="160">
        <f>SUM(O16:O32)</f>
        <v>1.25</v>
      </c>
      <c r="P15" s="160"/>
      <c r="Q15" s="160">
        <f>SUM(Q16:Q32)</f>
        <v>0.09</v>
      </c>
      <c r="R15" s="160"/>
      <c r="S15" s="160"/>
      <c r="T15" s="160"/>
      <c r="U15" s="160"/>
      <c r="V15" s="160">
        <f>SUM(V16:V32)</f>
        <v>104.91</v>
      </c>
      <c r="W15" s="160"/>
      <c r="AG15" t="s">
        <v>113</v>
      </c>
    </row>
    <row r="16" spans="1:60" ht="22.5" outlineLevel="1" x14ac:dyDescent="0.2">
      <c r="A16" s="173">
        <v>6</v>
      </c>
      <c r="B16" s="174" t="s">
        <v>319</v>
      </c>
      <c r="C16" s="182" t="s">
        <v>320</v>
      </c>
      <c r="D16" s="175" t="s">
        <v>129</v>
      </c>
      <c r="E16" s="176">
        <v>10</v>
      </c>
      <c r="F16" s="177"/>
      <c r="G16" s="178">
        <f t="shared" ref="G16:G32" si="0">ROUND(E16*F16,2)</f>
        <v>0</v>
      </c>
      <c r="H16" s="159"/>
      <c r="I16" s="158">
        <f t="shared" ref="I16:I32" si="1">ROUND(E16*H16,2)</f>
        <v>0</v>
      </c>
      <c r="J16" s="159"/>
      <c r="K16" s="158">
        <f t="shared" ref="K16:K32" si="2">ROUND(E16*J16,2)</f>
        <v>0</v>
      </c>
      <c r="L16" s="158">
        <v>21</v>
      </c>
      <c r="M16" s="158">
        <f t="shared" ref="M16:M32" si="3">G16*(1+L16/100)</f>
        <v>0</v>
      </c>
      <c r="N16" s="158">
        <v>9.0000000000000006E-5</v>
      </c>
      <c r="O16" s="158">
        <f t="shared" ref="O16:O32" si="4">ROUND(E16*N16,2)</f>
        <v>0</v>
      </c>
      <c r="P16" s="158">
        <v>8.5800000000000008E-3</v>
      </c>
      <c r="Q16" s="158">
        <f t="shared" ref="Q16:Q32" si="5">ROUND(E16*P16,2)</f>
        <v>0.09</v>
      </c>
      <c r="R16" s="158"/>
      <c r="S16" s="158" t="s">
        <v>117</v>
      </c>
      <c r="T16" s="158" t="s">
        <v>118</v>
      </c>
      <c r="U16" s="158">
        <v>0.10300000000000001</v>
      </c>
      <c r="V16" s="158">
        <f t="shared" ref="V16:V32" si="6">ROUND(E16*U16,2)</f>
        <v>1.03</v>
      </c>
      <c r="W16" s="158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119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3">
        <v>7</v>
      </c>
      <c r="B17" s="174" t="s">
        <v>179</v>
      </c>
      <c r="C17" s="182" t="s">
        <v>180</v>
      </c>
      <c r="D17" s="175" t="s">
        <v>129</v>
      </c>
      <c r="E17" s="176">
        <v>36</v>
      </c>
      <c r="F17" s="177"/>
      <c r="G17" s="178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8">
        <v>5.4000000000000003E-3</v>
      </c>
      <c r="O17" s="158">
        <f t="shared" si="4"/>
        <v>0.19</v>
      </c>
      <c r="P17" s="158">
        <v>0</v>
      </c>
      <c r="Q17" s="158">
        <f t="shared" si="5"/>
        <v>0</v>
      </c>
      <c r="R17" s="158"/>
      <c r="S17" s="158" t="s">
        <v>117</v>
      </c>
      <c r="T17" s="158" t="s">
        <v>118</v>
      </c>
      <c r="U17" s="158">
        <v>0.36000000000000004</v>
      </c>
      <c r="V17" s="158">
        <f t="shared" si="6"/>
        <v>12.96</v>
      </c>
      <c r="W17" s="158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119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3">
        <v>8</v>
      </c>
      <c r="B18" s="174" t="s">
        <v>181</v>
      </c>
      <c r="C18" s="182" t="s">
        <v>182</v>
      </c>
      <c r="D18" s="175" t="s">
        <v>129</v>
      </c>
      <c r="E18" s="176">
        <v>28</v>
      </c>
      <c r="F18" s="177"/>
      <c r="G18" s="178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8">
        <v>5.1900000000000002E-3</v>
      </c>
      <c r="O18" s="158">
        <f t="shared" si="4"/>
        <v>0.15</v>
      </c>
      <c r="P18" s="158">
        <v>0</v>
      </c>
      <c r="Q18" s="158">
        <f t="shared" si="5"/>
        <v>0</v>
      </c>
      <c r="R18" s="158"/>
      <c r="S18" s="158" t="s">
        <v>117</v>
      </c>
      <c r="T18" s="158" t="s">
        <v>118</v>
      </c>
      <c r="U18" s="158">
        <v>0.34800000000000003</v>
      </c>
      <c r="V18" s="158">
        <f t="shared" si="6"/>
        <v>9.74</v>
      </c>
      <c r="W18" s="158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119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73">
        <v>9</v>
      </c>
      <c r="B19" s="174" t="s">
        <v>183</v>
      </c>
      <c r="C19" s="182" t="s">
        <v>184</v>
      </c>
      <c r="D19" s="175" t="s">
        <v>129</v>
      </c>
      <c r="E19" s="176">
        <v>10</v>
      </c>
      <c r="F19" s="177"/>
      <c r="G19" s="178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8">
        <v>5.5000000000000005E-3</v>
      </c>
      <c r="O19" s="158">
        <f t="shared" si="4"/>
        <v>0.06</v>
      </c>
      <c r="P19" s="158">
        <v>0</v>
      </c>
      <c r="Q19" s="158">
        <f t="shared" si="5"/>
        <v>0</v>
      </c>
      <c r="R19" s="158"/>
      <c r="S19" s="158" t="s">
        <v>117</v>
      </c>
      <c r="T19" s="158" t="s">
        <v>118</v>
      </c>
      <c r="U19" s="158">
        <v>0.36900000000000005</v>
      </c>
      <c r="V19" s="158">
        <f t="shared" si="6"/>
        <v>3.69</v>
      </c>
      <c r="W19" s="158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119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3">
        <v>10</v>
      </c>
      <c r="B20" s="174" t="s">
        <v>321</v>
      </c>
      <c r="C20" s="182" t="s">
        <v>322</v>
      </c>
      <c r="D20" s="175" t="s">
        <v>129</v>
      </c>
      <c r="E20" s="176">
        <v>110</v>
      </c>
      <c r="F20" s="177"/>
      <c r="G20" s="178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8">
        <v>7.2300000000000003E-3</v>
      </c>
      <c r="O20" s="158">
        <f t="shared" si="4"/>
        <v>0.8</v>
      </c>
      <c r="P20" s="158">
        <v>0</v>
      </c>
      <c r="Q20" s="158">
        <f t="shared" si="5"/>
        <v>0</v>
      </c>
      <c r="R20" s="158"/>
      <c r="S20" s="158" t="s">
        <v>117</v>
      </c>
      <c r="T20" s="158" t="s">
        <v>118</v>
      </c>
      <c r="U20" s="158">
        <v>0.52500000000000002</v>
      </c>
      <c r="V20" s="158">
        <f t="shared" si="6"/>
        <v>57.75</v>
      </c>
      <c r="W20" s="158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119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3">
        <v>11</v>
      </c>
      <c r="B21" s="174" t="s">
        <v>323</v>
      </c>
      <c r="C21" s="182" t="s">
        <v>324</v>
      </c>
      <c r="D21" s="175" t="s">
        <v>129</v>
      </c>
      <c r="E21" s="176">
        <v>184</v>
      </c>
      <c r="F21" s="177"/>
      <c r="G21" s="178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8">
        <v>0</v>
      </c>
      <c r="O21" s="158">
        <f t="shared" si="4"/>
        <v>0</v>
      </c>
      <c r="P21" s="158">
        <v>0</v>
      </c>
      <c r="Q21" s="158">
        <f t="shared" si="5"/>
        <v>0</v>
      </c>
      <c r="R21" s="158"/>
      <c r="S21" s="158" t="s">
        <v>117</v>
      </c>
      <c r="T21" s="158" t="s">
        <v>118</v>
      </c>
      <c r="U21" s="158">
        <v>3.2000000000000001E-2</v>
      </c>
      <c r="V21" s="158">
        <f t="shared" si="6"/>
        <v>5.89</v>
      </c>
      <c r="W21" s="158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119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3">
        <v>12</v>
      </c>
      <c r="B22" s="174" t="s">
        <v>130</v>
      </c>
      <c r="C22" s="182" t="s">
        <v>131</v>
      </c>
      <c r="D22" s="175" t="s">
        <v>116</v>
      </c>
      <c r="E22" s="176">
        <v>16</v>
      </c>
      <c r="F22" s="177"/>
      <c r="G22" s="178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8">
        <v>1.8800000000000002E-3</v>
      </c>
      <c r="O22" s="158">
        <f t="shared" si="4"/>
        <v>0.03</v>
      </c>
      <c r="P22" s="158">
        <v>0</v>
      </c>
      <c r="Q22" s="158">
        <f t="shared" si="5"/>
        <v>0</v>
      </c>
      <c r="R22" s="158"/>
      <c r="S22" s="158" t="s">
        <v>117</v>
      </c>
      <c r="T22" s="158" t="s">
        <v>118</v>
      </c>
      <c r="U22" s="158">
        <v>0.33</v>
      </c>
      <c r="V22" s="158">
        <f t="shared" si="6"/>
        <v>5.28</v>
      </c>
      <c r="W22" s="158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119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3">
        <v>13</v>
      </c>
      <c r="B23" s="174" t="s">
        <v>325</v>
      </c>
      <c r="C23" s="182" t="s">
        <v>326</v>
      </c>
      <c r="D23" s="175" t="s">
        <v>116</v>
      </c>
      <c r="E23" s="176">
        <v>12</v>
      </c>
      <c r="F23" s="177"/>
      <c r="G23" s="178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8">
        <v>1.91E-3</v>
      </c>
      <c r="O23" s="158">
        <f t="shared" si="4"/>
        <v>0.02</v>
      </c>
      <c r="P23" s="158">
        <v>0</v>
      </c>
      <c r="Q23" s="158">
        <f t="shared" si="5"/>
        <v>0</v>
      </c>
      <c r="R23" s="158"/>
      <c r="S23" s="158" t="s">
        <v>117</v>
      </c>
      <c r="T23" s="158" t="s">
        <v>118</v>
      </c>
      <c r="U23" s="158">
        <v>0.39100000000000001</v>
      </c>
      <c r="V23" s="158">
        <f t="shared" si="6"/>
        <v>4.6900000000000004</v>
      </c>
      <c r="W23" s="158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119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3">
        <v>14</v>
      </c>
      <c r="B24" s="174" t="s">
        <v>132</v>
      </c>
      <c r="C24" s="182" t="s">
        <v>133</v>
      </c>
      <c r="D24" s="175" t="s">
        <v>116</v>
      </c>
      <c r="E24" s="176">
        <v>10</v>
      </c>
      <c r="F24" s="177"/>
      <c r="G24" s="178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8">
        <v>4.7000000000000004E-4</v>
      </c>
      <c r="O24" s="158">
        <f t="shared" si="4"/>
        <v>0</v>
      </c>
      <c r="P24" s="158">
        <v>0</v>
      </c>
      <c r="Q24" s="158">
        <f t="shared" si="5"/>
        <v>0</v>
      </c>
      <c r="R24" s="158"/>
      <c r="S24" s="158" t="s">
        <v>117</v>
      </c>
      <c r="T24" s="158" t="s">
        <v>118</v>
      </c>
      <c r="U24" s="158">
        <v>0.19600000000000001</v>
      </c>
      <c r="V24" s="158">
        <f t="shared" si="6"/>
        <v>1.96</v>
      </c>
      <c r="W24" s="158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119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3">
        <v>15</v>
      </c>
      <c r="B25" s="174" t="s">
        <v>134</v>
      </c>
      <c r="C25" s="182" t="s">
        <v>135</v>
      </c>
      <c r="D25" s="175" t="s">
        <v>116</v>
      </c>
      <c r="E25" s="176">
        <v>2</v>
      </c>
      <c r="F25" s="177"/>
      <c r="G25" s="178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8">
        <v>5.4000000000000001E-4</v>
      </c>
      <c r="O25" s="158">
        <f t="shared" si="4"/>
        <v>0</v>
      </c>
      <c r="P25" s="158">
        <v>0</v>
      </c>
      <c r="Q25" s="158">
        <f t="shared" si="5"/>
        <v>0</v>
      </c>
      <c r="R25" s="158"/>
      <c r="S25" s="158" t="s">
        <v>117</v>
      </c>
      <c r="T25" s="158" t="s">
        <v>118</v>
      </c>
      <c r="U25" s="158">
        <v>0.27800000000000002</v>
      </c>
      <c r="V25" s="158">
        <f t="shared" si="6"/>
        <v>0.56000000000000005</v>
      </c>
      <c r="W25" s="158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119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3">
        <v>16</v>
      </c>
      <c r="B26" s="174" t="s">
        <v>241</v>
      </c>
      <c r="C26" s="182" t="s">
        <v>242</v>
      </c>
      <c r="D26" s="175" t="s">
        <v>116</v>
      </c>
      <c r="E26" s="176">
        <v>2</v>
      </c>
      <c r="F26" s="177"/>
      <c r="G26" s="178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8">
        <v>6.0000000000000006E-4</v>
      </c>
      <c r="O26" s="158">
        <f t="shared" si="4"/>
        <v>0</v>
      </c>
      <c r="P26" s="158">
        <v>0</v>
      </c>
      <c r="Q26" s="158">
        <f t="shared" si="5"/>
        <v>0</v>
      </c>
      <c r="R26" s="158"/>
      <c r="S26" s="158" t="s">
        <v>117</v>
      </c>
      <c r="T26" s="158" t="s">
        <v>118</v>
      </c>
      <c r="U26" s="158">
        <v>0.30900000000000005</v>
      </c>
      <c r="V26" s="158">
        <f t="shared" si="6"/>
        <v>0.62</v>
      </c>
      <c r="W26" s="158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119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3">
        <v>17</v>
      </c>
      <c r="B27" s="174" t="s">
        <v>327</v>
      </c>
      <c r="C27" s="182" t="s">
        <v>328</v>
      </c>
      <c r="D27" s="175" t="s">
        <v>329</v>
      </c>
      <c r="E27" s="176">
        <v>6</v>
      </c>
      <c r="F27" s="177"/>
      <c r="G27" s="178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8">
        <v>0</v>
      </c>
      <c r="O27" s="158">
        <f t="shared" si="4"/>
        <v>0</v>
      </c>
      <c r="P27" s="158">
        <v>0</v>
      </c>
      <c r="Q27" s="158">
        <f t="shared" si="5"/>
        <v>0</v>
      </c>
      <c r="R27" s="158"/>
      <c r="S27" s="158" t="s">
        <v>117</v>
      </c>
      <c r="T27" s="158" t="s">
        <v>118</v>
      </c>
      <c r="U27" s="158">
        <v>0.12400000000000001</v>
      </c>
      <c r="V27" s="158">
        <f t="shared" si="6"/>
        <v>0.74</v>
      </c>
      <c r="W27" s="158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119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3">
        <v>18</v>
      </c>
      <c r="B28" s="174" t="s">
        <v>330</v>
      </c>
      <c r="C28" s="182" t="s">
        <v>331</v>
      </c>
      <c r="D28" s="175" t="s">
        <v>138</v>
      </c>
      <c r="E28" s="176">
        <v>28</v>
      </c>
      <c r="F28" s="177"/>
      <c r="G28" s="178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8">
        <v>0</v>
      </c>
      <c r="O28" s="158">
        <f t="shared" si="4"/>
        <v>0</v>
      </c>
      <c r="P28" s="158">
        <v>0</v>
      </c>
      <c r="Q28" s="158">
        <f t="shared" si="5"/>
        <v>0</v>
      </c>
      <c r="R28" s="158"/>
      <c r="S28" s="158" t="s">
        <v>122</v>
      </c>
      <c r="T28" s="158" t="s">
        <v>123</v>
      </c>
      <c r="U28" s="158">
        <v>0</v>
      </c>
      <c r="V28" s="158">
        <f t="shared" si="6"/>
        <v>0</v>
      </c>
      <c r="W28" s="158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119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73">
        <v>19</v>
      </c>
      <c r="B29" s="174" t="s">
        <v>332</v>
      </c>
      <c r="C29" s="182" t="s">
        <v>333</v>
      </c>
      <c r="D29" s="175" t="s">
        <v>138</v>
      </c>
      <c r="E29" s="176">
        <v>10</v>
      </c>
      <c r="F29" s="177"/>
      <c r="G29" s="178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8">
        <v>0</v>
      </c>
      <c r="O29" s="158">
        <f t="shared" si="4"/>
        <v>0</v>
      </c>
      <c r="P29" s="158">
        <v>0</v>
      </c>
      <c r="Q29" s="158">
        <f t="shared" si="5"/>
        <v>0</v>
      </c>
      <c r="R29" s="158"/>
      <c r="S29" s="158" t="s">
        <v>122</v>
      </c>
      <c r="T29" s="158" t="s">
        <v>123</v>
      </c>
      <c r="U29" s="158">
        <v>0</v>
      </c>
      <c r="V29" s="158">
        <f t="shared" si="6"/>
        <v>0</v>
      </c>
      <c r="W29" s="158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119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73">
        <v>20</v>
      </c>
      <c r="B30" s="174" t="s">
        <v>136</v>
      </c>
      <c r="C30" s="182" t="s">
        <v>137</v>
      </c>
      <c r="D30" s="175" t="s">
        <v>138</v>
      </c>
      <c r="E30" s="176">
        <v>10</v>
      </c>
      <c r="F30" s="177"/>
      <c r="G30" s="178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8">
        <v>0</v>
      </c>
      <c r="O30" s="158">
        <f t="shared" si="4"/>
        <v>0</v>
      </c>
      <c r="P30" s="158">
        <v>0</v>
      </c>
      <c r="Q30" s="158">
        <f t="shared" si="5"/>
        <v>0</v>
      </c>
      <c r="R30" s="158"/>
      <c r="S30" s="158" t="s">
        <v>122</v>
      </c>
      <c r="T30" s="158" t="s">
        <v>123</v>
      </c>
      <c r="U30" s="158">
        <v>0</v>
      </c>
      <c r="V30" s="158">
        <f t="shared" si="6"/>
        <v>0</v>
      </c>
      <c r="W30" s="158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119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67">
        <v>21</v>
      </c>
      <c r="B31" s="168" t="s">
        <v>334</v>
      </c>
      <c r="C31" s="183" t="s">
        <v>335</v>
      </c>
      <c r="D31" s="169" t="s">
        <v>138</v>
      </c>
      <c r="E31" s="170">
        <v>110</v>
      </c>
      <c r="F31" s="171"/>
      <c r="G31" s="172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8">
        <v>0</v>
      </c>
      <c r="O31" s="158">
        <f t="shared" si="4"/>
        <v>0</v>
      </c>
      <c r="P31" s="158">
        <v>0</v>
      </c>
      <c r="Q31" s="158">
        <f t="shared" si="5"/>
        <v>0</v>
      </c>
      <c r="R31" s="158"/>
      <c r="S31" s="158" t="s">
        <v>122</v>
      </c>
      <c r="T31" s="158" t="s">
        <v>123</v>
      </c>
      <c r="U31" s="158">
        <v>0</v>
      </c>
      <c r="V31" s="158">
        <f t="shared" si="6"/>
        <v>0</v>
      </c>
      <c r="W31" s="158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119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>
        <v>22</v>
      </c>
      <c r="B32" s="156" t="s">
        <v>139</v>
      </c>
      <c r="C32" s="184" t="s">
        <v>140</v>
      </c>
      <c r="D32" s="157" t="s">
        <v>0</v>
      </c>
      <c r="E32" s="179"/>
      <c r="F32" s="159"/>
      <c r="G32" s="158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8">
        <v>0</v>
      </c>
      <c r="O32" s="158">
        <f t="shared" si="4"/>
        <v>0</v>
      </c>
      <c r="P32" s="158">
        <v>0</v>
      </c>
      <c r="Q32" s="158">
        <f t="shared" si="5"/>
        <v>0</v>
      </c>
      <c r="R32" s="158"/>
      <c r="S32" s="158" t="s">
        <v>117</v>
      </c>
      <c r="T32" s="158" t="s">
        <v>118</v>
      </c>
      <c r="U32" s="158">
        <v>0</v>
      </c>
      <c r="V32" s="158">
        <f t="shared" si="6"/>
        <v>0</v>
      </c>
      <c r="W32" s="158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141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61" t="s">
        <v>112</v>
      </c>
      <c r="B33" s="162" t="s">
        <v>77</v>
      </c>
      <c r="C33" s="181" t="s">
        <v>78</v>
      </c>
      <c r="D33" s="163"/>
      <c r="E33" s="164"/>
      <c r="F33" s="165"/>
      <c r="G33" s="166">
        <f>SUMIF(AG34:AG41,"&lt;&gt;NOR",G34:G41)</f>
        <v>0</v>
      </c>
      <c r="H33" s="160"/>
      <c r="I33" s="160">
        <f>SUM(I34:I41)</f>
        <v>0</v>
      </c>
      <c r="J33" s="160"/>
      <c r="K33" s="160">
        <f>SUM(K34:K41)</f>
        <v>0</v>
      </c>
      <c r="L33" s="160"/>
      <c r="M33" s="160">
        <f>SUM(M34:M41)</f>
        <v>0</v>
      </c>
      <c r="N33" s="160"/>
      <c r="O33" s="160">
        <f>SUM(O34:O41)</f>
        <v>0.03</v>
      </c>
      <c r="P33" s="160"/>
      <c r="Q33" s="160">
        <f>SUM(Q34:Q41)</f>
        <v>0</v>
      </c>
      <c r="R33" s="160"/>
      <c r="S33" s="160"/>
      <c r="T33" s="160"/>
      <c r="U33" s="160"/>
      <c r="V33" s="160">
        <f>SUM(V34:V41)</f>
        <v>6.58</v>
      </c>
      <c r="W33" s="160"/>
      <c r="AG33" t="s">
        <v>113</v>
      </c>
    </row>
    <row r="34" spans="1:60" outlineLevel="1" x14ac:dyDescent="0.2">
      <c r="A34" s="173">
        <v>23</v>
      </c>
      <c r="B34" s="174" t="s">
        <v>187</v>
      </c>
      <c r="C34" s="182" t="s">
        <v>188</v>
      </c>
      <c r="D34" s="175" t="s">
        <v>116</v>
      </c>
      <c r="E34" s="176">
        <v>4</v>
      </c>
      <c r="F34" s="177"/>
      <c r="G34" s="178">
        <f t="shared" ref="G34:G41" si="7">ROUND(E34*F34,2)</f>
        <v>0</v>
      </c>
      <c r="H34" s="159"/>
      <c r="I34" s="158">
        <f t="shared" ref="I34:I41" si="8">ROUND(E34*H34,2)</f>
        <v>0</v>
      </c>
      <c r="J34" s="159"/>
      <c r="K34" s="158">
        <f t="shared" ref="K34:K41" si="9">ROUND(E34*J34,2)</f>
        <v>0</v>
      </c>
      <c r="L34" s="158">
        <v>21</v>
      </c>
      <c r="M34" s="158">
        <f t="shared" ref="M34:M41" si="10">G34*(1+L34/100)</f>
        <v>0</v>
      </c>
      <c r="N34" s="158">
        <v>0</v>
      </c>
      <c r="O34" s="158">
        <f t="shared" ref="O34:O41" si="11">ROUND(E34*N34,2)</f>
        <v>0</v>
      </c>
      <c r="P34" s="158">
        <v>0</v>
      </c>
      <c r="Q34" s="158">
        <f t="shared" ref="Q34:Q41" si="12">ROUND(E34*P34,2)</f>
        <v>0</v>
      </c>
      <c r="R34" s="158"/>
      <c r="S34" s="158" t="s">
        <v>117</v>
      </c>
      <c r="T34" s="158" t="s">
        <v>118</v>
      </c>
      <c r="U34" s="158">
        <v>0.20600000000000002</v>
      </c>
      <c r="V34" s="158">
        <f t="shared" ref="V34:V41" si="13">ROUND(E34*U34,2)</f>
        <v>0.82</v>
      </c>
      <c r="W34" s="158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119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3">
        <v>24</v>
      </c>
      <c r="B35" s="174" t="s">
        <v>195</v>
      </c>
      <c r="C35" s="182" t="s">
        <v>196</v>
      </c>
      <c r="D35" s="175" t="s">
        <v>116</v>
      </c>
      <c r="E35" s="176">
        <v>1</v>
      </c>
      <c r="F35" s="177"/>
      <c r="G35" s="178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8">
        <v>1.0200000000000001E-3</v>
      </c>
      <c r="O35" s="158">
        <f t="shared" si="11"/>
        <v>0</v>
      </c>
      <c r="P35" s="158">
        <v>0</v>
      </c>
      <c r="Q35" s="158">
        <f t="shared" si="12"/>
        <v>0</v>
      </c>
      <c r="R35" s="158"/>
      <c r="S35" s="158" t="s">
        <v>117</v>
      </c>
      <c r="T35" s="158" t="s">
        <v>118</v>
      </c>
      <c r="U35" s="158">
        <v>0.26900000000000002</v>
      </c>
      <c r="V35" s="158">
        <f t="shared" si="13"/>
        <v>0.27</v>
      </c>
      <c r="W35" s="158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119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3">
        <v>25</v>
      </c>
      <c r="B36" s="174" t="s">
        <v>336</v>
      </c>
      <c r="C36" s="182" t="s">
        <v>337</v>
      </c>
      <c r="D36" s="175" t="s">
        <v>116</v>
      </c>
      <c r="E36" s="176">
        <v>8</v>
      </c>
      <c r="F36" s="177"/>
      <c r="G36" s="178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8">
        <v>2.16E-3</v>
      </c>
      <c r="O36" s="158">
        <f t="shared" si="11"/>
        <v>0.02</v>
      </c>
      <c r="P36" s="158">
        <v>0</v>
      </c>
      <c r="Q36" s="158">
        <f t="shared" si="12"/>
        <v>0</v>
      </c>
      <c r="R36" s="158"/>
      <c r="S36" s="158" t="s">
        <v>117</v>
      </c>
      <c r="T36" s="158" t="s">
        <v>118</v>
      </c>
      <c r="U36" s="158">
        <v>0.42400000000000004</v>
      </c>
      <c r="V36" s="158">
        <f t="shared" si="13"/>
        <v>3.39</v>
      </c>
      <c r="W36" s="158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119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3">
        <v>26</v>
      </c>
      <c r="B37" s="174" t="s">
        <v>201</v>
      </c>
      <c r="C37" s="182" t="s">
        <v>202</v>
      </c>
      <c r="D37" s="175" t="s">
        <v>116</v>
      </c>
      <c r="E37" s="176">
        <v>6</v>
      </c>
      <c r="F37" s="177"/>
      <c r="G37" s="178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8">
        <v>1.4000000000000001E-4</v>
      </c>
      <c r="O37" s="158">
        <f t="shared" si="11"/>
        <v>0</v>
      </c>
      <c r="P37" s="158">
        <v>0</v>
      </c>
      <c r="Q37" s="158">
        <f t="shared" si="12"/>
        <v>0</v>
      </c>
      <c r="R37" s="158"/>
      <c r="S37" s="158" t="s">
        <v>117</v>
      </c>
      <c r="T37" s="158" t="s">
        <v>118</v>
      </c>
      <c r="U37" s="158">
        <v>8.2000000000000003E-2</v>
      </c>
      <c r="V37" s="158">
        <f t="shared" si="13"/>
        <v>0.49</v>
      </c>
      <c r="W37" s="158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119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3">
        <v>27</v>
      </c>
      <c r="B38" s="174" t="s">
        <v>338</v>
      </c>
      <c r="C38" s="182" t="s">
        <v>339</v>
      </c>
      <c r="D38" s="175" t="s">
        <v>116</v>
      </c>
      <c r="E38" s="176">
        <v>2</v>
      </c>
      <c r="F38" s="177"/>
      <c r="G38" s="178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8">
        <v>0</v>
      </c>
      <c r="O38" s="158">
        <f t="shared" si="11"/>
        <v>0</v>
      </c>
      <c r="P38" s="158">
        <v>0</v>
      </c>
      <c r="Q38" s="158">
        <f t="shared" si="12"/>
        <v>0</v>
      </c>
      <c r="R38" s="158"/>
      <c r="S38" s="158" t="s">
        <v>117</v>
      </c>
      <c r="T38" s="158" t="s">
        <v>118</v>
      </c>
      <c r="U38" s="158">
        <v>0.42400000000000004</v>
      </c>
      <c r="V38" s="158">
        <f t="shared" si="13"/>
        <v>0.85</v>
      </c>
      <c r="W38" s="158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119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3">
        <v>28</v>
      </c>
      <c r="B39" s="174" t="s">
        <v>207</v>
      </c>
      <c r="C39" s="182" t="s">
        <v>208</v>
      </c>
      <c r="D39" s="175" t="s">
        <v>116</v>
      </c>
      <c r="E39" s="176">
        <v>2</v>
      </c>
      <c r="F39" s="177"/>
      <c r="G39" s="178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8">
        <v>2.3000000000000001E-4</v>
      </c>
      <c r="O39" s="158">
        <f t="shared" si="11"/>
        <v>0</v>
      </c>
      <c r="P39" s="158">
        <v>0</v>
      </c>
      <c r="Q39" s="158">
        <f t="shared" si="12"/>
        <v>0</v>
      </c>
      <c r="R39" s="158"/>
      <c r="S39" s="158" t="s">
        <v>117</v>
      </c>
      <c r="T39" s="158" t="s">
        <v>118</v>
      </c>
      <c r="U39" s="158">
        <v>0.38100000000000001</v>
      </c>
      <c r="V39" s="158">
        <f t="shared" si="13"/>
        <v>0.76</v>
      </c>
      <c r="W39" s="158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119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3">
        <v>29</v>
      </c>
      <c r="B40" s="174" t="s">
        <v>340</v>
      </c>
      <c r="C40" s="182" t="s">
        <v>341</v>
      </c>
      <c r="D40" s="175" t="s">
        <v>116</v>
      </c>
      <c r="E40" s="176">
        <v>2</v>
      </c>
      <c r="F40" s="177"/>
      <c r="G40" s="178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8">
        <v>4.0000000000000001E-3</v>
      </c>
      <c r="O40" s="158">
        <f t="shared" si="11"/>
        <v>0.01</v>
      </c>
      <c r="P40" s="158">
        <v>0</v>
      </c>
      <c r="Q40" s="158">
        <f t="shared" si="12"/>
        <v>0</v>
      </c>
      <c r="R40" s="158" t="s">
        <v>172</v>
      </c>
      <c r="S40" s="158" t="s">
        <v>117</v>
      </c>
      <c r="T40" s="158" t="s">
        <v>118</v>
      </c>
      <c r="U40" s="158">
        <v>0</v>
      </c>
      <c r="V40" s="158">
        <f t="shared" si="13"/>
        <v>0</v>
      </c>
      <c r="W40" s="158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173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3">
        <v>30</v>
      </c>
      <c r="B41" s="174" t="s">
        <v>342</v>
      </c>
      <c r="C41" s="182" t="s">
        <v>343</v>
      </c>
      <c r="D41" s="175" t="s">
        <v>116</v>
      </c>
      <c r="E41" s="176">
        <v>2</v>
      </c>
      <c r="F41" s="177"/>
      <c r="G41" s="178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8">
        <v>5.0000000000000001E-4</v>
      </c>
      <c r="O41" s="158">
        <f t="shared" si="11"/>
        <v>0</v>
      </c>
      <c r="P41" s="158">
        <v>0</v>
      </c>
      <c r="Q41" s="158">
        <f t="shared" si="12"/>
        <v>0</v>
      </c>
      <c r="R41" s="158" t="s">
        <v>172</v>
      </c>
      <c r="S41" s="158" t="s">
        <v>117</v>
      </c>
      <c r="T41" s="158" t="s">
        <v>118</v>
      </c>
      <c r="U41" s="158">
        <v>0</v>
      </c>
      <c r="V41" s="158">
        <f t="shared" si="13"/>
        <v>0</v>
      </c>
      <c r="W41" s="158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173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1" t="s">
        <v>112</v>
      </c>
      <c r="B42" s="162" t="s">
        <v>81</v>
      </c>
      <c r="C42" s="181" t="s">
        <v>82</v>
      </c>
      <c r="D42" s="163"/>
      <c r="E42" s="164"/>
      <c r="F42" s="165"/>
      <c r="G42" s="166">
        <f>SUMIF(AG43:AG44,"&lt;&gt;NOR",G43:G44)</f>
        <v>0</v>
      </c>
      <c r="H42" s="160"/>
      <c r="I42" s="160">
        <f>SUM(I43:I44)</f>
        <v>0</v>
      </c>
      <c r="J42" s="160"/>
      <c r="K42" s="160">
        <f>SUM(K43:K44)</f>
        <v>0</v>
      </c>
      <c r="L42" s="160"/>
      <c r="M42" s="160">
        <f>SUM(M43:M44)</f>
        <v>0</v>
      </c>
      <c r="N42" s="160"/>
      <c r="O42" s="160">
        <f>SUM(O43:O44)</f>
        <v>0.01</v>
      </c>
      <c r="P42" s="160"/>
      <c r="Q42" s="160">
        <f>SUM(Q43:Q44)</f>
        <v>0</v>
      </c>
      <c r="R42" s="160"/>
      <c r="S42" s="160"/>
      <c r="T42" s="160"/>
      <c r="U42" s="160"/>
      <c r="V42" s="160">
        <f>SUM(V43:V44)</f>
        <v>7.2899999999999991</v>
      </c>
      <c r="W42" s="160"/>
      <c r="AG42" t="s">
        <v>113</v>
      </c>
    </row>
    <row r="43" spans="1:60" outlineLevel="1" x14ac:dyDescent="0.2">
      <c r="A43" s="173">
        <v>31</v>
      </c>
      <c r="B43" s="174" t="s">
        <v>237</v>
      </c>
      <c r="C43" s="182" t="s">
        <v>238</v>
      </c>
      <c r="D43" s="175" t="s">
        <v>129</v>
      </c>
      <c r="E43" s="176">
        <v>36</v>
      </c>
      <c r="F43" s="177"/>
      <c r="G43" s="178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8">
        <v>9.0000000000000006E-5</v>
      </c>
      <c r="O43" s="158">
        <f>ROUND(E43*N43,2)</f>
        <v>0</v>
      </c>
      <c r="P43" s="158">
        <v>0</v>
      </c>
      <c r="Q43" s="158">
        <f>ROUND(E43*P43,2)</f>
        <v>0</v>
      </c>
      <c r="R43" s="158"/>
      <c r="S43" s="158" t="s">
        <v>117</v>
      </c>
      <c r="T43" s="158" t="s">
        <v>118</v>
      </c>
      <c r="U43" s="158">
        <v>0.11600000000000001</v>
      </c>
      <c r="V43" s="158">
        <f>ROUND(E43*U43,2)</f>
        <v>4.18</v>
      </c>
      <c r="W43" s="158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119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67">
        <v>32</v>
      </c>
      <c r="B44" s="168" t="s">
        <v>142</v>
      </c>
      <c r="C44" s="183" t="s">
        <v>143</v>
      </c>
      <c r="D44" s="169" t="s">
        <v>129</v>
      </c>
      <c r="E44" s="170">
        <v>148</v>
      </c>
      <c r="F44" s="171"/>
      <c r="G44" s="172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8">
        <v>4.0000000000000003E-5</v>
      </c>
      <c r="O44" s="158">
        <f>ROUND(E44*N44,2)</f>
        <v>0.01</v>
      </c>
      <c r="P44" s="158">
        <v>0</v>
      </c>
      <c r="Q44" s="158">
        <f>ROUND(E44*P44,2)</f>
        <v>0</v>
      </c>
      <c r="R44" s="158"/>
      <c r="S44" s="158" t="s">
        <v>117</v>
      </c>
      <c r="T44" s="158" t="s">
        <v>118</v>
      </c>
      <c r="U44" s="158">
        <v>2.1000000000000001E-2</v>
      </c>
      <c r="V44" s="158">
        <f>ROUND(E44*U44,2)</f>
        <v>3.11</v>
      </c>
      <c r="W44" s="158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119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x14ac:dyDescent="0.2">
      <c r="A45" s="5"/>
      <c r="B45" s="6"/>
      <c r="C45" s="185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AE45">
        <v>15</v>
      </c>
      <c r="AF45">
        <v>21</v>
      </c>
    </row>
    <row r="46" spans="1:60" x14ac:dyDescent="0.2">
      <c r="A46" s="151"/>
      <c r="B46" s="152" t="s">
        <v>31</v>
      </c>
      <c r="C46" s="186"/>
      <c r="D46" s="153"/>
      <c r="E46" s="154"/>
      <c r="F46" s="154"/>
      <c r="G46" s="180">
        <f>G8+G10+G15+G33+G42</f>
        <v>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AE46">
        <f>SUMIF(L7:L44,AE45,G7:G44)</f>
        <v>0</v>
      </c>
      <c r="AF46">
        <f>SUMIF(L7:L44,AF45,G7:G44)</f>
        <v>0</v>
      </c>
      <c r="AG46" t="s">
        <v>144</v>
      </c>
    </row>
    <row r="47" spans="1:60" x14ac:dyDescent="0.2">
      <c r="A47" s="5"/>
      <c r="B47" s="6"/>
      <c r="C47" s="185"/>
      <c r="D47" s="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60" x14ac:dyDescent="0.2">
      <c r="A48" s="5"/>
      <c r="B48" s="6"/>
      <c r="C48" s="185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33" x14ac:dyDescent="0.2">
      <c r="A49" s="245" t="s">
        <v>145</v>
      </c>
      <c r="B49" s="245"/>
      <c r="C49" s="246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33" x14ac:dyDescent="0.2">
      <c r="A50" s="247"/>
      <c r="B50" s="248"/>
      <c r="C50" s="249"/>
      <c r="D50" s="248"/>
      <c r="E50" s="248"/>
      <c r="F50" s="248"/>
      <c r="G50" s="250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G50" t="s">
        <v>146</v>
      </c>
    </row>
    <row r="51" spans="1:33" x14ac:dyDescent="0.2">
      <c r="A51" s="251"/>
      <c r="B51" s="252"/>
      <c r="C51" s="253"/>
      <c r="D51" s="252"/>
      <c r="E51" s="252"/>
      <c r="F51" s="252"/>
      <c r="G51" s="25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33" x14ac:dyDescent="0.2">
      <c r="A52" s="251"/>
      <c r="B52" s="252"/>
      <c r="C52" s="253"/>
      <c r="D52" s="252"/>
      <c r="E52" s="252"/>
      <c r="F52" s="252"/>
      <c r="G52" s="25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33" x14ac:dyDescent="0.2">
      <c r="A53" s="251"/>
      <c r="B53" s="252"/>
      <c r="C53" s="253"/>
      <c r="D53" s="252"/>
      <c r="E53" s="252"/>
      <c r="F53" s="252"/>
      <c r="G53" s="25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33" x14ac:dyDescent="0.2">
      <c r="A54" s="255"/>
      <c r="B54" s="256"/>
      <c r="C54" s="257"/>
      <c r="D54" s="256"/>
      <c r="E54" s="256"/>
      <c r="F54" s="256"/>
      <c r="G54" s="25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33" x14ac:dyDescent="0.2">
      <c r="A55" s="5"/>
      <c r="B55" s="6"/>
      <c r="C55" s="185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33" x14ac:dyDescent="0.2">
      <c r="C56" s="187"/>
      <c r="D56" s="139"/>
      <c r="AG56" t="s">
        <v>147</v>
      </c>
    </row>
    <row r="57" spans="1:33" x14ac:dyDescent="0.2">
      <c r="D57" s="139"/>
    </row>
    <row r="58" spans="1:33" x14ac:dyDescent="0.2">
      <c r="D58" s="139"/>
    </row>
    <row r="59" spans="1:33" x14ac:dyDescent="0.2">
      <c r="D59" s="139"/>
    </row>
    <row r="60" spans="1:33" x14ac:dyDescent="0.2">
      <c r="D60" s="139"/>
    </row>
    <row r="61" spans="1:33" x14ac:dyDescent="0.2">
      <c r="D61" s="139"/>
    </row>
    <row r="62" spans="1:33" x14ac:dyDescent="0.2">
      <c r="D62" s="139"/>
    </row>
    <row r="63" spans="1:33" x14ac:dyDescent="0.2">
      <c r="D63" s="139"/>
    </row>
    <row r="64" spans="1:33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6">
    <mergeCell ref="A50:G54"/>
    <mergeCell ref="A1:G1"/>
    <mergeCell ref="C2:G2"/>
    <mergeCell ref="C3:G3"/>
    <mergeCell ref="C4:G4"/>
    <mergeCell ref="A49:C4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10 D.1.4.D Pol</vt:lpstr>
      <vt:lpstr>2 D.1.4.D Pol</vt:lpstr>
      <vt:lpstr>5 D.1.4.D Pol</vt:lpstr>
      <vt:lpstr>MaR D.1.4.F Pol</vt:lpstr>
      <vt:lpstr>Objekt 7 - C 7 Pol</vt:lpstr>
      <vt:lpstr>Objekt 7 - C D.1.4.D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'10 D.1.4.D Pol'!Názvy_tisku</vt:lpstr>
      <vt:lpstr>'2 D.1.4.D Pol'!Názvy_tisku</vt:lpstr>
      <vt:lpstr>'5 D.1.4.D Pol'!Názvy_tisku</vt:lpstr>
      <vt:lpstr>'MaR D.1.4.F Pol'!Názvy_tisku</vt:lpstr>
      <vt:lpstr>'Objekt 7 - C 7 Pol'!Názvy_tisku</vt:lpstr>
      <vt:lpstr>'Objekt 7 - C D.1.4.D Pol'!Názvy_tisku</vt:lpstr>
      <vt:lpstr>oadresa</vt:lpstr>
      <vt:lpstr>Stavba!Objednatel</vt:lpstr>
      <vt:lpstr>Stavba!Objekt</vt:lpstr>
      <vt:lpstr>'10 D.1.4.D Pol'!Oblast_tisku</vt:lpstr>
      <vt:lpstr>'2 D.1.4.D Pol'!Oblast_tisku</vt:lpstr>
      <vt:lpstr>'5 D.1.4.D Pol'!Oblast_tisku</vt:lpstr>
      <vt:lpstr>'MaR D.1.4.F Pol'!Oblast_tisku</vt:lpstr>
      <vt:lpstr>'Objekt 7 - C 7 Pol'!Oblast_tisku</vt:lpstr>
      <vt:lpstr>'Objekt 7 - C D.1.4.D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Kolarčíková Eva, Ing.</cp:lastModifiedBy>
  <cp:lastPrinted>2014-02-28T09:52:57Z</cp:lastPrinted>
  <dcterms:created xsi:type="dcterms:W3CDTF">2009-04-08T07:15:50Z</dcterms:created>
  <dcterms:modified xsi:type="dcterms:W3CDTF">2018-11-06T14:45:29Z</dcterms:modified>
</cp:coreProperties>
</file>