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Dokumentace\Projektove_dokumentace\inzenyrske_stavby\Skalička - most - chodník\2025\výkaz výměr\"/>
    </mc:Choice>
  </mc:AlternateContent>
  <bookViews>
    <workbookView xWindow="0" yWindow="0" windowWidth="23040" windowHeight="9828"/>
  </bookViews>
  <sheets>
    <sheet name="Rekapitulace stavby" sheetId="1" r:id="rId1"/>
    <sheet name="SO 001 - Příprava území, ..." sheetId="2" r:id="rId2"/>
    <sheet name="SO 101 - SO 101 + SO 102 ..." sheetId="3" r:id="rId3"/>
    <sheet name="SO 103 - Plocha živice" sheetId="4" r:id="rId4"/>
    <sheet name="SO 104 - Posun stávajícíc..." sheetId="5" r:id="rId5"/>
    <sheet name="SO 191 - Dopravní značení..." sheetId="6" r:id="rId6"/>
    <sheet name="SO 192 - Dopravní značení..." sheetId="7" r:id="rId7"/>
    <sheet name="SO 401 - Výměna stávající..." sheetId="8" r:id="rId8"/>
    <sheet name="SO 1000 - Ostaní  náklady" sheetId="9" r:id="rId9"/>
    <sheet name="SO 1020 - VRN" sheetId="10" r:id="rId10"/>
  </sheets>
  <definedNames>
    <definedName name="_xlnm._FilterDatabase" localSheetId="1" hidden="1">'SO 001 - Příprava území, ...'!$C$124:$K$164</definedName>
    <definedName name="_xlnm._FilterDatabase" localSheetId="8" hidden="1">'SO 1000 - Ostaní  náklady'!$C$121:$K$157</definedName>
    <definedName name="_xlnm._FilterDatabase" localSheetId="2" hidden="1">'SO 101 - SO 101 + SO 102 ...'!$C$126:$K$216</definedName>
    <definedName name="_xlnm._FilterDatabase" localSheetId="9" hidden="1">'SO 1020 - VRN'!$C$121:$K$126</definedName>
    <definedName name="_xlnm._FilterDatabase" localSheetId="3" hidden="1">'SO 103 - Plocha živice'!$C$124:$K$147</definedName>
    <definedName name="_xlnm._FilterDatabase" localSheetId="4" hidden="1">'SO 104 - Posun stávajícíc...'!$C$123:$K$132</definedName>
    <definedName name="_xlnm._FilterDatabase" localSheetId="5" hidden="1">'SO 191 - Dopravní značení...'!$C$123:$K$147</definedName>
    <definedName name="_xlnm._FilterDatabase" localSheetId="6" hidden="1">'SO 192 - Dopravní značení...'!$C$121:$K$151</definedName>
    <definedName name="_xlnm._FilterDatabase" localSheetId="7" hidden="1">'SO 401 - Výměna stávající...'!$C$135:$K$215</definedName>
    <definedName name="_xlnm.Print_Titles" localSheetId="0">'Rekapitulace stavby'!$92:$92</definedName>
    <definedName name="_xlnm.Print_Titles" localSheetId="1">'SO 001 - Příprava území, ...'!$124:$124</definedName>
    <definedName name="_xlnm.Print_Titles" localSheetId="8">'SO 1000 - Ostaní  náklady'!$121:$121</definedName>
    <definedName name="_xlnm.Print_Titles" localSheetId="2">'SO 101 - SO 101 + SO 102 ...'!$126:$126</definedName>
    <definedName name="_xlnm.Print_Titles" localSheetId="9">'SO 1020 - VRN'!$121:$121</definedName>
    <definedName name="_xlnm.Print_Titles" localSheetId="3">'SO 103 - Plocha živice'!$124:$124</definedName>
    <definedName name="_xlnm.Print_Titles" localSheetId="4">'SO 104 - Posun stávajícíc...'!$123:$123</definedName>
    <definedName name="_xlnm.Print_Titles" localSheetId="5">'SO 191 - Dopravní značení...'!$123:$123</definedName>
    <definedName name="_xlnm.Print_Titles" localSheetId="6">'SO 192 - Dopravní značení...'!$121:$121</definedName>
    <definedName name="_xlnm.Print_Titles" localSheetId="7">'SO 401 - Výměna stávající...'!$135:$135</definedName>
    <definedName name="_xlnm.Print_Area" localSheetId="0">'Rekapitulace stavby'!$D$4:$AO$76,'Rekapitulace stavby'!$C$82:$AQ$105</definedName>
    <definedName name="_xlnm.Print_Area" localSheetId="1">'SO 001 - Příprava území, ...'!$C$4:$J$76,'SO 001 - Příprava území, ...'!$C$82:$J$104,'SO 001 - Příprava území, ...'!$C$110:$K$164</definedName>
    <definedName name="_xlnm.Print_Area" localSheetId="8">'SO 1000 - Ostaní  náklady'!$C$4:$J$76,'SO 1000 - Ostaní  náklady'!$C$82:$J$101,'SO 1000 - Ostaní  náklady'!$C$107:$K$157</definedName>
    <definedName name="_xlnm.Print_Area" localSheetId="2">'SO 101 - SO 101 + SO 102 ...'!$C$4:$J$76,'SO 101 - SO 101 + SO 102 ...'!$C$82:$J$106,'SO 101 - SO 101 + SO 102 ...'!$C$112:$K$216</definedName>
    <definedName name="_xlnm.Print_Area" localSheetId="9">'SO 1020 - VRN'!$C$4:$J$76,'SO 1020 - VRN'!$C$82:$J$101,'SO 1020 - VRN'!$C$107:$K$126</definedName>
    <definedName name="_xlnm.Print_Area" localSheetId="3">'SO 103 - Plocha živice'!$C$4:$J$76,'SO 103 - Plocha živice'!$C$82:$J$104,'SO 103 - Plocha živice'!$C$110:$K$147</definedName>
    <definedName name="_xlnm.Print_Area" localSheetId="4">'SO 104 - Posun stávajícíc...'!$C$4:$J$76,'SO 104 - Posun stávajícíc...'!$C$82:$J$103,'SO 104 - Posun stávajícíc...'!$C$109:$K$132</definedName>
    <definedName name="_xlnm.Print_Area" localSheetId="5">'SO 191 - Dopravní značení...'!$C$4:$J$76,'SO 191 - Dopravní značení...'!$C$82:$J$103,'SO 191 - Dopravní značení...'!$C$109:$K$147</definedName>
    <definedName name="_xlnm.Print_Area" localSheetId="6">'SO 192 - Dopravní značení...'!$C$4:$J$76,'SO 192 - Dopravní značení...'!$C$82:$J$101,'SO 192 - Dopravní značení...'!$C$107:$K$151</definedName>
    <definedName name="_xlnm.Print_Area" localSheetId="7">'SO 401 - Výměna stávající...'!$C$4:$J$76,'SO 401 - Výměna stávající...'!$C$82:$J$115,'SO 401 - Výměna stávající...'!$C$121:$K$215</definedName>
  </definedNames>
  <calcPr calcId="162913"/>
</workbook>
</file>

<file path=xl/calcChain.xml><?xml version="1.0" encoding="utf-8"?>
<calcChain xmlns="http://schemas.openxmlformats.org/spreadsheetml/2006/main">
  <c r="J19" i="10" l="1"/>
  <c r="J19" i="9"/>
  <c r="J20" i="9" l="1"/>
  <c r="J20" i="10"/>
  <c r="E20" i="10"/>
  <c r="J39" i="10" l="1"/>
  <c r="J38" i="10"/>
  <c r="AY104" i="1" s="1"/>
  <c r="J37" i="10"/>
  <c r="AX104" i="1" s="1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J119" i="10"/>
  <c r="J118" i="10"/>
  <c r="F118" i="10"/>
  <c r="F116" i="10"/>
  <c r="E114" i="10"/>
  <c r="J94" i="10"/>
  <c r="J93" i="10"/>
  <c r="F93" i="10"/>
  <c r="F91" i="10"/>
  <c r="E89" i="10"/>
  <c r="F119" i="10"/>
  <c r="J14" i="10"/>
  <c r="J116" i="10" s="1"/>
  <c r="E7" i="10"/>
  <c r="E110" i="10" s="1"/>
  <c r="J39" i="9"/>
  <c r="J38" i="9"/>
  <c r="AY103" i="1"/>
  <c r="J37" i="9"/>
  <c r="AX103" i="1"/>
  <c r="BI153" i="9"/>
  <c r="BH153" i="9"/>
  <c r="BG153" i="9"/>
  <c r="BF153" i="9"/>
  <c r="T153" i="9"/>
  <c r="R153" i="9"/>
  <c r="P153" i="9"/>
  <c r="BI148" i="9"/>
  <c r="BH148" i="9"/>
  <c r="BG148" i="9"/>
  <c r="BF148" i="9"/>
  <c r="T148" i="9"/>
  <c r="R148" i="9"/>
  <c r="P148" i="9"/>
  <c r="BI145" i="9"/>
  <c r="BH145" i="9"/>
  <c r="BG145" i="9"/>
  <c r="BF145" i="9"/>
  <c r="T145" i="9"/>
  <c r="R145" i="9"/>
  <c r="P145" i="9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42" i="9"/>
  <c r="BH142" i="9"/>
  <c r="BG142" i="9"/>
  <c r="BF142" i="9"/>
  <c r="T142" i="9"/>
  <c r="R142" i="9"/>
  <c r="P142" i="9"/>
  <c r="BI137" i="9"/>
  <c r="BH137" i="9"/>
  <c r="BG137" i="9"/>
  <c r="BF137" i="9"/>
  <c r="T137" i="9"/>
  <c r="R137" i="9"/>
  <c r="P137" i="9"/>
  <c r="BI133" i="9"/>
  <c r="BH133" i="9"/>
  <c r="BG133" i="9"/>
  <c r="BF133" i="9"/>
  <c r="T133" i="9"/>
  <c r="R133" i="9"/>
  <c r="P133" i="9"/>
  <c r="BI129" i="9"/>
  <c r="BH129" i="9"/>
  <c r="BG129" i="9"/>
  <c r="BF129" i="9"/>
  <c r="T129" i="9"/>
  <c r="R129" i="9"/>
  <c r="P129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J119" i="9"/>
  <c r="J118" i="9"/>
  <c r="F118" i="9"/>
  <c r="F116" i="9"/>
  <c r="E114" i="9"/>
  <c r="J94" i="9"/>
  <c r="J93" i="9"/>
  <c r="F93" i="9"/>
  <c r="F91" i="9"/>
  <c r="E89" i="9"/>
  <c r="E20" i="9"/>
  <c r="F119" i="9" s="1"/>
  <c r="J14" i="9"/>
  <c r="J116" i="9" s="1"/>
  <c r="E7" i="9"/>
  <c r="E85" i="9" s="1"/>
  <c r="J39" i="8"/>
  <c r="J38" i="8"/>
  <c r="AY102" i="1"/>
  <c r="J37" i="8"/>
  <c r="AX102" i="1"/>
  <c r="BI215" i="8"/>
  <c r="BH215" i="8"/>
  <c r="BG215" i="8"/>
  <c r="BF215" i="8"/>
  <c r="T215" i="8"/>
  <c r="R215" i="8"/>
  <c r="P215" i="8"/>
  <c r="BI214" i="8"/>
  <c r="BH214" i="8"/>
  <c r="BG214" i="8"/>
  <c r="BF214" i="8"/>
  <c r="T214" i="8"/>
  <c r="R214" i="8"/>
  <c r="P214" i="8"/>
  <c r="BI212" i="8"/>
  <c r="BH212" i="8"/>
  <c r="BG212" i="8"/>
  <c r="BF212" i="8"/>
  <c r="T212" i="8"/>
  <c r="T211" i="8"/>
  <c r="R212" i="8"/>
  <c r="R211" i="8"/>
  <c r="P212" i="8"/>
  <c r="P211" i="8"/>
  <c r="BI210" i="8"/>
  <c r="BH210" i="8"/>
  <c r="BG210" i="8"/>
  <c r="BF210" i="8"/>
  <c r="T210" i="8"/>
  <c r="R210" i="8"/>
  <c r="P210" i="8"/>
  <c r="BI209" i="8"/>
  <c r="BH209" i="8"/>
  <c r="BG209" i="8"/>
  <c r="BF209" i="8"/>
  <c r="T209" i="8"/>
  <c r="R209" i="8"/>
  <c r="P209" i="8"/>
  <c r="BI208" i="8"/>
  <c r="BH208" i="8"/>
  <c r="BG208" i="8"/>
  <c r="BF208" i="8"/>
  <c r="T208" i="8"/>
  <c r="R208" i="8"/>
  <c r="P208" i="8"/>
  <c r="BI207" i="8"/>
  <c r="BH207" i="8"/>
  <c r="BG207" i="8"/>
  <c r="BF207" i="8"/>
  <c r="T207" i="8"/>
  <c r="R207" i="8"/>
  <c r="P207" i="8"/>
  <c r="BI204" i="8"/>
  <c r="BH204" i="8"/>
  <c r="BG204" i="8"/>
  <c r="BF204" i="8"/>
  <c r="T204" i="8"/>
  <c r="T203" i="8"/>
  <c r="R204" i="8"/>
  <c r="R203" i="8"/>
  <c r="P204" i="8"/>
  <c r="P203" i="8"/>
  <c r="BI202" i="8"/>
  <c r="BH202" i="8"/>
  <c r="BG202" i="8"/>
  <c r="BF202" i="8"/>
  <c r="T202" i="8"/>
  <c r="T201" i="8"/>
  <c r="T200" i="8" s="1"/>
  <c r="R202" i="8"/>
  <c r="R201" i="8" s="1"/>
  <c r="R200" i="8" s="1"/>
  <c r="P202" i="8"/>
  <c r="P201" i="8"/>
  <c r="P200" i="8" s="1"/>
  <c r="BI199" i="8"/>
  <c r="BH199" i="8"/>
  <c r="BG199" i="8"/>
  <c r="BF199" i="8"/>
  <c r="T199" i="8"/>
  <c r="R199" i="8"/>
  <c r="P199" i="8"/>
  <c r="BI198" i="8"/>
  <c r="BH198" i="8"/>
  <c r="BG198" i="8"/>
  <c r="BF198" i="8"/>
  <c r="T198" i="8"/>
  <c r="R198" i="8"/>
  <c r="P198" i="8"/>
  <c r="BI196" i="8"/>
  <c r="BH196" i="8"/>
  <c r="BG196" i="8"/>
  <c r="BF196" i="8"/>
  <c r="T196" i="8"/>
  <c r="R196" i="8"/>
  <c r="P196" i="8"/>
  <c r="BI195" i="8"/>
  <c r="BH195" i="8"/>
  <c r="BG195" i="8"/>
  <c r="BF195" i="8"/>
  <c r="T195" i="8"/>
  <c r="R195" i="8"/>
  <c r="P195" i="8"/>
  <c r="BI194" i="8"/>
  <c r="BH194" i="8"/>
  <c r="BG194" i="8"/>
  <c r="BF194" i="8"/>
  <c r="T194" i="8"/>
  <c r="R194" i="8"/>
  <c r="P194" i="8"/>
  <c r="BI193" i="8"/>
  <c r="BH193" i="8"/>
  <c r="BG193" i="8"/>
  <c r="BF193" i="8"/>
  <c r="T193" i="8"/>
  <c r="R193" i="8"/>
  <c r="P193" i="8"/>
  <c r="BI192" i="8"/>
  <c r="BH192" i="8"/>
  <c r="BG192" i="8"/>
  <c r="BF192" i="8"/>
  <c r="T192" i="8"/>
  <c r="R192" i="8"/>
  <c r="P192" i="8"/>
  <c r="BI191" i="8"/>
  <c r="BH191" i="8"/>
  <c r="BG191" i="8"/>
  <c r="BF191" i="8"/>
  <c r="T191" i="8"/>
  <c r="R191" i="8"/>
  <c r="P191" i="8"/>
  <c r="BI190" i="8"/>
  <c r="BH190" i="8"/>
  <c r="BG190" i="8"/>
  <c r="BF190" i="8"/>
  <c r="T190" i="8"/>
  <c r="R190" i="8"/>
  <c r="P190" i="8"/>
  <c r="BI189" i="8"/>
  <c r="BH189" i="8"/>
  <c r="BG189" i="8"/>
  <c r="BF189" i="8"/>
  <c r="T189" i="8"/>
  <c r="R189" i="8"/>
  <c r="P189" i="8"/>
  <c r="BI188" i="8"/>
  <c r="BH188" i="8"/>
  <c r="BG188" i="8"/>
  <c r="BF188" i="8"/>
  <c r="T188" i="8"/>
  <c r="R188" i="8"/>
  <c r="P188" i="8"/>
  <c r="BI187" i="8"/>
  <c r="BH187" i="8"/>
  <c r="BG187" i="8"/>
  <c r="BF187" i="8"/>
  <c r="T187" i="8"/>
  <c r="R187" i="8"/>
  <c r="P187" i="8"/>
  <c r="BI186" i="8"/>
  <c r="BH186" i="8"/>
  <c r="BG186" i="8"/>
  <c r="BF186" i="8"/>
  <c r="T186" i="8"/>
  <c r="R186" i="8"/>
  <c r="P186" i="8"/>
  <c r="BI185" i="8"/>
  <c r="BH185" i="8"/>
  <c r="BG185" i="8"/>
  <c r="BF185" i="8"/>
  <c r="T185" i="8"/>
  <c r="R185" i="8"/>
  <c r="P185" i="8"/>
  <c r="BI184" i="8"/>
  <c r="BH184" i="8"/>
  <c r="BG184" i="8"/>
  <c r="BF184" i="8"/>
  <c r="T184" i="8"/>
  <c r="R184" i="8"/>
  <c r="P184" i="8"/>
  <c r="BI183" i="8"/>
  <c r="BH183" i="8"/>
  <c r="BG183" i="8"/>
  <c r="BF183" i="8"/>
  <c r="T183" i="8"/>
  <c r="R183" i="8"/>
  <c r="P183" i="8"/>
  <c r="BI182" i="8"/>
  <c r="BH182" i="8"/>
  <c r="BG182" i="8"/>
  <c r="BF182" i="8"/>
  <c r="T182" i="8"/>
  <c r="R182" i="8"/>
  <c r="P182" i="8"/>
  <c r="BI181" i="8"/>
  <c r="BH181" i="8"/>
  <c r="BG181" i="8"/>
  <c r="BF181" i="8"/>
  <c r="T181" i="8"/>
  <c r="R181" i="8"/>
  <c r="P181" i="8"/>
  <c r="BI180" i="8"/>
  <c r="BH180" i="8"/>
  <c r="BG180" i="8"/>
  <c r="BF180" i="8"/>
  <c r="T180" i="8"/>
  <c r="R180" i="8"/>
  <c r="P180" i="8"/>
  <c r="BI178" i="8"/>
  <c r="BH178" i="8"/>
  <c r="BG178" i="8"/>
  <c r="BF178" i="8"/>
  <c r="T178" i="8"/>
  <c r="R178" i="8"/>
  <c r="P178" i="8"/>
  <c r="BI177" i="8"/>
  <c r="BH177" i="8"/>
  <c r="BG177" i="8"/>
  <c r="BF177" i="8"/>
  <c r="T177" i="8"/>
  <c r="R177" i="8"/>
  <c r="P177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74" i="8"/>
  <c r="BH174" i="8"/>
  <c r="BG174" i="8"/>
  <c r="BF174" i="8"/>
  <c r="T174" i="8"/>
  <c r="R174" i="8"/>
  <c r="P174" i="8"/>
  <c r="BI173" i="8"/>
  <c r="BH173" i="8"/>
  <c r="BG173" i="8"/>
  <c r="BF173" i="8"/>
  <c r="T173" i="8"/>
  <c r="R173" i="8"/>
  <c r="P173" i="8"/>
  <c r="BI172" i="8"/>
  <c r="BH172" i="8"/>
  <c r="BG172" i="8"/>
  <c r="BF172" i="8"/>
  <c r="T172" i="8"/>
  <c r="R172" i="8"/>
  <c r="P172" i="8"/>
  <c r="BI171" i="8"/>
  <c r="BH171" i="8"/>
  <c r="BG171" i="8"/>
  <c r="BF171" i="8"/>
  <c r="T171" i="8"/>
  <c r="R171" i="8"/>
  <c r="P171" i="8"/>
  <c r="BI168" i="8"/>
  <c r="BH168" i="8"/>
  <c r="BG168" i="8"/>
  <c r="BF168" i="8"/>
  <c r="T168" i="8"/>
  <c r="R168" i="8"/>
  <c r="P168" i="8"/>
  <c r="BI167" i="8"/>
  <c r="BH167" i="8"/>
  <c r="BG167" i="8"/>
  <c r="BF167" i="8"/>
  <c r="T167" i="8"/>
  <c r="R167" i="8"/>
  <c r="P167" i="8"/>
  <c r="BI165" i="8"/>
  <c r="BH165" i="8"/>
  <c r="BG165" i="8"/>
  <c r="BF165" i="8"/>
  <c r="T165" i="8"/>
  <c r="R165" i="8"/>
  <c r="P165" i="8"/>
  <c r="BI164" i="8"/>
  <c r="BH164" i="8"/>
  <c r="BG164" i="8"/>
  <c r="BF164" i="8"/>
  <c r="T164" i="8"/>
  <c r="R164" i="8"/>
  <c r="P164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1" i="8"/>
  <c r="BH161" i="8"/>
  <c r="BG161" i="8"/>
  <c r="BF161" i="8"/>
  <c r="T161" i="8"/>
  <c r="R161" i="8"/>
  <c r="P161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6" i="8"/>
  <c r="BH156" i="8"/>
  <c r="BG156" i="8"/>
  <c r="BF156" i="8"/>
  <c r="T156" i="8"/>
  <c r="R156" i="8"/>
  <c r="P156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3" i="8"/>
  <c r="BH153" i="8"/>
  <c r="BG153" i="8"/>
  <c r="BF153" i="8"/>
  <c r="T153" i="8"/>
  <c r="R153" i="8"/>
  <c r="P153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39" i="8"/>
  <c r="BH139" i="8"/>
  <c r="BG139" i="8"/>
  <c r="BF139" i="8"/>
  <c r="T139" i="8"/>
  <c r="T138" i="8"/>
  <c r="T137" i="8" s="1"/>
  <c r="R139" i="8"/>
  <c r="R138" i="8" s="1"/>
  <c r="R137" i="8" s="1"/>
  <c r="P139" i="8"/>
  <c r="P138" i="8"/>
  <c r="P137" i="8" s="1"/>
  <c r="J133" i="8"/>
  <c r="J132" i="8"/>
  <c r="F132" i="8"/>
  <c r="F130" i="8"/>
  <c r="E128" i="8"/>
  <c r="J94" i="8"/>
  <c r="J93" i="8"/>
  <c r="F93" i="8"/>
  <c r="F91" i="8"/>
  <c r="E89" i="8"/>
  <c r="J20" i="8"/>
  <c r="E20" i="8"/>
  <c r="F94" i="8" s="1"/>
  <c r="J19" i="8"/>
  <c r="J14" i="8"/>
  <c r="J130" i="8" s="1"/>
  <c r="E7" i="8"/>
  <c r="E124" i="8" s="1"/>
  <c r="J39" i="7"/>
  <c r="J38" i="7"/>
  <c r="AY101" i="1"/>
  <c r="J37" i="7"/>
  <c r="AX101" i="1"/>
  <c r="BI150" i="7"/>
  <c r="BH150" i="7"/>
  <c r="BG150" i="7"/>
  <c r="BF150" i="7"/>
  <c r="T150" i="7"/>
  <c r="R150" i="7"/>
  <c r="P150" i="7"/>
  <c r="BI148" i="7"/>
  <c r="BH148" i="7"/>
  <c r="BG148" i="7"/>
  <c r="BF148" i="7"/>
  <c r="T148" i="7"/>
  <c r="R148" i="7"/>
  <c r="P148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1" i="7"/>
  <c r="BH141" i="7"/>
  <c r="BG141" i="7"/>
  <c r="BF141" i="7"/>
  <c r="T141" i="7"/>
  <c r="R141" i="7"/>
  <c r="P141" i="7"/>
  <c r="BI137" i="7"/>
  <c r="BH137" i="7"/>
  <c r="BG137" i="7"/>
  <c r="BF137" i="7"/>
  <c r="T137" i="7"/>
  <c r="R137" i="7"/>
  <c r="P137" i="7"/>
  <c r="BI133" i="7"/>
  <c r="BH133" i="7"/>
  <c r="BG133" i="7"/>
  <c r="BF133" i="7"/>
  <c r="T133" i="7"/>
  <c r="R133" i="7"/>
  <c r="P133" i="7"/>
  <c r="BI131" i="7"/>
  <c r="BH131" i="7"/>
  <c r="BG131" i="7"/>
  <c r="BF131" i="7"/>
  <c r="T131" i="7"/>
  <c r="R131" i="7"/>
  <c r="P131" i="7"/>
  <c r="BI127" i="7"/>
  <c r="BH127" i="7"/>
  <c r="BG127" i="7"/>
  <c r="BF127" i="7"/>
  <c r="T127" i="7"/>
  <c r="R127" i="7"/>
  <c r="P127" i="7"/>
  <c r="BI125" i="7"/>
  <c r="BH125" i="7"/>
  <c r="BG125" i="7"/>
  <c r="BF125" i="7"/>
  <c r="T125" i="7"/>
  <c r="R125" i="7"/>
  <c r="P125" i="7"/>
  <c r="J119" i="7"/>
  <c r="J118" i="7"/>
  <c r="F118" i="7"/>
  <c r="F116" i="7"/>
  <c r="E114" i="7"/>
  <c r="J94" i="7"/>
  <c r="J93" i="7"/>
  <c r="F93" i="7"/>
  <c r="F91" i="7"/>
  <c r="E89" i="7"/>
  <c r="J20" i="7"/>
  <c r="E20" i="7"/>
  <c r="F119" i="7" s="1"/>
  <c r="J19" i="7"/>
  <c r="J14" i="7"/>
  <c r="J116" i="7" s="1"/>
  <c r="E7" i="7"/>
  <c r="E85" i="7"/>
  <c r="J39" i="6"/>
  <c r="J38" i="6"/>
  <c r="AY100" i="1" s="1"/>
  <c r="J37" i="6"/>
  <c r="AX100" i="1" s="1"/>
  <c r="BI147" i="6"/>
  <c r="BH147" i="6"/>
  <c r="BG147" i="6"/>
  <c r="BF147" i="6"/>
  <c r="T147" i="6"/>
  <c r="T146" i="6" s="1"/>
  <c r="R147" i="6"/>
  <c r="R146" i="6" s="1"/>
  <c r="P147" i="6"/>
  <c r="P146" i="6" s="1"/>
  <c r="BI145" i="6"/>
  <c r="BH145" i="6"/>
  <c r="BG145" i="6"/>
  <c r="BF145" i="6"/>
  <c r="T145" i="6"/>
  <c r="R145" i="6"/>
  <c r="P145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7" i="6"/>
  <c r="BH137" i="6"/>
  <c r="BG137" i="6"/>
  <c r="BF137" i="6"/>
  <c r="T137" i="6"/>
  <c r="R137" i="6"/>
  <c r="P137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J121" i="6"/>
  <c r="J120" i="6"/>
  <c r="F120" i="6"/>
  <c r="F118" i="6"/>
  <c r="E116" i="6"/>
  <c r="J94" i="6"/>
  <c r="J93" i="6"/>
  <c r="F93" i="6"/>
  <c r="F91" i="6"/>
  <c r="E89" i="6"/>
  <c r="J20" i="6"/>
  <c r="E20" i="6"/>
  <c r="F94" i="6" s="1"/>
  <c r="J19" i="6"/>
  <c r="J14" i="6"/>
  <c r="J118" i="6" s="1"/>
  <c r="E7" i="6"/>
  <c r="E85" i="6"/>
  <c r="J39" i="5"/>
  <c r="J38" i="5"/>
  <c r="AY99" i="1" s="1"/>
  <c r="J37" i="5"/>
  <c r="AX99" i="1" s="1"/>
  <c r="BI132" i="5"/>
  <c r="BH132" i="5"/>
  <c r="BG132" i="5"/>
  <c r="BF132" i="5"/>
  <c r="T132" i="5"/>
  <c r="T131" i="5" s="1"/>
  <c r="R132" i="5"/>
  <c r="R131" i="5" s="1"/>
  <c r="P132" i="5"/>
  <c r="P131" i="5" s="1"/>
  <c r="BI130" i="5"/>
  <c r="BH130" i="5"/>
  <c r="BG130" i="5"/>
  <c r="BF130" i="5"/>
  <c r="T130" i="5"/>
  <c r="T129" i="5" s="1"/>
  <c r="R130" i="5"/>
  <c r="R129" i="5" s="1"/>
  <c r="P130" i="5"/>
  <c r="P129" i="5" s="1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J121" i="5"/>
  <c r="J120" i="5"/>
  <c r="F120" i="5"/>
  <c r="F118" i="5"/>
  <c r="E116" i="5"/>
  <c r="J94" i="5"/>
  <c r="J93" i="5"/>
  <c r="F93" i="5"/>
  <c r="F91" i="5"/>
  <c r="E89" i="5"/>
  <c r="J20" i="5"/>
  <c r="E20" i="5"/>
  <c r="F94" i="5" s="1"/>
  <c r="J19" i="5"/>
  <c r="J14" i="5"/>
  <c r="J118" i="5" s="1"/>
  <c r="E7" i="5"/>
  <c r="E112" i="5" s="1"/>
  <c r="J39" i="4"/>
  <c r="J38" i="4"/>
  <c r="AY98" i="1"/>
  <c r="J37" i="4"/>
  <c r="AX98" i="1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T127" i="4" s="1"/>
  <c r="R128" i="4"/>
  <c r="R127" i="4" s="1"/>
  <c r="P128" i="4"/>
  <c r="P127" i="4" s="1"/>
  <c r="J122" i="4"/>
  <c r="J121" i="4"/>
  <c r="F121" i="4"/>
  <c r="F119" i="4"/>
  <c r="E117" i="4"/>
  <c r="J94" i="4"/>
  <c r="J93" i="4"/>
  <c r="F93" i="4"/>
  <c r="F91" i="4"/>
  <c r="E89" i="4"/>
  <c r="J20" i="4"/>
  <c r="E20" i="4"/>
  <c r="F122" i="4" s="1"/>
  <c r="J19" i="4"/>
  <c r="J14" i="4"/>
  <c r="J119" i="4" s="1"/>
  <c r="E7" i="4"/>
  <c r="E85" i="4" s="1"/>
  <c r="J39" i="3"/>
  <c r="J38" i="3"/>
  <c r="AY97" i="1"/>
  <c r="J37" i="3"/>
  <c r="AX97" i="1"/>
  <c r="BI216" i="3"/>
  <c r="BH216" i="3"/>
  <c r="BG216" i="3"/>
  <c r="BF216" i="3"/>
  <c r="T216" i="3"/>
  <c r="T215" i="3"/>
  <c r="R216" i="3"/>
  <c r="R215" i="3"/>
  <c r="P216" i="3"/>
  <c r="P215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T160" i="3"/>
  <c r="R161" i="3"/>
  <c r="R160" i="3"/>
  <c r="P161" i="3"/>
  <c r="P160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J124" i="3"/>
  <c r="J123" i="3"/>
  <c r="F123" i="3"/>
  <c r="F121" i="3"/>
  <c r="E119" i="3"/>
  <c r="J94" i="3"/>
  <c r="J93" i="3"/>
  <c r="F93" i="3"/>
  <c r="F91" i="3"/>
  <c r="E89" i="3"/>
  <c r="J20" i="3"/>
  <c r="E20" i="3"/>
  <c r="F94" i="3" s="1"/>
  <c r="J19" i="3"/>
  <c r="J14" i="3"/>
  <c r="J121" i="3" s="1"/>
  <c r="E7" i="3"/>
  <c r="E115" i="3"/>
  <c r="J39" i="2"/>
  <c r="J38" i="2"/>
  <c r="AY96" i="1" s="1"/>
  <c r="J37" i="2"/>
  <c r="AX96" i="1" s="1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T153" i="2"/>
  <c r="R154" i="2"/>
  <c r="R153" i="2"/>
  <c r="P154" i="2"/>
  <c r="P153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38" i="2"/>
  <c r="BH138" i="2"/>
  <c r="BG138" i="2"/>
  <c r="BF138" i="2"/>
  <c r="T138" i="2"/>
  <c r="R138" i="2"/>
  <c r="P138" i="2"/>
  <c r="BI134" i="2"/>
  <c r="BH134" i="2"/>
  <c r="BG134" i="2"/>
  <c r="BF134" i="2"/>
  <c r="T134" i="2"/>
  <c r="R134" i="2"/>
  <c r="P134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J122" i="2"/>
  <c r="J121" i="2"/>
  <c r="F121" i="2"/>
  <c r="F119" i="2"/>
  <c r="E117" i="2"/>
  <c r="J94" i="2"/>
  <c r="J93" i="2"/>
  <c r="F93" i="2"/>
  <c r="F91" i="2"/>
  <c r="E89" i="2"/>
  <c r="J20" i="2"/>
  <c r="E20" i="2"/>
  <c r="F122" i="2" s="1"/>
  <c r="J19" i="2"/>
  <c r="J14" i="2"/>
  <c r="J119" i="2" s="1"/>
  <c r="E7" i="2"/>
  <c r="E113" i="2"/>
  <c r="L90" i="1"/>
  <c r="AM90" i="1"/>
  <c r="AM89" i="1"/>
  <c r="L89" i="1"/>
  <c r="AM87" i="1"/>
  <c r="L87" i="1"/>
  <c r="L85" i="1"/>
  <c r="L84" i="1"/>
  <c r="J154" i="2"/>
  <c r="BK154" i="2"/>
  <c r="J157" i="2"/>
  <c r="J128" i="2"/>
  <c r="J216" i="3"/>
  <c r="BK181" i="3"/>
  <c r="J207" i="3"/>
  <c r="BK186" i="3"/>
  <c r="BK202" i="3"/>
  <c r="J189" i="3"/>
  <c r="BK150" i="3"/>
  <c r="BK189" i="3"/>
  <c r="J144" i="3"/>
  <c r="BK132" i="3"/>
  <c r="BK196" i="3"/>
  <c r="J134" i="3"/>
  <c r="J183" i="3"/>
  <c r="J144" i="4"/>
  <c r="BK147" i="4"/>
  <c r="BK127" i="5"/>
  <c r="J128" i="5"/>
  <c r="J139" i="6"/>
  <c r="J145" i="6"/>
  <c r="BK135" i="6"/>
  <c r="BK145" i="7"/>
  <c r="BK131" i="7"/>
  <c r="J125" i="7"/>
  <c r="J208" i="8"/>
  <c r="BK173" i="8"/>
  <c r="J153" i="8"/>
  <c r="BK156" i="8"/>
  <c r="BK186" i="8"/>
  <c r="J209" i="8"/>
  <c r="BK152" i="8"/>
  <c r="BK172" i="8"/>
  <c r="BK150" i="2"/>
  <c r="BK129" i="2"/>
  <c r="BK148" i="2"/>
  <c r="BK144" i="2"/>
  <c r="J202" i="3"/>
  <c r="BK133" i="3"/>
  <c r="J206" i="3"/>
  <c r="J186" i="3"/>
  <c r="BK169" i="3"/>
  <c r="BK139" i="3"/>
  <c r="J194" i="3"/>
  <c r="J147" i="3"/>
  <c r="J161" i="3"/>
  <c r="BK172" i="3"/>
  <c r="BK130" i="4"/>
  <c r="BK132" i="5"/>
  <c r="BK161" i="8"/>
  <c r="BK184" i="8"/>
  <c r="J212" i="8"/>
  <c r="BK182" i="8"/>
  <c r="J199" i="8"/>
  <c r="J194" i="8"/>
  <c r="BK214" i="8"/>
  <c r="BK150" i="8"/>
  <c r="BK143" i="9"/>
  <c r="BK129" i="9"/>
  <c r="BK126" i="10"/>
  <c r="J152" i="2"/>
  <c r="J159" i="2"/>
  <c r="J143" i="2"/>
  <c r="BK146" i="2"/>
  <c r="BK204" i="3"/>
  <c r="BK141" i="3"/>
  <c r="J187" i="3"/>
  <c r="BK203" i="3"/>
  <c r="BK175" i="3"/>
  <c r="J133" i="3"/>
  <c r="J150" i="3"/>
  <c r="J175" i="3"/>
  <c r="J185" i="3"/>
  <c r="J143" i="3"/>
  <c r="J142" i="4"/>
  <c r="BK141" i="4"/>
  <c r="BK130" i="5"/>
  <c r="J128" i="6"/>
  <c r="BK131" i="6"/>
  <c r="J129" i="6"/>
  <c r="BK127" i="7"/>
  <c r="BK141" i="7"/>
  <c r="BK192" i="8"/>
  <c r="BK157" i="8"/>
  <c r="J157" i="8"/>
  <c r="BK199" i="8"/>
  <c r="J181" i="8"/>
  <c r="BK148" i="8"/>
  <c r="BK146" i="8"/>
  <c r="BK188" i="8"/>
  <c r="J145" i="8"/>
  <c r="J161" i="8"/>
  <c r="J196" i="8"/>
  <c r="J207" i="8"/>
  <c r="BK189" i="8"/>
  <c r="BK155" i="8"/>
  <c r="J142" i="9"/>
  <c r="BK126" i="9"/>
  <c r="J125" i="10"/>
  <c r="J158" i="3"/>
  <c r="BK134" i="3"/>
  <c r="BK185" i="3"/>
  <c r="BK184" i="3"/>
  <c r="J191" i="3"/>
  <c r="J131" i="4"/>
  <c r="BK141" i="6"/>
  <c r="J131" i="6"/>
  <c r="BK142" i="6"/>
  <c r="BK150" i="7"/>
  <c r="J183" i="8"/>
  <c r="J151" i="8"/>
  <c r="J202" i="8"/>
  <c r="J178" i="8"/>
  <c r="J147" i="8"/>
  <c r="J144" i="8"/>
  <c r="J193" i="8"/>
  <c r="BK162" i="8"/>
  <c r="J165" i="8"/>
  <c r="BK171" i="8"/>
  <c r="J162" i="8"/>
  <c r="BK183" i="8"/>
  <c r="J148" i="9"/>
  <c r="J126" i="9"/>
  <c r="J133" i="9"/>
  <c r="J188" i="3"/>
  <c r="BK138" i="3"/>
  <c r="J157" i="3"/>
  <c r="BK168" i="3"/>
  <c r="J193" i="3"/>
  <c r="BK198" i="3"/>
  <c r="J178" i="3"/>
  <c r="J130" i="3"/>
  <c r="BK138" i="4"/>
  <c r="BK132" i="4"/>
  <c r="J130" i="5"/>
  <c r="BK140" i="6"/>
  <c r="BK128" i="6"/>
  <c r="J141" i="7"/>
  <c r="J145" i="7"/>
  <c r="BK177" i="8"/>
  <c r="J210" i="8"/>
  <c r="BK194" i="8"/>
  <c r="BK168" i="8"/>
  <c r="BK151" i="8"/>
  <c r="BK160" i="8"/>
  <c r="BK181" i="8"/>
  <c r="J146" i="8"/>
  <c r="J190" i="8"/>
  <c r="J215" i="8"/>
  <c r="BK163" i="8"/>
  <c r="J143" i="8"/>
  <c r="BK175" i="8"/>
  <c r="J143" i="9"/>
  <c r="J145" i="9"/>
  <c r="BK156" i="2"/>
  <c r="BK134" i="2"/>
  <c r="J144" i="2"/>
  <c r="BK128" i="2"/>
  <c r="J138" i="2"/>
  <c r="J196" i="3"/>
  <c r="J139" i="3"/>
  <c r="BK194" i="3"/>
  <c r="BK201" i="3"/>
  <c r="BK183" i="3"/>
  <c r="J174" i="3"/>
  <c r="J164" i="3"/>
  <c r="BK188" i="3"/>
  <c r="J190" i="3"/>
  <c r="BK157" i="3"/>
  <c r="BK146" i="4"/>
  <c r="J130" i="4"/>
  <c r="J128" i="4"/>
  <c r="J147" i="4"/>
  <c r="J146" i="4"/>
  <c r="BK142" i="4"/>
  <c r="J136" i="4"/>
  <c r="J127" i="5"/>
  <c r="BK132" i="6"/>
  <c r="J142" i="6"/>
  <c r="J133" i="7"/>
  <c r="J148" i="7"/>
  <c r="BK164" i="8"/>
  <c r="J154" i="8"/>
  <c r="J187" i="8"/>
  <c r="J152" i="8"/>
  <c r="BK208" i="8"/>
  <c r="J186" i="8"/>
  <c r="BK157" i="2"/>
  <c r="BK159" i="2"/>
  <c r="J160" i="2"/>
  <c r="J156" i="2"/>
  <c r="BK208" i="3"/>
  <c r="BK191" i="3"/>
  <c r="J201" i="3"/>
  <c r="BK205" i="3"/>
  <c r="J171" i="3"/>
  <c r="J172" i="3"/>
  <c r="BK130" i="3"/>
  <c r="BK190" i="3"/>
  <c r="BK192" i="3"/>
  <c r="J177" i="3"/>
  <c r="J138" i="3"/>
  <c r="J135" i="4"/>
  <c r="J134" i="4"/>
  <c r="J141" i="6"/>
  <c r="J147" i="6"/>
  <c r="BK137" i="6"/>
  <c r="J150" i="7"/>
  <c r="BK202" i="8"/>
  <c r="BK158" i="8"/>
  <c r="BK176" i="8"/>
  <c r="J198" i="8"/>
  <c r="J176" i="8"/>
  <c r="BK142" i="8"/>
  <c r="BK139" i="8"/>
  <c r="J185" i="8"/>
  <c r="BK215" i="8"/>
  <c r="J189" i="8"/>
  <c r="BK195" i="8"/>
  <c r="BK191" i="8"/>
  <c r="BK187" i="8"/>
  <c r="BK159" i="8"/>
  <c r="BK145" i="9"/>
  <c r="BK144" i="9"/>
  <c r="J146" i="2"/>
  <c r="BK207" i="3"/>
  <c r="BK178" i="3"/>
  <c r="BK206" i="3"/>
  <c r="BK164" i="3"/>
  <c r="J198" i="3"/>
  <c r="BK177" i="3"/>
  <c r="BK136" i="3"/>
  <c r="BK182" i="3"/>
  <c r="BK161" i="3"/>
  <c r="J132" i="3"/>
  <c r="BK144" i="3"/>
  <c r="J181" i="3"/>
  <c r="BK152" i="3"/>
  <c r="BK171" i="3"/>
  <c r="BK134" i="4"/>
  <c r="BK144" i="4"/>
  <c r="J140" i="4"/>
  <c r="BK128" i="4"/>
  <c r="BK128" i="5"/>
  <c r="BK139" i="6"/>
  <c r="BK134" i="6"/>
  <c r="BK147" i="6"/>
  <c r="J135" i="6"/>
  <c r="J127" i="7"/>
  <c r="J131" i="7"/>
  <c r="J163" i="8"/>
  <c r="BK190" i="8"/>
  <c r="J139" i="8"/>
  <c r="BK145" i="8"/>
  <c r="BK149" i="8"/>
  <c r="BK153" i="8"/>
  <c r="J156" i="8"/>
  <c r="BK180" i="8"/>
  <c r="BK147" i="8"/>
  <c r="BK196" i="8"/>
  <c r="J160" i="8"/>
  <c r="J172" i="8"/>
  <c r="BK185" i="8"/>
  <c r="J184" i="8"/>
  <c r="BK137" i="9"/>
  <c r="J125" i="9"/>
  <c r="BK125" i="9"/>
  <c r="AS95" i="1"/>
  <c r="J148" i="2"/>
  <c r="J205" i="3"/>
  <c r="BK174" i="3"/>
  <c r="J203" i="3"/>
  <c r="BK216" i="3"/>
  <c r="J192" i="3"/>
  <c r="J184" i="3"/>
  <c r="J141" i="3"/>
  <c r="BK143" i="3"/>
  <c r="J169" i="3"/>
  <c r="J152" i="3"/>
  <c r="J182" i="3"/>
  <c r="BK156" i="3"/>
  <c r="BK187" i="3"/>
  <c r="BK140" i="4"/>
  <c r="BK136" i="4"/>
  <c r="J141" i="4"/>
  <c r="BK135" i="4"/>
  <c r="J132" i="5"/>
  <c r="J127" i="6"/>
  <c r="BK127" i="6"/>
  <c r="BK133" i="7"/>
  <c r="BK148" i="7"/>
  <c r="BK125" i="7"/>
  <c r="J174" i="8"/>
  <c r="BK212" i="8"/>
  <c r="BK143" i="8"/>
  <c r="J164" i="8"/>
  <c r="J150" i="8"/>
  <c r="BK204" i="8"/>
  <c r="J195" i="8"/>
  <c r="J167" i="8"/>
  <c r="J192" i="8"/>
  <c r="J155" i="8"/>
  <c r="J173" i="8"/>
  <c r="BK193" i="8"/>
  <c r="BK209" i="8"/>
  <c r="BK174" i="8"/>
  <c r="J144" i="9"/>
  <c r="J137" i="9"/>
  <c r="BK142" i="9"/>
  <c r="BK125" i="10"/>
  <c r="BK160" i="2"/>
  <c r="J129" i="2"/>
  <c r="BK143" i="2"/>
  <c r="BK152" i="2"/>
  <c r="J134" i="2"/>
  <c r="BK193" i="3"/>
  <c r="J136" i="3"/>
  <c r="J208" i="3"/>
  <c r="BK131" i="4"/>
  <c r="F37" i="4"/>
  <c r="J137" i="6"/>
  <c r="J140" i="6"/>
  <c r="J132" i="6"/>
  <c r="BK137" i="7"/>
  <c r="J137" i="7"/>
  <c r="J180" i="8"/>
  <c r="BK178" i="8"/>
  <c r="BK165" i="8"/>
  <c r="J158" i="8"/>
  <c r="J149" i="8"/>
  <c r="J159" i="8"/>
  <c r="J177" i="8"/>
  <c r="BK198" i="8"/>
  <c r="J188" i="8"/>
  <c r="J214" i="8"/>
  <c r="BK210" i="8"/>
  <c r="J204" i="8"/>
  <c r="BK153" i="9"/>
  <c r="BK133" i="9"/>
  <c r="J129" i="9"/>
  <c r="J161" i="2"/>
  <c r="J150" i="2"/>
  <c r="BK138" i="2"/>
  <c r="BK161" i="2"/>
  <c r="J200" i="3"/>
  <c r="J204" i="3"/>
  <c r="BK158" i="3"/>
  <c r="BK200" i="3"/>
  <c r="J156" i="3"/>
  <c r="J168" i="3"/>
  <c r="BK147" i="3"/>
  <c r="J138" i="4"/>
  <c r="J132" i="4"/>
  <c r="BK129" i="6"/>
  <c r="BK145" i="6"/>
  <c r="J134" i="6"/>
  <c r="J146" i="7"/>
  <c r="BK146" i="7"/>
  <c r="BK154" i="8"/>
  <c r="J168" i="8"/>
  <c r="BK167" i="8"/>
  <c r="J171" i="8"/>
  <c r="BK207" i="8"/>
  <c r="J142" i="8"/>
  <c r="J148" i="8"/>
  <c r="J191" i="8"/>
  <c r="J175" i="8"/>
  <c r="BK144" i="8"/>
  <c r="J182" i="8"/>
  <c r="BK148" i="9"/>
  <c r="J153" i="9"/>
  <c r="J126" i="10"/>
  <c r="R149" i="2" l="1"/>
  <c r="BK129" i="3"/>
  <c r="J129" i="3" s="1"/>
  <c r="J100" i="3" s="1"/>
  <c r="P195" i="3"/>
  <c r="R129" i="4"/>
  <c r="T145" i="4"/>
  <c r="P126" i="5"/>
  <c r="P125" i="5" s="1"/>
  <c r="P124" i="5" s="1"/>
  <c r="AU99" i="1" s="1"/>
  <c r="P126" i="6"/>
  <c r="R170" i="8"/>
  <c r="P180" i="3"/>
  <c r="P128" i="3" s="1"/>
  <c r="P127" i="3" s="1"/>
  <c r="AU97" i="1" s="1"/>
  <c r="BK129" i="4"/>
  <c r="J129" i="4"/>
  <c r="J101" i="4" s="1"/>
  <c r="BK145" i="4"/>
  <c r="J145" i="4" s="1"/>
  <c r="J103" i="4"/>
  <c r="BK126" i="6"/>
  <c r="P124" i="7"/>
  <c r="P123" i="7" s="1"/>
  <c r="P122" i="7" s="1"/>
  <c r="AU101" i="1" s="1"/>
  <c r="R179" i="8"/>
  <c r="P149" i="2"/>
  <c r="T155" i="2"/>
  <c r="P163" i="3"/>
  <c r="T180" i="3"/>
  <c r="P129" i="4"/>
  <c r="P126" i="4"/>
  <c r="P125" i="4" s="1"/>
  <c r="AU98" i="1" s="1"/>
  <c r="P145" i="4"/>
  <c r="P133" i="6"/>
  <c r="R124" i="7"/>
  <c r="R123" i="7"/>
  <c r="R122" i="7" s="1"/>
  <c r="R166" i="8"/>
  <c r="R140" i="8" s="1"/>
  <c r="T197" i="8"/>
  <c r="BK127" i="2"/>
  <c r="T149" i="2"/>
  <c r="R163" i="3"/>
  <c r="R195" i="3"/>
  <c r="T139" i="4"/>
  <c r="T133" i="6"/>
  <c r="P141" i="8"/>
  <c r="P179" i="8"/>
  <c r="T213" i="8"/>
  <c r="BK163" i="3"/>
  <c r="J163" i="3"/>
  <c r="J102" i="3" s="1"/>
  <c r="T195" i="3"/>
  <c r="BK139" i="4"/>
  <c r="J139" i="4"/>
  <c r="J102" i="4" s="1"/>
  <c r="R126" i="5"/>
  <c r="R125" i="5" s="1"/>
  <c r="R124" i="5" s="1"/>
  <c r="R141" i="8"/>
  <c r="T166" i="8"/>
  <c r="BK197" i="8"/>
  <c r="J197" i="8" s="1"/>
  <c r="J107" i="8"/>
  <c r="T206" i="8"/>
  <c r="T205" i="8"/>
  <c r="T127" i="2"/>
  <c r="T126" i="2"/>
  <c r="T125" i="2" s="1"/>
  <c r="R155" i="2"/>
  <c r="P129" i="3"/>
  <c r="BK180" i="3"/>
  <c r="J180" i="3"/>
  <c r="J103" i="3" s="1"/>
  <c r="T179" i="8"/>
  <c r="P213" i="8"/>
  <c r="P127" i="2"/>
  <c r="P126" i="2" s="1"/>
  <c r="P125" i="2"/>
  <c r="AU96" i="1" s="1"/>
  <c r="BK155" i="2"/>
  <c r="J155" i="2" s="1"/>
  <c r="J103" i="2"/>
  <c r="T126" i="6"/>
  <c r="T125" i="6"/>
  <c r="T124" i="6" s="1"/>
  <c r="BK170" i="8"/>
  <c r="P197" i="8"/>
  <c r="R206" i="8"/>
  <c r="BK124" i="10"/>
  <c r="J124" i="10" s="1"/>
  <c r="J100" i="10" s="1"/>
  <c r="R127" i="2"/>
  <c r="R126" i="2" s="1"/>
  <c r="R125" i="2" s="1"/>
  <c r="P155" i="2"/>
  <c r="T129" i="3"/>
  <c r="R180" i="3"/>
  <c r="T126" i="5"/>
  <c r="T125" i="5" s="1"/>
  <c r="T124" i="5"/>
  <c r="BK133" i="6"/>
  <c r="J133" i="6"/>
  <c r="J101" i="6" s="1"/>
  <c r="BK166" i="8"/>
  <c r="J166" i="8" s="1"/>
  <c r="J103" i="8"/>
  <c r="P170" i="8"/>
  <c r="P169" i="8"/>
  <c r="R197" i="8"/>
  <c r="BK206" i="8"/>
  <c r="J206" i="8" s="1"/>
  <c r="J112" i="8" s="1"/>
  <c r="R213" i="8"/>
  <c r="R124" i="9"/>
  <c r="R123" i="9" s="1"/>
  <c r="R122" i="9"/>
  <c r="BK149" i="2"/>
  <c r="J149" i="2"/>
  <c r="J101" i="2" s="1"/>
  <c r="R129" i="3"/>
  <c r="T163" i="3"/>
  <c r="R139" i="4"/>
  <c r="R133" i="6"/>
  <c r="T124" i="7"/>
  <c r="T123" i="7" s="1"/>
  <c r="T122" i="7" s="1"/>
  <c r="BK141" i="8"/>
  <c r="BK140" i="8"/>
  <c r="J140" i="8" s="1"/>
  <c r="J101" i="8"/>
  <c r="BK179" i="8"/>
  <c r="J179" i="8"/>
  <c r="J106" i="8" s="1"/>
  <c r="P206" i="8"/>
  <c r="P205" i="8" s="1"/>
  <c r="BK124" i="9"/>
  <c r="J124" i="9" s="1"/>
  <c r="J100" i="9" s="1"/>
  <c r="P124" i="10"/>
  <c r="P123" i="10"/>
  <c r="P122" i="10" s="1"/>
  <c r="AU104" i="1"/>
  <c r="BK195" i="3"/>
  <c r="J195" i="3"/>
  <c r="J104" i="3" s="1"/>
  <c r="T129" i="4"/>
  <c r="R145" i="4"/>
  <c r="BK126" i="5"/>
  <c r="J126" i="5" s="1"/>
  <c r="J100" i="5" s="1"/>
  <c r="R126" i="6"/>
  <c r="R125" i="6"/>
  <c r="R124" i="6" s="1"/>
  <c r="BK124" i="7"/>
  <c r="J124" i="7" s="1"/>
  <c r="J100" i="7"/>
  <c r="P166" i="8"/>
  <c r="P124" i="9"/>
  <c r="P123" i="9" s="1"/>
  <c r="P122" i="9" s="1"/>
  <c r="AU103" i="1" s="1"/>
  <c r="R124" i="10"/>
  <c r="R123" i="10" s="1"/>
  <c r="R122" i="10" s="1"/>
  <c r="P139" i="4"/>
  <c r="T141" i="8"/>
  <c r="T140" i="8" s="1"/>
  <c r="T170" i="8"/>
  <c r="T169" i="8"/>
  <c r="T136" i="8" s="1"/>
  <c r="BK213" i="8"/>
  <c r="J213" i="8"/>
  <c r="J114" i="8" s="1"/>
  <c r="T124" i="9"/>
  <c r="T123" i="9" s="1"/>
  <c r="T122" i="9"/>
  <c r="T124" i="10"/>
  <c r="T123" i="10"/>
  <c r="T122" i="10" s="1"/>
  <c r="BK160" i="3"/>
  <c r="J160" i="3" s="1"/>
  <c r="J101" i="3"/>
  <c r="BK203" i="8"/>
  <c r="J203" i="8"/>
  <c r="J110" i="8" s="1"/>
  <c r="BK127" i="4"/>
  <c r="J127" i="4" s="1"/>
  <c r="J100" i="4"/>
  <c r="BK211" i="8"/>
  <c r="J211" i="8"/>
  <c r="J113" i="8" s="1"/>
  <c r="BK201" i="8"/>
  <c r="J201" i="8" s="1"/>
  <c r="J109" i="8"/>
  <c r="BK215" i="3"/>
  <c r="J215" i="3"/>
  <c r="J105" i="3" s="1"/>
  <c r="BK146" i="6"/>
  <c r="J146" i="6" s="1"/>
  <c r="J102" i="6"/>
  <c r="BK138" i="8"/>
  <c r="J138" i="8"/>
  <c r="J100" i="8" s="1"/>
  <c r="BK153" i="2"/>
  <c r="J153" i="2" s="1"/>
  <c r="J102" i="2"/>
  <c r="BK129" i="5"/>
  <c r="J129" i="5"/>
  <c r="J101" i="5" s="1"/>
  <c r="BK131" i="5"/>
  <c r="J131" i="5" s="1"/>
  <c r="J102" i="5"/>
  <c r="E85" i="10"/>
  <c r="J91" i="10"/>
  <c r="F94" i="10"/>
  <c r="BE125" i="10"/>
  <c r="BE126" i="10"/>
  <c r="J170" i="8"/>
  <c r="J105" i="8" s="1"/>
  <c r="BE137" i="9"/>
  <c r="BE142" i="9"/>
  <c r="J141" i="8"/>
  <c r="J102" i="8" s="1"/>
  <c r="J91" i="9"/>
  <c r="E110" i="9"/>
  <c r="F94" i="9"/>
  <c r="BE125" i="9"/>
  <c r="BE129" i="9"/>
  <c r="BE143" i="9"/>
  <c r="BE144" i="9"/>
  <c r="BE145" i="9"/>
  <c r="BE148" i="9"/>
  <c r="BE153" i="9"/>
  <c r="BE126" i="9"/>
  <c r="BE133" i="9"/>
  <c r="BE152" i="8"/>
  <c r="BE160" i="8"/>
  <c r="BE162" i="8"/>
  <c r="BE163" i="8"/>
  <c r="BE178" i="8"/>
  <c r="BE185" i="8"/>
  <c r="BE207" i="8"/>
  <c r="BE210" i="8"/>
  <c r="BE190" i="8"/>
  <c r="BE192" i="8"/>
  <c r="BK123" i="7"/>
  <c r="J123" i="7" s="1"/>
  <c r="J99" i="7" s="1"/>
  <c r="E85" i="8"/>
  <c r="BE147" i="8"/>
  <c r="BE154" i="8"/>
  <c r="BE158" i="8"/>
  <c r="BE186" i="8"/>
  <c r="BE196" i="8"/>
  <c r="BE215" i="8"/>
  <c r="BE145" i="8"/>
  <c r="BE164" i="8"/>
  <c r="BE180" i="8"/>
  <c r="BE191" i="8"/>
  <c r="BE204" i="8"/>
  <c r="BE209" i="8"/>
  <c r="J91" i="8"/>
  <c r="BE144" i="8"/>
  <c r="BE148" i="8"/>
  <c r="BE156" i="8"/>
  <c r="BE177" i="8"/>
  <c r="BE183" i="8"/>
  <c r="BE199" i="8"/>
  <c r="BE208" i="8"/>
  <c r="BE214" i="8"/>
  <c r="BE139" i="8"/>
  <c r="BE157" i="8"/>
  <c r="BE171" i="8"/>
  <c r="BE175" i="8"/>
  <c r="BE189" i="8"/>
  <c r="F133" i="8"/>
  <c r="BE143" i="8"/>
  <c r="BE153" i="8"/>
  <c r="BE167" i="8"/>
  <c r="BE172" i="8"/>
  <c r="BE194" i="8"/>
  <c r="BE202" i="8"/>
  <c r="BE142" i="8"/>
  <c r="BE155" i="8"/>
  <c r="BE173" i="8"/>
  <c r="BE193" i="8"/>
  <c r="BE198" i="8"/>
  <c r="BE182" i="8"/>
  <c r="BE184" i="8"/>
  <c r="BE188" i="8"/>
  <c r="BE161" i="8"/>
  <c r="BE187" i="8"/>
  <c r="BE195" i="8"/>
  <c r="BE212" i="8"/>
  <c r="BE146" i="8"/>
  <c r="BE149" i="8"/>
  <c r="BE150" i="8"/>
  <c r="BE151" i="8"/>
  <c r="BE174" i="8"/>
  <c r="BE181" i="8"/>
  <c r="BE159" i="8"/>
  <c r="BE165" i="8"/>
  <c r="BE168" i="8"/>
  <c r="BE176" i="8"/>
  <c r="E110" i="7"/>
  <c r="BE125" i="7"/>
  <c r="BE127" i="7"/>
  <c r="J126" i="6"/>
  <c r="J100" i="6" s="1"/>
  <c r="F94" i="7"/>
  <c r="BE133" i="7"/>
  <c r="BE145" i="7"/>
  <c r="J91" i="7"/>
  <c r="BE131" i="7"/>
  <c r="BE137" i="7"/>
  <c r="BE141" i="7"/>
  <c r="BE150" i="7"/>
  <c r="BE146" i="7"/>
  <c r="BE148" i="7"/>
  <c r="E112" i="6"/>
  <c r="BE128" i="6"/>
  <c r="BE134" i="6"/>
  <c r="J91" i="6"/>
  <c r="F121" i="6"/>
  <c r="BE139" i="6"/>
  <c r="BE140" i="6"/>
  <c r="BE131" i="6"/>
  <c r="BE137" i="6"/>
  <c r="BE141" i="6"/>
  <c r="BE145" i="6"/>
  <c r="BE127" i="6"/>
  <c r="BE135" i="6"/>
  <c r="BE142" i="6"/>
  <c r="BE147" i="6"/>
  <c r="BE129" i="6"/>
  <c r="BE132" i="6"/>
  <c r="J91" i="5"/>
  <c r="E85" i="5"/>
  <c r="BE127" i="5"/>
  <c r="F121" i="5"/>
  <c r="BE128" i="5"/>
  <c r="BE130" i="5"/>
  <c r="BE132" i="5"/>
  <c r="E113" i="4"/>
  <c r="BE131" i="4"/>
  <c r="BE134" i="4"/>
  <c r="BE136" i="4"/>
  <c r="BE138" i="4"/>
  <c r="BE140" i="4"/>
  <c r="BE141" i="4"/>
  <c r="BE142" i="4"/>
  <c r="BE144" i="4"/>
  <c r="F94" i="4"/>
  <c r="BE130" i="4"/>
  <c r="BE135" i="4"/>
  <c r="BE146" i="4"/>
  <c r="BE147" i="4"/>
  <c r="J91" i="4"/>
  <c r="BE128" i="4"/>
  <c r="BE132" i="4"/>
  <c r="BB98" i="1"/>
  <c r="BE188" i="3"/>
  <c r="J127" i="2"/>
  <c r="J100" i="2" s="1"/>
  <c r="BE132" i="3"/>
  <c r="BE134" i="3"/>
  <c r="BE164" i="3"/>
  <c r="BE171" i="3"/>
  <c r="BE183" i="3"/>
  <c r="BE186" i="3"/>
  <c r="BE189" i="3"/>
  <c r="F124" i="3"/>
  <c r="BE156" i="3"/>
  <c r="BE158" i="3"/>
  <c r="BE177" i="3"/>
  <c r="BE184" i="3"/>
  <c r="J91" i="3"/>
  <c r="BE178" i="3"/>
  <c r="BE138" i="3"/>
  <c r="BE139" i="3"/>
  <c r="BE168" i="3"/>
  <c r="BE133" i="3"/>
  <c r="BE136" i="3"/>
  <c r="BE141" i="3"/>
  <c r="BE150" i="3"/>
  <c r="E85" i="3"/>
  <c r="BE130" i="3"/>
  <c r="BE147" i="3"/>
  <c r="BE152" i="3"/>
  <c r="BE172" i="3"/>
  <c r="BE174" i="3"/>
  <c r="BE185" i="3"/>
  <c r="BE187" i="3"/>
  <c r="BE191" i="3"/>
  <c r="BE194" i="3"/>
  <c r="BE201" i="3"/>
  <c r="BE206" i="3"/>
  <c r="BE207" i="3"/>
  <c r="BE161" i="3"/>
  <c r="BE181" i="3"/>
  <c r="BE193" i="3"/>
  <c r="BE196" i="3"/>
  <c r="BE204" i="3"/>
  <c r="BE205" i="3"/>
  <c r="BE208" i="3"/>
  <c r="BE216" i="3"/>
  <c r="BE143" i="3"/>
  <c r="BE144" i="3"/>
  <c r="BE157" i="3"/>
  <c r="BE169" i="3"/>
  <c r="BE175" i="3"/>
  <c r="BE182" i="3"/>
  <c r="BE190" i="3"/>
  <c r="BE192" i="3"/>
  <c r="BE198" i="3"/>
  <c r="BE200" i="3"/>
  <c r="BE202" i="3"/>
  <c r="BE203" i="3"/>
  <c r="BE128" i="2"/>
  <c r="F94" i="2"/>
  <c r="BE129" i="2"/>
  <c r="BE134" i="2"/>
  <c r="BE152" i="2"/>
  <c r="BE159" i="2"/>
  <c r="J91" i="2"/>
  <c r="E85" i="2"/>
  <c r="BE154" i="2"/>
  <c r="BE156" i="2"/>
  <c r="BE160" i="2"/>
  <c r="BE138" i="2"/>
  <c r="BE143" i="2"/>
  <c r="BE157" i="2"/>
  <c r="BE161" i="2"/>
  <c r="BE144" i="2"/>
  <c r="BE146" i="2"/>
  <c r="BE148" i="2"/>
  <c r="BE150" i="2"/>
  <c r="AS94" i="1"/>
  <c r="J36" i="4"/>
  <c r="AW98" i="1" s="1"/>
  <c r="F36" i="5"/>
  <c r="BA99" i="1" s="1"/>
  <c r="J36" i="6"/>
  <c r="AW100" i="1" s="1"/>
  <c r="F36" i="8"/>
  <c r="BA102" i="1" s="1"/>
  <c r="F36" i="3"/>
  <c r="BA97" i="1" s="1"/>
  <c r="F38" i="8"/>
  <c r="BC102" i="1" s="1"/>
  <c r="J36" i="3"/>
  <c r="AW97" i="1" s="1"/>
  <c r="F39" i="8"/>
  <c r="BD102" i="1" s="1"/>
  <c r="F38" i="3"/>
  <c r="BC97" i="1" s="1"/>
  <c r="F36" i="9"/>
  <c r="BA103" i="1" s="1"/>
  <c r="F39" i="3"/>
  <c r="BD97" i="1" s="1"/>
  <c r="F38" i="9"/>
  <c r="BC103" i="1" s="1"/>
  <c r="J36" i="2"/>
  <c r="AW96" i="1" s="1"/>
  <c r="J36" i="5"/>
  <c r="AW99" i="1" s="1"/>
  <c r="F38" i="6"/>
  <c r="BC100" i="1" s="1"/>
  <c r="J36" i="8"/>
  <c r="AW102" i="1" s="1"/>
  <c r="F37" i="3"/>
  <c r="BB97" i="1" s="1"/>
  <c r="F39" i="9"/>
  <c r="BD103" i="1" s="1"/>
  <c r="F36" i="2"/>
  <c r="BA96" i="1" s="1"/>
  <c r="F37" i="5"/>
  <c r="BB99" i="1" s="1"/>
  <c r="F37" i="6"/>
  <c r="BB100" i="1"/>
  <c r="F36" i="7"/>
  <c r="BA101" i="1"/>
  <c r="J36" i="9"/>
  <c r="AW103" i="1"/>
  <c r="J36" i="10"/>
  <c r="AW104" i="1" s="1"/>
  <c r="F38" i="2"/>
  <c r="BC96" i="1"/>
  <c r="F39" i="5"/>
  <c r="BD99" i="1"/>
  <c r="F36" i="6"/>
  <c r="BA100" i="1"/>
  <c r="F38" i="7"/>
  <c r="BC101" i="1"/>
  <c r="F36" i="10"/>
  <c r="BA104" i="1" s="1"/>
  <c r="F39" i="10"/>
  <c r="BD104" i="1" s="1"/>
  <c r="F37" i="2"/>
  <c r="BB96" i="1"/>
  <c r="F38" i="4"/>
  <c r="BC98" i="1"/>
  <c r="F37" i="7"/>
  <c r="BB101" i="1"/>
  <c r="F39" i="7"/>
  <c r="BD101" i="1"/>
  <c r="F37" i="10"/>
  <c r="BB104" i="1" s="1"/>
  <c r="F38" i="10"/>
  <c r="BC104" i="1" s="1"/>
  <c r="F36" i="4"/>
  <c r="BA98" i="1"/>
  <c r="F38" i="5"/>
  <c r="BC99" i="1"/>
  <c r="F39" i="6"/>
  <c r="BD100" i="1"/>
  <c r="F37" i="9"/>
  <c r="BB103" i="1"/>
  <c r="F39" i="2"/>
  <c r="BD96" i="1"/>
  <c r="F39" i="4"/>
  <c r="BD98" i="1"/>
  <c r="J36" i="7"/>
  <c r="AW101" i="1"/>
  <c r="F37" i="8"/>
  <c r="BB102" i="1"/>
  <c r="BK128" i="3" l="1"/>
  <c r="J128" i="3" s="1"/>
  <c r="J99" i="3" s="1"/>
  <c r="T126" i="4"/>
  <c r="T125" i="4" s="1"/>
  <c r="R128" i="3"/>
  <c r="R127" i="3" s="1"/>
  <c r="R126" i="4"/>
  <c r="R125" i="4" s="1"/>
  <c r="R205" i="8"/>
  <c r="BK169" i="8"/>
  <c r="J169" i="8" s="1"/>
  <c r="J104" i="8" s="1"/>
  <c r="P140" i="8"/>
  <c r="P136" i="8"/>
  <c r="AU102" i="1" s="1"/>
  <c r="T128" i="3"/>
  <c r="T127" i="3" s="1"/>
  <c r="P125" i="6"/>
  <c r="P124" i="6" s="1"/>
  <c r="AU100" i="1" s="1"/>
  <c r="BK125" i="5"/>
  <c r="J125" i="5"/>
  <c r="J99" i="5" s="1"/>
  <c r="BK126" i="2"/>
  <c r="J126" i="2" s="1"/>
  <c r="J99" i="2" s="1"/>
  <c r="BK125" i="6"/>
  <c r="J125" i="6"/>
  <c r="J99" i="6" s="1"/>
  <c r="R169" i="8"/>
  <c r="R136" i="8" s="1"/>
  <c r="BK137" i="8"/>
  <c r="J137" i="8" s="1"/>
  <c r="J99" i="8" s="1"/>
  <c r="BK126" i="4"/>
  <c r="BK125" i="4"/>
  <c r="J125" i="4" s="1"/>
  <c r="J32" i="4" s="1"/>
  <c r="AG98" i="1" s="1"/>
  <c r="BK123" i="9"/>
  <c r="J123" i="9" s="1"/>
  <c r="J99" i="9" s="1"/>
  <c r="BK123" i="10"/>
  <c r="J123" i="10" s="1"/>
  <c r="J99" i="10" s="1"/>
  <c r="BK200" i="8"/>
  <c r="J200" i="8" s="1"/>
  <c r="J108" i="8" s="1"/>
  <c r="BK205" i="8"/>
  <c r="J205" i="8"/>
  <c r="J111" i="8" s="1"/>
  <c r="BK122" i="7"/>
  <c r="J122" i="7" s="1"/>
  <c r="J32" i="7" s="1"/>
  <c r="AG101" i="1" s="1"/>
  <c r="BK127" i="3"/>
  <c r="J127" i="3" s="1"/>
  <c r="J98" i="3" s="1"/>
  <c r="J35" i="3"/>
  <c r="AV97" i="1"/>
  <c r="AT97" i="1" s="1"/>
  <c r="J35" i="8"/>
  <c r="AV102" i="1" s="1"/>
  <c r="AT102" i="1" s="1"/>
  <c r="J35" i="2"/>
  <c r="AV96" i="1"/>
  <c r="AT96" i="1" s="1"/>
  <c r="F35" i="6"/>
  <c r="AZ100" i="1" s="1"/>
  <c r="F35" i="10"/>
  <c r="AZ104" i="1" s="1"/>
  <c r="BC95" i="1"/>
  <c r="BC94" i="1" s="1"/>
  <c r="AY94" i="1" s="1"/>
  <c r="F35" i="3"/>
  <c r="AZ97" i="1"/>
  <c r="F35" i="9"/>
  <c r="AZ103" i="1"/>
  <c r="F35" i="2"/>
  <c r="AZ96" i="1"/>
  <c r="J35" i="6"/>
  <c r="AV100" i="1"/>
  <c r="AT100" i="1" s="1"/>
  <c r="F35" i="8"/>
  <c r="AZ102" i="1" s="1"/>
  <c r="J35" i="4"/>
  <c r="AV98" i="1" s="1"/>
  <c r="AT98" i="1" s="1"/>
  <c r="J35" i="7"/>
  <c r="AV101" i="1" s="1"/>
  <c r="AT101" i="1" s="1"/>
  <c r="BD95" i="1"/>
  <c r="BD94" i="1" s="1"/>
  <c r="W33" i="1" s="1"/>
  <c r="F35" i="4"/>
  <c r="AZ98" i="1" s="1"/>
  <c r="J35" i="9"/>
  <c r="AV103" i="1" s="1"/>
  <c r="AT103" i="1" s="1"/>
  <c r="F35" i="5"/>
  <c r="AZ99" i="1"/>
  <c r="F35" i="7"/>
  <c r="AZ101" i="1"/>
  <c r="J35" i="5"/>
  <c r="AV99" i="1"/>
  <c r="AT99" i="1" s="1"/>
  <c r="J35" i="10"/>
  <c r="AV104" i="1" s="1"/>
  <c r="AT104" i="1" s="1"/>
  <c r="BB95" i="1"/>
  <c r="BB94" i="1" s="1"/>
  <c r="AX94" i="1" s="1"/>
  <c r="BA95" i="1"/>
  <c r="BA94" i="1" s="1"/>
  <c r="W30" i="1" s="1"/>
  <c r="AN98" i="1" l="1"/>
  <c r="J98" i="4"/>
  <c r="BK124" i="6"/>
  <c r="J124" i="6"/>
  <c r="J98" i="6" s="1"/>
  <c r="BK124" i="5"/>
  <c r="J124" i="5" s="1"/>
  <c r="J32" i="5" s="1"/>
  <c r="AG99" i="1" s="1"/>
  <c r="BK125" i="2"/>
  <c r="J125" i="2" s="1"/>
  <c r="J98" i="2" s="1"/>
  <c r="BK136" i="8"/>
  <c r="J136" i="8"/>
  <c r="J98" i="8" s="1"/>
  <c r="J126" i="4"/>
  <c r="J99" i="4" s="1"/>
  <c r="BK122" i="9"/>
  <c r="J122" i="9" s="1"/>
  <c r="J98" i="9" s="1"/>
  <c r="BK122" i="10"/>
  <c r="J122" i="10" s="1"/>
  <c r="J98" i="10" s="1"/>
  <c r="AN101" i="1"/>
  <c r="J98" i="7"/>
  <c r="J41" i="7"/>
  <c r="J41" i="4"/>
  <c r="AU95" i="1"/>
  <c r="AU94" i="1" s="1"/>
  <c r="AW94" i="1"/>
  <c r="AK30" i="1" s="1"/>
  <c r="AX95" i="1"/>
  <c r="AY95" i="1"/>
  <c r="J32" i="3"/>
  <c r="AG97" i="1" s="1"/>
  <c r="AN97" i="1" s="1"/>
  <c r="W32" i="1"/>
  <c r="AW95" i="1"/>
  <c r="AZ95" i="1"/>
  <c r="AV95" i="1" s="1"/>
  <c r="W31" i="1"/>
  <c r="J41" i="5" l="1"/>
  <c r="J98" i="5"/>
  <c r="J41" i="3"/>
  <c r="AN99" i="1"/>
  <c r="J32" i="9"/>
  <c r="AG103" i="1"/>
  <c r="J32" i="10"/>
  <c r="AG104" i="1" s="1"/>
  <c r="J32" i="2"/>
  <c r="AG96" i="1"/>
  <c r="AN96" i="1" s="1"/>
  <c r="J32" i="6"/>
  <c r="AG100" i="1" s="1"/>
  <c r="AN100" i="1" s="1"/>
  <c r="AZ94" i="1"/>
  <c r="W29" i="1" s="1"/>
  <c r="J32" i="8"/>
  <c r="AG102" i="1"/>
  <c r="AN102" i="1" s="1"/>
  <c r="AT95" i="1"/>
  <c r="J41" i="10" l="1"/>
  <c r="J41" i="8"/>
  <c r="J41" i="6"/>
  <c r="J41" i="2"/>
  <c r="J41" i="9"/>
  <c r="AN103" i="1"/>
  <c r="AN104" i="1"/>
  <c r="AV94" i="1"/>
  <c r="AK29" i="1" s="1"/>
  <c r="AG95" i="1"/>
  <c r="AG94" i="1" s="1"/>
  <c r="AK26" i="1" s="1"/>
  <c r="AN95" i="1" l="1"/>
  <c r="AK35" i="1"/>
  <c r="AT94" i="1"/>
  <c r="AN94" i="1" s="1"/>
</calcChain>
</file>

<file path=xl/sharedStrings.xml><?xml version="1.0" encoding="utf-8"?>
<sst xmlns="http://schemas.openxmlformats.org/spreadsheetml/2006/main" count="5261" uniqueCount="905">
  <si>
    <t>Export Komplet</t>
  </si>
  <si>
    <t/>
  </si>
  <si>
    <t>2.0</t>
  </si>
  <si>
    <t>False</t>
  </si>
  <si>
    <t>{33f45053-6adf-4dad-827c-4c213ab52c55}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</si>
  <si>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</si>
  <si>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</si>
  <si>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</si>
  <si>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</si>
  <si>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</si>
  <si>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</si>
  <si>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</si>
  <si>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</si>
  <si>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</si>
  <si>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ZabrehRudolfov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</si>
  <si>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</si>
  <si>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</si>
  <si>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úprava úseku od stávajícího železničního mostu po křižovatku Skalička a Rudolfov</t>
  </si>
  <si>
    <t>KSO:</t>
  </si>
  <si>
    <t>CC-CZ:</t>
  </si>
  <si>
    <t>Místo:</t>
  </si>
  <si>
    <t>Zábřeh</t>
  </si>
  <si>
    <t>Datum:</t>
  </si>
  <si>
    <t>22. 7. 2025</t>
  </si>
  <si>
    <t>Zadavatel:</t>
  </si>
  <si>
    <t>IČ:</t>
  </si>
  <si>
    <t>Město Zábřeh</t>
  </si>
  <si>
    <t>DIČ:</t>
  </si>
  <si>
    <t>Uchazeč:</t>
  </si>
  <si>
    <t>Vyplň údaj</t>
  </si>
  <si>
    <t>Projektant:</t>
  </si>
  <si>
    <t>Ing.Zdeněk Vitásek</t>
  </si>
  <si>
    <t>True</t>
  </si>
  <si>
    <t>Zpracovatel:</t>
  </si>
  <si>
    <t>Martin Pniok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</si>
  <si>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</si>
  <si>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</si>
  <si>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</si>
  <si>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</si>
  <si>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</si>
  <si>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</si>
  <si>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</si>
  <si>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</si>
  <si>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</si>
  <si>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</si>
  <si>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</si>
  <si>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</si>
  <si>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</si>
  <si>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</si>
  <si>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</si>
  <si>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</si>
  <si>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</si>
  <si>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</si>
  <si>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</si>
  <si>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</si>
  <si>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</si>
  <si>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</si>
  <si>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</si>
  <si>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</si>
  <si>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</si>
  <si>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</si>
  <si>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</si>
  <si>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</si>
  <si>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</si>
  <si>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</si>
  <si>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</si>
  <si>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</si>
  <si>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</si>
  <si>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</si>
  <si>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</si>
  <si>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</si>
  <si>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</si>
  <si>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</si>
  <si>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</si>
  <si>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</si>
  <si>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</si>
  <si>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</si>
  <si>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</si>
  <si>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</si>
  <si>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</si>
  <si>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</si>
  <si>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SO 01   Stavební úprava  komunikace</t>
  </si>
  <si>
    <t>STA</t>
  </si>
  <si>
    <t>1</t>
  </si>
  <si>
    <t>{b685389d-1491-4865-b798-5982b8e2b5ce}</t>
  </si>
  <si>
    <t>2</t>
  </si>
  <si>
    <t>/</t>
  </si>
  <si>
    <t>SO 001</t>
  </si>
  <si>
    <t>Příprava území, demolice</t>
  </si>
  <si>
    <t>Soupis</t>
  </si>
  <si>
    <t>{fa616d59-5582-4f3d-9f5d-55fc3b15efa8}</t>
  </si>
  <si>
    <t>SO 101</t>
  </si>
  <si>
    <t>SO 101 + SO 102   Plocha chodníku a sjezdu</t>
  </si>
  <si>
    <t>{b7228c2b-bbed-4f77-977b-481af0a8abfb}</t>
  </si>
  <si>
    <t>SO 103</t>
  </si>
  <si>
    <t>Plocha živice</t>
  </si>
  <si>
    <t>{7cd15884-3087-4f11-9a08-10141347c047}</t>
  </si>
  <si>
    <t>SO 104</t>
  </si>
  <si>
    <t>Posun stávajících svodidel</t>
  </si>
  <si>
    <t>{8290ed02-c94e-47f8-8db2-a8afa7d54a51}</t>
  </si>
  <si>
    <t>SO 191</t>
  </si>
  <si>
    <t>Dopravní značení trvalé</t>
  </si>
  <si>
    <t>{bf4e6c20-7558-49c5-9b5f-e9f73ac5192b}</t>
  </si>
  <si>
    <t>SO 192</t>
  </si>
  <si>
    <t>Dopravní značení provizorní - DIO</t>
  </si>
  <si>
    <t>{af8bdc9f-bdfa-449d-869f-5823f43df07a}</t>
  </si>
  <si>
    <t>SO 401</t>
  </si>
  <si>
    <t>Výměna stávajícího osvětlení</t>
  </si>
  <si>
    <t>{35b4e82c-45ea-453f-8c01-a16596251943}</t>
  </si>
  <si>
    <t>SO 1000</t>
  </si>
  <si>
    <t>Ostaní  náklady</t>
  </si>
  <si>
    <t>{7fec04e9-ce17-4694-b2c2-2ff748a8b750}</t>
  </si>
  <si>
    <t>SO 1020</t>
  </si>
  <si>
    <t>VRN</t>
  </si>
  <si>
    <t>{5b47fa34-7348-44a1-82f7-c86c9ed5303e}</t>
  </si>
  <si>
    <t>KRYCÍ LIST SOUPISU PRACÍ</t>
  </si>
  <si>
    <t>Objekt:</t>
  </si>
  <si>
    <t>01 - SO 01   Stavební úprava  komunikace</t>
  </si>
  <si>
    <t>Soupis:</t>
  </si>
  <si>
    <t>SO 001 - Příprava území, demolice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</si>
  <si>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</si>
  <si>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</si>
  <si>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</si>
  <si>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</si>
  <si>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</si>
  <si>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</si>
  <si>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</si>
  <si>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</si>
  <si>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</si>
  <si>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</si>
  <si>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</si>
  <si>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</si>
  <si>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</si>
  <si>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</si>
  <si>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</si>
  <si>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</si>
  <si>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</si>
  <si>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</si>
  <si>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</si>
  <si>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</si>
  <si>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</si>
  <si>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</si>
  <si>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</si>
  <si>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</si>
  <si>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</si>
  <si>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</si>
  <si>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</si>
  <si>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</si>
  <si>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</si>
  <si>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</si>
  <si>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</si>
  <si>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2025 01</t>
  </si>
  <si>
    <t>4</t>
  </si>
  <si>
    <t>-180936815</t>
  </si>
  <si>
    <t>113154523</t>
  </si>
  <si>
    <t>Frézování živičného krytu tl 50 mm pruh š přes 0,5 m pl do 500 m2</t>
  </si>
  <si>
    <t>506017291</t>
  </si>
  <si>
    <t>VV</t>
  </si>
  <si>
    <t>10*2</t>
  </si>
  <si>
    <t>600</t>
  </si>
  <si>
    <t>41*2</t>
  </si>
  <si>
    <t>Součet</t>
  </si>
  <si>
    <t>3</t>
  </si>
  <si>
    <t>113202111</t>
  </si>
  <si>
    <t>Vytrhání obrub krajníků obrubníků stojatých</t>
  </si>
  <si>
    <t>m</t>
  </si>
  <si>
    <t>CS ÚRS 2025 02</t>
  </si>
  <si>
    <t>-756818896</t>
  </si>
  <si>
    <t>"silniční"  10</t>
  </si>
  <si>
    <t>"chodníkový"  8</t>
  </si>
  <si>
    <t>122251103</t>
  </si>
  <si>
    <t>Odkopávky a prokopávky nezapažené v hornině třídy těžitelnosti I skupiny 3 objem do 100 m3 strojně</t>
  </si>
  <si>
    <t>m3</t>
  </si>
  <si>
    <t>1352693584</t>
  </si>
  <si>
    <t>"chodník"    41*0,25</t>
  </si>
  <si>
    <t>"sjezd"    41*0,33</t>
  </si>
  <si>
    <t>"rozšíření"  32*0,8</t>
  </si>
  <si>
    <t>5</t>
  </si>
  <si>
    <t>162751117</t>
  </si>
  <si>
    <t>Vodorovné přemístění přes 9 000 do 10000 m výkopku/sypaniny z horniny třídy těžitelnosti I skupiny 1 až 3</t>
  </si>
  <si>
    <t>-1378339498</t>
  </si>
  <si>
    <t>6</t>
  </si>
  <si>
    <t>162751119</t>
  </si>
  <si>
    <t>Příplatek k vodorovnému přemístění výkopku/sypaniny z horniny třídy těžitelnosti I skupiny 1 až 3 ZKD 1000 m přes 10000 m</t>
  </si>
  <si>
    <t>4949466</t>
  </si>
  <si>
    <t>49,38*2 'Přepočtené koeficientem množství</t>
  </si>
  <si>
    <t>7</t>
  </si>
  <si>
    <t>171201231</t>
  </si>
  <si>
    <t>Poplatek za uložení zeminy a kamení na recyklační skládce (skládkovné) kód odpadu 17 05 04</t>
  </si>
  <si>
    <t>t</t>
  </si>
  <si>
    <t>156651600</t>
  </si>
  <si>
    <t>49,38*1,8 'Přepočtené koeficientem množství</t>
  </si>
  <si>
    <t>8</t>
  </si>
  <si>
    <t>171251201</t>
  </si>
  <si>
    <t>Uložení sypaniny na skládky nebo meziskládky</t>
  </si>
  <si>
    <t>310321683</t>
  </si>
  <si>
    <t>Vedení trubní dálková a přípojná</t>
  </si>
  <si>
    <t>9</t>
  </si>
  <si>
    <t>890411851</t>
  </si>
  <si>
    <t>Bourání šachet z prefabrikovaných skruží strojně obestavěného prostoru do 1,5 m3</t>
  </si>
  <si>
    <t>1307273697</t>
  </si>
  <si>
    <t>"vpusť"  0,25*0,25*3,14*1,2*1</t>
  </si>
  <si>
    <t>10</t>
  </si>
  <si>
    <t>899204211</t>
  </si>
  <si>
    <t>Demontáž mříží litinových včetně rámů hmotnosti přes 150 kg</t>
  </si>
  <si>
    <t>kus</t>
  </si>
  <si>
    <t>255072397</t>
  </si>
  <si>
    <t>Ostatní konstrukce a práce, bourání</t>
  </si>
  <si>
    <t>11</t>
  </si>
  <si>
    <t>919735112</t>
  </si>
  <si>
    <t>Řezání stávajícího živičného krytu hl přes 50 do 100 mm</t>
  </si>
  <si>
    <t>-1755429325</t>
  </si>
  <si>
    <t>997</t>
  </si>
  <si>
    <t>Doprava suti a vybouraných hmot</t>
  </si>
  <si>
    <t>997221561</t>
  </si>
  <si>
    <t>Vodorovná doprava suti z kusových materiálů do 1 km</t>
  </si>
  <si>
    <t>-469509956</t>
  </si>
  <si>
    <t>13</t>
  </si>
  <si>
    <t>997221569</t>
  </si>
  <si>
    <t>Příplatek ZKD 1 km u vodorovné dopravy suti z kusových materiálů</t>
  </si>
  <si>
    <t>-372030241</t>
  </si>
  <si>
    <t>88,898*11 'Přepočtené koeficientem množství</t>
  </si>
  <si>
    <t>14</t>
  </si>
  <si>
    <t>997221611</t>
  </si>
  <si>
    <t>Nakládání suti na dopravní prostředky pro vodorovnou dopravu</t>
  </si>
  <si>
    <t>-476777695</t>
  </si>
  <si>
    <t>15</t>
  </si>
  <si>
    <t>997221645</t>
  </si>
  <si>
    <t xml:space="preserve">Poplatek za uložení na skládce (skládkovné) odpadu asfaltového  </t>
  </si>
  <si>
    <t>2097300944</t>
  </si>
  <si>
    <t>16</t>
  </si>
  <si>
    <t>997221861</t>
  </si>
  <si>
    <t>Poplatek za uložení na recyklační skládce (skládkovné) stavebního odpadu z prostého betonu pod kódem 17 01 01</t>
  </si>
  <si>
    <t>-1968660292</t>
  </si>
  <si>
    <t>88,898</t>
  </si>
  <si>
    <t>-80,73</t>
  </si>
  <si>
    <t>SO 101 - SO 101 + SO 102   Plocha chodníku a sjezdu</t>
  </si>
  <si>
    <t xml:space="preserve">    4 - Vodorovné konstrukce</t>
  </si>
  <si>
    <t xml:space="preserve">    5 - Komunikace pozemní</t>
  </si>
  <si>
    <t xml:space="preserve">    998 - Přesun hmot</t>
  </si>
  <si>
    <t>132251101</t>
  </si>
  <si>
    <t>Hloubení rýh nezapažených š do 800 mm v hornině třídy těžitelnosti I skupiny 3 objem do 20 m3 strojně</t>
  </si>
  <si>
    <t>2034343068</t>
  </si>
  <si>
    <t>4*0,6*1,2</t>
  </si>
  <si>
    <t>139001101</t>
  </si>
  <si>
    <t>Příplatek za ztížení vykopávky v blízkosti podzemního vedení</t>
  </si>
  <si>
    <t>-45875426</t>
  </si>
  <si>
    <t>1837270467</t>
  </si>
  <si>
    <t>181792310</t>
  </si>
  <si>
    <t>2,88*2</t>
  </si>
  <si>
    <t>-1254469425</t>
  </si>
  <si>
    <t>2,88*1,8</t>
  </si>
  <si>
    <t>1731296127</t>
  </si>
  <si>
    <t>175151101</t>
  </si>
  <si>
    <t>Obsypání potrubí strojně sypaninou bez prohození, uloženou do 3 m</t>
  </si>
  <si>
    <t>276714004</t>
  </si>
  <si>
    <t>4*0,6*1,1</t>
  </si>
  <si>
    <t>M</t>
  </si>
  <si>
    <t>58337331</t>
  </si>
  <si>
    <t>štěrkopísek frakce 0/22</t>
  </si>
  <si>
    <t>-1103120944</t>
  </si>
  <si>
    <t>2,64*2 'Přepočtené koeficientem množství</t>
  </si>
  <si>
    <t>181311103</t>
  </si>
  <si>
    <t>Rozprostření ornice tl vrstvy do 200 mm v rovině nebo ve svahu do 1:5 ručně</t>
  </si>
  <si>
    <t>-742979875</t>
  </si>
  <si>
    <t>10364101</t>
  </si>
  <si>
    <t>zemina pro terénní úpravy - ornice</t>
  </si>
  <si>
    <t>1831321106</t>
  </si>
  <si>
    <t>"tl.200mm"</t>
  </si>
  <si>
    <t>22*0,2*1,6</t>
  </si>
  <si>
    <t>181411131</t>
  </si>
  <si>
    <t>Založení parkového trávníku výsevem pl do 1000 m2 v rovině a ve svahu do 1:5</t>
  </si>
  <si>
    <t>362426331</t>
  </si>
  <si>
    <t>22</t>
  </si>
  <si>
    <t>00572420</t>
  </si>
  <si>
    <t>osivo směs travní parková okrasná</t>
  </si>
  <si>
    <t>kg</t>
  </si>
  <si>
    <t>1216979538</t>
  </si>
  <si>
    <t>22*0,02 'Přepočtené koeficientem množství</t>
  </si>
  <si>
    <t>181912112</t>
  </si>
  <si>
    <t>Úprava pláně v hornině třídy těžitelnosti I skupiny 3 se zhutněním ručně</t>
  </si>
  <si>
    <t>101936895</t>
  </si>
  <si>
    <t>80+2+15</t>
  </si>
  <si>
    <t>(60+14+2+70+65)*0,2</t>
  </si>
  <si>
    <t>183403111</t>
  </si>
  <si>
    <t>Obdělání půdy nakopáním na hl přes 0,05 do 0,1 m v rovině a svahu do 1:5</t>
  </si>
  <si>
    <t>2041070826</t>
  </si>
  <si>
    <t>185803111</t>
  </si>
  <si>
    <t>Ošetření trávníku shrabáním v rovině a svahu do 1:5</t>
  </si>
  <si>
    <t>-1842005463</t>
  </si>
  <si>
    <t>185851121</t>
  </si>
  <si>
    <t>Dovoz vody pro zálivku rostlin za vzdálenost do 1000 m</t>
  </si>
  <si>
    <t>307865482</t>
  </si>
  <si>
    <t>22*0,01</t>
  </si>
  <si>
    <t>Vodorovné konstrukce</t>
  </si>
  <si>
    <t>17</t>
  </si>
  <si>
    <t>451572111</t>
  </si>
  <si>
    <t>Lože pod potrubí otevřený výkop z kameniva drobného těženého</t>
  </si>
  <si>
    <t>1484936280</t>
  </si>
  <si>
    <t>4*0,6*0,1</t>
  </si>
  <si>
    <t>Komunikace pozemní</t>
  </si>
  <si>
    <t>18</t>
  </si>
  <si>
    <t>564871111</t>
  </si>
  <si>
    <t>Podklad ze štěrkodrtě ŠD plochy přes 100 m2 tl 250 mm</t>
  </si>
  <si>
    <t>939254949</t>
  </si>
  <si>
    <t>"sjezd "  15</t>
  </si>
  <si>
    <t>"chodník"  80+2</t>
  </si>
  <si>
    <t>19</t>
  </si>
  <si>
    <t>596211110</t>
  </si>
  <si>
    <t>Kladení zámkové dlažby komunikací pro pěší ručně tl 60 mm skupiny A pl do 50 m2</t>
  </si>
  <si>
    <t>-539444081</t>
  </si>
  <si>
    <t>20</t>
  </si>
  <si>
    <t>59245008</t>
  </si>
  <si>
    <t>dlažba skladebná betonová 200x100mm tl 60mm barevná</t>
  </si>
  <si>
    <t>-1706090398</t>
  </si>
  <si>
    <t>6*1,03 'Přepočtené koeficientem množství</t>
  </si>
  <si>
    <t>596211111</t>
  </si>
  <si>
    <t>Kladení zámkové dlažby komunikací pro pěší ručně tl 60 mm skupiny A pl přes 50 do 100 m2</t>
  </si>
  <si>
    <t>-1760398732</t>
  </si>
  <si>
    <t>59245018</t>
  </si>
  <si>
    <t>dlažba skladebná betonová 200x100mm tl 60mm přírodní</t>
  </si>
  <si>
    <t>646333659</t>
  </si>
  <si>
    <t>74*1,03 'Přepočtené koeficientem množství</t>
  </si>
  <si>
    <t>23</t>
  </si>
  <si>
    <t>596211210</t>
  </si>
  <si>
    <t>Kladení zámkové dlažby komunikací pro pěší ručně tl 80 mm skupiny A pl do 50 m2</t>
  </si>
  <si>
    <t>1053856647</t>
  </si>
  <si>
    <t>24</t>
  </si>
  <si>
    <t>59245226</t>
  </si>
  <si>
    <t>dlažba pro nevidomé betonová 200x100mm tl 80mm barevná</t>
  </si>
  <si>
    <t>1784282211</t>
  </si>
  <si>
    <t>2*1,03 'Přepočtené koeficientem množství</t>
  </si>
  <si>
    <t>25</t>
  </si>
  <si>
    <t>596212210</t>
  </si>
  <si>
    <t>Kladení zámkové dlažby pozemních komunikací ručně tl 80 mm skupiny A pl do 50 m2</t>
  </si>
  <si>
    <t>-1120359618</t>
  </si>
  <si>
    <t>26</t>
  </si>
  <si>
    <t>59245020</t>
  </si>
  <si>
    <t>dlažba skladebná betonová 200x100mm tl 80mm přírodní</t>
  </si>
  <si>
    <t>-1854541251</t>
  </si>
  <si>
    <t>15*1,03 'Přepočtené koeficientem množství</t>
  </si>
  <si>
    <t>27</t>
  </si>
  <si>
    <t>871313123</t>
  </si>
  <si>
    <t>Montáž kanalizačního potrubí hladkého plnostěnného SN 12 z PVC-U DN 160</t>
  </si>
  <si>
    <t>-749800048</t>
  </si>
  <si>
    <t>28</t>
  </si>
  <si>
    <t>28611106</t>
  </si>
  <si>
    <t>trubka kanalizační PVC-U plnostěnná jednovrstvá s rázovou odolností DN 160x6000mm SN12</t>
  </si>
  <si>
    <t>949642255</t>
  </si>
  <si>
    <t>29</t>
  </si>
  <si>
    <t>895941301</t>
  </si>
  <si>
    <t>Osazení vpusti uliční DN 450 z betonových dílců dno s výtokem</t>
  </si>
  <si>
    <t>218978917</t>
  </si>
  <si>
    <t>30</t>
  </si>
  <si>
    <t>59224497</t>
  </si>
  <si>
    <t>vpusť uliční DN 450 kaliště s odtokem 150mm PVC 450/250x50mm</t>
  </si>
  <si>
    <t>1297206927</t>
  </si>
  <si>
    <t>31</t>
  </si>
  <si>
    <t>895941313</t>
  </si>
  <si>
    <t>Osazení vpusti uliční DN 450 z betonových dílců skruž horní 295 mm</t>
  </si>
  <si>
    <t>-1312423024</t>
  </si>
  <si>
    <t>32</t>
  </si>
  <si>
    <t>59223857</t>
  </si>
  <si>
    <t>skruž betonová horní pro uliční vpusť 450x295x50mm</t>
  </si>
  <si>
    <t>-1081867779</t>
  </si>
  <si>
    <t>33</t>
  </si>
  <si>
    <t>895941323</t>
  </si>
  <si>
    <t>Osazení vpusti uliční DN 450 z betonových dílců skruž středová 570 mm</t>
  </si>
  <si>
    <t>982348660</t>
  </si>
  <si>
    <t>34</t>
  </si>
  <si>
    <t>59224488</t>
  </si>
  <si>
    <t>skruž betonová středová pro uliční vpusť 450x570x50mm</t>
  </si>
  <si>
    <t>560038539</t>
  </si>
  <si>
    <t>35</t>
  </si>
  <si>
    <t>899132121</t>
  </si>
  <si>
    <t>Výměna (výšková úprava) poklopu kanalizačního pevného s ošetřením podkladu hloubky do 25 cm</t>
  </si>
  <si>
    <t>321242427</t>
  </si>
  <si>
    <t>36</t>
  </si>
  <si>
    <t>899132212</t>
  </si>
  <si>
    <t>Výměna (výšková úprava) poklopu vodovodního samonivelačního nebo pevného šoupátkového</t>
  </si>
  <si>
    <t>-542267499</t>
  </si>
  <si>
    <t>37</t>
  </si>
  <si>
    <t>899204112</t>
  </si>
  <si>
    <t>Osazení mříží litinových včetně rámů a košů na bahno pro třídu zatížení D400, E600</t>
  </si>
  <si>
    <t>40213473</t>
  </si>
  <si>
    <t>38</t>
  </si>
  <si>
    <t>59224481</t>
  </si>
  <si>
    <t>mříž vtoková s rámem pro uliční vpusť 500x500, zatížení 40 tun</t>
  </si>
  <si>
    <t>1637950512</t>
  </si>
  <si>
    <t>39</t>
  </si>
  <si>
    <t>55241001</t>
  </si>
  <si>
    <t>koš kalový pod kruhovou mříž - těžký</t>
  </si>
  <si>
    <t>-921699548</t>
  </si>
  <si>
    <t>40</t>
  </si>
  <si>
    <t>899722113</t>
  </si>
  <si>
    <t>Krytí potrubí z plastů výstražnou fólií z PVC přes 25 do 34cm</t>
  </si>
  <si>
    <t>1657341720</t>
  </si>
  <si>
    <t>41</t>
  </si>
  <si>
    <t>916111123</t>
  </si>
  <si>
    <t>Osazení obruby z drobných kostek s boční opěrou do lože z betonu prostého</t>
  </si>
  <si>
    <t>1449839853</t>
  </si>
  <si>
    <t>65*2</t>
  </si>
  <si>
    <t>42</t>
  </si>
  <si>
    <t>58381007</t>
  </si>
  <si>
    <t>kostka štípaná dlažební žula drobná 8/10</t>
  </si>
  <si>
    <t>-542438484</t>
  </si>
  <si>
    <t>130*0,1 'Přepočtené koeficientem množství</t>
  </si>
  <si>
    <t>43</t>
  </si>
  <si>
    <t>916131213</t>
  </si>
  <si>
    <t>Osazení silničního obrubníku betonového stojatého s boční opěrou do lože z betonu prostého</t>
  </si>
  <si>
    <t>208061389</t>
  </si>
  <si>
    <t>44</t>
  </si>
  <si>
    <t>59217029</t>
  </si>
  <si>
    <t>obrubník silniční betonový nájezdový 1000x150x150mm</t>
  </si>
  <si>
    <t>-697543899</t>
  </si>
  <si>
    <t>45</t>
  </si>
  <si>
    <t>-753669398</t>
  </si>
  <si>
    <t>46</t>
  </si>
  <si>
    <t>59217030</t>
  </si>
  <si>
    <t>obrubník silniční betonový přechodový 1000x150x150-250mm</t>
  </si>
  <si>
    <t>1260678160</t>
  </si>
  <si>
    <t>47</t>
  </si>
  <si>
    <t>1247564009</t>
  </si>
  <si>
    <t>48</t>
  </si>
  <si>
    <t>59217031</t>
  </si>
  <si>
    <t>obrubník silniční betonový 1000x150x250mm</t>
  </si>
  <si>
    <t>1209425055</t>
  </si>
  <si>
    <t>49</t>
  </si>
  <si>
    <t>916231213</t>
  </si>
  <si>
    <t>Osazení chodníkového obrubníku betonového stojatého s boční opěrou do lože z betonu prostého</t>
  </si>
  <si>
    <t>1044429348</t>
  </si>
  <si>
    <t>50</t>
  </si>
  <si>
    <t>59217017</t>
  </si>
  <si>
    <t>obrubník betonový chodníkový 1000x100x250mm</t>
  </si>
  <si>
    <t>2033048496</t>
  </si>
  <si>
    <t>51</t>
  </si>
  <si>
    <t>916991121</t>
  </si>
  <si>
    <t>Lože pod obrubníky, krajníky nebo obruby z dlažebních kostek z betonu prostého</t>
  </si>
  <si>
    <t>1972706953</t>
  </si>
  <si>
    <t>130*0,1*0,2</t>
  </si>
  <si>
    <t>60*0,25*0,2</t>
  </si>
  <si>
    <t>14*0,25*0,2</t>
  </si>
  <si>
    <t>2*0,25*0,2</t>
  </si>
  <si>
    <t>70*0,2*0,2</t>
  </si>
  <si>
    <t>998</t>
  </si>
  <si>
    <t>Přesun hmot</t>
  </si>
  <si>
    <t>52</t>
  </si>
  <si>
    <t>998223011</t>
  </si>
  <si>
    <t>Přesun hmot pro pozemní komunikace s krytem dlážděným</t>
  </si>
  <si>
    <t>667218091</t>
  </si>
  <si>
    <t>SO 103 - Plocha živice</t>
  </si>
  <si>
    <t>43773637</t>
  </si>
  <si>
    <t>564871011</t>
  </si>
  <si>
    <t>Podklad ze štěrkodrtě ŠD plochy do 100 m2 tl 250 mm</t>
  </si>
  <si>
    <t>1492149613</t>
  </si>
  <si>
    <t>120721719</t>
  </si>
  <si>
    <t>564871016</t>
  </si>
  <si>
    <t>Podklad ze štěrkodrtě ŠD plochy do 100 m2 tl 300 mm</t>
  </si>
  <si>
    <t>1720081828</t>
  </si>
  <si>
    <t>"aktivní zóna"  32</t>
  </si>
  <si>
    <t>565135001</t>
  </si>
  <si>
    <t>Asfaltový beton vrstva podkladní ACP 16 + tl 50 mm š do 1,5 m z nemodifikovaného asfaltu</t>
  </si>
  <si>
    <t>1188206920</t>
  </si>
  <si>
    <t>573111112</t>
  </si>
  <si>
    <t>Postřik živičný infiltrační s posypem z asfaltu množství 1 kg/m2</t>
  </si>
  <si>
    <t>-41863940</t>
  </si>
  <si>
    <t>573231108</t>
  </si>
  <si>
    <t>Postřik živičný spojovací ze silniční emulze v množství 0,50 kg/m2</t>
  </si>
  <si>
    <t>1541673115</t>
  </si>
  <si>
    <t>600+32</t>
  </si>
  <si>
    <t>577144111</t>
  </si>
  <si>
    <t>Asfaltový beton vrstva obrusná ACO 11+ (ABS) tř. I tl 50 mm š do 3 m z nemodifikovaného asfaltu</t>
  </si>
  <si>
    <t>-327988815</t>
  </si>
  <si>
    <t>919125111</t>
  </si>
  <si>
    <t>Těsnění svislé spáry mezi živičným krytem a ostatními prvky samolepicí asfaltovou páskou š 35 mm</t>
  </si>
  <si>
    <t>257036975</t>
  </si>
  <si>
    <t>919732211</t>
  </si>
  <si>
    <t>Styčná spára napojení nového živičného povrchu na stávající za tepla š 15 mm hl 25 mm s prořezáním</t>
  </si>
  <si>
    <t>-221455618</t>
  </si>
  <si>
    <t>938909311</t>
  </si>
  <si>
    <t>Čištění vozovek metením strojně podkladu nebo krytu betonového nebo živičného</t>
  </si>
  <si>
    <t>-1315253223</t>
  </si>
  <si>
    <t>600-120</t>
  </si>
  <si>
    <t>938909331</t>
  </si>
  <si>
    <t>Čištění vozovek metením ručně podkladu nebo krytu betonového nebo živičného</t>
  </si>
  <si>
    <t>1060894358</t>
  </si>
  <si>
    <t>998225111</t>
  </si>
  <si>
    <t>Přesun hmot pro pozemní komunikace s krytem z kamene, monolitickým betonovým nebo živičným</t>
  </si>
  <si>
    <t>1109391223</t>
  </si>
  <si>
    <t>998225194</t>
  </si>
  <si>
    <t>Příplatek k přesunu hmot pro pozemní komunikace s krytem z kamene, živičným, betonovým do 5000 m</t>
  </si>
  <si>
    <t>-857040093</t>
  </si>
  <si>
    <t>SO 104 - Posun stávajících svodidel</t>
  </si>
  <si>
    <t>911331151</t>
  </si>
  <si>
    <t>Svodidlo ocelové jednostranné zádržnosti H3 se zaberaněním sloupků ve vzdálenosti do 2 m</t>
  </si>
  <si>
    <t>1899065094</t>
  </si>
  <si>
    <t>966005311</t>
  </si>
  <si>
    <t>Rozebrání a odstranění silničního svodidla s jednou pásnicí</t>
  </si>
  <si>
    <t>752708974</t>
  </si>
  <si>
    <t>997221571</t>
  </si>
  <si>
    <t>Vodorovná doprava vybouraných hmot do 1 km</t>
  </si>
  <si>
    <t>1021908211</t>
  </si>
  <si>
    <t>-1271354697</t>
  </si>
  <si>
    <t>SO 191 - Dopravní značení trvalé</t>
  </si>
  <si>
    <t>131111333</t>
  </si>
  <si>
    <t>Vrtání jamek pro plotové sloupky D přes 200 do 300 mm ručně s motorovým vrtákem</t>
  </si>
  <si>
    <t>-1135493446</t>
  </si>
  <si>
    <t>131111359</t>
  </si>
  <si>
    <t>Příplatek za vrtání v kamenité nebo kořeny prorostlé půdě</t>
  </si>
  <si>
    <t>-1995185265</t>
  </si>
  <si>
    <t>162211311</t>
  </si>
  <si>
    <t>Vodorovné přemístění výkopku z horniny třídy těžitelnosti I skupiny 1 až 3 stavebním kolečkem do 10 m</t>
  </si>
  <si>
    <t>-1681507955</t>
  </si>
  <si>
    <t>3*0,15*0,15*3,14</t>
  </si>
  <si>
    <t>167111101</t>
  </si>
  <si>
    <t>Nakládání výkopku z hornin třídy těžitelnosti I skupiny 1 až 3 ručně</t>
  </si>
  <si>
    <t>-758895333</t>
  </si>
  <si>
    <t>171111105</t>
  </si>
  <si>
    <t>Uložení sypaniny z hornin nesoudržných kamenitých do násypů zhutněných ručně</t>
  </si>
  <si>
    <t>-1185211320</t>
  </si>
  <si>
    <t>912211111</t>
  </si>
  <si>
    <t>Montáž směrového sloupku silničního plastového prosté uložení bez betonového základu</t>
  </si>
  <si>
    <t>-319548641</t>
  </si>
  <si>
    <t>40445158</t>
  </si>
  <si>
    <t>sloupek směrový silniční plastový 1,2m</t>
  </si>
  <si>
    <t>622012690</t>
  </si>
  <si>
    <t>"Z11g"  2</t>
  </si>
  <si>
    <t>914111111</t>
  </si>
  <si>
    <t>Montáž svislé dopravní značky do velikosti 1 m2 objímkami na sloupek nebo konzolu</t>
  </si>
  <si>
    <t>180240445</t>
  </si>
  <si>
    <t>"P4" 1</t>
  </si>
  <si>
    <t>40445608</t>
  </si>
  <si>
    <t>značky upravující přednost P1, P4 700mm</t>
  </si>
  <si>
    <t>522543602</t>
  </si>
  <si>
    <t>914511111</t>
  </si>
  <si>
    <t>Montáž sloupku dopravních značek délky do 3,5 m s betonovým základem</t>
  </si>
  <si>
    <t>-499299600</t>
  </si>
  <si>
    <t>40445225</t>
  </si>
  <si>
    <t>sloupek pro dopravní značku Zn D 60mm v 3,5m</t>
  </si>
  <si>
    <t>-1195576405</t>
  </si>
  <si>
    <t>915111111</t>
  </si>
  <si>
    <t>Vodorovné dopravní značení dělící čáry souvislé š 125 mm základní bílá barva</t>
  </si>
  <si>
    <t>-1707335269</t>
  </si>
  <si>
    <t>"V4"  45</t>
  </si>
  <si>
    <t>915611111</t>
  </si>
  <si>
    <t>Předznačení vodorovného liniového značení</t>
  </si>
  <si>
    <t>593901575</t>
  </si>
  <si>
    <t>998229112</t>
  </si>
  <si>
    <t>Přesun hmot ruční pro pozemní komunikace s krytem dlážděným na vzdálenost do 50 m</t>
  </si>
  <si>
    <t>1595015767</t>
  </si>
  <si>
    <t>SO 192 - Dopravní značení provizorní - DIO</t>
  </si>
  <si>
    <t>913111111</t>
  </si>
  <si>
    <t>Montáž a demontáž plastového podstavce dočasné dopravní značky</t>
  </si>
  <si>
    <t>-370668446</t>
  </si>
  <si>
    <t>"Z4a"   6</t>
  </si>
  <si>
    <t>913111115</t>
  </si>
  <si>
    <t>Montáž a demontáž dočasné dopravní značky samostatné základní</t>
  </si>
  <si>
    <t>-1270545085</t>
  </si>
  <si>
    <t>"A15" 2</t>
  </si>
  <si>
    <t>"E13"  1</t>
  </si>
  <si>
    <t>913111211</t>
  </si>
  <si>
    <t>Příplatek k dočasnému podstavci plastovému za první a ZKD den použití</t>
  </si>
  <si>
    <t>-1041706955</t>
  </si>
  <si>
    <t>"Z4a"  6*12*7</t>
  </si>
  <si>
    <t>913111215</t>
  </si>
  <si>
    <t>Příplatek k dočasné dopravní značce samostatné základní za první a ZKD den použití</t>
  </si>
  <si>
    <t>1970618983</t>
  </si>
  <si>
    <t>"A15" 2*12*7</t>
  </si>
  <si>
    <t>"E13" 1*12*7</t>
  </si>
  <si>
    <t>913121111</t>
  </si>
  <si>
    <t>Montáž a demontáž dočasné dopravní značky kompletní základní</t>
  </si>
  <si>
    <t>2026144832</t>
  </si>
  <si>
    <t>"B20a" 2</t>
  </si>
  <si>
    <t>"B1" 1</t>
  </si>
  <si>
    <t>913121211</t>
  </si>
  <si>
    <t>Příplatek k dočasné dopravní značce kompletní základní za první a ZKD den použití</t>
  </si>
  <si>
    <t>-104492701</t>
  </si>
  <si>
    <t>"B20a" 2*12*7</t>
  </si>
  <si>
    <t>"B1" 1*12*7</t>
  </si>
  <si>
    <t>913211111</t>
  </si>
  <si>
    <t>Montáž a demontáž dočasné dopravní zábrany reflexní šířky 1,5 m</t>
  </si>
  <si>
    <t>-1895222419</t>
  </si>
  <si>
    <t>913211211</t>
  </si>
  <si>
    <t>Příplatek k dočasné dopravní zábraně reflexní 1,5 m za první a ZKD den použití</t>
  </si>
  <si>
    <t>235758477</t>
  </si>
  <si>
    <t>1*12*7</t>
  </si>
  <si>
    <t>913321111</t>
  </si>
  <si>
    <t>Montáž a demontáž dočasné dopravní směrové desky základní</t>
  </si>
  <si>
    <t>-2056673885</t>
  </si>
  <si>
    <t>913321211</t>
  </si>
  <si>
    <t>Příplatek k dočasné směrové desce základní za první a ZKD den použití</t>
  </si>
  <si>
    <t>2010718452</t>
  </si>
  <si>
    <t>SO 401 - Výměna stávajícího osvětlení</t>
  </si>
  <si>
    <t>k.ú. ZÁBŘEH NA MORAVĚ</t>
  </si>
  <si>
    <t>Město Zábřeh, Masarykovo náměstí 6, 789 01 Zábřeh</t>
  </si>
  <si>
    <t xml:space="preserve"> </t>
  </si>
  <si>
    <t>Milan Vician</t>
  </si>
  <si>
    <t>SO401 - veřejné osvětlení</t>
  </si>
  <si>
    <t>PSV - Práce a dodávky PSV</t>
  </si>
  <si>
    <t xml:space="preserve">    741 - Elektroinstalace - silnoproud</t>
  </si>
  <si>
    <t xml:space="preserve">    749 - Elektromontáže - součásti elektrozařízení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</si>
  <si>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</si>
  <si>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</si>
  <si>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</si>
  <si>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</si>
  <si>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Ostatní - Ostatní</t>
  </si>
  <si>
    <t xml:space="preserve">    N - Náklady</t>
  </si>
  <si>
    <t>R - Revize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</si>
  <si>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</si>
  <si>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</si>
  <si>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</si>
  <si>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VRN5 - Finanční náklady</t>
  </si>
  <si>
    <t>945412112</t>
  </si>
  <si>
    <t>Teleskopická hydraulická montážní plošina  na samohybném podvozku, s otočným košem výšky zdvihu do 21 m</t>
  </si>
  <si>
    <t>den</t>
  </si>
  <si>
    <t>1426872456</t>
  </si>
  <si>
    <t>PSV</t>
  </si>
  <si>
    <t>Práce a dodávky PSV</t>
  </si>
  <si>
    <t>741</t>
  </si>
  <si>
    <t>Elektroinstalace - silnoproud</t>
  </si>
  <si>
    <t>741110301</t>
  </si>
  <si>
    <t>Montáž trubek ochranných s nasunutím nebo našroubováním do krabic plastových tuhých, uložených pevně, vnitřní Ø do 40 mm</t>
  </si>
  <si>
    <t>183079864</t>
  </si>
  <si>
    <t>R_1001.11</t>
  </si>
  <si>
    <t>Trubka dvouplášťová pr.50mm - ke stožárům</t>
  </si>
  <si>
    <t>261230083</t>
  </si>
  <si>
    <t>741122223</t>
  </si>
  <si>
    <t>Montáž kabelů měděných bez ukončení uložených volně nebo v liště plných kulatých (např. CYKY) počtu a průřezu žil 4x16 až 25 mm2</t>
  </si>
  <si>
    <t>1817966617</t>
  </si>
  <si>
    <t>34111080</t>
  </si>
  <si>
    <t>kabel instalační jádro Cu plné izolace PVC plášť PVC 450/750V (CYKY) 4x16mm2</t>
  </si>
  <si>
    <t>1267108765</t>
  </si>
  <si>
    <t>741122231</t>
  </si>
  <si>
    <t>Montáž kabelů měděných bez ukončení uložených volně nebo v liště plných kulatých (např. CYKY) počtu a průřezu žil 5x1,5 až 2,5 mm2</t>
  </si>
  <si>
    <t>-719560281</t>
  </si>
  <si>
    <t>34111090</t>
  </si>
  <si>
    <t>kabel instalační jádro Cu plné izolace PVC plášť PVC 450/750V (CYKY) 5x1,5mm2</t>
  </si>
  <si>
    <t>714837772</t>
  </si>
  <si>
    <t>741128002</t>
  </si>
  <si>
    <t>Ostatní práce při montáži vodičů a kabelů úpravy vodičů a kabelů označování dalším štítkem</t>
  </si>
  <si>
    <t>90613324</t>
  </si>
  <si>
    <t>R_1003</t>
  </si>
  <si>
    <t>kabelovy stitek</t>
  </si>
  <si>
    <t>-616632943</t>
  </si>
  <si>
    <t>R_1013</t>
  </si>
  <si>
    <t>Koncovka pro kabely  EPKT 0015 ( 4-35mm2)</t>
  </si>
  <si>
    <t>-464287441</t>
  </si>
  <si>
    <t>741132145</t>
  </si>
  <si>
    <t>Ukončení kabelů smršťovací koncovkou nebo páskou se zapojením bez letování, počtu a průřezu žil 5x1,5 až 4 mm2</t>
  </si>
  <si>
    <t>-2125618847</t>
  </si>
  <si>
    <t>741132424</t>
  </si>
  <si>
    <t>Ukončení kabelů nebo vodičů koncovkou nebo s vývodkou přírubovou jednocestnou, kabelů nebo vodičů celoplastových, počtu a průřezu žil 4x0,5 až 16 mm2</t>
  </si>
  <si>
    <t>-1571634996</t>
  </si>
  <si>
    <t>741136001</t>
  </si>
  <si>
    <t>Propojení kabelů nebo vodičů spojkou venkovní teplem smršťovací kabelů celoplastových, počtu a průřezu žil 4x10 až 16 mm2</t>
  </si>
  <si>
    <t>CS ÚRS 2024 01</t>
  </si>
  <si>
    <t>-46595161</t>
  </si>
  <si>
    <t>35436029</t>
  </si>
  <si>
    <t>spojka kabelová smršťovaná přímá do 1kV 91ahsc-35 3-4ž.x6-35mm</t>
  </si>
  <si>
    <t>-895101142</t>
  </si>
  <si>
    <t>741372152</t>
  </si>
  <si>
    <t>Montáž svítidel LED se zapojením vodičů průmyslových závěsných reflektorů</t>
  </si>
  <si>
    <t>-466917908</t>
  </si>
  <si>
    <t>R_29_50.1</t>
  </si>
  <si>
    <t>EL1 - Led svítidlo na stožárech 8m dle požadavku investora</t>
  </si>
  <si>
    <t>546773885</t>
  </si>
  <si>
    <t>R_1014</t>
  </si>
  <si>
    <t>poplatek za likvidaci svítidla</t>
  </si>
  <si>
    <t>-2059942188</t>
  </si>
  <si>
    <t>R_1015</t>
  </si>
  <si>
    <t>poplatek za likvidaci světelného zdroje</t>
  </si>
  <si>
    <t>1864856486</t>
  </si>
  <si>
    <t>741410041</t>
  </si>
  <si>
    <t>Montáž uzemňovacího vedení s upevněním, propojením a připojením pomocí svorek v zemi s izolací spojů drátu nebo lana Ø do 10 mm v městské zástavbě</t>
  </si>
  <si>
    <t>-466729883</t>
  </si>
  <si>
    <t>35441073</t>
  </si>
  <si>
    <t>drát D 10mm FeZn</t>
  </si>
  <si>
    <t>1021958858</t>
  </si>
  <si>
    <t>741420021</t>
  </si>
  <si>
    <t>Montáž hromosvodného vedení svorek se 2 šrouby</t>
  </si>
  <si>
    <t>770322255</t>
  </si>
  <si>
    <t>R_1008</t>
  </si>
  <si>
    <t>Svorka SR03</t>
  </si>
  <si>
    <t>396307276</t>
  </si>
  <si>
    <t>741820011</t>
  </si>
  <si>
    <t>Měření zemních odporů zemnicí sítě délky pásku do 100 m</t>
  </si>
  <si>
    <t>-1272731035</t>
  </si>
  <si>
    <t>741820102</t>
  </si>
  <si>
    <t>Měření osvětlovacího zařízení intenzity osvětlení na pracovišti do 50 svítidel</t>
  </si>
  <si>
    <t>soubor</t>
  </si>
  <si>
    <t>-810070051</t>
  </si>
  <si>
    <t>R_20.010123</t>
  </si>
  <si>
    <t>Demontáž stávajícího VO - 2 stožárů a 2 svítidel</t>
  </si>
  <si>
    <t>sada</t>
  </si>
  <si>
    <t>-593468812</t>
  </si>
  <si>
    <t>749</t>
  </si>
  <si>
    <t>Elektromontáže - součásti elektrozařízení</t>
  </si>
  <si>
    <t>RK-010.1</t>
  </si>
  <si>
    <t>Podružný materiál</t>
  </si>
  <si>
    <t>1190700738</t>
  </si>
  <si>
    <t>RK-011.1</t>
  </si>
  <si>
    <t>Prořez</t>
  </si>
  <si>
    <t>-2139348168</t>
  </si>
  <si>
    <t>Práce a dodávky M</t>
  </si>
  <si>
    <t>21-M</t>
  </si>
  <si>
    <t>Elektromontáže</t>
  </si>
  <si>
    <t>R_105_6332</t>
  </si>
  <si>
    <t>Sadový stožár typu - 7m, kónický, v zemi 1m, žárově zinkování s rovnoměrnou vrstvou zinku 0,07 až 0,087mm, podle EN 40/2 a DIN 50976, dle výkresové dokumentace</t>
  </si>
  <si>
    <t>256</t>
  </si>
  <si>
    <t>64</t>
  </si>
  <si>
    <t>-653458169</t>
  </si>
  <si>
    <t>R_105_63329</t>
  </si>
  <si>
    <t>Silniční stožár typu - 9m, min. v zemi 1,5m, žárově zinkování s rovnoměrnou vrstvou zinku 0,07 až 0,087mm, podle EN 40/2 a DIN 50976, dle výkresové dokumentace</t>
  </si>
  <si>
    <t>43407178</t>
  </si>
  <si>
    <t>210204011</t>
  </si>
  <si>
    <t>Montáž stožárů osvětlení, bez zemních prací  ocelových samostatně stojících, délky do 12 m</t>
  </si>
  <si>
    <t>-197838449</t>
  </si>
  <si>
    <t>210204103</t>
  </si>
  <si>
    <t>Montáž výložníků osvětlení jednoramenných sloupových, hmotnosti do 35 kg</t>
  </si>
  <si>
    <t>-1353621608</t>
  </si>
  <si>
    <t>31674002</t>
  </si>
  <si>
    <t>výložník rovný jednoduchý k osvětlovacím stožárům uličním vyložení 1500mm</t>
  </si>
  <si>
    <t>128</t>
  </si>
  <si>
    <t>-1069443880</t>
  </si>
  <si>
    <t>210204201</t>
  </si>
  <si>
    <t>Montáž elektrovýzbroje stožárů osvětlení  1 okruh</t>
  </si>
  <si>
    <t>541131205</t>
  </si>
  <si>
    <t>R_1006.1</t>
  </si>
  <si>
    <t>Svorkovnice SR 951 Uni 20</t>
  </si>
  <si>
    <t>-1130168729</t>
  </si>
  <si>
    <t>R_1007</t>
  </si>
  <si>
    <t>Elektrovýzbroj  stožáru</t>
  </si>
  <si>
    <t>633713866</t>
  </si>
  <si>
    <t>46-M</t>
  </si>
  <si>
    <t>Zemní práce při extr.mont.pracích</t>
  </si>
  <si>
    <t>460010024</t>
  </si>
  <si>
    <t>Vytyčení trasy vedení kabelového (podzemního) v zastavěném prostoru</t>
  </si>
  <si>
    <t>km</t>
  </si>
  <si>
    <t>571793232</t>
  </si>
  <si>
    <t>460010025</t>
  </si>
  <si>
    <t>Vytyčení trasy  inženýrských sítí v zastavěném prostoru</t>
  </si>
  <si>
    <t>1242943726</t>
  </si>
  <si>
    <t>460161172</t>
  </si>
  <si>
    <t>Hloubení kabelových rýh ručně včetně urovnání dna s přemístěním výkopku do vzdálenosti 3 m od okraje jámy nebo s naložením na dopravní prostředek šířky 35 cm hloubky 80 cm v hornině třídy těžitelnosti I skupiny 3</t>
  </si>
  <si>
    <t>-615536555</t>
  </si>
  <si>
    <t>460341112</t>
  </si>
  <si>
    <t>Vodorovné přemístění (odvoz) horniny dopravními prostředky včetně složení, bez naložení a rozprostření jakékoliv třídy, na vzdálenost přes 50 do 500 m</t>
  </si>
  <si>
    <t>-202862386</t>
  </si>
  <si>
    <t>460341121</t>
  </si>
  <si>
    <t>Vodorovné přemístění (odvoz) horniny dopravními prostředky včetně složení, bez naložení a rozprostření jakékoliv třídy, na vzdálenost Příplatek k ceně -1113 za každých dalších i započatých 1000 m</t>
  </si>
  <si>
    <t>-637276835</t>
  </si>
  <si>
    <t>460361121</t>
  </si>
  <si>
    <t>Poplatek (skládkovné) za uložení zeminy na recyklační skládce zatříděné do Katalogu odpadů pod kódem 17 05 04</t>
  </si>
  <si>
    <t>8952669</t>
  </si>
  <si>
    <t>460431182</t>
  </si>
  <si>
    <t>Zásyp kabelových rýh ručně s přemístění sypaniny ze vzdálenosti do 10 m, s uložením výkopku ve vrstvách včetně zhutnění a úpravy povrchu šířky 35 cm hloubky 80 cm z horniny třídy těžitelnosti I skupiny 3</t>
  </si>
  <si>
    <t>-1204809284</t>
  </si>
  <si>
    <t>460641411</t>
  </si>
  <si>
    <t>Základové konstrukce bednění s případnými vzpěrami nezabudované zřízení</t>
  </si>
  <si>
    <t>1924497970</t>
  </si>
  <si>
    <t>460641412</t>
  </si>
  <si>
    <t>Základové konstrukce bednění s případnými vzpěrami nezabudované odstranění</t>
  </si>
  <si>
    <t>1527005831</t>
  </si>
  <si>
    <t>460661511</t>
  </si>
  <si>
    <t>Kabelové lože z písku včetně podsypu, zhutnění a urovnání povrchu pro kabely nn zakryté plastovou fólií, šířky do 25 cm</t>
  </si>
  <si>
    <t>-1449631476</t>
  </si>
  <si>
    <t>460671112</t>
  </si>
  <si>
    <t>Výstražná fólie z PVC pro krytí kabelů včetně vyrovnání povrchu rýhy, rozvinutí a uložení fólie šířky do 25 cm</t>
  </si>
  <si>
    <t>-2119186050</t>
  </si>
  <si>
    <t>JTA.0013701.URS</t>
  </si>
  <si>
    <t>EXTRUNET - výstražná fólie z polyethylenu šíře 22cm s potiskem</t>
  </si>
  <si>
    <t>-731247673</t>
  </si>
  <si>
    <t>469972111</t>
  </si>
  <si>
    <t>Odvoz suti a vybouraných hmot odvoz suti a vybouraných hmot do 1 km</t>
  </si>
  <si>
    <t>-987320474</t>
  </si>
  <si>
    <t>469972121</t>
  </si>
  <si>
    <t>Odvoz suti a vybouraných hmot odvoz suti a vybouraných hmot Příplatek k ceně za každý další i započatý 1 km</t>
  </si>
  <si>
    <t>1288879527</t>
  </si>
  <si>
    <t>469973111</t>
  </si>
  <si>
    <t>Poplatek za uložení stavebního odpadu na skládce (skládkovné) na skládce (skládkovné) z prostého betonu zatříděného do Katalogu odpadů pod kódem 17 01 01</t>
  </si>
  <si>
    <t>1635971211</t>
  </si>
  <si>
    <t>R_460122</t>
  </si>
  <si>
    <t>Stožárové pouzdro pro stožár VO, vč. betonáže a plastového pouzdra</t>
  </si>
  <si>
    <t>ks</t>
  </si>
  <si>
    <t>-1137945051</t>
  </si>
  <si>
    <t>R460050703</t>
  </si>
  <si>
    <t>Hloubení nezapažených jam ručně pro stožáry  s přemístěním výkopku do vzdálenosti 3 m od okraje jámy nebo naložením na dopravní prostředek, včetně zásypu, zhutnění a urovnání povrchu veřejného osvětlení včetně odstranění krytu a podkladu komunikace, v hor</t>
  </si>
  <si>
    <t>-1446999679</t>
  </si>
  <si>
    <t>HZS</t>
  </si>
  <si>
    <t>Hodinové zúčtovací sazby</t>
  </si>
  <si>
    <t>53</t>
  </si>
  <si>
    <t>RK-013</t>
  </si>
  <si>
    <t>Práce související s napojením -vyp,zap síť, součinnost s investorem</t>
  </si>
  <si>
    <t>hod</t>
  </si>
  <si>
    <t>512</t>
  </si>
  <si>
    <t>-1841235809</t>
  </si>
  <si>
    <t>54</t>
  </si>
  <si>
    <t>RK-013.1</t>
  </si>
  <si>
    <t>Práce nespecifikované - dokončovací</t>
  </si>
  <si>
    <t>83899817</t>
  </si>
  <si>
    <t>Ostatní</t>
  </si>
  <si>
    <t>N</t>
  </si>
  <si>
    <t>Náklady</t>
  </si>
  <si>
    <t>55</t>
  </si>
  <si>
    <t>N-003</t>
  </si>
  <si>
    <t>Podíl přidružených výkonů PPV</t>
  </si>
  <si>
    <t>Kč</t>
  </si>
  <si>
    <t>254113043</t>
  </si>
  <si>
    <t>R</t>
  </si>
  <si>
    <t>Revize</t>
  </si>
  <si>
    <t>56</t>
  </si>
  <si>
    <t>RK-012</t>
  </si>
  <si>
    <t>842601929</t>
  </si>
  <si>
    <t>Vedlejší rozpočtové náklady</t>
  </si>
  <si>
    <t>VRN1</t>
  </si>
  <si>
    <t>Průzkumné, geodetické a projektové práce</t>
  </si>
  <si>
    <t>57</t>
  </si>
  <si>
    <t>011464000</t>
  </si>
  <si>
    <t>Měření (monitoring) úrovně osvětlení</t>
  </si>
  <si>
    <t>1024</t>
  </si>
  <si>
    <t>-292887013</t>
  </si>
  <si>
    <t>58</t>
  </si>
  <si>
    <t>012103000</t>
  </si>
  <si>
    <t>Geodetické práce před výstavbou</t>
  </si>
  <si>
    <t>556849237</t>
  </si>
  <si>
    <t>59</t>
  </si>
  <si>
    <t>012303000</t>
  </si>
  <si>
    <t>Geodetické práce po výstavbě</t>
  </si>
  <si>
    <t>1944061719</t>
  </si>
  <si>
    <t>60</t>
  </si>
  <si>
    <t>013254000</t>
  </si>
  <si>
    <t>Dokumentace skutečného provedení stavby</t>
  </si>
  <si>
    <t>1945037926</t>
  </si>
  <si>
    <t>VRN3</t>
  </si>
  <si>
    <t>Zařízení staveniště</t>
  </si>
  <si>
    <t>61</t>
  </si>
  <si>
    <t>030001000</t>
  </si>
  <si>
    <t>…</t>
  </si>
  <si>
    <t>1767704139</t>
  </si>
  <si>
    <t>VRN5</t>
  </si>
  <si>
    <t>Finanční náklady</t>
  </si>
  <si>
    <t>62</t>
  </si>
  <si>
    <t>052103000</t>
  </si>
  <si>
    <t>Finanční náklady finanční rezerva rezerva investora</t>
  </si>
  <si>
    <t>912211432</t>
  </si>
  <si>
    <t>63</t>
  </si>
  <si>
    <t>052203000</t>
  </si>
  <si>
    <t>Rezerva dodavatele</t>
  </si>
  <si>
    <t>-1559209119</t>
  </si>
  <si>
    <t>SO 1000 - Ostaní  náklady</t>
  </si>
  <si>
    <t>OST - Ostatní</t>
  </si>
  <si>
    <t xml:space="preserve">    O01 - Ostatní</t>
  </si>
  <si>
    <t>OST</t>
  </si>
  <si>
    <t>O01</t>
  </si>
  <si>
    <t>211500000</t>
  </si>
  <si>
    <t>Dokumentace skutečného provedení</t>
  </si>
  <si>
    <t>kpl</t>
  </si>
  <si>
    <t>262144</t>
  </si>
  <si>
    <t>-734895661</t>
  </si>
  <si>
    <t>221500000</t>
  </si>
  <si>
    <t>Vytýčení stávajících sítí</t>
  </si>
  <si>
    <t>743684866</t>
  </si>
  <si>
    <t>"  vytýčení  stávajících podzemních inženýrských sítí před zahájením zemních prací a přeložek"</t>
  </si>
  <si>
    <t>221600000</t>
  </si>
  <si>
    <t>Vytýčení hlavních bodů stavby autorizovaným geodetem</t>
  </si>
  <si>
    <t>-1271988664</t>
  </si>
  <si>
    <t>" vytýčení hlavních bodů stavby před zahájením stavby autorizovaným geodetem vč. vypracování TZ"</t>
  </si>
  <si>
    <t>" včetně souřadnic a situace- ověřeno kulatým razítkem a dodatkem dle právních předpisů"</t>
  </si>
  <si>
    <t>231600000</t>
  </si>
  <si>
    <t>Geodetické práce</t>
  </si>
  <si>
    <t>-1653019208</t>
  </si>
  <si>
    <t>" vytýčení obvodu a hranic staveniště, objektů stavby a pevných vytyčovacích bodů vč. fixace a obnovení zhotovitelem"</t>
  </si>
  <si>
    <t>"  vyhotovení dokumentace v listinné a digitální podobě"</t>
  </si>
  <si>
    <t>241700000</t>
  </si>
  <si>
    <t>Pasportizace objektů</t>
  </si>
  <si>
    <t>-881017315</t>
  </si>
  <si>
    <t>" pasportizace stávajících objektů v blízkosti  stavby před a po ukončení stavby"</t>
  </si>
  <si>
    <t>" pokud nebude prováděno nebude i fakturováno"</t>
  </si>
  <si>
    <t>311600000</t>
  </si>
  <si>
    <t>Geodetické zaměření stavby</t>
  </si>
  <si>
    <t>-944741412</t>
  </si>
  <si>
    <t>411600000</t>
  </si>
  <si>
    <t xml:space="preserve">GP oddělování pro všechny SO, </t>
  </si>
  <si>
    <t>686277534</t>
  </si>
  <si>
    <t>411800000</t>
  </si>
  <si>
    <t>GP věcná břemena pro všechny SO,</t>
  </si>
  <si>
    <t>-766425466</t>
  </si>
  <si>
    <t>711800000</t>
  </si>
  <si>
    <t>Průkazné a kontrolní zkoušky</t>
  </si>
  <si>
    <t>1878866170</t>
  </si>
  <si>
    <t>" dle ČSN , TP,TPG, ostatních předpisů, kompletní revize, kompletní tlakové zkoušky"</t>
  </si>
  <si>
    <t>821800000</t>
  </si>
  <si>
    <t>Fotodokumentace stavby</t>
  </si>
  <si>
    <t>653216529</t>
  </si>
  <si>
    <t>" fotodokumentace stavcby před a po stavbě- ucelené foto změny celé komunikace v jejím průběhu"</t>
  </si>
  <si>
    <t>" zařazení fotek do fotoalba v časové souslednosti s popisem činností a číslem objektu"</t>
  </si>
  <si>
    <t>" provedení v listinné a v digitální podobě"</t>
  </si>
  <si>
    <t>823800000</t>
  </si>
  <si>
    <t>Vyřízení  povolení  zvláštního užívání přechodného dopravního značení</t>
  </si>
  <si>
    <t>1527260884</t>
  </si>
  <si>
    <t>SO 1020 - VRN</t>
  </si>
  <si>
    <t>1072383589</t>
  </si>
  <si>
    <t>034002000</t>
  </si>
  <si>
    <t>Zabezpečení staveniště</t>
  </si>
  <si>
    <t>-476579548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</si>
</sst>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2" fillId="5" borderId="7" xfId="0" applyFont="1" applyFill="1" applyBorder="1" applyAlignment="1">
      <alignment horizontal="center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0" fillId="0" borderId="0" xfId="0"/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2" fillId="5" borderId="7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6"/>
  <sheetViews>
    <sheetView showGridLines="0" tabSelected="1" workbookViewId="0">
      <selection activeCell="AN13" sqref="AN13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" customHeight="1">
      <c r="AR2" s="229" t="s">
        <v>5</v>
      </c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S2" s="17" t="s">
        <v>6</v>
      </c>
      <c r="BT2" s="17" t="s">
        <v>7</v>
      </c>
    </row>
    <row r="3" spans="1:74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s="1" customFormat="1" ht="12" customHeight="1">
      <c r="B5" s="20"/>
      <c r="D5" s="24" t="s">
        <v>13</v>
      </c>
      <c r="K5" s="248" t="s">
        <v>14</v>
      </c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R5" s="20"/>
      <c r="BE5" s="245" t="s">
        <v>15</v>
      </c>
      <c r="BS5" s="17" t="s">
        <v>6</v>
      </c>
    </row>
    <row r="6" spans="1:74" s="1" customFormat="1" ht="36.9" customHeight="1">
      <c r="B6" s="20"/>
      <c r="D6" s="26" t="s">
        <v>16</v>
      </c>
      <c r="K6" s="217" t="s">
        <v>17</v>
      </c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R6" s="20"/>
      <c r="BE6" s="246"/>
      <c r="BS6" s="17" t="s">
        <v>6</v>
      </c>
    </row>
    <row r="7" spans="1:74" s="1" customFormat="1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46"/>
      <c r="BS7" s="17" t="s">
        <v>6</v>
      </c>
    </row>
    <row r="8" spans="1:74" s="1" customFormat="1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46"/>
      <c r="BS8" s="17" t="s">
        <v>6</v>
      </c>
    </row>
    <row r="9" spans="1:74" s="1" customFormat="1" ht="14.4" customHeight="1">
      <c r="B9" s="20"/>
      <c r="AR9" s="20"/>
      <c r="BE9" s="246"/>
      <c r="BS9" s="17" t="s">
        <v>6</v>
      </c>
    </row>
    <row r="10" spans="1:74" s="1" customFormat="1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46"/>
      <c r="BS10" s="17" t="s">
        <v>6</v>
      </c>
    </row>
    <row r="11" spans="1:74" s="1" customFormat="1" ht="18.45" customHeight="1">
      <c r="B11" s="20"/>
      <c r="E11" s="25" t="s">
        <v>26</v>
      </c>
      <c r="AK11" s="27" t="s">
        <v>27</v>
      </c>
      <c r="AN11" s="25" t="s">
        <v>1</v>
      </c>
      <c r="AR11" s="20"/>
      <c r="BE11" s="246"/>
      <c r="BS11" s="17" t="s">
        <v>6</v>
      </c>
    </row>
    <row r="12" spans="1:74" s="1" customFormat="1" ht="6.9" customHeight="1">
      <c r="B12" s="20"/>
      <c r="AR12" s="20"/>
      <c r="BE12" s="246"/>
      <c r="BS12" s="17" t="s">
        <v>6</v>
      </c>
    </row>
    <row r="13" spans="1:74" s="1" customFormat="1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246"/>
      <c r="BS13" s="17" t="s">
        <v>6</v>
      </c>
    </row>
    <row r="14" spans="1:74" ht="13.2">
      <c r="B14" s="20"/>
      <c r="E14" s="219" t="s">
        <v>29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7" t="s">
        <v>27</v>
      </c>
      <c r="AN14" s="29" t="s">
        <v>29</v>
      </c>
      <c r="AR14" s="20"/>
      <c r="BE14" s="246"/>
      <c r="BS14" s="17" t="s">
        <v>6</v>
      </c>
    </row>
    <row r="15" spans="1:74" s="1" customFormat="1" ht="6.9" customHeight="1">
      <c r="B15" s="20"/>
      <c r="AR15" s="20"/>
      <c r="BE15" s="246"/>
      <c r="BS15" s="17" t="s">
        <v>3</v>
      </c>
    </row>
    <row r="16" spans="1:74" s="1" customFormat="1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246"/>
      <c r="BS16" s="17" t="s">
        <v>3</v>
      </c>
    </row>
    <row r="17" spans="1:71" s="1" customFormat="1" ht="18.45" customHeight="1">
      <c r="B17" s="20"/>
      <c r="E17" s="25" t="s">
        <v>31</v>
      </c>
      <c r="AK17" s="27" t="s">
        <v>27</v>
      </c>
      <c r="AN17" s="25" t="s">
        <v>1</v>
      </c>
      <c r="AR17" s="20"/>
      <c r="BE17" s="246"/>
      <c r="BS17" s="17" t="s">
        <v>32</v>
      </c>
    </row>
    <row r="18" spans="1:71" s="1" customFormat="1" ht="6.9" customHeight="1">
      <c r="B18" s="20"/>
      <c r="AR18" s="20"/>
      <c r="BE18" s="246"/>
      <c r="BS18" s="17" t="s">
        <v>6</v>
      </c>
    </row>
    <row r="19" spans="1:71" s="1" customFormat="1" ht="12" customHeight="1">
      <c r="B19" s="20"/>
      <c r="D19" s="27" t="s">
        <v>33</v>
      </c>
      <c r="AK19" s="27" t="s">
        <v>25</v>
      </c>
      <c r="AN19" s="25" t="s">
        <v>1</v>
      </c>
      <c r="AR19" s="20"/>
      <c r="BE19" s="246"/>
      <c r="BS19" s="17" t="s">
        <v>6</v>
      </c>
    </row>
    <row r="20" spans="1:71" s="1" customFormat="1" ht="18.45" customHeight="1">
      <c r="B20" s="20"/>
      <c r="E20" s="25" t="s">
        <v>34</v>
      </c>
      <c r="AK20" s="27" t="s">
        <v>27</v>
      </c>
      <c r="AN20" s="25" t="s">
        <v>1</v>
      </c>
      <c r="AR20" s="20"/>
      <c r="BE20" s="246"/>
      <c r="BS20" s="17" t="s">
        <v>32</v>
      </c>
    </row>
    <row r="21" spans="1:71" s="1" customFormat="1" ht="6.9" customHeight="1">
      <c r="B21" s="20"/>
      <c r="AR21" s="20"/>
      <c r="BE21" s="246"/>
    </row>
    <row r="22" spans="1:71" s="1" customFormat="1" ht="12" customHeight="1">
      <c r="B22" s="20"/>
      <c r="D22" s="27" t="s">
        <v>35</v>
      </c>
      <c r="AR22" s="20"/>
      <c r="BE22" s="246"/>
    </row>
    <row r="23" spans="1:71" s="1" customFormat="1" ht="16.5" customHeight="1">
      <c r="B23" s="20"/>
      <c r="E23" s="221" t="s">
        <v>1</v>
      </c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R23" s="20"/>
      <c r="BE23" s="246"/>
    </row>
    <row r="24" spans="1:71" s="1" customFormat="1" ht="6.9" customHeight="1">
      <c r="B24" s="20"/>
      <c r="AR24" s="20"/>
      <c r="BE24" s="246"/>
    </row>
    <row r="25" spans="1:71" s="1" customFormat="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46"/>
    </row>
    <row r="26" spans="1:71" s="2" customFormat="1" ht="25.95" customHeight="1">
      <c r="A26" s="32"/>
      <c r="B26" s="33"/>
      <c r="C26" s="32"/>
      <c r="D26" s="34" t="s">
        <v>36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22">
        <f>ROUND(AG94,2)</f>
        <v>0</v>
      </c>
      <c r="AL26" s="223"/>
      <c r="AM26" s="223"/>
      <c r="AN26" s="223"/>
      <c r="AO26" s="223"/>
      <c r="AP26" s="32"/>
      <c r="AQ26" s="32"/>
      <c r="AR26" s="33"/>
      <c r="BE26" s="246"/>
    </row>
    <row r="27" spans="1:71" s="2" customFormat="1" ht="6.9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46"/>
    </row>
    <row r="28" spans="1:71" s="2" customFormat="1" ht="13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24" t="s">
        <v>37</v>
      </c>
      <c r="M28" s="224"/>
      <c r="N28" s="224"/>
      <c r="O28" s="224"/>
      <c r="P28" s="224"/>
      <c r="Q28" s="32"/>
      <c r="R28" s="32"/>
      <c r="S28" s="32"/>
      <c r="T28" s="32"/>
      <c r="U28" s="32"/>
      <c r="V28" s="32"/>
      <c r="W28" s="224" t="s">
        <v>38</v>
      </c>
      <c r="X28" s="224"/>
      <c r="Y28" s="224"/>
      <c r="Z28" s="224"/>
      <c r="AA28" s="224"/>
      <c r="AB28" s="224"/>
      <c r="AC28" s="224"/>
      <c r="AD28" s="224"/>
      <c r="AE28" s="224"/>
      <c r="AF28" s="32"/>
      <c r="AG28" s="32"/>
      <c r="AH28" s="32"/>
      <c r="AI28" s="32"/>
      <c r="AJ28" s="32"/>
      <c r="AK28" s="224" t="s">
        <v>39</v>
      </c>
      <c r="AL28" s="224"/>
      <c r="AM28" s="224"/>
      <c r="AN28" s="224"/>
      <c r="AO28" s="224"/>
      <c r="AP28" s="32"/>
      <c r="AQ28" s="32"/>
      <c r="AR28" s="33"/>
      <c r="BE28" s="246"/>
    </row>
    <row r="29" spans="1:71" s="3" customFormat="1" ht="14.4" customHeight="1">
      <c r="B29" s="37"/>
      <c r="D29" s="27" t="s">
        <v>40</v>
      </c>
      <c r="F29" s="27" t="s">
        <v>41</v>
      </c>
      <c r="L29" s="216">
        <v>0.21</v>
      </c>
      <c r="M29" s="215"/>
      <c r="N29" s="215"/>
      <c r="O29" s="215"/>
      <c r="P29" s="215"/>
      <c r="W29" s="214">
        <f>ROUND(AZ94, 2)</f>
        <v>0</v>
      </c>
      <c r="X29" s="215"/>
      <c r="Y29" s="215"/>
      <c r="Z29" s="215"/>
      <c r="AA29" s="215"/>
      <c r="AB29" s="215"/>
      <c r="AC29" s="215"/>
      <c r="AD29" s="215"/>
      <c r="AE29" s="215"/>
      <c r="AK29" s="214">
        <f>ROUND(AV94, 2)</f>
        <v>0</v>
      </c>
      <c r="AL29" s="215"/>
      <c r="AM29" s="215"/>
      <c r="AN29" s="215"/>
      <c r="AO29" s="215"/>
      <c r="AR29" s="37"/>
      <c r="BE29" s="247"/>
    </row>
    <row r="30" spans="1:71" s="3" customFormat="1" ht="14.4" customHeight="1">
      <c r="B30" s="37"/>
      <c r="F30" s="27" t="s">
        <v>42</v>
      </c>
      <c r="L30" s="216">
        <v>0.12</v>
      </c>
      <c r="M30" s="215"/>
      <c r="N30" s="215"/>
      <c r="O30" s="215"/>
      <c r="P30" s="215"/>
      <c r="W30" s="214">
        <f>ROUND(BA94, 2)</f>
        <v>0</v>
      </c>
      <c r="X30" s="215"/>
      <c r="Y30" s="215"/>
      <c r="Z30" s="215"/>
      <c r="AA30" s="215"/>
      <c r="AB30" s="215"/>
      <c r="AC30" s="215"/>
      <c r="AD30" s="215"/>
      <c r="AE30" s="215"/>
      <c r="AK30" s="214">
        <f>ROUND(AW94, 2)</f>
        <v>0</v>
      </c>
      <c r="AL30" s="215"/>
      <c r="AM30" s="215"/>
      <c r="AN30" s="215"/>
      <c r="AO30" s="215"/>
      <c r="AR30" s="37"/>
      <c r="BE30" s="247"/>
    </row>
    <row r="31" spans="1:71" s="3" customFormat="1" ht="14.4" hidden="1" customHeight="1">
      <c r="B31" s="37"/>
      <c r="F31" s="27" t="s">
        <v>43</v>
      </c>
      <c r="L31" s="216">
        <v>0.21</v>
      </c>
      <c r="M31" s="215"/>
      <c r="N31" s="215"/>
      <c r="O31" s="215"/>
      <c r="P31" s="215"/>
      <c r="W31" s="214">
        <f>ROUND(BB94, 2)</f>
        <v>0</v>
      </c>
      <c r="X31" s="215"/>
      <c r="Y31" s="215"/>
      <c r="Z31" s="215"/>
      <c r="AA31" s="215"/>
      <c r="AB31" s="215"/>
      <c r="AC31" s="215"/>
      <c r="AD31" s="215"/>
      <c r="AE31" s="215"/>
      <c r="AK31" s="214">
        <v>0</v>
      </c>
      <c r="AL31" s="215"/>
      <c r="AM31" s="215"/>
      <c r="AN31" s="215"/>
      <c r="AO31" s="215"/>
      <c r="AR31" s="37"/>
      <c r="BE31" s="247"/>
    </row>
    <row r="32" spans="1:71" s="3" customFormat="1" ht="14.4" hidden="1" customHeight="1">
      <c r="B32" s="37"/>
      <c r="F32" s="27" t="s">
        <v>44</v>
      </c>
      <c r="L32" s="216">
        <v>0.12</v>
      </c>
      <c r="M32" s="215"/>
      <c r="N32" s="215"/>
      <c r="O32" s="215"/>
      <c r="P32" s="215"/>
      <c r="W32" s="214">
        <f>ROUND(BC94, 2)</f>
        <v>0</v>
      </c>
      <c r="X32" s="215"/>
      <c r="Y32" s="215"/>
      <c r="Z32" s="215"/>
      <c r="AA32" s="215"/>
      <c r="AB32" s="215"/>
      <c r="AC32" s="215"/>
      <c r="AD32" s="215"/>
      <c r="AE32" s="215"/>
      <c r="AK32" s="214">
        <v>0</v>
      </c>
      <c r="AL32" s="215"/>
      <c r="AM32" s="215"/>
      <c r="AN32" s="215"/>
      <c r="AO32" s="215"/>
      <c r="AR32" s="37"/>
      <c r="BE32" s="247"/>
    </row>
    <row r="33" spans="1:57" s="3" customFormat="1" ht="14.4" hidden="1" customHeight="1">
      <c r="B33" s="37"/>
      <c r="F33" s="27" t="s">
        <v>45</v>
      </c>
      <c r="L33" s="216">
        <v>0</v>
      </c>
      <c r="M33" s="215"/>
      <c r="N33" s="215"/>
      <c r="O33" s="215"/>
      <c r="P33" s="215"/>
      <c r="W33" s="214">
        <f>ROUND(BD94, 2)</f>
        <v>0</v>
      </c>
      <c r="X33" s="215"/>
      <c r="Y33" s="215"/>
      <c r="Z33" s="215"/>
      <c r="AA33" s="215"/>
      <c r="AB33" s="215"/>
      <c r="AC33" s="215"/>
      <c r="AD33" s="215"/>
      <c r="AE33" s="215"/>
      <c r="AK33" s="214">
        <v>0</v>
      </c>
      <c r="AL33" s="215"/>
      <c r="AM33" s="215"/>
      <c r="AN33" s="215"/>
      <c r="AO33" s="215"/>
      <c r="AR33" s="37"/>
      <c r="BE33" s="247"/>
    </row>
    <row r="34" spans="1:57" s="2" customFormat="1" ht="6.9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46"/>
    </row>
    <row r="35" spans="1:57" s="2" customFormat="1" ht="25.95" customHeight="1">
      <c r="A35" s="32"/>
      <c r="B35" s="33"/>
      <c r="C35" s="38"/>
      <c r="D35" s="39" t="s">
        <v>46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47</v>
      </c>
      <c r="U35" s="40"/>
      <c r="V35" s="40"/>
      <c r="W35" s="40"/>
      <c r="X35" s="228" t="s">
        <v>48</v>
      </c>
      <c r="Y35" s="226"/>
      <c r="Z35" s="226"/>
      <c r="AA35" s="226"/>
      <c r="AB35" s="226"/>
      <c r="AC35" s="40"/>
      <c r="AD35" s="40"/>
      <c r="AE35" s="40"/>
      <c r="AF35" s="40"/>
      <c r="AG35" s="40"/>
      <c r="AH35" s="40"/>
      <c r="AI35" s="40"/>
      <c r="AJ35" s="40"/>
      <c r="AK35" s="225">
        <f>SUM(AK26:AK33)</f>
        <v>0</v>
      </c>
      <c r="AL35" s="226"/>
      <c r="AM35" s="226"/>
      <c r="AN35" s="226"/>
      <c r="AO35" s="227"/>
      <c r="AP35" s="38"/>
      <c r="AQ35" s="38"/>
      <c r="AR35" s="33"/>
      <c r="BE35" s="32"/>
    </row>
    <row r="36" spans="1:57" s="2" customFormat="1" ht="6.9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" customHeight="1">
      <c r="B38" s="20"/>
      <c r="AR38" s="20"/>
    </row>
    <row r="39" spans="1:57" s="1" customFormat="1" ht="14.4" customHeight="1">
      <c r="B39" s="20"/>
      <c r="AR39" s="20"/>
    </row>
    <row r="40" spans="1:57" s="1" customFormat="1" ht="14.4" customHeight="1">
      <c r="B40" s="20"/>
      <c r="AR40" s="20"/>
    </row>
    <row r="41" spans="1:57" s="1" customFormat="1" ht="14.4" customHeight="1">
      <c r="B41" s="20"/>
      <c r="AR41" s="20"/>
    </row>
    <row r="42" spans="1:57" s="1" customFormat="1" ht="14.4" customHeight="1">
      <c r="B42" s="20"/>
      <c r="AR42" s="20"/>
    </row>
    <row r="43" spans="1:57" s="1" customFormat="1" ht="14.4" customHeight="1">
      <c r="B43" s="20"/>
      <c r="AR43" s="20"/>
    </row>
    <row r="44" spans="1:57" s="1" customFormat="1" ht="14.4" customHeight="1">
      <c r="B44" s="20"/>
      <c r="AR44" s="20"/>
    </row>
    <row r="45" spans="1:57" s="1" customFormat="1" ht="14.4" customHeight="1">
      <c r="B45" s="20"/>
      <c r="AR45" s="20"/>
    </row>
    <row r="46" spans="1:57" s="1" customFormat="1" ht="14.4" customHeight="1">
      <c r="B46" s="20"/>
      <c r="AR46" s="20"/>
    </row>
    <row r="47" spans="1:57" s="1" customFormat="1" ht="14.4" customHeight="1">
      <c r="B47" s="20"/>
      <c r="AR47" s="20"/>
    </row>
    <row r="48" spans="1:57" s="1" customFormat="1" ht="14.4" customHeight="1">
      <c r="B48" s="20"/>
      <c r="AR48" s="20"/>
    </row>
    <row r="49" spans="1:57" s="2" customFormat="1" ht="14.4" customHeight="1">
      <c r="B49" s="42"/>
      <c r="D49" s="43" t="s">
        <v>49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50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3.2">
      <c r="A60" s="32"/>
      <c r="B60" s="33"/>
      <c r="C60" s="32"/>
      <c r="D60" s="45" t="s">
        <v>51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52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51</v>
      </c>
      <c r="AI60" s="35"/>
      <c r="AJ60" s="35"/>
      <c r="AK60" s="35"/>
      <c r="AL60" s="35"/>
      <c r="AM60" s="45" t="s">
        <v>52</v>
      </c>
      <c r="AN60" s="35"/>
      <c r="AO60" s="35"/>
      <c r="AP60" s="32"/>
      <c r="AQ60" s="32"/>
      <c r="AR60" s="33"/>
      <c r="BE60" s="32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3.2">
      <c r="A64" s="32"/>
      <c r="B64" s="33"/>
      <c r="C64" s="32"/>
      <c r="D64" s="43" t="s">
        <v>53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54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3.2">
      <c r="A75" s="32"/>
      <c r="B75" s="33"/>
      <c r="C75" s="32"/>
      <c r="D75" s="45" t="s">
        <v>51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52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51</v>
      </c>
      <c r="AI75" s="35"/>
      <c r="AJ75" s="35"/>
      <c r="AK75" s="35"/>
      <c r="AL75" s="35"/>
      <c r="AM75" s="45" t="s">
        <v>52</v>
      </c>
      <c r="AN75" s="35"/>
      <c r="AO75" s="35"/>
      <c r="AP75" s="32"/>
      <c r="AQ75" s="32"/>
      <c r="AR75" s="33"/>
      <c r="BE75" s="32"/>
    </row>
    <row r="76" spans="1:57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" customHeight="1">
      <c r="A82" s="32"/>
      <c r="B82" s="33"/>
      <c r="C82" s="21" t="s">
        <v>55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7" t="s">
        <v>13</v>
      </c>
      <c r="L84" s="4" t="str">
        <f>K5</f>
        <v>ZabrehRudolfov</v>
      </c>
      <c r="AR84" s="51"/>
    </row>
    <row r="85" spans="1:91" s="5" customFormat="1" ht="36.9" customHeight="1">
      <c r="B85" s="52"/>
      <c r="C85" s="53" t="s">
        <v>16</v>
      </c>
      <c r="L85" s="242" t="str">
        <f>K6</f>
        <v>Stavební úprava úseku od stávajícího železničního mostu po křižovatku Skalička a Rudolfov</v>
      </c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R85" s="52"/>
    </row>
    <row r="86" spans="1:91" s="2" customFormat="1" ht="6.9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20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Zábřeh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22</v>
      </c>
      <c r="AJ87" s="32"/>
      <c r="AK87" s="32"/>
      <c r="AL87" s="32"/>
      <c r="AM87" s="235" t="str">
        <f>IF(AN8= "","",AN8)</f>
        <v>22. 7. 2025</v>
      </c>
      <c r="AN87" s="235"/>
      <c r="AO87" s="32"/>
      <c r="AP87" s="32"/>
      <c r="AQ87" s="32"/>
      <c r="AR87" s="33"/>
      <c r="BE87" s="32"/>
    </row>
    <row r="88" spans="1:91" s="2" customFormat="1" ht="6.9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15" customHeight="1">
      <c r="A89" s="32"/>
      <c r="B89" s="33"/>
      <c r="C89" s="27" t="s">
        <v>24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Město Zábřeh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30</v>
      </c>
      <c r="AJ89" s="32"/>
      <c r="AK89" s="32"/>
      <c r="AL89" s="32"/>
      <c r="AM89" s="236" t="str">
        <f>IF(E17="","",E17)</f>
        <v>Ing.Zdeněk Vitásek</v>
      </c>
      <c r="AN89" s="237"/>
      <c r="AO89" s="237"/>
      <c r="AP89" s="237"/>
      <c r="AQ89" s="32"/>
      <c r="AR89" s="33"/>
      <c r="AS89" s="238" t="s">
        <v>56</v>
      </c>
      <c r="AT89" s="239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15" customHeight="1">
      <c r="A90" s="32"/>
      <c r="B90" s="33"/>
      <c r="C90" s="27" t="s">
        <v>28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33</v>
      </c>
      <c r="AJ90" s="32"/>
      <c r="AK90" s="32"/>
      <c r="AL90" s="32"/>
      <c r="AM90" s="236" t="str">
        <f>IF(E20="","",E20)</f>
        <v>Martin Pniok</v>
      </c>
      <c r="AN90" s="237"/>
      <c r="AO90" s="237"/>
      <c r="AP90" s="237"/>
      <c r="AQ90" s="32"/>
      <c r="AR90" s="33"/>
      <c r="AS90" s="240"/>
      <c r="AT90" s="241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8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40"/>
      <c r="AT91" s="241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209" t="s">
        <v>57</v>
      </c>
      <c r="D92" s="210"/>
      <c r="E92" s="210"/>
      <c r="F92" s="210"/>
      <c r="G92" s="210"/>
      <c r="H92" s="60"/>
      <c r="I92" s="213" t="s">
        <v>58</v>
      </c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32" t="s">
        <v>59</v>
      </c>
      <c r="AH92" s="210"/>
      <c r="AI92" s="210"/>
      <c r="AJ92" s="210"/>
      <c r="AK92" s="210"/>
      <c r="AL92" s="210"/>
      <c r="AM92" s="210"/>
      <c r="AN92" s="213" t="s">
        <v>60</v>
      </c>
      <c r="AO92" s="210"/>
      <c r="AP92" s="249"/>
      <c r="AQ92" s="61" t="s">
        <v>61</v>
      </c>
      <c r="AR92" s="33"/>
      <c r="AS92" s="62" t="s">
        <v>62</v>
      </c>
      <c r="AT92" s="63" t="s">
        <v>63</v>
      </c>
      <c r="AU92" s="63" t="s">
        <v>64</v>
      </c>
      <c r="AV92" s="63" t="s">
        <v>65</v>
      </c>
      <c r="AW92" s="63" t="s">
        <v>66</v>
      </c>
      <c r="AX92" s="63" t="s">
        <v>67</v>
      </c>
      <c r="AY92" s="63" t="s">
        <v>68</v>
      </c>
      <c r="AZ92" s="63" t="s">
        <v>69</v>
      </c>
      <c r="BA92" s="63" t="s">
        <v>70</v>
      </c>
      <c r="BB92" s="63" t="s">
        <v>71</v>
      </c>
      <c r="BC92" s="63" t="s">
        <v>72</v>
      </c>
      <c r="BD92" s="64" t="s">
        <v>73</v>
      </c>
      <c r="BE92" s="32"/>
    </row>
    <row r="93" spans="1:91" s="2" customFormat="1" ht="10.8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" customHeight="1">
      <c r="B94" s="68"/>
      <c r="C94" s="69" t="s">
        <v>74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44">
        <f>ROUND(AG95,2)</f>
        <v>0</v>
      </c>
      <c r="AH94" s="244"/>
      <c r="AI94" s="244"/>
      <c r="AJ94" s="244"/>
      <c r="AK94" s="244"/>
      <c r="AL94" s="244"/>
      <c r="AM94" s="244"/>
      <c r="AN94" s="251">
        <f t="shared" ref="AN94:AN104" si="0">SUM(AG94,AT94)</f>
        <v>0</v>
      </c>
      <c r="AO94" s="251"/>
      <c r="AP94" s="251"/>
      <c r="AQ94" s="72" t="s">
        <v>1</v>
      </c>
      <c r="AR94" s="68"/>
      <c r="AS94" s="73">
        <f>ROUND(AS95,2)</f>
        <v>0</v>
      </c>
      <c r="AT94" s="74">
        <f t="shared" ref="AT94:AT104" si="1">ROUND(SUM(AV94:AW94),2)</f>
        <v>0</v>
      </c>
      <c r="AU94" s="75">
        <f>ROUND(AU95,5)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ROUND(AZ95,2)</f>
        <v>0</v>
      </c>
      <c r="BA94" s="74">
        <f>ROUND(BA95,2)</f>
        <v>0</v>
      </c>
      <c r="BB94" s="74">
        <f>ROUND(BB95,2)</f>
        <v>0</v>
      </c>
      <c r="BC94" s="74">
        <f>ROUND(BC95,2)</f>
        <v>0</v>
      </c>
      <c r="BD94" s="76">
        <f>ROUND(BD95,2)</f>
        <v>0</v>
      </c>
      <c r="BS94" s="77" t="s">
        <v>75</v>
      </c>
      <c r="BT94" s="77" t="s">
        <v>76</v>
      </c>
      <c r="BU94" s="78" t="s">
        <v>77</v>
      </c>
      <c r="BV94" s="77" t="s">
        <v>78</v>
      </c>
      <c r="BW94" s="77" t="s">
        <v>4</v>
      </c>
      <c r="BX94" s="77" t="s">
        <v>79</v>
      </c>
      <c r="CL94" s="77" t="s">
        <v>1</v>
      </c>
    </row>
    <row r="95" spans="1:91" s="7" customFormat="1" ht="24.75" customHeight="1">
      <c r="B95" s="79"/>
      <c r="C95" s="80"/>
      <c r="D95" s="211" t="s">
        <v>80</v>
      </c>
      <c r="E95" s="211"/>
      <c r="F95" s="211"/>
      <c r="G95" s="211"/>
      <c r="H95" s="211"/>
      <c r="I95" s="81"/>
      <c r="J95" s="211" t="s">
        <v>81</v>
      </c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33">
        <f>ROUND(SUM(AG96:AG104),2)</f>
        <v>0</v>
      </c>
      <c r="AH95" s="234"/>
      <c r="AI95" s="234"/>
      <c r="AJ95" s="234"/>
      <c r="AK95" s="234"/>
      <c r="AL95" s="234"/>
      <c r="AM95" s="234"/>
      <c r="AN95" s="250">
        <f t="shared" si="0"/>
        <v>0</v>
      </c>
      <c r="AO95" s="234"/>
      <c r="AP95" s="234"/>
      <c r="AQ95" s="82" t="s">
        <v>82</v>
      </c>
      <c r="AR95" s="79"/>
      <c r="AS95" s="83">
        <f>ROUND(SUM(AS96:AS104),2)</f>
        <v>0</v>
      </c>
      <c r="AT95" s="84">
        <f t="shared" si="1"/>
        <v>0</v>
      </c>
      <c r="AU95" s="85">
        <f>ROUND(SUM(AU96:AU104),5)</f>
        <v>0</v>
      </c>
      <c r="AV95" s="84">
        <f>ROUND(AZ95*L29,2)</f>
        <v>0</v>
      </c>
      <c r="AW95" s="84">
        <f>ROUND(BA95*L30,2)</f>
        <v>0</v>
      </c>
      <c r="AX95" s="84">
        <f>ROUND(BB95*L29,2)</f>
        <v>0</v>
      </c>
      <c r="AY95" s="84">
        <f>ROUND(BC95*L30,2)</f>
        <v>0</v>
      </c>
      <c r="AZ95" s="84">
        <f>ROUND(SUM(AZ96:AZ104),2)</f>
        <v>0</v>
      </c>
      <c r="BA95" s="84">
        <f>ROUND(SUM(BA96:BA104),2)</f>
        <v>0</v>
      </c>
      <c r="BB95" s="84">
        <f>ROUND(SUM(BB96:BB104),2)</f>
        <v>0</v>
      </c>
      <c r="BC95" s="84">
        <f>ROUND(SUM(BC96:BC104),2)</f>
        <v>0</v>
      </c>
      <c r="BD95" s="86">
        <f>ROUND(SUM(BD96:BD104),2)</f>
        <v>0</v>
      </c>
      <c r="BS95" s="87" t="s">
        <v>75</v>
      </c>
      <c r="BT95" s="87" t="s">
        <v>83</v>
      </c>
      <c r="BU95" s="87" t="s">
        <v>77</v>
      </c>
      <c r="BV95" s="87" t="s">
        <v>78</v>
      </c>
      <c r="BW95" s="87" t="s">
        <v>84</v>
      </c>
      <c r="BX95" s="87" t="s">
        <v>4</v>
      </c>
      <c r="CL95" s="87" t="s">
        <v>1</v>
      </c>
      <c r="CM95" s="87" t="s">
        <v>85</v>
      </c>
    </row>
    <row r="96" spans="1:91" s="4" customFormat="1" ht="16.5" customHeight="1">
      <c r="A96" s="88" t="s">
        <v>86</v>
      </c>
      <c r="B96" s="51"/>
      <c r="C96" s="10"/>
      <c r="D96" s="10"/>
      <c r="E96" s="212" t="s">
        <v>87</v>
      </c>
      <c r="F96" s="212"/>
      <c r="G96" s="212"/>
      <c r="H96" s="212"/>
      <c r="I96" s="212"/>
      <c r="J96" s="10"/>
      <c r="K96" s="212" t="s">
        <v>88</v>
      </c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  <c r="Z96" s="212"/>
      <c r="AA96" s="212"/>
      <c r="AB96" s="212"/>
      <c r="AC96" s="212"/>
      <c r="AD96" s="212"/>
      <c r="AE96" s="212"/>
      <c r="AF96" s="212"/>
      <c r="AG96" s="230">
        <f>'SO 001 - Příprava území, ...'!J32</f>
        <v>0</v>
      </c>
      <c r="AH96" s="231"/>
      <c r="AI96" s="231"/>
      <c r="AJ96" s="231"/>
      <c r="AK96" s="231"/>
      <c r="AL96" s="231"/>
      <c r="AM96" s="231"/>
      <c r="AN96" s="230">
        <f t="shared" si="0"/>
        <v>0</v>
      </c>
      <c r="AO96" s="231"/>
      <c r="AP96" s="231"/>
      <c r="AQ96" s="89" t="s">
        <v>89</v>
      </c>
      <c r="AR96" s="51"/>
      <c r="AS96" s="90">
        <v>0</v>
      </c>
      <c r="AT96" s="91">
        <f t="shared" si="1"/>
        <v>0</v>
      </c>
      <c r="AU96" s="92">
        <f>'SO 001 - Příprava území, ...'!P125</f>
        <v>0</v>
      </c>
      <c r="AV96" s="91">
        <f>'SO 001 - Příprava území, ...'!J35</f>
        <v>0</v>
      </c>
      <c r="AW96" s="91">
        <f>'SO 001 - Příprava území, ...'!J36</f>
        <v>0</v>
      </c>
      <c r="AX96" s="91">
        <f>'SO 001 - Příprava území, ...'!J37</f>
        <v>0</v>
      </c>
      <c r="AY96" s="91">
        <f>'SO 001 - Příprava území, ...'!J38</f>
        <v>0</v>
      </c>
      <c r="AZ96" s="91">
        <f>'SO 001 - Příprava území, ...'!F35</f>
        <v>0</v>
      </c>
      <c r="BA96" s="91">
        <f>'SO 001 - Příprava území, ...'!F36</f>
        <v>0</v>
      </c>
      <c r="BB96" s="91">
        <f>'SO 001 - Příprava území, ...'!F37</f>
        <v>0</v>
      </c>
      <c r="BC96" s="91">
        <f>'SO 001 - Příprava území, ...'!F38</f>
        <v>0</v>
      </c>
      <c r="BD96" s="93">
        <f>'SO 001 - Příprava území, ...'!F39</f>
        <v>0</v>
      </c>
      <c r="BT96" s="25" t="s">
        <v>85</v>
      </c>
      <c r="BV96" s="25" t="s">
        <v>78</v>
      </c>
      <c r="BW96" s="25" t="s">
        <v>90</v>
      </c>
      <c r="BX96" s="25" t="s">
        <v>84</v>
      </c>
      <c r="CL96" s="25" t="s">
        <v>1</v>
      </c>
    </row>
    <row r="97" spans="1:90" s="4" customFormat="1" ht="23.25" customHeight="1">
      <c r="A97" s="88" t="s">
        <v>86</v>
      </c>
      <c r="B97" s="51"/>
      <c r="C97" s="10"/>
      <c r="D97" s="10"/>
      <c r="E97" s="212" t="s">
        <v>91</v>
      </c>
      <c r="F97" s="212"/>
      <c r="G97" s="212"/>
      <c r="H97" s="212"/>
      <c r="I97" s="212"/>
      <c r="J97" s="10"/>
      <c r="K97" s="212" t="s">
        <v>92</v>
      </c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  <c r="Y97" s="212"/>
      <c r="Z97" s="212"/>
      <c r="AA97" s="212"/>
      <c r="AB97" s="212"/>
      <c r="AC97" s="212"/>
      <c r="AD97" s="212"/>
      <c r="AE97" s="212"/>
      <c r="AF97" s="212"/>
      <c r="AG97" s="230">
        <f>'SO 101 - SO 101 + SO 102 ...'!J32</f>
        <v>0</v>
      </c>
      <c r="AH97" s="231"/>
      <c r="AI97" s="231"/>
      <c r="AJ97" s="231"/>
      <c r="AK97" s="231"/>
      <c r="AL97" s="231"/>
      <c r="AM97" s="231"/>
      <c r="AN97" s="230">
        <f t="shared" si="0"/>
        <v>0</v>
      </c>
      <c r="AO97" s="231"/>
      <c r="AP97" s="231"/>
      <c r="AQ97" s="89" t="s">
        <v>89</v>
      </c>
      <c r="AR97" s="51"/>
      <c r="AS97" s="90">
        <v>0</v>
      </c>
      <c r="AT97" s="91">
        <f t="shared" si="1"/>
        <v>0</v>
      </c>
      <c r="AU97" s="92">
        <f>'SO 101 - SO 101 + SO 102 ...'!P127</f>
        <v>0</v>
      </c>
      <c r="AV97" s="91">
        <f>'SO 101 - SO 101 + SO 102 ...'!J35</f>
        <v>0</v>
      </c>
      <c r="AW97" s="91">
        <f>'SO 101 - SO 101 + SO 102 ...'!J36</f>
        <v>0</v>
      </c>
      <c r="AX97" s="91">
        <f>'SO 101 - SO 101 + SO 102 ...'!J37</f>
        <v>0</v>
      </c>
      <c r="AY97" s="91">
        <f>'SO 101 - SO 101 + SO 102 ...'!J38</f>
        <v>0</v>
      </c>
      <c r="AZ97" s="91">
        <f>'SO 101 - SO 101 + SO 102 ...'!F35</f>
        <v>0</v>
      </c>
      <c r="BA97" s="91">
        <f>'SO 101 - SO 101 + SO 102 ...'!F36</f>
        <v>0</v>
      </c>
      <c r="BB97" s="91">
        <f>'SO 101 - SO 101 + SO 102 ...'!F37</f>
        <v>0</v>
      </c>
      <c r="BC97" s="91">
        <f>'SO 101 - SO 101 + SO 102 ...'!F38</f>
        <v>0</v>
      </c>
      <c r="BD97" s="93">
        <f>'SO 101 - SO 101 + SO 102 ...'!F39</f>
        <v>0</v>
      </c>
      <c r="BT97" s="25" t="s">
        <v>85</v>
      </c>
      <c r="BV97" s="25" t="s">
        <v>78</v>
      </c>
      <c r="BW97" s="25" t="s">
        <v>93</v>
      </c>
      <c r="BX97" s="25" t="s">
        <v>84</v>
      </c>
      <c r="CL97" s="25" t="s">
        <v>1</v>
      </c>
    </row>
    <row r="98" spans="1:90" s="4" customFormat="1" ht="16.5" customHeight="1">
      <c r="A98" s="88" t="s">
        <v>86</v>
      </c>
      <c r="B98" s="51"/>
      <c r="C98" s="10"/>
      <c r="D98" s="10"/>
      <c r="E98" s="212" t="s">
        <v>94</v>
      </c>
      <c r="F98" s="212"/>
      <c r="G98" s="212"/>
      <c r="H98" s="212"/>
      <c r="I98" s="212"/>
      <c r="J98" s="10"/>
      <c r="K98" s="212" t="s">
        <v>95</v>
      </c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2"/>
      <c r="Y98" s="212"/>
      <c r="Z98" s="212"/>
      <c r="AA98" s="212"/>
      <c r="AB98" s="212"/>
      <c r="AC98" s="212"/>
      <c r="AD98" s="212"/>
      <c r="AE98" s="212"/>
      <c r="AF98" s="212"/>
      <c r="AG98" s="230">
        <f>'SO 103 - Plocha živice'!J32</f>
        <v>0</v>
      </c>
      <c r="AH98" s="231"/>
      <c r="AI98" s="231"/>
      <c r="AJ98" s="231"/>
      <c r="AK98" s="231"/>
      <c r="AL98" s="231"/>
      <c r="AM98" s="231"/>
      <c r="AN98" s="230">
        <f t="shared" si="0"/>
        <v>0</v>
      </c>
      <c r="AO98" s="231"/>
      <c r="AP98" s="231"/>
      <c r="AQ98" s="89" t="s">
        <v>89</v>
      </c>
      <c r="AR98" s="51"/>
      <c r="AS98" s="90">
        <v>0</v>
      </c>
      <c r="AT98" s="91">
        <f t="shared" si="1"/>
        <v>0</v>
      </c>
      <c r="AU98" s="92">
        <f>'SO 103 - Plocha živice'!P125</f>
        <v>0</v>
      </c>
      <c r="AV98" s="91">
        <f>'SO 103 - Plocha živice'!J35</f>
        <v>0</v>
      </c>
      <c r="AW98" s="91">
        <f>'SO 103 - Plocha živice'!J36</f>
        <v>0</v>
      </c>
      <c r="AX98" s="91">
        <f>'SO 103 - Plocha živice'!J37</f>
        <v>0</v>
      </c>
      <c r="AY98" s="91">
        <f>'SO 103 - Plocha živice'!J38</f>
        <v>0</v>
      </c>
      <c r="AZ98" s="91">
        <f>'SO 103 - Plocha živice'!F35</f>
        <v>0</v>
      </c>
      <c r="BA98" s="91">
        <f>'SO 103 - Plocha živice'!F36</f>
        <v>0</v>
      </c>
      <c r="BB98" s="91">
        <f>'SO 103 - Plocha živice'!F37</f>
        <v>0</v>
      </c>
      <c r="BC98" s="91">
        <f>'SO 103 - Plocha živice'!F38</f>
        <v>0</v>
      </c>
      <c r="BD98" s="93">
        <f>'SO 103 - Plocha živice'!F39</f>
        <v>0</v>
      </c>
      <c r="BT98" s="25" t="s">
        <v>85</v>
      </c>
      <c r="BV98" s="25" t="s">
        <v>78</v>
      </c>
      <c r="BW98" s="25" t="s">
        <v>96</v>
      </c>
      <c r="BX98" s="25" t="s">
        <v>84</v>
      </c>
      <c r="CL98" s="25" t="s">
        <v>1</v>
      </c>
    </row>
    <row r="99" spans="1:90" s="4" customFormat="1" ht="16.5" customHeight="1">
      <c r="A99" s="88" t="s">
        <v>86</v>
      </c>
      <c r="B99" s="51"/>
      <c r="C99" s="10"/>
      <c r="D99" s="10"/>
      <c r="E99" s="212" t="s">
        <v>97</v>
      </c>
      <c r="F99" s="212"/>
      <c r="G99" s="212"/>
      <c r="H99" s="212"/>
      <c r="I99" s="212"/>
      <c r="J99" s="10"/>
      <c r="K99" s="212" t="s">
        <v>98</v>
      </c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230">
        <f>'SO 104 - Posun stávajícíc...'!J32</f>
        <v>0</v>
      </c>
      <c r="AH99" s="231"/>
      <c r="AI99" s="231"/>
      <c r="AJ99" s="231"/>
      <c r="AK99" s="231"/>
      <c r="AL99" s="231"/>
      <c r="AM99" s="231"/>
      <c r="AN99" s="230">
        <f t="shared" si="0"/>
        <v>0</v>
      </c>
      <c r="AO99" s="231"/>
      <c r="AP99" s="231"/>
      <c r="AQ99" s="89" t="s">
        <v>89</v>
      </c>
      <c r="AR99" s="51"/>
      <c r="AS99" s="90">
        <v>0</v>
      </c>
      <c r="AT99" s="91">
        <f t="shared" si="1"/>
        <v>0</v>
      </c>
      <c r="AU99" s="92">
        <f>'SO 104 - Posun stávajícíc...'!P124</f>
        <v>0</v>
      </c>
      <c r="AV99" s="91">
        <f>'SO 104 - Posun stávajícíc...'!J35</f>
        <v>0</v>
      </c>
      <c r="AW99" s="91">
        <f>'SO 104 - Posun stávajícíc...'!J36</f>
        <v>0</v>
      </c>
      <c r="AX99" s="91">
        <f>'SO 104 - Posun stávajícíc...'!J37</f>
        <v>0</v>
      </c>
      <c r="AY99" s="91">
        <f>'SO 104 - Posun stávajícíc...'!J38</f>
        <v>0</v>
      </c>
      <c r="AZ99" s="91">
        <f>'SO 104 - Posun stávajícíc...'!F35</f>
        <v>0</v>
      </c>
      <c r="BA99" s="91">
        <f>'SO 104 - Posun stávajícíc...'!F36</f>
        <v>0</v>
      </c>
      <c r="BB99" s="91">
        <f>'SO 104 - Posun stávajícíc...'!F37</f>
        <v>0</v>
      </c>
      <c r="BC99" s="91">
        <f>'SO 104 - Posun stávajícíc...'!F38</f>
        <v>0</v>
      </c>
      <c r="BD99" s="93">
        <f>'SO 104 - Posun stávajícíc...'!F39</f>
        <v>0</v>
      </c>
      <c r="BT99" s="25" t="s">
        <v>85</v>
      </c>
      <c r="BV99" s="25" t="s">
        <v>78</v>
      </c>
      <c r="BW99" s="25" t="s">
        <v>99</v>
      </c>
      <c r="BX99" s="25" t="s">
        <v>84</v>
      </c>
      <c r="CL99" s="25" t="s">
        <v>1</v>
      </c>
    </row>
    <row r="100" spans="1:90" s="4" customFormat="1" ht="16.5" customHeight="1">
      <c r="A100" s="88" t="s">
        <v>86</v>
      </c>
      <c r="B100" s="51"/>
      <c r="C100" s="10"/>
      <c r="D100" s="10"/>
      <c r="E100" s="212" t="s">
        <v>100</v>
      </c>
      <c r="F100" s="212"/>
      <c r="G100" s="212"/>
      <c r="H100" s="212"/>
      <c r="I100" s="212"/>
      <c r="J100" s="10"/>
      <c r="K100" s="212" t="s">
        <v>101</v>
      </c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/>
      <c r="AF100" s="212"/>
      <c r="AG100" s="230">
        <f>'SO 191 - Dopravní značení...'!J32</f>
        <v>0</v>
      </c>
      <c r="AH100" s="231"/>
      <c r="AI100" s="231"/>
      <c r="AJ100" s="231"/>
      <c r="AK100" s="231"/>
      <c r="AL100" s="231"/>
      <c r="AM100" s="231"/>
      <c r="AN100" s="230">
        <f t="shared" si="0"/>
        <v>0</v>
      </c>
      <c r="AO100" s="231"/>
      <c r="AP100" s="231"/>
      <c r="AQ100" s="89" t="s">
        <v>89</v>
      </c>
      <c r="AR100" s="51"/>
      <c r="AS100" s="90">
        <v>0</v>
      </c>
      <c r="AT100" s="91">
        <f t="shared" si="1"/>
        <v>0</v>
      </c>
      <c r="AU100" s="92">
        <f>'SO 191 - Dopravní značení...'!P124</f>
        <v>0</v>
      </c>
      <c r="AV100" s="91">
        <f>'SO 191 - Dopravní značení...'!J35</f>
        <v>0</v>
      </c>
      <c r="AW100" s="91">
        <f>'SO 191 - Dopravní značení...'!J36</f>
        <v>0</v>
      </c>
      <c r="AX100" s="91">
        <f>'SO 191 - Dopravní značení...'!J37</f>
        <v>0</v>
      </c>
      <c r="AY100" s="91">
        <f>'SO 191 - Dopravní značení...'!J38</f>
        <v>0</v>
      </c>
      <c r="AZ100" s="91">
        <f>'SO 191 - Dopravní značení...'!F35</f>
        <v>0</v>
      </c>
      <c r="BA100" s="91">
        <f>'SO 191 - Dopravní značení...'!F36</f>
        <v>0</v>
      </c>
      <c r="BB100" s="91">
        <f>'SO 191 - Dopravní značení...'!F37</f>
        <v>0</v>
      </c>
      <c r="BC100" s="91">
        <f>'SO 191 - Dopravní značení...'!F38</f>
        <v>0</v>
      </c>
      <c r="BD100" s="93">
        <f>'SO 191 - Dopravní značení...'!F39</f>
        <v>0</v>
      </c>
      <c r="BT100" s="25" t="s">
        <v>85</v>
      </c>
      <c r="BV100" s="25" t="s">
        <v>78</v>
      </c>
      <c r="BW100" s="25" t="s">
        <v>102</v>
      </c>
      <c r="BX100" s="25" t="s">
        <v>84</v>
      </c>
      <c r="CL100" s="25" t="s">
        <v>1</v>
      </c>
    </row>
    <row r="101" spans="1:90" s="4" customFormat="1" ht="16.5" customHeight="1">
      <c r="A101" s="88" t="s">
        <v>86</v>
      </c>
      <c r="B101" s="51"/>
      <c r="C101" s="10"/>
      <c r="D101" s="10"/>
      <c r="E101" s="212" t="s">
        <v>103</v>
      </c>
      <c r="F101" s="212"/>
      <c r="G101" s="212"/>
      <c r="H101" s="212"/>
      <c r="I101" s="212"/>
      <c r="J101" s="10"/>
      <c r="K101" s="212" t="s">
        <v>104</v>
      </c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  <c r="AF101" s="212"/>
      <c r="AG101" s="230">
        <f>'SO 192 - Dopravní značení...'!J32</f>
        <v>0</v>
      </c>
      <c r="AH101" s="231"/>
      <c r="AI101" s="231"/>
      <c r="AJ101" s="231"/>
      <c r="AK101" s="231"/>
      <c r="AL101" s="231"/>
      <c r="AM101" s="231"/>
      <c r="AN101" s="230">
        <f t="shared" si="0"/>
        <v>0</v>
      </c>
      <c r="AO101" s="231"/>
      <c r="AP101" s="231"/>
      <c r="AQ101" s="89" t="s">
        <v>89</v>
      </c>
      <c r="AR101" s="51"/>
      <c r="AS101" s="90">
        <v>0</v>
      </c>
      <c r="AT101" s="91">
        <f t="shared" si="1"/>
        <v>0</v>
      </c>
      <c r="AU101" s="92">
        <f>'SO 192 - Dopravní značení...'!P122</f>
        <v>0</v>
      </c>
      <c r="AV101" s="91">
        <f>'SO 192 - Dopravní značení...'!J35</f>
        <v>0</v>
      </c>
      <c r="AW101" s="91">
        <f>'SO 192 - Dopravní značení...'!J36</f>
        <v>0</v>
      </c>
      <c r="AX101" s="91">
        <f>'SO 192 - Dopravní značení...'!J37</f>
        <v>0</v>
      </c>
      <c r="AY101" s="91">
        <f>'SO 192 - Dopravní značení...'!J38</f>
        <v>0</v>
      </c>
      <c r="AZ101" s="91">
        <f>'SO 192 - Dopravní značení...'!F35</f>
        <v>0</v>
      </c>
      <c r="BA101" s="91">
        <f>'SO 192 - Dopravní značení...'!F36</f>
        <v>0</v>
      </c>
      <c r="BB101" s="91">
        <f>'SO 192 - Dopravní značení...'!F37</f>
        <v>0</v>
      </c>
      <c r="BC101" s="91">
        <f>'SO 192 - Dopravní značení...'!F38</f>
        <v>0</v>
      </c>
      <c r="BD101" s="93">
        <f>'SO 192 - Dopravní značení...'!F39</f>
        <v>0</v>
      </c>
      <c r="BT101" s="25" t="s">
        <v>85</v>
      </c>
      <c r="BV101" s="25" t="s">
        <v>78</v>
      </c>
      <c r="BW101" s="25" t="s">
        <v>105</v>
      </c>
      <c r="BX101" s="25" t="s">
        <v>84</v>
      </c>
      <c r="CL101" s="25" t="s">
        <v>1</v>
      </c>
    </row>
    <row r="102" spans="1:90" s="4" customFormat="1" ht="16.5" customHeight="1">
      <c r="A102" s="88" t="s">
        <v>86</v>
      </c>
      <c r="B102" s="51"/>
      <c r="C102" s="10"/>
      <c r="D102" s="10"/>
      <c r="E102" s="212" t="s">
        <v>106</v>
      </c>
      <c r="F102" s="212"/>
      <c r="G102" s="212"/>
      <c r="H102" s="212"/>
      <c r="I102" s="212"/>
      <c r="J102" s="10"/>
      <c r="K102" s="212" t="s">
        <v>107</v>
      </c>
      <c r="L102" s="212"/>
      <c r="M102" s="212"/>
      <c r="N102" s="212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  <c r="AF102" s="212"/>
      <c r="AG102" s="230">
        <f>'SO 401 - Výměna stávající...'!J32</f>
        <v>0</v>
      </c>
      <c r="AH102" s="231"/>
      <c r="AI102" s="231"/>
      <c r="AJ102" s="231"/>
      <c r="AK102" s="231"/>
      <c r="AL102" s="231"/>
      <c r="AM102" s="231"/>
      <c r="AN102" s="230">
        <f t="shared" si="0"/>
        <v>0</v>
      </c>
      <c r="AO102" s="231"/>
      <c r="AP102" s="231"/>
      <c r="AQ102" s="89" t="s">
        <v>89</v>
      </c>
      <c r="AR102" s="51"/>
      <c r="AS102" s="90">
        <v>0</v>
      </c>
      <c r="AT102" s="91">
        <f t="shared" si="1"/>
        <v>0</v>
      </c>
      <c r="AU102" s="92">
        <f>'SO 401 - Výměna stávající...'!P136</f>
        <v>0</v>
      </c>
      <c r="AV102" s="91">
        <f>'SO 401 - Výměna stávající...'!J35</f>
        <v>0</v>
      </c>
      <c r="AW102" s="91">
        <f>'SO 401 - Výměna stávající...'!J36</f>
        <v>0</v>
      </c>
      <c r="AX102" s="91">
        <f>'SO 401 - Výměna stávající...'!J37</f>
        <v>0</v>
      </c>
      <c r="AY102" s="91">
        <f>'SO 401 - Výměna stávající...'!J38</f>
        <v>0</v>
      </c>
      <c r="AZ102" s="91">
        <f>'SO 401 - Výměna stávající...'!F35</f>
        <v>0</v>
      </c>
      <c r="BA102" s="91">
        <f>'SO 401 - Výměna stávající...'!F36</f>
        <v>0</v>
      </c>
      <c r="BB102" s="91">
        <f>'SO 401 - Výměna stávající...'!F37</f>
        <v>0</v>
      </c>
      <c r="BC102" s="91">
        <f>'SO 401 - Výměna stávající...'!F38</f>
        <v>0</v>
      </c>
      <c r="BD102" s="93">
        <f>'SO 401 - Výměna stávající...'!F39</f>
        <v>0</v>
      </c>
      <c r="BT102" s="25" t="s">
        <v>85</v>
      </c>
      <c r="BV102" s="25" t="s">
        <v>78</v>
      </c>
      <c r="BW102" s="25" t="s">
        <v>108</v>
      </c>
      <c r="BX102" s="25" t="s">
        <v>84</v>
      </c>
      <c r="CL102" s="25" t="s">
        <v>1</v>
      </c>
    </row>
    <row r="103" spans="1:90" s="4" customFormat="1" ht="23.25" customHeight="1">
      <c r="A103" s="88" t="s">
        <v>86</v>
      </c>
      <c r="B103" s="51"/>
      <c r="C103" s="10"/>
      <c r="D103" s="10"/>
      <c r="E103" s="212" t="s">
        <v>109</v>
      </c>
      <c r="F103" s="212"/>
      <c r="G103" s="212"/>
      <c r="H103" s="212"/>
      <c r="I103" s="212"/>
      <c r="J103" s="10"/>
      <c r="K103" s="212" t="s">
        <v>110</v>
      </c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/>
      <c r="AF103" s="212"/>
      <c r="AG103" s="230">
        <f>'SO 1000 - Ostaní  náklady'!J32</f>
        <v>0</v>
      </c>
      <c r="AH103" s="231"/>
      <c r="AI103" s="231"/>
      <c r="AJ103" s="231"/>
      <c r="AK103" s="231"/>
      <c r="AL103" s="231"/>
      <c r="AM103" s="231"/>
      <c r="AN103" s="230">
        <f t="shared" si="0"/>
        <v>0</v>
      </c>
      <c r="AO103" s="231"/>
      <c r="AP103" s="231"/>
      <c r="AQ103" s="89" t="s">
        <v>89</v>
      </c>
      <c r="AR103" s="51"/>
      <c r="AS103" s="90">
        <v>0</v>
      </c>
      <c r="AT103" s="91">
        <f t="shared" si="1"/>
        <v>0</v>
      </c>
      <c r="AU103" s="92">
        <f>'SO 1000 - Ostaní  náklady'!P122</f>
        <v>0</v>
      </c>
      <c r="AV103" s="91">
        <f>'SO 1000 - Ostaní  náklady'!J35</f>
        <v>0</v>
      </c>
      <c r="AW103" s="91">
        <f>'SO 1000 - Ostaní  náklady'!J36</f>
        <v>0</v>
      </c>
      <c r="AX103" s="91">
        <f>'SO 1000 - Ostaní  náklady'!J37</f>
        <v>0</v>
      </c>
      <c r="AY103" s="91">
        <f>'SO 1000 - Ostaní  náklady'!J38</f>
        <v>0</v>
      </c>
      <c r="AZ103" s="91">
        <f>'SO 1000 - Ostaní  náklady'!F35</f>
        <v>0</v>
      </c>
      <c r="BA103" s="91">
        <f>'SO 1000 - Ostaní  náklady'!F36</f>
        <v>0</v>
      </c>
      <c r="BB103" s="91">
        <f>'SO 1000 - Ostaní  náklady'!F37</f>
        <v>0</v>
      </c>
      <c r="BC103" s="91">
        <f>'SO 1000 - Ostaní  náklady'!F38</f>
        <v>0</v>
      </c>
      <c r="BD103" s="93">
        <f>'SO 1000 - Ostaní  náklady'!F39</f>
        <v>0</v>
      </c>
      <c r="BT103" s="25" t="s">
        <v>85</v>
      </c>
      <c r="BV103" s="25" t="s">
        <v>78</v>
      </c>
      <c r="BW103" s="25" t="s">
        <v>111</v>
      </c>
      <c r="BX103" s="25" t="s">
        <v>84</v>
      </c>
      <c r="CL103" s="25" t="s">
        <v>1</v>
      </c>
    </row>
    <row r="104" spans="1:90" s="4" customFormat="1" ht="23.25" customHeight="1">
      <c r="A104" s="88" t="s">
        <v>86</v>
      </c>
      <c r="B104" s="51"/>
      <c r="C104" s="10"/>
      <c r="D104" s="10"/>
      <c r="E104" s="212" t="s">
        <v>112</v>
      </c>
      <c r="F104" s="212"/>
      <c r="G104" s="212"/>
      <c r="H104" s="212"/>
      <c r="I104" s="212"/>
      <c r="J104" s="10"/>
      <c r="K104" s="212" t="s">
        <v>113</v>
      </c>
      <c r="L104" s="212"/>
      <c r="M104" s="212"/>
      <c r="N104" s="212"/>
      <c r="O104" s="212"/>
      <c r="P104" s="212"/>
      <c r="Q104" s="212"/>
      <c r="R104" s="212"/>
      <c r="S104" s="212"/>
      <c r="T104" s="212"/>
      <c r="U104" s="212"/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212"/>
      <c r="AF104" s="212"/>
      <c r="AG104" s="230">
        <f>'SO 1020 - VRN'!J32</f>
        <v>0</v>
      </c>
      <c r="AH104" s="231"/>
      <c r="AI104" s="231"/>
      <c r="AJ104" s="231"/>
      <c r="AK104" s="231"/>
      <c r="AL104" s="231"/>
      <c r="AM104" s="231"/>
      <c r="AN104" s="230">
        <f t="shared" si="0"/>
        <v>0</v>
      </c>
      <c r="AO104" s="231"/>
      <c r="AP104" s="231"/>
      <c r="AQ104" s="89" t="s">
        <v>89</v>
      </c>
      <c r="AR104" s="51"/>
      <c r="AS104" s="94">
        <v>0</v>
      </c>
      <c r="AT104" s="95">
        <f t="shared" si="1"/>
        <v>0</v>
      </c>
      <c r="AU104" s="96">
        <f>'SO 1020 - VRN'!P122</f>
        <v>0</v>
      </c>
      <c r="AV104" s="95">
        <f>'SO 1020 - VRN'!J35</f>
        <v>0</v>
      </c>
      <c r="AW104" s="95">
        <f>'SO 1020 - VRN'!J36</f>
        <v>0</v>
      </c>
      <c r="AX104" s="95">
        <f>'SO 1020 - VRN'!J37</f>
        <v>0</v>
      </c>
      <c r="AY104" s="95">
        <f>'SO 1020 - VRN'!J38</f>
        <v>0</v>
      </c>
      <c r="AZ104" s="95">
        <f>'SO 1020 - VRN'!F35</f>
        <v>0</v>
      </c>
      <c r="BA104" s="95">
        <f>'SO 1020 - VRN'!F36</f>
        <v>0</v>
      </c>
      <c r="BB104" s="95">
        <f>'SO 1020 - VRN'!F37</f>
        <v>0</v>
      </c>
      <c r="BC104" s="95">
        <f>'SO 1020 - VRN'!F38</f>
        <v>0</v>
      </c>
      <c r="BD104" s="97">
        <f>'SO 1020 - VRN'!F39</f>
        <v>0</v>
      </c>
      <c r="BT104" s="25" t="s">
        <v>85</v>
      </c>
      <c r="BV104" s="25" t="s">
        <v>78</v>
      </c>
      <c r="BW104" s="25" t="s">
        <v>114</v>
      </c>
      <c r="BX104" s="25" t="s">
        <v>84</v>
      </c>
      <c r="CL104" s="25" t="s">
        <v>1</v>
      </c>
    </row>
    <row r="105" spans="1:90" s="2" customFormat="1" ht="30" customHeight="1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3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90" s="2" customFormat="1" ht="6.9" customHeight="1">
      <c r="A106" s="32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33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</sheetData>
  <sheetProtection algorithmName="SHA-512" hashValue="XIOpt9lwpJjBBxDJjUWBEZ6mLa7zPaYepGIW4OpE99RNiqzyGgZnyovFncGxlyIw2suXEW80+HBL080i1vk/vw==" saltValue="pLWmPmCWGeZ88/vhuT7x3Q==" spinCount="100000" sheet="1" objects="1" scenarios="1"/>
  <protectedRanges>
    <protectedRange sqref="E14 AN13 AN14 AN8" name="Oblast1"/>
  </protectedRanges>
  <mergeCells count="78">
    <mergeCell ref="AN104:AP104"/>
    <mergeCell ref="AN103:AP103"/>
    <mergeCell ref="AN96:AP96"/>
    <mergeCell ref="AN92:AP92"/>
    <mergeCell ref="AN101:AP101"/>
    <mergeCell ref="AN97:AP97"/>
    <mergeCell ref="AN100:AP100"/>
    <mergeCell ref="AN95:AP95"/>
    <mergeCell ref="AN102:AP102"/>
    <mergeCell ref="AN98:AP98"/>
    <mergeCell ref="AN94:AP94"/>
    <mergeCell ref="AG104:AM104"/>
    <mergeCell ref="AG99:AM99"/>
    <mergeCell ref="AG96:AM96"/>
    <mergeCell ref="AG97:AM97"/>
    <mergeCell ref="AG98:AM98"/>
    <mergeCell ref="AR2:BE2"/>
    <mergeCell ref="AG101:AM101"/>
    <mergeCell ref="AG103:AM103"/>
    <mergeCell ref="AG102:AM102"/>
    <mergeCell ref="AG92:AM92"/>
    <mergeCell ref="AG100:AM100"/>
    <mergeCell ref="AG95:AM95"/>
    <mergeCell ref="AM87:AN87"/>
    <mergeCell ref="AM89:AP89"/>
    <mergeCell ref="AM90:AP90"/>
    <mergeCell ref="AN99:AP99"/>
    <mergeCell ref="AS89:AT91"/>
    <mergeCell ref="L85:AO85"/>
    <mergeCell ref="AG94:AM94"/>
    <mergeCell ref="BE5:BE34"/>
    <mergeCell ref="K5:AO5"/>
    <mergeCell ref="L33:P33"/>
    <mergeCell ref="AK33:AO33"/>
    <mergeCell ref="W33:AE33"/>
    <mergeCell ref="AK35:AO35"/>
    <mergeCell ref="X35:AB35"/>
    <mergeCell ref="AK31:AO31"/>
    <mergeCell ref="W31:AE31"/>
    <mergeCell ref="L31:P31"/>
    <mergeCell ref="L32:P32"/>
    <mergeCell ref="W32:AE32"/>
    <mergeCell ref="AK32:AO32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K97:AF97"/>
    <mergeCell ref="K101:AF101"/>
    <mergeCell ref="K102:AF102"/>
    <mergeCell ref="K103:AF103"/>
    <mergeCell ref="K99:AF99"/>
    <mergeCell ref="K98:AF98"/>
    <mergeCell ref="C92:G92"/>
    <mergeCell ref="D95:H95"/>
    <mergeCell ref="E97:I97"/>
    <mergeCell ref="E104:I104"/>
    <mergeCell ref="E98:I98"/>
    <mergeCell ref="E103:I103"/>
    <mergeCell ref="E102:I102"/>
    <mergeCell ref="E101:I101"/>
    <mergeCell ref="E99:I99"/>
    <mergeCell ref="E100:I100"/>
    <mergeCell ref="E96:I96"/>
    <mergeCell ref="I92:AF92"/>
    <mergeCell ref="J95:AF95"/>
    <mergeCell ref="K96:AF96"/>
    <mergeCell ref="K104:AF104"/>
    <mergeCell ref="K100:AF100"/>
  </mergeCells>
  <hyperlinks>
    <hyperlink ref="A96" location="'SO 001 - Příprava území, ...'!C2" display="/"/>
    <hyperlink ref="A97" location="'SO 101 - SO 101 + SO 102 ...'!C2" display="/"/>
    <hyperlink ref="A98" location="'SO 103 - Plocha živice'!C2" display="/"/>
    <hyperlink ref="A99" location="'SO 104 - Posun stávajícíc...'!C2" display="/"/>
    <hyperlink ref="A100" location="'SO 191 - Dopravní značení...'!C2" display="/"/>
    <hyperlink ref="A101" location="'SO 192 - Dopravní značení...'!C2" display="/"/>
    <hyperlink ref="A102" location="'SO 401 - Výměna stávající...'!C2" display="/"/>
    <hyperlink ref="A103" location="'SO 1000 - Ostaní  náklady'!C2" display="/"/>
    <hyperlink ref="A104" location="'SO 1020 - VRN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7"/>
  <sheetViews>
    <sheetView showGridLines="0" workbookViewId="0">
      <selection activeCell="J26" sqref="J26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9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7" t="s">
        <v>114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1:46" s="1" customFormat="1" ht="24.9" customHeight="1">
      <c r="B4" s="20"/>
      <c r="D4" s="21" t="s">
        <v>115</v>
      </c>
      <c r="L4" s="20"/>
      <c r="M4" s="98" t="s">
        <v>10</v>
      </c>
      <c r="AT4" s="17" t="s">
        <v>3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26.25" customHeight="1">
      <c r="B7" s="20"/>
      <c r="E7" s="253" t="str">
        <f>'Rekapitulace stavby'!K6</f>
        <v>Stavební úprava úseku od stávajícího železničního mostu po křižovatku Skalička a Rudolfov</v>
      </c>
      <c r="F7" s="254"/>
      <c r="G7" s="254"/>
      <c r="H7" s="254"/>
      <c r="L7" s="20"/>
    </row>
    <row r="8" spans="1:46" s="1" customFormat="1" ht="12" customHeight="1">
      <c r="B8" s="20"/>
      <c r="D8" s="27" t="s">
        <v>116</v>
      </c>
      <c r="L8" s="20"/>
    </row>
    <row r="9" spans="1:46" s="2" customFormat="1" ht="16.5" customHeight="1">
      <c r="A9" s="32"/>
      <c r="B9" s="33"/>
      <c r="C9" s="32"/>
      <c r="D9" s="32"/>
      <c r="E9" s="253" t="s">
        <v>117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118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2" t="s">
        <v>900</v>
      </c>
      <c r="F11" s="252"/>
      <c r="G11" s="252"/>
      <c r="H11" s="252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18</v>
      </c>
      <c r="E13" s="32"/>
      <c r="F13" s="25" t="s">
        <v>1</v>
      </c>
      <c r="G13" s="32"/>
      <c r="H13" s="32"/>
      <c r="I13" s="27" t="s">
        <v>19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20</v>
      </c>
      <c r="E14" s="32"/>
      <c r="F14" s="25" t="s">
        <v>21</v>
      </c>
      <c r="G14" s="32"/>
      <c r="H14" s="32"/>
      <c r="I14" s="27" t="s">
        <v>22</v>
      </c>
      <c r="J14" s="55" t="str">
        <f>'Rekapitulace stavby'!AN8</f>
        <v>22. 7. 2025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8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24</v>
      </c>
      <c r="E16" s="32"/>
      <c r="F16" s="32"/>
      <c r="G16" s="32"/>
      <c r="H16" s="32"/>
      <c r="I16" s="27" t="s">
        <v>25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26</v>
      </c>
      <c r="F17" s="32"/>
      <c r="G17" s="32"/>
      <c r="H17" s="32"/>
      <c r="I17" s="27" t="s">
        <v>27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28</v>
      </c>
      <c r="E19" s="32"/>
      <c r="F19" s="32"/>
      <c r="G19" s="32"/>
      <c r="H19" s="32"/>
      <c r="I19" s="27" t="s">
        <v>25</v>
      </c>
      <c r="J19" s="208" t="str">
        <f>'Rekapitulace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19" t="str">
        <f>'Rekapitulace stavby'!E14</f>
        <v>Vyplň údaj</v>
      </c>
      <c r="F20" s="248"/>
      <c r="G20" s="248"/>
      <c r="H20" s="248"/>
      <c r="I20" s="27" t="s">
        <v>27</v>
      </c>
      <c r="J20" s="207" t="str">
        <f>'Rekapitulace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30</v>
      </c>
      <c r="E22" s="32"/>
      <c r="F22" s="32"/>
      <c r="G22" s="32"/>
      <c r="H22" s="32"/>
      <c r="I22" s="27" t="s">
        <v>25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31</v>
      </c>
      <c r="F23" s="32"/>
      <c r="G23" s="32"/>
      <c r="H23" s="32"/>
      <c r="I23" s="27" t="s">
        <v>27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33</v>
      </c>
      <c r="E25" s="32"/>
      <c r="F25" s="32"/>
      <c r="G25" s="32"/>
      <c r="H25" s="32"/>
      <c r="I25" s="27" t="s">
        <v>25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34</v>
      </c>
      <c r="F26" s="32"/>
      <c r="G26" s="32"/>
      <c r="H26" s="32"/>
      <c r="I26" s="27" t="s">
        <v>27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35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1" t="s">
        <v>1</v>
      </c>
      <c r="F29" s="221"/>
      <c r="G29" s="221"/>
      <c r="H29" s="22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36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3"/>
      <c r="C34" s="32"/>
      <c r="D34" s="32"/>
      <c r="E34" s="32"/>
      <c r="F34" s="36" t="s">
        <v>38</v>
      </c>
      <c r="G34" s="32"/>
      <c r="H34" s="32"/>
      <c r="I34" s="36" t="s">
        <v>37</v>
      </c>
      <c r="J34" s="36" t="s">
        <v>39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customHeight="1">
      <c r="A35" s="32"/>
      <c r="B35" s="33"/>
      <c r="C35" s="32"/>
      <c r="D35" s="103" t="s">
        <v>40</v>
      </c>
      <c r="E35" s="27" t="s">
        <v>41</v>
      </c>
      <c r="F35" s="104">
        <f>ROUND((SUM(BE122:BE126)),  2)</f>
        <v>0</v>
      </c>
      <c r="G35" s="32"/>
      <c r="H35" s="32"/>
      <c r="I35" s="105">
        <v>0.21</v>
      </c>
      <c r="J35" s="104">
        <f>ROUND(((SUM(BE122:BE126))*I35),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customHeight="1">
      <c r="A36" s="32"/>
      <c r="B36" s="33"/>
      <c r="C36" s="32"/>
      <c r="D36" s="32"/>
      <c r="E36" s="27" t="s">
        <v>42</v>
      </c>
      <c r="F36" s="104">
        <f>ROUND((SUM(BF122:BF126)),  2)</f>
        <v>0</v>
      </c>
      <c r="G36" s="32"/>
      <c r="H36" s="32"/>
      <c r="I36" s="105">
        <v>0.12</v>
      </c>
      <c r="J36" s="104">
        <f>ROUND(((SUM(BF122:BF126))*I36),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3"/>
      <c r="C37" s="32"/>
      <c r="D37" s="32"/>
      <c r="E37" s="27" t="s">
        <v>43</v>
      </c>
      <c r="F37" s="104">
        <f>ROUND((SUM(BG122:BG126)),  2)</f>
        <v>0</v>
      </c>
      <c r="G37" s="32"/>
      <c r="H37" s="32"/>
      <c r="I37" s="105">
        <v>0.21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" hidden="1" customHeight="1">
      <c r="A38" s="32"/>
      <c r="B38" s="33"/>
      <c r="C38" s="32"/>
      <c r="D38" s="32"/>
      <c r="E38" s="27" t="s">
        <v>44</v>
      </c>
      <c r="F38" s="104">
        <f>ROUND((SUM(BH122:BH126)),  2)</f>
        <v>0</v>
      </c>
      <c r="G38" s="32"/>
      <c r="H38" s="32"/>
      <c r="I38" s="105">
        <v>0.12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" hidden="1" customHeight="1">
      <c r="A39" s="32"/>
      <c r="B39" s="33"/>
      <c r="C39" s="32"/>
      <c r="D39" s="32"/>
      <c r="E39" s="27" t="s">
        <v>45</v>
      </c>
      <c r="F39" s="104">
        <f>ROUND((SUM(BI122:BI126)),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46</v>
      </c>
      <c r="E41" s="60"/>
      <c r="F41" s="60"/>
      <c r="G41" s="108" t="s">
        <v>47</v>
      </c>
      <c r="H41" s="109" t="s">
        <v>48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3.2">
      <c r="A61" s="32"/>
      <c r="B61" s="33"/>
      <c r="C61" s="32"/>
      <c r="D61" s="45" t="s">
        <v>51</v>
      </c>
      <c r="E61" s="35"/>
      <c r="F61" s="112" t="s">
        <v>52</v>
      </c>
      <c r="G61" s="45" t="s">
        <v>51</v>
      </c>
      <c r="H61" s="35"/>
      <c r="I61" s="35"/>
      <c r="J61" s="113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3.2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3.2">
      <c r="A76" s="32"/>
      <c r="B76" s="33"/>
      <c r="C76" s="32"/>
      <c r="D76" s="45" t="s">
        <v>51</v>
      </c>
      <c r="E76" s="35"/>
      <c r="F76" s="112" t="s">
        <v>52</v>
      </c>
      <c r="G76" s="45" t="s">
        <v>51</v>
      </c>
      <c r="H76" s="35"/>
      <c r="I76" s="35"/>
      <c r="J76" s="113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" customHeight="1">
      <c r="A82" s="32"/>
      <c r="B82" s="33"/>
      <c r="C82" s="21" t="s">
        <v>120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26.25" customHeight="1">
      <c r="A85" s="32"/>
      <c r="B85" s="33"/>
      <c r="C85" s="32"/>
      <c r="D85" s="32"/>
      <c r="E85" s="253" t="str">
        <f>E7</f>
        <v>Stavební úprava úseku od stávajícího železničního mostu po křižovatku Skalička a Rudolfov</v>
      </c>
      <c r="F85" s="254"/>
      <c r="G85" s="254"/>
      <c r="H85" s="25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116</v>
      </c>
      <c r="L86" s="20"/>
    </row>
    <row r="87" spans="1:31" s="2" customFormat="1" ht="16.5" customHeight="1">
      <c r="A87" s="32"/>
      <c r="B87" s="33"/>
      <c r="C87" s="32"/>
      <c r="D87" s="32"/>
      <c r="E87" s="253" t="s">
        <v>117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118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2" t="str">
        <f>E11</f>
        <v>SO 1020 - VRN</v>
      </c>
      <c r="F89" s="252"/>
      <c r="G89" s="252"/>
      <c r="H89" s="25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20</v>
      </c>
      <c r="D91" s="32"/>
      <c r="E91" s="32"/>
      <c r="F91" s="25" t="str">
        <f>F14</f>
        <v>Zábřeh</v>
      </c>
      <c r="G91" s="32"/>
      <c r="H91" s="32"/>
      <c r="I91" s="27" t="s">
        <v>22</v>
      </c>
      <c r="J91" s="55" t="str">
        <f>IF(J14="","",J14)</f>
        <v>22. 7. 2025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15" customHeight="1">
      <c r="A93" s="32"/>
      <c r="B93" s="33"/>
      <c r="C93" s="27" t="s">
        <v>24</v>
      </c>
      <c r="D93" s="32"/>
      <c r="E93" s="32"/>
      <c r="F93" s="25" t="str">
        <f>E17</f>
        <v>Město Zábřeh</v>
      </c>
      <c r="G93" s="32"/>
      <c r="H93" s="32"/>
      <c r="I93" s="27" t="s">
        <v>30</v>
      </c>
      <c r="J93" s="30" t="str">
        <f>E23</f>
        <v>Ing.Zdeněk Vitásek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15" customHeight="1">
      <c r="A94" s="32"/>
      <c r="B94" s="33"/>
      <c r="C94" s="27" t="s">
        <v>28</v>
      </c>
      <c r="D94" s="32"/>
      <c r="E94" s="32"/>
      <c r="F94" s="25" t="str">
        <f>IF(E20="","",E20)</f>
        <v>Vyplň údaj</v>
      </c>
      <c r="G94" s="32"/>
      <c r="H94" s="32"/>
      <c r="I94" s="27" t="s">
        <v>33</v>
      </c>
      <c r="J94" s="30" t="str">
        <f>E26</f>
        <v>Martin Pniok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121</v>
      </c>
      <c r="D96" s="106"/>
      <c r="E96" s="106"/>
      <c r="F96" s="106"/>
      <c r="G96" s="106"/>
      <c r="H96" s="106"/>
      <c r="I96" s="106"/>
      <c r="J96" s="115" t="s">
        <v>122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8" customHeight="1">
      <c r="A98" s="32"/>
      <c r="B98" s="33"/>
      <c r="C98" s="116" t="s">
        <v>123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124</v>
      </c>
    </row>
    <row r="99" spans="1:47" s="9" customFormat="1" ht="24.9" customHeight="1">
      <c r="B99" s="117"/>
      <c r="D99" s="118" t="s">
        <v>608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10" customFormat="1" ht="19.95" customHeight="1">
      <c r="B100" s="121"/>
      <c r="D100" s="122" t="s">
        <v>610</v>
      </c>
      <c r="E100" s="123"/>
      <c r="F100" s="123"/>
      <c r="G100" s="123"/>
      <c r="H100" s="123"/>
      <c r="I100" s="123"/>
      <c r="J100" s="124">
        <f>J124</f>
        <v>0</v>
      </c>
      <c r="L100" s="121"/>
    </row>
    <row r="101" spans="1:47" s="2" customFormat="1" ht="21.75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6.9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6.9" customHeight="1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4.9" customHeight="1">
      <c r="A107" s="32"/>
      <c r="B107" s="33"/>
      <c r="C107" s="21" t="s">
        <v>130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>
      <c r="A109" s="32"/>
      <c r="B109" s="33"/>
      <c r="C109" s="27" t="s">
        <v>16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6.25" customHeight="1">
      <c r="A110" s="32"/>
      <c r="B110" s="33"/>
      <c r="C110" s="32"/>
      <c r="D110" s="32"/>
      <c r="E110" s="253" t="str">
        <f>E7</f>
        <v>Stavební úprava úseku od stávajícího železničního mostu po křižovatku Skalička a Rudolfov</v>
      </c>
      <c r="F110" s="254"/>
      <c r="G110" s="254"/>
      <c r="H110" s="254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>
      <c r="B111" s="20"/>
      <c r="C111" s="27" t="s">
        <v>116</v>
      </c>
      <c r="L111" s="20"/>
    </row>
    <row r="112" spans="1:47" s="2" customFormat="1" ht="16.5" customHeight="1">
      <c r="A112" s="32"/>
      <c r="B112" s="33"/>
      <c r="C112" s="32"/>
      <c r="D112" s="32"/>
      <c r="E112" s="253" t="s">
        <v>117</v>
      </c>
      <c r="F112" s="252"/>
      <c r="G112" s="252"/>
      <c r="H112" s="25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118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42" t="str">
        <f>E11</f>
        <v>SO 1020 - VRN</v>
      </c>
      <c r="F114" s="252"/>
      <c r="G114" s="252"/>
      <c r="H114" s="25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20</v>
      </c>
      <c r="D116" s="32"/>
      <c r="E116" s="32"/>
      <c r="F116" s="25" t="str">
        <f>F14</f>
        <v>Zábřeh</v>
      </c>
      <c r="G116" s="32"/>
      <c r="H116" s="32"/>
      <c r="I116" s="27" t="s">
        <v>22</v>
      </c>
      <c r="J116" s="55" t="str">
        <f>IF(J14="","",J14)</f>
        <v>22. 7. 2025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15" customHeight="1">
      <c r="A118" s="32"/>
      <c r="B118" s="33"/>
      <c r="C118" s="27" t="s">
        <v>24</v>
      </c>
      <c r="D118" s="32"/>
      <c r="E118" s="32"/>
      <c r="F118" s="25" t="str">
        <f>E17</f>
        <v>Město Zábřeh</v>
      </c>
      <c r="G118" s="32"/>
      <c r="H118" s="32"/>
      <c r="I118" s="27" t="s">
        <v>30</v>
      </c>
      <c r="J118" s="30" t="str">
        <f>E23</f>
        <v>Ing.Zdeněk Vitásek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15" customHeight="1">
      <c r="A119" s="32"/>
      <c r="B119" s="33"/>
      <c r="C119" s="27" t="s">
        <v>28</v>
      </c>
      <c r="D119" s="32"/>
      <c r="E119" s="32"/>
      <c r="F119" s="25" t="str">
        <f>IF(E20="","",E20)</f>
        <v>Vyplň údaj</v>
      </c>
      <c r="G119" s="32"/>
      <c r="H119" s="32"/>
      <c r="I119" s="27" t="s">
        <v>33</v>
      </c>
      <c r="J119" s="30" t="str">
        <f>E26</f>
        <v>Martin Pniok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25"/>
      <c r="B121" s="126"/>
      <c r="C121" s="127" t="s">
        <v>131</v>
      </c>
      <c r="D121" s="128" t="s">
        <v>61</v>
      </c>
      <c r="E121" s="128" t="s">
        <v>57</v>
      </c>
      <c r="F121" s="128" t="s">
        <v>58</v>
      </c>
      <c r="G121" s="128" t="s">
        <v>132</v>
      </c>
      <c r="H121" s="128" t="s">
        <v>133</v>
      </c>
      <c r="I121" s="128" t="s">
        <v>134</v>
      </c>
      <c r="J121" s="128" t="s">
        <v>122</v>
      </c>
      <c r="K121" s="129" t="s">
        <v>135</v>
      </c>
      <c r="L121" s="130"/>
      <c r="M121" s="62" t="s">
        <v>1</v>
      </c>
      <c r="N121" s="63" t="s">
        <v>40</v>
      </c>
      <c r="O121" s="63" t="s">
        <v>136</v>
      </c>
      <c r="P121" s="63" t="s">
        <v>137</v>
      </c>
      <c r="Q121" s="63" t="s">
        <v>138</v>
      </c>
      <c r="R121" s="63" t="s">
        <v>139</v>
      </c>
      <c r="S121" s="63" t="s">
        <v>140</v>
      </c>
      <c r="T121" s="64" t="s">
        <v>141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8" customHeight="1">
      <c r="A122" s="32"/>
      <c r="B122" s="33"/>
      <c r="C122" s="69" t="s">
        <v>142</v>
      </c>
      <c r="D122" s="32"/>
      <c r="E122" s="32"/>
      <c r="F122" s="32"/>
      <c r="G122" s="32"/>
      <c r="H122" s="32"/>
      <c r="I122" s="32"/>
      <c r="J122" s="131">
        <f>BK122</f>
        <v>0</v>
      </c>
      <c r="K122" s="32"/>
      <c r="L122" s="33"/>
      <c r="M122" s="65"/>
      <c r="N122" s="56"/>
      <c r="O122" s="66"/>
      <c r="P122" s="132">
        <f>P123</f>
        <v>0</v>
      </c>
      <c r="Q122" s="66"/>
      <c r="R122" s="132">
        <f>R123</f>
        <v>0</v>
      </c>
      <c r="S122" s="66"/>
      <c r="T122" s="133">
        <f>T123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75</v>
      </c>
      <c r="AU122" s="17" t="s">
        <v>124</v>
      </c>
      <c r="BK122" s="134">
        <f>BK123</f>
        <v>0</v>
      </c>
    </row>
    <row r="123" spans="1:65" s="12" customFormat="1" ht="25.95" customHeight="1">
      <c r="B123" s="135"/>
      <c r="D123" s="136" t="s">
        <v>75</v>
      </c>
      <c r="E123" s="137" t="s">
        <v>113</v>
      </c>
      <c r="F123" s="137" t="s">
        <v>813</v>
      </c>
      <c r="I123" s="138"/>
      <c r="J123" s="139">
        <f>BK123</f>
        <v>0</v>
      </c>
      <c r="L123" s="135"/>
      <c r="M123" s="140"/>
      <c r="N123" s="141"/>
      <c r="O123" s="141"/>
      <c r="P123" s="142">
        <f>P124</f>
        <v>0</v>
      </c>
      <c r="Q123" s="141"/>
      <c r="R123" s="142">
        <f>R124</f>
        <v>0</v>
      </c>
      <c r="S123" s="141"/>
      <c r="T123" s="143">
        <f>T124</f>
        <v>0</v>
      </c>
      <c r="AR123" s="136" t="s">
        <v>177</v>
      </c>
      <c r="AT123" s="144" t="s">
        <v>75</v>
      </c>
      <c r="AU123" s="144" t="s">
        <v>76</v>
      </c>
      <c r="AY123" s="136" t="s">
        <v>145</v>
      </c>
      <c r="BK123" s="145">
        <f>BK124</f>
        <v>0</v>
      </c>
    </row>
    <row r="124" spans="1:65" s="12" customFormat="1" ht="22.8" customHeight="1">
      <c r="B124" s="135"/>
      <c r="D124" s="136" t="s">
        <v>75</v>
      </c>
      <c r="E124" s="146" t="s">
        <v>833</v>
      </c>
      <c r="F124" s="146" t="s">
        <v>834</v>
      </c>
      <c r="I124" s="138"/>
      <c r="J124" s="147">
        <f>BK124</f>
        <v>0</v>
      </c>
      <c r="L124" s="135"/>
      <c r="M124" s="140"/>
      <c r="N124" s="141"/>
      <c r="O124" s="141"/>
      <c r="P124" s="142">
        <f>SUM(P125:P126)</f>
        <v>0</v>
      </c>
      <c r="Q124" s="141"/>
      <c r="R124" s="142">
        <f>SUM(R125:R126)</f>
        <v>0</v>
      </c>
      <c r="S124" s="141"/>
      <c r="T124" s="143">
        <f>SUM(T125:T126)</f>
        <v>0</v>
      </c>
      <c r="AR124" s="136" t="s">
        <v>177</v>
      </c>
      <c r="AT124" s="144" t="s">
        <v>75</v>
      </c>
      <c r="AU124" s="144" t="s">
        <v>83</v>
      </c>
      <c r="AY124" s="136" t="s">
        <v>145</v>
      </c>
      <c r="BK124" s="145">
        <f>SUM(BK125:BK126)</f>
        <v>0</v>
      </c>
    </row>
    <row r="125" spans="1:65" s="2" customFormat="1" ht="16.5" customHeight="1">
      <c r="A125" s="32"/>
      <c r="B125" s="148"/>
      <c r="C125" s="149" t="s">
        <v>83</v>
      </c>
      <c r="D125" s="149" t="s">
        <v>147</v>
      </c>
      <c r="E125" s="150" t="s">
        <v>836</v>
      </c>
      <c r="F125" s="151" t="s">
        <v>834</v>
      </c>
      <c r="G125" s="152" t="s">
        <v>856</v>
      </c>
      <c r="H125" s="153">
        <v>1</v>
      </c>
      <c r="I125" s="154"/>
      <c r="J125" s="155">
        <f>ROUND(I125*H125,2)</f>
        <v>0</v>
      </c>
      <c r="K125" s="151" t="s">
        <v>166</v>
      </c>
      <c r="L125" s="33"/>
      <c r="M125" s="156" t="s">
        <v>1</v>
      </c>
      <c r="N125" s="157" t="s">
        <v>41</v>
      </c>
      <c r="O125" s="58"/>
      <c r="P125" s="158">
        <f>O125*H125</f>
        <v>0</v>
      </c>
      <c r="Q125" s="158">
        <v>0</v>
      </c>
      <c r="R125" s="158">
        <f>Q125*H125</f>
        <v>0</v>
      </c>
      <c r="S125" s="158">
        <v>0</v>
      </c>
      <c r="T125" s="159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60" t="s">
        <v>819</v>
      </c>
      <c r="AT125" s="160" t="s">
        <v>147</v>
      </c>
      <c r="AU125" s="160" t="s">
        <v>85</v>
      </c>
      <c r="AY125" s="17" t="s">
        <v>145</v>
      </c>
      <c r="BE125" s="161">
        <f>IF(N125="základní",J125,0)</f>
        <v>0</v>
      </c>
      <c r="BF125" s="161">
        <f>IF(N125="snížená",J125,0)</f>
        <v>0</v>
      </c>
      <c r="BG125" s="161">
        <f>IF(N125="zákl. přenesená",J125,0)</f>
        <v>0</v>
      </c>
      <c r="BH125" s="161">
        <f>IF(N125="sníž. přenesená",J125,0)</f>
        <v>0</v>
      </c>
      <c r="BI125" s="161">
        <f>IF(N125="nulová",J125,0)</f>
        <v>0</v>
      </c>
      <c r="BJ125" s="17" t="s">
        <v>83</v>
      </c>
      <c r="BK125" s="161">
        <f>ROUND(I125*H125,2)</f>
        <v>0</v>
      </c>
      <c r="BL125" s="17" t="s">
        <v>819</v>
      </c>
      <c r="BM125" s="160" t="s">
        <v>901</v>
      </c>
    </row>
    <row r="126" spans="1:65" s="2" customFormat="1" ht="16.5" customHeight="1">
      <c r="A126" s="32"/>
      <c r="B126" s="148"/>
      <c r="C126" s="149" t="s">
        <v>85</v>
      </c>
      <c r="D126" s="149" t="s">
        <v>147</v>
      </c>
      <c r="E126" s="150" t="s">
        <v>902</v>
      </c>
      <c r="F126" s="151" t="s">
        <v>903</v>
      </c>
      <c r="G126" s="152" t="s">
        <v>856</v>
      </c>
      <c r="H126" s="153">
        <v>1</v>
      </c>
      <c r="I126" s="154"/>
      <c r="J126" s="155">
        <f>ROUND(I126*H126,2)</f>
        <v>0</v>
      </c>
      <c r="K126" s="151" t="s">
        <v>166</v>
      </c>
      <c r="L126" s="33"/>
      <c r="M126" s="199" t="s">
        <v>1</v>
      </c>
      <c r="N126" s="200" t="s">
        <v>41</v>
      </c>
      <c r="O126" s="201"/>
      <c r="P126" s="202">
        <f>O126*H126</f>
        <v>0</v>
      </c>
      <c r="Q126" s="202">
        <v>0</v>
      </c>
      <c r="R126" s="202">
        <f>Q126*H126</f>
        <v>0</v>
      </c>
      <c r="S126" s="202">
        <v>0</v>
      </c>
      <c r="T126" s="203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0" t="s">
        <v>819</v>
      </c>
      <c r="AT126" s="160" t="s">
        <v>147</v>
      </c>
      <c r="AU126" s="160" t="s">
        <v>85</v>
      </c>
      <c r="AY126" s="17" t="s">
        <v>145</v>
      </c>
      <c r="BE126" s="161">
        <f>IF(N126="základní",J126,0)</f>
        <v>0</v>
      </c>
      <c r="BF126" s="161">
        <f>IF(N126="snížená",J126,0)</f>
        <v>0</v>
      </c>
      <c r="BG126" s="161">
        <f>IF(N126="zákl. přenesená",J126,0)</f>
        <v>0</v>
      </c>
      <c r="BH126" s="161">
        <f>IF(N126="sníž. přenesená",J126,0)</f>
        <v>0</v>
      </c>
      <c r="BI126" s="161">
        <f>IF(N126="nulová",J126,0)</f>
        <v>0</v>
      </c>
      <c r="BJ126" s="17" t="s">
        <v>83</v>
      </c>
      <c r="BK126" s="161">
        <f>ROUND(I126*H126,2)</f>
        <v>0</v>
      </c>
      <c r="BL126" s="17" t="s">
        <v>819</v>
      </c>
      <c r="BM126" s="160" t="s">
        <v>904</v>
      </c>
    </row>
    <row r="127" spans="1:65" s="2" customFormat="1" ht="6.9" customHeight="1">
      <c r="A127" s="32"/>
      <c r="B127" s="47"/>
      <c r="C127" s="48"/>
      <c r="D127" s="48"/>
      <c r="E127" s="48"/>
      <c r="F127" s="48"/>
      <c r="G127" s="48"/>
      <c r="H127" s="48"/>
      <c r="I127" s="48"/>
      <c r="J127" s="48"/>
      <c r="K127" s="48"/>
      <c r="L127" s="33"/>
      <c r="M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</sheetData>
  <sheetProtection algorithmName="SHA-512" hashValue="8RL87wL853YMBeQeNorDmsP0l7tLtMiUdAwggPezT8ImGoHbCXAiZ6c4tupkQQ5rhrFdiXvKcw0U0bSMu81MWA==" saltValue="8BVax8iqGcXNLcafqA3UYw==" spinCount="100000" sheet="1" objects="1" scenarios="1"/>
  <protectedRanges>
    <protectedRange sqref="E20 J19:J20 I125:I126" name="Oblast1"/>
  </protectedRanges>
  <autoFilter ref="C121:K126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5"/>
  <sheetViews>
    <sheetView showGridLines="0" workbookViewId="0">
      <selection activeCell="I128" sqref="I128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9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7" t="s">
        <v>90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1:46" s="1" customFormat="1" ht="24.9" customHeight="1">
      <c r="B4" s="20"/>
      <c r="D4" s="21" t="s">
        <v>115</v>
      </c>
      <c r="L4" s="20"/>
      <c r="M4" s="98" t="s">
        <v>10</v>
      </c>
      <c r="AT4" s="17" t="s">
        <v>3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26.25" customHeight="1">
      <c r="B7" s="20"/>
      <c r="E7" s="253" t="str">
        <f>'Rekapitulace stavby'!K6</f>
        <v>Stavební úprava úseku od stávajícího železničního mostu po křižovatku Skalička a Rudolfov</v>
      </c>
      <c r="F7" s="254"/>
      <c r="G7" s="254"/>
      <c r="H7" s="254"/>
      <c r="L7" s="20"/>
    </row>
    <row r="8" spans="1:46" s="1" customFormat="1" ht="12" customHeight="1">
      <c r="B8" s="20"/>
      <c r="D8" s="27" t="s">
        <v>116</v>
      </c>
      <c r="L8" s="20"/>
    </row>
    <row r="9" spans="1:46" s="2" customFormat="1" ht="16.5" customHeight="1">
      <c r="A9" s="32"/>
      <c r="B9" s="33"/>
      <c r="C9" s="32"/>
      <c r="D9" s="32"/>
      <c r="E9" s="253" t="s">
        <v>117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118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2" t="s">
        <v>119</v>
      </c>
      <c r="F11" s="252"/>
      <c r="G11" s="252"/>
      <c r="H11" s="252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18</v>
      </c>
      <c r="E13" s="32"/>
      <c r="F13" s="25" t="s">
        <v>1</v>
      </c>
      <c r="G13" s="32"/>
      <c r="H13" s="32"/>
      <c r="I13" s="27" t="s">
        <v>19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20</v>
      </c>
      <c r="E14" s="32"/>
      <c r="F14" s="25" t="s">
        <v>21</v>
      </c>
      <c r="G14" s="32"/>
      <c r="H14" s="32"/>
      <c r="I14" s="27" t="s">
        <v>22</v>
      </c>
      <c r="J14" s="55" t="str">
        <f>'Rekapitulace stavby'!AN8</f>
        <v>22. 7. 2025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8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24</v>
      </c>
      <c r="E16" s="32"/>
      <c r="F16" s="32"/>
      <c r="G16" s="32"/>
      <c r="H16" s="32"/>
      <c r="I16" s="27" t="s">
        <v>25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26</v>
      </c>
      <c r="F17" s="32"/>
      <c r="G17" s="32"/>
      <c r="H17" s="32"/>
      <c r="I17" s="27" t="s">
        <v>27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28</v>
      </c>
      <c r="E19" s="32"/>
      <c r="F19" s="32"/>
      <c r="G19" s="32"/>
      <c r="H19" s="32"/>
      <c r="I19" s="27" t="s">
        <v>25</v>
      </c>
      <c r="J19" s="28" t="str">
        <f>'Rekapitulace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5" t="str">
        <f>'Rekapitulace stavby'!E14</f>
        <v>Vyplň údaj</v>
      </c>
      <c r="F20" s="248"/>
      <c r="G20" s="248"/>
      <c r="H20" s="248"/>
      <c r="I20" s="27" t="s">
        <v>27</v>
      </c>
      <c r="J20" s="28" t="str">
        <f>'Rekapitulace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30</v>
      </c>
      <c r="E22" s="32"/>
      <c r="F22" s="32"/>
      <c r="G22" s="32"/>
      <c r="H22" s="32"/>
      <c r="I22" s="27" t="s">
        <v>25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31</v>
      </c>
      <c r="F23" s="32"/>
      <c r="G23" s="32"/>
      <c r="H23" s="32"/>
      <c r="I23" s="27" t="s">
        <v>27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33</v>
      </c>
      <c r="E25" s="32"/>
      <c r="F25" s="32"/>
      <c r="G25" s="32"/>
      <c r="H25" s="32"/>
      <c r="I25" s="27" t="s">
        <v>25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34</v>
      </c>
      <c r="F26" s="32"/>
      <c r="G26" s="32"/>
      <c r="H26" s="32"/>
      <c r="I26" s="27" t="s">
        <v>27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35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1" t="s">
        <v>1</v>
      </c>
      <c r="F29" s="221"/>
      <c r="G29" s="221"/>
      <c r="H29" s="22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36</v>
      </c>
      <c r="E32" s="32"/>
      <c r="F32" s="32"/>
      <c r="G32" s="32"/>
      <c r="H32" s="32"/>
      <c r="I32" s="32"/>
      <c r="J32" s="71">
        <f>ROUND(J125,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3"/>
      <c r="C34" s="32"/>
      <c r="D34" s="32"/>
      <c r="E34" s="32"/>
      <c r="F34" s="36" t="s">
        <v>38</v>
      </c>
      <c r="G34" s="32"/>
      <c r="H34" s="32"/>
      <c r="I34" s="36" t="s">
        <v>37</v>
      </c>
      <c r="J34" s="36" t="s">
        <v>39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customHeight="1">
      <c r="A35" s="32"/>
      <c r="B35" s="33"/>
      <c r="C35" s="32"/>
      <c r="D35" s="103" t="s">
        <v>40</v>
      </c>
      <c r="E35" s="27" t="s">
        <v>41</v>
      </c>
      <c r="F35" s="104">
        <f>ROUND((SUM(BE125:BE164)),  2)</f>
        <v>0</v>
      </c>
      <c r="G35" s="32"/>
      <c r="H35" s="32"/>
      <c r="I35" s="105">
        <v>0.21</v>
      </c>
      <c r="J35" s="104">
        <f>ROUND(((SUM(BE125:BE164))*I35),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customHeight="1">
      <c r="A36" s="32"/>
      <c r="B36" s="33"/>
      <c r="C36" s="32"/>
      <c r="D36" s="32"/>
      <c r="E36" s="27" t="s">
        <v>42</v>
      </c>
      <c r="F36" s="104">
        <f>ROUND((SUM(BF125:BF164)),  2)</f>
        <v>0</v>
      </c>
      <c r="G36" s="32"/>
      <c r="H36" s="32"/>
      <c r="I36" s="105">
        <v>0.12</v>
      </c>
      <c r="J36" s="104">
        <f>ROUND(((SUM(BF125:BF164))*I36),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3"/>
      <c r="C37" s="32"/>
      <c r="D37" s="32"/>
      <c r="E37" s="27" t="s">
        <v>43</v>
      </c>
      <c r="F37" s="104">
        <f>ROUND((SUM(BG125:BG164)),  2)</f>
        <v>0</v>
      </c>
      <c r="G37" s="32"/>
      <c r="H37" s="32"/>
      <c r="I37" s="105">
        <v>0.21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" hidden="1" customHeight="1">
      <c r="A38" s="32"/>
      <c r="B38" s="33"/>
      <c r="C38" s="32"/>
      <c r="D38" s="32"/>
      <c r="E38" s="27" t="s">
        <v>44</v>
      </c>
      <c r="F38" s="104">
        <f>ROUND((SUM(BH125:BH164)),  2)</f>
        <v>0</v>
      </c>
      <c r="G38" s="32"/>
      <c r="H38" s="32"/>
      <c r="I38" s="105">
        <v>0.12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" hidden="1" customHeight="1">
      <c r="A39" s="32"/>
      <c r="B39" s="33"/>
      <c r="C39" s="32"/>
      <c r="D39" s="32"/>
      <c r="E39" s="27" t="s">
        <v>45</v>
      </c>
      <c r="F39" s="104">
        <f>ROUND((SUM(BI125:BI164)),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46</v>
      </c>
      <c r="E41" s="60"/>
      <c r="F41" s="60"/>
      <c r="G41" s="108" t="s">
        <v>47</v>
      </c>
      <c r="H41" s="109" t="s">
        <v>48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3.2">
      <c r="A61" s="32"/>
      <c r="B61" s="33"/>
      <c r="C61" s="32"/>
      <c r="D61" s="45" t="s">
        <v>51</v>
      </c>
      <c r="E61" s="35"/>
      <c r="F61" s="112" t="s">
        <v>52</v>
      </c>
      <c r="G61" s="45" t="s">
        <v>51</v>
      </c>
      <c r="H61" s="35"/>
      <c r="I61" s="35"/>
      <c r="J61" s="113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3.2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3.2">
      <c r="A76" s="32"/>
      <c r="B76" s="33"/>
      <c r="C76" s="32"/>
      <c r="D76" s="45" t="s">
        <v>51</v>
      </c>
      <c r="E76" s="35"/>
      <c r="F76" s="112" t="s">
        <v>52</v>
      </c>
      <c r="G76" s="45" t="s">
        <v>51</v>
      </c>
      <c r="H76" s="35"/>
      <c r="I76" s="35"/>
      <c r="J76" s="113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" customHeight="1">
      <c r="A82" s="32"/>
      <c r="B82" s="33"/>
      <c r="C82" s="21" t="s">
        <v>120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26.25" customHeight="1">
      <c r="A85" s="32"/>
      <c r="B85" s="33"/>
      <c r="C85" s="32"/>
      <c r="D85" s="32"/>
      <c r="E85" s="253" t="str">
        <f>E7</f>
        <v>Stavební úprava úseku od stávajícího železničního mostu po křižovatku Skalička a Rudolfov</v>
      </c>
      <c r="F85" s="254"/>
      <c r="G85" s="254"/>
      <c r="H85" s="25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116</v>
      </c>
      <c r="L86" s="20"/>
    </row>
    <row r="87" spans="1:31" s="2" customFormat="1" ht="16.5" customHeight="1">
      <c r="A87" s="32"/>
      <c r="B87" s="33"/>
      <c r="C87" s="32"/>
      <c r="D87" s="32"/>
      <c r="E87" s="253" t="s">
        <v>117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118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2" t="str">
        <f>E11</f>
        <v>SO 001 - Příprava území, demolice</v>
      </c>
      <c r="F89" s="252"/>
      <c r="G89" s="252"/>
      <c r="H89" s="25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20</v>
      </c>
      <c r="D91" s="32"/>
      <c r="E91" s="32"/>
      <c r="F91" s="25" t="str">
        <f>F14</f>
        <v>Zábřeh</v>
      </c>
      <c r="G91" s="32"/>
      <c r="H91" s="32"/>
      <c r="I91" s="27" t="s">
        <v>22</v>
      </c>
      <c r="J91" s="55" t="str">
        <f>IF(J14="","",J14)</f>
        <v>22. 7. 2025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15" customHeight="1">
      <c r="A93" s="32"/>
      <c r="B93" s="33"/>
      <c r="C93" s="27" t="s">
        <v>24</v>
      </c>
      <c r="D93" s="32"/>
      <c r="E93" s="32"/>
      <c r="F93" s="25" t="str">
        <f>E17</f>
        <v>Město Zábřeh</v>
      </c>
      <c r="G93" s="32"/>
      <c r="H93" s="32"/>
      <c r="I93" s="27" t="s">
        <v>30</v>
      </c>
      <c r="J93" s="30" t="str">
        <f>E23</f>
        <v>Ing.Zdeněk Vitásek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15" customHeight="1">
      <c r="A94" s="32"/>
      <c r="B94" s="33"/>
      <c r="C94" s="27" t="s">
        <v>28</v>
      </c>
      <c r="D94" s="32"/>
      <c r="E94" s="32"/>
      <c r="F94" s="25" t="str">
        <f>IF(E20="","",E20)</f>
        <v>Vyplň údaj</v>
      </c>
      <c r="G94" s="32"/>
      <c r="H94" s="32"/>
      <c r="I94" s="27" t="s">
        <v>33</v>
      </c>
      <c r="J94" s="30" t="str">
        <f>E26</f>
        <v>Martin Pniok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121</v>
      </c>
      <c r="D96" s="106"/>
      <c r="E96" s="106"/>
      <c r="F96" s="106"/>
      <c r="G96" s="106"/>
      <c r="H96" s="106"/>
      <c r="I96" s="106"/>
      <c r="J96" s="115" t="s">
        <v>122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8" customHeight="1">
      <c r="A98" s="32"/>
      <c r="B98" s="33"/>
      <c r="C98" s="116" t="s">
        <v>123</v>
      </c>
      <c r="D98" s="32"/>
      <c r="E98" s="32"/>
      <c r="F98" s="32"/>
      <c r="G98" s="32"/>
      <c r="H98" s="32"/>
      <c r="I98" s="32"/>
      <c r="J98" s="71">
        <f>J125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124</v>
      </c>
    </row>
    <row r="99" spans="1:47" s="9" customFormat="1" ht="24.9" customHeight="1">
      <c r="B99" s="117"/>
      <c r="D99" s="118" t="s">
        <v>125</v>
      </c>
      <c r="E99" s="119"/>
      <c r="F99" s="119"/>
      <c r="G99" s="119"/>
      <c r="H99" s="119"/>
      <c r="I99" s="119"/>
      <c r="J99" s="120">
        <f>J126</f>
        <v>0</v>
      </c>
      <c r="L99" s="117"/>
    </row>
    <row r="100" spans="1:47" s="10" customFormat="1" ht="19.95" customHeight="1">
      <c r="B100" s="121"/>
      <c r="D100" s="122" t="s">
        <v>126</v>
      </c>
      <c r="E100" s="123"/>
      <c r="F100" s="123"/>
      <c r="G100" s="123"/>
      <c r="H100" s="123"/>
      <c r="I100" s="123"/>
      <c r="J100" s="124">
        <f>J127</f>
        <v>0</v>
      </c>
      <c r="L100" s="121"/>
    </row>
    <row r="101" spans="1:47" s="10" customFormat="1" ht="19.95" customHeight="1">
      <c r="B101" s="121"/>
      <c r="D101" s="122" t="s">
        <v>127</v>
      </c>
      <c r="E101" s="123"/>
      <c r="F101" s="123"/>
      <c r="G101" s="123"/>
      <c r="H101" s="123"/>
      <c r="I101" s="123"/>
      <c r="J101" s="124">
        <f>J149</f>
        <v>0</v>
      </c>
      <c r="L101" s="121"/>
    </row>
    <row r="102" spans="1:47" s="10" customFormat="1" ht="19.95" customHeight="1">
      <c r="B102" s="121"/>
      <c r="D102" s="122" t="s">
        <v>128</v>
      </c>
      <c r="E102" s="123"/>
      <c r="F102" s="123"/>
      <c r="G102" s="123"/>
      <c r="H102" s="123"/>
      <c r="I102" s="123"/>
      <c r="J102" s="124">
        <f>J153</f>
        <v>0</v>
      </c>
      <c r="L102" s="121"/>
    </row>
    <row r="103" spans="1:47" s="10" customFormat="1" ht="19.95" customHeight="1">
      <c r="B103" s="121"/>
      <c r="D103" s="122" t="s">
        <v>129</v>
      </c>
      <c r="E103" s="123"/>
      <c r="F103" s="123"/>
      <c r="G103" s="123"/>
      <c r="H103" s="123"/>
      <c r="I103" s="123"/>
      <c r="J103" s="124">
        <f>J155</f>
        <v>0</v>
      </c>
      <c r="L103" s="121"/>
    </row>
    <row r="104" spans="1:47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6.9" customHeight="1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47" s="2" customFormat="1" ht="6.9" customHeight="1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4.9" customHeight="1">
      <c r="A110" s="32"/>
      <c r="B110" s="33"/>
      <c r="C110" s="21" t="s">
        <v>130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6.9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2" customHeight="1">
      <c r="A112" s="32"/>
      <c r="B112" s="33"/>
      <c r="C112" s="27" t="s">
        <v>16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26.25" customHeight="1">
      <c r="A113" s="32"/>
      <c r="B113" s="33"/>
      <c r="C113" s="32"/>
      <c r="D113" s="32"/>
      <c r="E113" s="253" t="str">
        <f>E7</f>
        <v>Stavební úprava úseku od stávajícího železničního mostu po křižovatku Skalička a Rudolfov</v>
      </c>
      <c r="F113" s="254"/>
      <c r="G113" s="254"/>
      <c r="H113" s="254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1" customFormat="1" ht="12" customHeight="1">
      <c r="B114" s="20"/>
      <c r="C114" s="27" t="s">
        <v>116</v>
      </c>
      <c r="L114" s="20"/>
    </row>
    <row r="115" spans="1:65" s="2" customFormat="1" ht="16.5" customHeight="1">
      <c r="A115" s="32"/>
      <c r="B115" s="33"/>
      <c r="C115" s="32"/>
      <c r="D115" s="32"/>
      <c r="E115" s="253" t="s">
        <v>117</v>
      </c>
      <c r="F115" s="252"/>
      <c r="G115" s="252"/>
      <c r="H115" s="25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118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6.5" customHeight="1">
      <c r="A117" s="32"/>
      <c r="B117" s="33"/>
      <c r="C117" s="32"/>
      <c r="D117" s="32"/>
      <c r="E117" s="242" t="str">
        <f>E11</f>
        <v>SO 001 - Příprava území, demolice</v>
      </c>
      <c r="F117" s="252"/>
      <c r="G117" s="252"/>
      <c r="H117" s="25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20</v>
      </c>
      <c r="D119" s="32"/>
      <c r="E119" s="32"/>
      <c r="F119" s="25" t="str">
        <f>F14</f>
        <v>Zábřeh</v>
      </c>
      <c r="G119" s="32"/>
      <c r="H119" s="32"/>
      <c r="I119" s="27" t="s">
        <v>22</v>
      </c>
      <c r="J119" s="55" t="str">
        <f>IF(J14="","",J14)</f>
        <v>22. 7. 2025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15" customHeight="1">
      <c r="A121" s="32"/>
      <c r="B121" s="33"/>
      <c r="C121" s="27" t="s">
        <v>24</v>
      </c>
      <c r="D121" s="32"/>
      <c r="E121" s="32"/>
      <c r="F121" s="25" t="str">
        <f>E17</f>
        <v>Město Zábřeh</v>
      </c>
      <c r="G121" s="32"/>
      <c r="H121" s="32"/>
      <c r="I121" s="27" t="s">
        <v>30</v>
      </c>
      <c r="J121" s="30" t="str">
        <f>E23</f>
        <v>Ing.Zdeněk Vitásek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5.15" customHeight="1">
      <c r="A122" s="32"/>
      <c r="B122" s="33"/>
      <c r="C122" s="27" t="s">
        <v>28</v>
      </c>
      <c r="D122" s="32"/>
      <c r="E122" s="32"/>
      <c r="F122" s="25" t="str">
        <f>IF(E20="","",E20)</f>
        <v>Vyplň údaj</v>
      </c>
      <c r="G122" s="32"/>
      <c r="H122" s="32"/>
      <c r="I122" s="27" t="s">
        <v>33</v>
      </c>
      <c r="J122" s="30" t="str">
        <f>E26</f>
        <v>Martin Pniok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25"/>
      <c r="B124" s="126"/>
      <c r="C124" s="127" t="s">
        <v>131</v>
      </c>
      <c r="D124" s="128" t="s">
        <v>61</v>
      </c>
      <c r="E124" s="128" t="s">
        <v>57</v>
      </c>
      <c r="F124" s="128" t="s">
        <v>58</v>
      </c>
      <c r="G124" s="128" t="s">
        <v>132</v>
      </c>
      <c r="H124" s="128" t="s">
        <v>133</v>
      </c>
      <c r="I124" s="128" t="s">
        <v>134</v>
      </c>
      <c r="J124" s="128" t="s">
        <v>122</v>
      </c>
      <c r="K124" s="129" t="s">
        <v>135</v>
      </c>
      <c r="L124" s="130"/>
      <c r="M124" s="62" t="s">
        <v>1</v>
      </c>
      <c r="N124" s="63" t="s">
        <v>40</v>
      </c>
      <c r="O124" s="63" t="s">
        <v>136</v>
      </c>
      <c r="P124" s="63" t="s">
        <v>137</v>
      </c>
      <c r="Q124" s="63" t="s">
        <v>138</v>
      </c>
      <c r="R124" s="63" t="s">
        <v>139</v>
      </c>
      <c r="S124" s="63" t="s">
        <v>140</v>
      </c>
      <c r="T124" s="64" t="s">
        <v>141</v>
      </c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</row>
    <row r="125" spans="1:65" s="2" customFormat="1" ht="22.8" customHeight="1">
      <c r="A125" s="32"/>
      <c r="B125" s="33"/>
      <c r="C125" s="69" t="s">
        <v>142</v>
      </c>
      <c r="D125" s="32"/>
      <c r="E125" s="32"/>
      <c r="F125" s="32"/>
      <c r="G125" s="32"/>
      <c r="H125" s="32"/>
      <c r="I125" s="32"/>
      <c r="J125" s="131">
        <f>BK125</f>
        <v>0</v>
      </c>
      <c r="K125" s="32"/>
      <c r="L125" s="33"/>
      <c r="M125" s="65"/>
      <c r="N125" s="56"/>
      <c r="O125" s="66"/>
      <c r="P125" s="132">
        <f>P126</f>
        <v>0</v>
      </c>
      <c r="Q125" s="66"/>
      <c r="R125" s="132">
        <f>R126</f>
        <v>7.0200000000000002E-3</v>
      </c>
      <c r="S125" s="66"/>
      <c r="T125" s="133">
        <f>T126</f>
        <v>88.898120000000006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75</v>
      </c>
      <c r="AU125" s="17" t="s">
        <v>124</v>
      </c>
      <c r="BK125" s="134">
        <f>BK126</f>
        <v>0</v>
      </c>
    </row>
    <row r="126" spans="1:65" s="12" customFormat="1" ht="25.95" customHeight="1">
      <c r="B126" s="135"/>
      <c r="D126" s="136" t="s">
        <v>75</v>
      </c>
      <c r="E126" s="137" t="s">
        <v>143</v>
      </c>
      <c r="F126" s="137" t="s">
        <v>144</v>
      </c>
      <c r="I126" s="138"/>
      <c r="J126" s="139">
        <f>BK126</f>
        <v>0</v>
      </c>
      <c r="L126" s="135"/>
      <c r="M126" s="140"/>
      <c r="N126" s="141"/>
      <c r="O126" s="141"/>
      <c r="P126" s="142">
        <f>P127+P149+P153+P155</f>
        <v>0</v>
      </c>
      <c r="Q126" s="141"/>
      <c r="R126" s="142">
        <f>R127+R149+R153+R155</f>
        <v>7.0200000000000002E-3</v>
      </c>
      <c r="S126" s="141"/>
      <c r="T126" s="143">
        <f>T127+T149+T153+T155</f>
        <v>88.898120000000006</v>
      </c>
      <c r="AR126" s="136" t="s">
        <v>83</v>
      </c>
      <c r="AT126" s="144" t="s">
        <v>75</v>
      </c>
      <c r="AU126" s="144" t="s">
        <v>76</v>
      </c>
      <c r="AY126" s="136" t="s">
        <v>145</v>
      </c>
      <c r="BK126" s="145">
        <f>BK127+BK149+BK153+BK155</f>
        <v>0</v>
      </c>
    </row>
    <row r="127" spans="1:65" s="12" customFormat="1" ht="22.8" customHeight="1">
      <c r="B127" s="135"/>
      <c r="D127" s="136" t="s">
        <v>75</v>
      </c>
      <c r="E127" s="146" t="s">
        <v>83</v>
      </c>
      <c r="F127" s="146" t="s">
        <v>146</v>
      </c>
      <c r="I127" s="138"/>
      <c r="J127" s="147">
        <f>BK127</f>
        <v>0</v>
      </c>
      <c r="L127" s="135"/>
      <c r="M127" s="140"/>
      <c r="N127" s="141"/>
      <c r="O127" s="141"/>
      <c r="P127" s="142">
        <f>SUM(P128:P148)</f>
        <v>0</v>
      </c>
      <c r="Q127" s="141"/>
      <c r="R127" s="142">
        <f>SUM(R128:R148)</f>
        <v>7.0200000000000002E-3</v>
      </c>
      <c r="S127" s="141"/>
      <c r="T127" s="143">
        <f>SUM(T128:T148)</f>
        <v>88.245000000000005</v>
      </c>
      <c r="AR127" s="136" t="s">
        <v>83</v>
      </c>
      <c r="AT127" s="144" t="s">
        <v>75</v>
      </c>
      <c r="AU127" s="144" t="s">
        <v>83</v>
      </c>
      <c r="AY127" s="136" t="s">
        <v>145</v>
      </c>
      <c r="BK127" s="145">
        <f>SUM(BK128:BK148)</f>
        <v>0</v>
      </c>
    </row>
    <row r="128" spans="1:65" s="2" customFormat="1" ht="24.15" customHeight="1">
      <c r="A128" s="32"/>
      <c r="B128" s="148"/>
      <c r="C128" s="149" t="s">
        <v>83</v>
      </c>
      <c r="D128" s="149" t="s">
        <v>147</v>
      </c>
      <c r="E128" s="150" t="s">
        <v>148</v>
      </c>
      <c r="F128" s="151" t="s">
        <v>149</v>
      </c>
      <c r="G128" s="152" t="s">
        <v>150</v>
      </c>
      <c r="H128" s="153">
        <v>15</v>
      </c>
      <c r="I128" s="154"/>
      <c r="J128" s="155">
        <f>ROUND(I128*H128,2)</f>
        <v>0</v>
      </c>
      <c r="K128" s="151" t="s">
        <v>151</v>
      </c>
      <c r="L128" s="33"/>
      <c r="M128" s="156" t="s">
        <v>1</v>
      </c>
      <c r="N128" s="157" t="s">
        <v>41</v>
      </c>
      <c r="O128" s="58"/>
      <c r="P128" s="158">
        <f>O128*H128</f>
        <v>0</v>
      </c>
      <c r="Q128" s="158">
        <v>0</v>
      </c>
      <c r="R128" s="158">
        <f>Q128*H128</f>
        <v>0</v>
      </c>
      <c r="S128" s="158">
        <v>0.255</v>
      </c>
      <c r="T128" s="159">
        <f>S128*H128</f>
        <v>3.8250000000000002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0" t="s">
        <v>152</v>
      </c>
      <c r="AT128" s="160" t="s">
        <v>147</v>
      </c>
      <c r="AU128" s="160" t="s">
        <v>85</v>
      </c>
      <c r="AY128" s="17" t="s">
        <v>145</v>
      </c>
      <c r="BE128" s="161">
        <f>IF(N128="základní",J128,0)</f>
        <v>0</v>
      </c>
      <c r="BF128" s="161">
        <f>IF(N128="snížená",J128,0)</f>
        <v>0</v>
      </c>
      <c r="BG128" s="161">
        <f>IF(N128="zákl. přenesená",J128,0)</f>
        <v>0</v>
      </c>
      <c r="BH128" s="161">
        <f>IF(N128="sníž. přenesená",J128,0)</f>
        <v>0</v>
      </c>
      <c r="BI128" s="161">
        <f>IF(N128="nulová",J128,0)</f>
        <v>0</v>
      </c>
      <c r="BJ128" s="17" t="s">
        <v>83</v>
      </c>
      <c r="BK128" s="161">
        <f>ROUND(I128*H128,2)</f>
        <v>0</v>
      </c>
      <c r="BL128" s="17" t="s">
        <v>152</v>
      </c>
      <c r="BM128" s="160" t="s">
        <v>153</v>
      </c>
    </row>
    <row r="129" spans="1:65" s="2" customFormat="1" ht="24.15" customHeight="1">
      <c r="A129" s="32"/>
      <c r="B129" s="148"/>
      <c r="C129" s="149" t="s">
        <v>85</v>
      </c>
      <c r="D129" s="149" t="s">
        <v>147</v>
      </c>
      <c r="E129" s="150" t="s">
        <v>154</v>
      </c>
      <c r="F129" s="151" t="s">
        <v>155</v>
      </c>
      <c r="G129" s="152" t="s">
        <v>150</v>
      </c>
      <c r="H129" s="153">
        <v>702</v>
      </c>
      <c r="I129" s="154"/>
      <c r="J129" s="155">
        <f>ROUND(I129*H129,2)</f>
        <v>0</v>
      </c>
      <c r="K129" s="151" t="s">
        <v>151</v>
      </c>
      <c r="L129" s="33"/>
      <c r="M129" s="156" t="s">
        <v>1</v>
      </c>
      <c r="N129" s="157" t="s">
        <v>41</v>
      </c>
      <c r="O129" s="58"/>
      <c r="P129" s="158">
        <f>O129*H129</f>
        <v>0</v>
      </c>
      <c r="Q129" s="158">
        <v>1.0000000000000001E-5</v>
      </c>
      <c r="R129" s="158">
        <f>Q129*H129</f>
        <v>7.0200000000000002E-3</v>
      </c>
      <c r="S129" s="158">
        <v>0.115</v>
      </c>
      <c r="T129" s="159">
        <f>S129*H129</f>
        <v>80.73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0" t="s">
        <v>152</v>
      </c>
      <c r="AT129" s="160" t="s">
        <v>147</v>
      </c>
      <c r="AU129" s="160" t="s">
        <v>85</v>
      </c>
      <c r="AY129" s="17" t="s">
        <v>145</v>
      </c>
      <c r="BE129" s="161">
        <f>IF(N129="základní",J129,0)</f>
        <v>0</v>
      </c>
      <c r="BF129" s="161">
        <f>IF(N129="snížená",J129,0)</f>
        <v>0</v>
      </c>
      <c r="BG129" s="161">
        <f>IF(N129="zákl. přenesená",J129,0)</f>
        <v>0</v>
      </c>
      <c r="BH129" s="161">
        <f>IF(N129="sníž. přenesená",J129,0)</f>
        <v>0</v>
      </c>
      <c r="BI129" s="161">
        <f>IF(N129="nulová",J129,0)</f>
        <v>0</v>
      </c>
      <c r="BJ129" s="17" t="s">
        <v>83</v>
      </c>
      <c r="BK129" s="161">
        <f>ROUND(I129*H129,2)</f>
        <v>0</v>
      </c>
      <c r="BL129" s="17" t="s">
        <v>152</v>
      </c>
      <c r="BM129" s="160" t="s">
        <v>156</v>
      </c>
    </row>
    <row r="130" spans="1:65" s="13" customFormat="1">
      <c r="B130" s="162"/>
      <c r="D130" s="163" t="s">
        <v>157</v>
      </c>
      <c r="E130" s="164" t="s">
        <v>1</v>
      </c>
      <c r="F130" s="165" t="s">
        <v>158</v>
      </c>
      <c r="H130" s="166">
        <v>20</v>
      </c>
      <c r="I130" s="167"/>
      <c r="L130" s="162"/>
      <c r="M130" s="168"/>
      <c r="N130" s="169"/>
      <c r="O130" s="169"/>
      <c r="P130" s="169"/>
      <c r="Q130" s="169"/>
      <c r="R130" s="169"/>
      <c r="S130" s="169"/>
      <c r="T130" s="170"/>
      <c r="AT130" s="164" t="s">
        <v>157</v>
      </c>
      <c r="AU130" s="164" t="s">
        <v>85</v>
      </c>
      <c r="AV130" s="13" t="s">
        <v>85</v>
      </c>
      <c r="AW130" s="13" t="s">
        <v>32</v>
      </c>
      <c r="AX130" s="13" t="s">
        <v>76</v>
      </c>
      <c r="AY130" s="164" t="s">
        <v>145</v>
      </c>
    </row>
    <row r="131" spans="1:65" s="13" customFormat="1">
      <c r="B131" s="162"/>
      <c r="D131" s="163" t="s">
        <v>157</v>
      </c>
      <c r="E131" s="164" t="s">
        <v>1</v>
      </c>
      <c r="F131" s="165" t="s">
        <v>159</v>
      </c>
      <c r="H131" s="166">
        <v>600</v>
      </c>
      <c r="I131" s="167"/>
      <c r="L131" s="162"/>
      <c r="M131" s="168"/>
      <c r="N131" s="169"/>
      <c r="O131" s="169"/>
      <c r="P131" s="169"/>
      <c r="Q131" s="169"/>
      <c r="R131" s="169"/>
      <c r="S131" s="169"/>
      <c r="T131" s="170"/>
      <c r="AT131" s="164" t="s">
        <v>157</v>
      </c>
      <c r="AU131" s="164" t="s">
        <v>85</v>
      </c>
      <c r="AV131" s="13" t="s">
        <v>85</v>
      </c>
      <c r="AW131" s="13" t="s">
        <v>32</v>
      </c>
      <c r="AX131" s="13" t="s">
        <v>76</v>
      </c>
      <c r="AY131" s="164" t="s">
        <v>145</v>
      </c>
    </row>
    <row r="132" spans="1:65" s="13" customFormat="1">
      <c r="B132" s="162"/>
      <c r="D132" s="163" t="s">
        <v>157</v>
      </c>
      <c r="E132" s="164" t="s">
        <v>1</v>
      </c>
      <c r="F132" s="165" t="s">
        <v>160</v>
      </c>
      <c r="H132" s="166">
        <v>82</v>
      </c>
      <c r="I132" s="167"/>
      <c r="L132" s="162"/>
      <c r="M132" s="168"/>
      <c r="N132" s="169"/>
      <c r="O132" s="169"/>
      <c r="P132" s="169"/>
      <c r="Q132" s="169"/>
      <c r="R132" s="169"/>
      <c r="S132" s="169"/>
      <c r="T132" s="170"/>
      <c r="AT132" s="164" t="s">
        <v>157</v>
      </c>
      <c r="AU132" s="164" t="s">
        <v>85</v>
      </c>
      <c r="AV132" s="13" t="s">
        <v>85</v>
      </c>
      <c r="AW132" s="13" t="s">
        <v>32</v>
      </c>
      <c r="AX132" s="13" t="s">
        <v>76</v>
      </c>
      <c r="AY132" s="164" t="s">
        <v>145</v>
      </c>
    </row>
    <row r="133" spans="1:65" s="14" customFormat="1">
      <c r="B133" s="171"/>
      <c r="D133" s="163" t="s">
        <v>157</v>
      </c>
      <c r="E133" s="172" t="s">
        <v>1</v>
      </c>
      <c r="F133" s="173" t="s">
        <v>161</v>
      </c>
      <c r="H133" s="174">
        <v>702</v>
      </c>
      <c r="I133" s="175"/>
      <c r="L133" s="171"/>
      <c r="M133" s="176"/>
      <c r="N133" s="177"/>
      <c r="O133" s="177"/>
      <c r="P133" s="177"/>
      <c r="Q133" s="177"/>
      <c r="R133" s="177"/>
      <c r="S133" s="177"/>
      <c r="T133" s="178"/>
      <c r="AT133" s="172" t="s">
        <v>157</v>
      </c>
      <c r="AU133" s="172" t="s">
        <v>85</v>
      </c>
      <c r="AV133" s="14" t="s">
        <v>152</v>
      </c>
      <c r="AW133" s="14" t="s">
        <v>32</v>
      </c>
      <c r="AX133" s="14" t="s">
        <v>83</v>
      </c>
      <c r="AY133" s="172" t="s">
        <v>145</v>
      </c>
    </row>
    <row r="134" spans="1:65" s="2" customFormat="1" ht="16.5" customHeight="1">
      <c r="A134" s="32"/>
      <c r="B134" s="148"/>
      <c r="C134" s="149" t="s">
        <v>162</v>
      </c>
      <c r="D134" s="149" t="s">
        <v>147</v>
      </c>
      <c r="E134" s="150" t="s">
        <v>163</v>
      </c>
      <c r="F134" s="151" t="s">
        <v>164</v>
      </c>
      <c r="G134" s="152" t="s">
        <v>165</v>
      </c>
      <c r="H134" s="153">
        <v>18</v>
      </c>
      <c r="I134" s="154"/>
      <c r="J134" s="155">
        <f>ROUND(I134*H134,2)</f>
        <v>0</v>
      </c>
      <c r="K134" s="151" t="s">
        <v>166</v>
      </c>
      <c r="L134" s="33"/>
      <c r="M134" s="156" t="s">
        <v>1</v>
      </c>
      <c r="N134" s="157" t="s">
        <v>41</v>
      </c>
      <c r="O134" s="58"/>
      <c r="P134" s="158">
        <f>O134*H134</f>
        <v>0</v>
      </c>
      <c r="Q134" s="158">
        <v>0</v>
      </c>
      <c r="R134" s="158">
        <f>Q134*H134</f>
        <v>0</v>
      </c>
      <c r="S134" s="158">
        <v>0.20499999999999999</v>
      </c>
      <c r="T134" s="159">
        <f>S134*H134</f>
        <v>3.69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0" t="s">
        <v>152</v>
      </c>
      <c r="AT134" s="160" t="s">
        <v>147</v>
      </c>
      <c r="AU134" s="160" t="s">
        <v>85</v>
      </c>
      <c r="AY134" s="17" t="s">
        <v>145</v>
      </c>
      <c r="BE134" s="161">
        <f>IF(N134="základní",J134,0)</f>
        <v>0</v>
      </c>
      <c r="BF134" s="161">
        <f>IF(N134="snížená",J134,0)</f>
        <v>0</v>
      </c>
      <c r="BG134" s="161">
        <f>IF(N134="zákl. přenesená",J134,0)</f>
        <v>0</v>
      </c>
      <c r="BH134" s="161">
        <f>IF(N134="sníž. přenesená",J134,0)</f>
        <v>0</v>
      </c>
      <c r="BI134" s="161">
        <f>IF(N134="nulová",J134,0)</f>
        <v>0</v>
      </c>
      <c r="BJ134" s="17" t="s">
        <v>83</v>
      </c>
      <c r="BK134" s="161">
        <f>ROUND(I134*H134,2)</f>
        <v>0</v>
      </c>
      <c r="BL134" s="17" t="s">
        <v>152</v>
      </c>
      <c r="BM134" s="160" t="s">
        <v>167</v>
      </c>
    </row>
    <row r="135" spans="1:65" s="13" customFormat="1">
      <c r="B135" s="162"/>
      <c r="D135" s="163" t="s">
        <v>157</v>
      </c>
      <c r="E135" s="164" t="s">
        <v>1</v>
      </c>
      <c r="F135" s="165" t="s">
        <v>168</v>
      </c>
      <c r="H135" s="166">
        <v>10</v>
      </c>
      <c r="I135" s="167"/>
      <c r="L135" s="162"/>
      <c r="M135" s="168"/>
      <c r="N135" s="169"/>
      <c r="O135" s="169"/>
      <c r="P135" s="169"/>
      <c r="Q135" s="169"/>
      <c r="R135" s="169"/>
      <c r="S135" s="169"/>
      <c r="T135" s="170"/>
      <c r="AT135" s="164" t="s">
        <v>157</v>
      </c>
      <c r="AU135" s="164" t="s">
        <v>85</v>
      </c>
      <c r="AV135" s="13" t="s">
        <v>85</v>
      </c>
      <c r="AW135" s="13" t="s">
        <v>32</v>
      </c>
      <c r="AX135" s="13" t="s">
        <v>76</v>
      </c>
      <c r="AY135" s="164" t="s">
        <v>145</v>
      </c>
    </row>
    <row r="136" spans="1:65" s="13" customFormat="1">
      <c r="B136" s="162"/>
      <c r="D136" s="163" t="s">
        <v>157</v>
      </c>
      <c r="E136" s="164" t="s">
        <v>1</v>
      </c>
      <c r="F136" s="165" t="s">
        <v>169</v>
      </c>
      <c r="H136" s="166">
        <v>8</v>
      </c>
      <c r="I136" s="167"/>
      <c r="L136" s="162"/>
      <c r="M136" s="168"/>
      <c r="N136" s="169"/>
      <c r="O136" s="169"/>
      <c r="P136" s="169"/>
      <c r="Q136" s="169"/>
      <c r="R136" s="169"/>
      <c r="S136" s="169"/>
      <c r="T136" s="170"/>
      <c r="AT136" s="164" t="s">
        <v>157</v>
      </c>
      <c r="AU136" s="164" t="s">
        <v>85</v>
      </c>
      <c r="AV136" s="13" t="s">
        <v>85</v>
      </c>
      <c r="AW136" s="13" t="s">
        <v>32</v>
      </c>
      <c r="AX136" s="13" t="s">
        <v>76</v>
      </c>
      <c r="AY136" s="164" t="s">
        <v>145</v>
      </c>
    </row>
    <row r="137" spans="1:65" s="14" customFormat="1">
      <c r="B137" s="171"/>
      <c r="D137" s="163" t="s">
        <v>157</v>
      </c>
      <c r="E137" s="172" t="s">
        <v>1</v>
      </c>
      <c r="F137" s="173" t="s">
        <v>161</v>
      </c>
      <c r="H137" s="174">
        <v>18</v>
      </c>
      <c r="I137" s="175"/>
      <c r="L137" s="171"/>
      <c r="M137" s="176"/>
      <c r="N137" s="177"/>
      <c r="O137" s="177"/>
      <c r="P137" s="177"/>
      <c r="Q137" s="177"/>
      <c r="R137" s="177"/>
      <c r="S137" s="177"/>
      <c r="T137" s="178"/>
      <c r="AT137" s="172" t="s">
        <v>157</v>
      </c>
      <c r="AU137" s="172" t="s">
        <v>85</v>
      </c>
      <c r="AV137" s="14" t="s">
        <v>152</v>
      </c>
      <c r="AW137" s="14" t="s">
        <v>32</v>
      </c>
      <c r="AX137" s="14" t="s">
        <v>83</v>
      </c>
      <c r="AY137" s="172" t="s">
        <v>145</v>
      </c>
    </row>
    <row r="138" spans="1:65" s="2" customFormat="1" ht="33" customHeight="1">
      <c r="A138" s="32"/>
      <c r="B138" s="148"/>
      <c r="C138" s="149" t="s">
        <v>152</v>
      </c>
      <c r="D138" s="149" t="s">
        <v>147</v>
      </c>
      <c r="E138" s="150" t="s">
        <v>170</v>
      </c>
      <c r="F138" s="151" t="s">
        <v>171</v>
      </c>
      <c r="G138" s="152" t="s">
        <v>172</v>
      </c>
      <c r="H138" s="153">
        <v>49.38</v>
      </c>
      <c r="I138" s="154"/>
      <c r="J138" s="155">
        <f>ROUND(I138*H138,2)</f>
        <v>0</v>
      </c>
      <c r="K138" s="151" t="s">
        <v>151</v>
      </c>
      <c r="L138" s="33"/>
      <c r="M138" s="156" t="s">
        <v>1</v>
      </c>
      <c r="N138" s="157" t="s">
        <v>41</v>
      </c>
      <c r="O138" s="58"/>
      <c r="P138" s="158">
        <f>O138*H138</f>
        <v>0</v>
      </c>
      <c r="Q138" s="158">
        <v>0</v>
      </c>
      <c r="R138" s="158">
        <f>Q138*H138</f>
        <v>0</v>
      </c>
      <c r="S138" s="158">
        <v>0</v>
      </c>
      <c r="T138" s="159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0" t="s">
        <v>152</v>
      </c>
      <c r="AT138" s="160" t="s">
        <v>147</v>
      </c>
      <c r="AU138" s="160" t="s">
        <v>85</v>
      </c>
      <c r="AY138" s="17" t="s">
        <v>145</v>
      </c>
      <c r="BE138" s="161">
        <f>IF(N138="základní",J138,0)</f>
        <v>0</v>
      </c>
      <c r="BF138" s="161">
        <f>IF(N138="snížená",J138,0)</f>
        <v>0</v>
      </c>
      <c r="BG138" s="161">
        <f>IF(N138="zákl. přenesená",J138,0)</f>
        <v>0</v>
      </c>
      <c r="BH138" s="161">
        <f>IF(N138="sníž. přenesená",J138,0)</f>
        <v>0</v>
      </c>
      <c r="BI138" s="161">
        <f>IF(N138="nulová",J138,0)</f>
        <v>0</v>
      </c>
      <c r="BJ138" s="17" t="s">
        <v>83</v>
      </c>
      <c r="BK138" s="161">
        <f>ROUND(I138*H138,2)</f>
        <v>0</v>
      </c>
      <c r="BL138" s="17" t="s">
        <v>152</v>
      </c>
      <c r="BM138" s="160" t="s">
        <v>173</v>
      </c>
    </row>
    <row r="139" spans="1:65" s="13" customFormat="1">
      <c r="B139" s="162"/>
      <c r="D139" s="163" t="s">
        <v>157</v>
      </c>
      <c r="E139" s="164" t="s">
        <v>1</v>
      </c>
      <c r="F139" s="165" t="s">
        <v>174</v>
      </c>
      <c r="H139" s="166">
        <v>10.25</v>
      </c>
      <c r="I139" s="167"/>
      <c r="L139" s="162"/>
      <c r="M139" s="168"/>
      <c r="N139" s="169"/>
      <c r="O139" s="169"/>
      <c r="P139" s="169"/>
      <c r="Q139" s="169"/>
      <c r="R139" s="169"/>
      <c r="S139" s="169"/>
      <c r="T139" s="170"/>
      <c r="AT139" s="164" t="s">
        <v>157</v>
      </c>
      <c r="AU139" s="164" t="s">
        <v>85</v>
      </c>
      <c r="AV139" s="13" t="s">
        <v>85</v>
      </c>
      <c r="AW139" s="13" t="s">
        <v>32</v>
      </c>
      <c r="AX139" s="13" t="s">
        <v>76</v>
      </c>
      <c r="AY139" s="164" t="s">
        <v>145</v>
      </c>
    </row>
    <row r="140" spans="1:65" s="13" customFormat="1">
      <c r="B140" s="162"/>
      <c r="D140" s="163" t="s">
        <v>157</v>
      </c>
      <c r="E140" s="164" t="s">
        <v>1</v>
      </c>
      <c r="F140" s="165" t="s">
        <v>175</v>
      </c>
      <c r="H140" s="166">
        <v>13.53</v>
      </c>
      <c r="I140" s="167"/>
      <c r="L140" s="162"/>
      <c r="M140" s="168"/>
      <c r="N140" s="169"/>
      <c r="O140" s="169"/>
      <c r="P140" s="169"/>
      <c r="Q140" s="169"/>
      <c r="R140" s="169"/>
      <c r="S140" s="169"/>
      <c r="T140" s="170"/>
      <c r="AT140" s="164" t="s">
        <v>157</v>
      </c>
      <c r="AU140" s="164" t="s">
        <v>85</v>
      </c>
      <c r="AV140" s="13" t="s">
        <v>85</v>
      </c>
      <c r="AW140" s="13" t="s">
        <v>32</v>
      </c>
      <c r="AX140" s="13" t="s">
        <v>76</v>
      </c>
      <c r="AY140" s="164" t="s">
        <v>145</v>
      </c>
    </row>
    <row r="141" spans="1:65" s="13" customFormat="1">
      <c r="B141" s="162"/>
      <c r="D141" s="163" t="s">
        <v>157</v>
      </c>
      <c r="E141" s="164" t="s">
        <v>1</v>
      </c>
      <c r="F141" s="165" t="s">
        <v>176</v>
      </c>
      <c r="H141" s="166">
        <v>25.6</v>
      </c>
      <c r="I141" s="167"/>
      <c r="L141" s="162"/>
      <c r="M141" s="168"/>
      <c r="N141" s="169"/>
      <c r="O141" s="169"/>
      <c r="P141" s="169"/>
      <c r="Q141" s="169"/>
      <c r="R141" s="169"/>
      <c r="S141" s="169"/>
      <c r="T141" s="170"/>
      <c r="AT141" s="164" t="s">
        <v>157</v>
      </c>
      <c r="AU141" s="164" t="s">
        <v>85</v>
      </c>
      <c r="AV141" s="13" t="s">
        <v>85</v>
      </c>
      <c r="AW141" s="13" t="s">
        <v>32</v>
      </c>
      <c r="AX141" s="13" t="s">
        <v>76</v>
      </c>
      <c r="AY141" s="164" t="s">
        <v>145</v>
      </c>
    </row>
    <row r="142" spans="1:65" s="14" customFormat="1">
      <c r="B142" s="171"/>
      <c r="D142" s="163" t="s">
        <v>157</v>
      </c>
      <c r="E142" s="172" t="s">
        <v>1</v>
      </c>
      <c r="F142" s="173" t="s">
        <v>161</v>
      </c>
      <c r="H142" s="174">
        <v>49.38</v>
      </c>
      <c r="I142" s="175"/>
      <c r="L142" s="171"/>
      <c r="M142" s="176"/>
      <c r="N142" s="177"/>
      <c r="O142" s="177"/>
      <c r="P142" s="177"/>
      <c r="Q142" s="177"/>
      <c r="R142" s="177"/>
      <c r="S142" s="177"/>
      <c r="T142" s="178"/>
      <c r="AT142" s="172" t="s">
        <v>157</v>
      </c>
      <c r="AU142" s="172" t="s">
        <v>85</v>
      </c>
      <c r="AV142" s="14" t="s">
        <v>152</v>
      </c>
      <c r="AW142" s="14" t="s">
        <v>32</v>
      </c>
      <c r="AX142" s="14" t="s">
        <v>83</v>
      </c>
      <c r="AY142" s="172" t="s">
        <v>145</v>
      </c>
    </row>
    <row r="143" spans="1:65" s="2" customFormat="1" ht="37.799999999999997" customHeight="1">
      <c r="A143" s="32"/>
      <c r="B143" s="148"/>
      <c r="C143" s="149" t="s">
        <v>177</v>
      </c>
      <c r="D143" s="149" t="s">
        <v>147</v>
      </c>
      <c r="E143" s="150" t="s">
        <v>178</v>
      </c>
      <c r="F143" s="151" t="s">
        <v>179</v>
      </c>
      <c r="G143" s="152" t="s">
        <v>172</v>
      </c>
      <c r="H143" s="153">
        <v>49.38</v>
      </c>
      <c r="I143" s="154"/>
      <c r="J143" s="155">
        <f>ROUND(I143*H143,2)</f>
        <v>0</v>
      </c>
      <c r="K143" s="151" t="s">
        <v>151</v>
      </c>
      <c r="L143" s="33"/>
      <c r="M143" s="156" t="s">
        <v>1</v>
      </c>
      <c r="N143" s="157" t="s">
        <v>41</v>
      </c>
      <c r="O143" s="58"/>
      <c r="P143" s="158">
        <f>O143*H143</f>
        <v>0</v>
      </c>
      <c r="Q143" s="158">
        <v>0</v>
      </c>
      <c r="R143" s="158">
        <f>Q143*H143</f>
        <v>0</v>
      </c>
      <c r="S143" s="158">
        <v>0</v>
      </c>
      <c r="T143" s="159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0" t="s">
        <v>152</v>
      </c>
      <c r="AT143" s="160" t="s">
        <v>147</v>
      </c>
      <c r="AU143" s="160" t="s">
        <v>85</v>
      </c>
      <c r="AY143" s="17" t="s">
        <v>145</v>
      </c>
      <c r="BE143" s="161">
        <f>IF(N143="základní",J143,0)</f>
        <v>0</v>
      </c>
      <c r="BF143" s="161">
        <f>IF(N143="snížená",J143,0)</f>
        <v>0</v>
      </c>
      <c r="BG143" s="161">
        <f>IF(N143="zákl. přenesená",J143,0)</f>
        <v>0</v>
      </c>
      <c r="BH143" s="161">
        <f>IF(N143="sníž. přenesená",J143,0)</f>
        <v>0</v>
      </c>
      <c r="BI143" s="161">
        <f>IF(N143="nulová",J143,0)</f>
        <v>0</v>
      </c>
      <c r="BJ143" s="17" t="s">
        <v>83</v>
      </c>
      <c r="BK143" s="161">
        <f>ROUND(I143*H143,2)</f>
        <v>0</v>
      </c>
      <c r="BL143" s="17" t="s">
        <v>152</v>
      </c>
      <c r="BM143" s="160" t="s">
        <v>180</v>
      </c>
    </row>
    <row r="144" spans="1:65" s="2" customFormat="1" ht="37.799999999999997" customHeight="1">
      <c r="A144" s="32"/>
      <c r="B144" s="148"/>
      <c r="C144" s="149" t="s">
        <v>181</v>
      </c>
      <c r="D144" s="149" t="s">
        <v>147</v>
      </c>
      <c r="E144" s="150" t="s">
        <v>182</v>
      </c>
      <c r="F144" s="151" t="s">
        <v>183</v>
      </c>
      <c r="G144" s="152" t="s">
        <v>172</v>
      </c>
      <c r="H144" s="153">
        <v>98.76</v>
      </c>
      <c r="I144" s="154"/>
      <c r="J144" s="155">
        <f>ROUND(I144*H144,2)</f>
        <v>0</v>
      </c>
      <c r="K144" s="151" t="s">
        <v>151</v>
      </c>
      <c r="L144" s="33"/>
      <c r="M144" s="156" t="s">
        <v>1</v>
      </c>
      <c r="N144" s="157" t="s">
        <v>41</v>
      </c>
      <c r="O144" s="58"/>
      <c r="P144" s="158">
        <f>O144*H144</f>
        <v>0</v>
      </c>
      <c r="Q144" s="158">
        <v>0</v>
      </c>
      <c r="R144" s="158">
        <f>Q144*H144</f>
        <v>0</v>
      </c>
      <c r="S144" s="158">
        <v>0</v>
      </c>
      <c r="T144" s="159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0" t="s">
        <v>152</v>
      </c>
      <c r="AT144" s="160" t="s">
        <v>147</v>
      </c>
      <c r="AU144" s="160" t="s">
        <v>85</v>
      </c>
      <c r="AY144" s="17" t="s">
        <v>145</v>
      </c>
      <c r="BE144" s="161">
        <f>IF(N144="základní",J144,0)</f>
        <v>0</v>
      </c>
      <c r="BF144" s="161">
        <f>IF(N144="snížená",J144,0)</f>
        <v>0</v>
      </c>
      <c r="BG144" s="161">
        <f>IF(N144="zákl. přenesená",J144,0)</f>
        <v>0</v>
      </c>
      <c r="BH144" s="161">
        <f>IF(N144="sníž. přenesená",J144,0)</f>
        <v>0</v>
      </c>
      <c r="BI144" s="161">
        <f>IF(N144="nulová",J144,0)</f>
        <v>0</v>
      </c>
      <c r="BJ144" s="17" t="s">
        <v>83</v>
      </c>
      <c r="BK144" s="161">
        <f>ROUND(I144*H144,2)</f>
        <v>0</v>
      </c>
      <c r="BL144" s="17" t="s">
        <v>152</v>
      </c>
      <c r="BM144" s="160" t="s">
        <v>184</v>
      </c>
    </row>
    <row r="145" spans="1:65" s="13" customFormat="1">
      <c r="B145" s="162"/>
      <c r="D145" s="163" t="s">
        <v>157</v>
      </c>
      <c r="F145" s="165" t="s">
        <v>185</v>
      </c>
      <c r="H145" s="166">
        <v>98.76</v>
      </c>
      <c r="I145" s="167"/>
      <c r="L145" s="162"/>
      <c r="M145" s="168"/>
      <c r="N145" s="169"/>
      <c r="O145" s="169"/>
      <c r="P145" s="169"/>
      <c r="Q145" s="169"/>
      <c r="R145" s="169"/>
      <c r="S145" s="169"/>
      <c r="T145" s="170"/>
      <c r="AT145" s="164" t="s">
        <v>157</v>
      </c>
      <c r="AU145" s="164" t="s">
        <v>85</v>
      </c>
      <c r="AV145" s="13" t="s">
        <v>85</v>
      </c>
      <c r="AW145" s="13" t="s">
        <v>3</v>
      </c>
      <c r="AX145" s="13" t="s">
        <v>83</v>
      </c>
      <c r="AY145" s="164" t="s">
        <v>145</v>
      </c>
    </row>
    <row r="146" spans="1:65" s="2" customFormat="1" ht="33" customHeight="1">
      <c r="A146" s="32"/>
      <c r="B146" s="148"/>
      <c r="C146" s="149" t="s">
        <v>186</v>
      </c>
      <c r="D146" s="149" t="s">
        <v>147</v>
      </c>
      <c r="E146" s="150" t="s">
        <v>187</v>
      </c>
      <c r="F146" s="151" t="s">
        <v>188</v>
      </c>
      <c r="G146" s="152" t="s">
        <v>189</v>
      </c>
      <c r="H146" s="153">
        <v>88.884</v>
      </c>
      <c r="I146" s="154"/>
      <c r="J146" s="155">
        <f>ROUND(I146*H146,2)</f>
        <v>0</v>
      </c>
      <c r="K146" s="151" t="s">
        <v>151</v>
      </c>
      <c r="L146" s="33"/>
      <c r="M146" s="156" t="s">
        <v>1</v>
      </c>
      <c r="N146" s="157" t="s">
        <v>41</v>
      </c>
      <c r="O146" s="58"/>
      <c r="P146" s="158">
        <f>O146*H146</f>
        <v>0</v>
      </c>
      <c r="Q146" s="158">
        <v>0</v>
      </c>
      <c r="R146" s="158">
        <f>Q146*H146</f>
        <v>0</v>
      </c>
      <c r="S146" s="158">
        <v>0</v>
      </c>
      <c r="T146" s="159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0" t="s">
        <v>152</v>
      </c>
      <c r="AT146" s="160" t="s">
        <v>147</v>
      </c>
      <c r="AU146" s="160" t="s">
        <v>85</v>
      </c>
      <c r="AY146" s="17" t="s">
        <v>145</v>
      </c>
      <c r="BE146" s="161">
        <f>IF(N146="základní",J146,0)</f>
        <v>0</v>
      </c>
      <c r="BF146" s="161">
        <f>IF(N146="snížená",J146,0)</f>
        <v>0</v>
      </c>
      <c r="BG146" s="161">
        <f>IF(N146="zákl. přenesená",J146,0)</f>
        <v>0</v>
      </c>
      <c r="BH146" s="161">
        <f>IF(N146="sníž. přenesená",J146,0)</f>
        <v>0</v>
      </c>
      <c r="BI146" s="161">
        <f>IF(N146="nulová",J146,0)</f>
        <v>0</v>
      </c>
      <c r="BJ146" s="17" t="s">
        <v>83</v>
      </c>
      <c r="BK146" s="161">
        <f>ROUND(I146*H146,2)</f>
        <v>0</v>
      </c>
      <c r="BL146" s="17" t="s">
        <v>152</v>
      </c>
      <c r="BM146" s="160" t="s">
        <v>190</v>
      </c>
    </row>
    <row r="147" spans="1:65" s="13" customFormat="1">
      <c r="B147" s="162"/>
      <c r="D147" s="163" t="s">
        <v>157</v>
      </c>
      <c r="F147" s="165" t="s">
        <v>191</v>
      </c>
      <c r="H147" s="166">
        <v>88.884</v>
      </c>
      <c r="I147" s="167"/>
      <c r="L147" s="162"/>
      <c r="M147" s="168"/>
      <c r="N147" s="169"/>
      <c r="O147" s="169"/>
      <c r="P147" s="169"/>
      <c r="Q147" s="169"/>
      <c r="R147" s="169"/>
      <c r="S147" s="169"/>
      <c r="T147" s="170"/>
      <c r="AT147" s="164" t="s">
        <v>157</v>
      </c>
      <c r="AU147" s="164" t="s">
        <v>85</v>
      </c>
      <c r="AV147" s="13" t="s">
        <v>85</v>
      </c>
      <c r="AW147" s="13" t="s">
        <v>3</v>
      </c>
      <c r="AX147" s="13" t="s">
        <v>83</v>
      </c>
      <c r="AY147" s="164" t="s">
        <v>145</v>
      </c>
    </row>
    <row r="148" spans="1:65" s="2" customFormat="1" ht="16.5" customHeight="1">
      <c r="A148" s="32"/>
      <c r="B148" s="148"/>
      <c r="C148" s="149" t="s">
        <v>192</v>
      </c>
      <c r="D148" s="149" t="s">
        <v>147</v>
      </c>
      <c r="E148" s="150" t="s">
        <v>193</v>
      </c>
      <c r="F148" s="151" t="s">
        <v>194</v>
      </c>
      <c r="G148" s="152" t="s">
        <v>172</v>
      </c>
      <c r="H148" s="153">
        <v>49.38</v>
      </c>
      <c r="I148" s="154"/>
      <c r="J148" s="155">
        <f>ROUND(I148*H148,2)</f>
        <v>0</v>
      </c>
      <c r="K148" s="151" t="s">
        <v>151</v>
      </c>
      <c r="L148" s="33"/>
      <c r="M148" s="156" t="s">
        <v>1</v>
      </c>
      <c r="N148" s="157" t="s">
        <v>41</v>
      </c>
      <c r="O148" s="58"/>
      <c r="P148" s="158">
        <f>O148*H148</f>
        <v>0</v>
      </c>
      <c r="Q148" s="158">
        <v>0</v>
      </c>
      <c r="R148" s="158">
        <f>Q148*H148</f>
        <v>0</v>
      </c>
      <c r="S148" s="158">
        <v>0</v>
      </c>
      <c r="T148" s="159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0" t="s">
        <v>152</v>
      </c>
      <c r="AT148" s="160" t="s">
        <v>147</v>
      </c>
      <c r="AU148" s="160" t="s">
        <v>85</v>
      </c>
      <c r="AY148" s="17" t="s">
        <v>145</v>
      </c>
      <c r="BE148" s="161">
        <f>IF(N148="základní",J148,0)</f>
        <v>0</v>
      </c>
      <c r="BF148" s="161">
        <f>IF(N148="snížená",J148,0)</f>
        <v>0</v>
      </c>
      <c r="BG148" s="161">
        <f>IF(N148="zákl. přenesená",J148,0)</f>
        <v>0</v>
      </c>
      <c r="BH148" s="161">
        <f>IF(N148="sníž. přenesená",J148,0)</f>
        <v>0</v>
      </c>
      <c r="BI148" s="161">
        <f>IF(N148="nulová",J148,0)</f>
        <v>0</v>
      </c>
      <c r="BJ148" s="17" t="s">
        <v>83</v>
      </c>
      <c r="BK148" s="161">
        <f>ROUND(I148*H148,2)</f>
        <v>0</v>
      </c>
      <c r="BL148" s="17" t="s">
        <v>152</v>
      </c>
      <c r="BM148" s="160" t="s">
        <v>195</v>
      </c>
    </row>
    <row r="149" spans="1:65" s="12" customFormat="1" ht="22.8" customHeight="1">
      <c r="B149" s="135"/>
      <c r="D149" s="136" t="s">
        <v>75</v>
      </c>
      <c r="E149" s="146" t="s">
        <v>192</v>
      </c>
      <c r="F149" s="146" t="s">
        <v>196</v>
      </c>
      <c r="I149" s="138"/>
      <c r="J149" s="147">
        <f>BK149</f>
        <v>0</v>
      </c>
      <c r="L149" s="135"/>
      <c r="M149" s="140"/>
      <c r="N149" s="141"/>
      <c r="O149" s="141"/>
      <c r="P149" s="142">
        <f>SUM(P150:P152)</f>
        <v>0</v>
      </c>
      <c r="Q149" s="141"/>
      <c r="R149" s="142">
        <f>SUM(R150:R152)</f>
        <v>0</v>
      </c>
      <c r="S149" s="141"/>
      <c r="T149" s="143">
        <f>SUM(T150:T152)</f>
        <v>0.65311999999999992</v>
      </c>
      <c r="AR149" s="136" t="s">
        <v>83</v>
      </c>
      <c r="AT149" s="144" t="s">
        <v>75</v>
      </c>
      <c r="AU149" s="144" t="s">
        <v>83</v>
      </c>
      <c r="AY149" s="136" t="s">
        <v>145</v>
      </c>
      <c r="BK149" s="145">
        <f>SUM(BK150:BK152)</f>
        <v>0</v>
      </c>
    </row>
    <row r="150" spans="1:65" s="2" customFormat="1" ht="24.15" customHeight="1">
      <c r="A150" s="32"/>
      <c r="B150" s="148"/>
      <c r="C150" s="149" t="s">
        <v>197</v>
      </c>
      <c r="D150" s="149" t="s">
        <v>147</v>
      </c>
      <c r="E150" s="150" t="s">
        <v>198</v>
      </c>
      <c r="F150" s="151" t="s">
        <v>199</v>
      </c>
      <c r="G150" s="152" t="s">
        <v>172</v>
      </c>
      <c r="H150" s="153">
        <v>0.23599999999999999</v>
      </c>
      <c r="I150" s="154"/>
      <c r="J150" s="155">
        <f>ROUND(I150*H150,2)</f>
        <v>0</v>
      </c>
      <c r="K150" s="151" t="s">
        <v>166</v>
      </c>
      <c r="L150" s="33"/>
      <c r="M150" s="156" t="s">
        <v>1</v>
      </c>
      <c r="N150" s="157" t="s">
        <v>41</v>
      </c>
      <c r="O150" s="58"/>
      <c r="P150" s="158">
        <f>O150*H150</f>
        <v>0</v>
      </c>
      <c r="Q150" s="158">
        <v>0</v>
      </c>
      <c r="R150" s="158">
        <f>Q150*H150</f>
        <v>0</v>
      </c>
      <c r="S150" s="158">
        <v>1.92</v>
      </c>
      <c r="T150" s="159">
        <f>S150*H150</f>
        <v>0.45311999999999997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0" t="s">
        <v>152</v>
      </c>
      <c r="AT150" s="160" t="s">
        <v>147</v>
      </c>
      <c r="AU150" s="160" t="s">
        <v>85</v>
      </c>
      <c r="AY150" s="17" t="s">
        <v>145</v>
      </c>
      <c r="BE150" s="161">
        <f>IF(N150="základní",J150,0)</f>
        <v>0</v>
      </c>
      <c r="BF150" s="161">
        <f>IF(N150="snížená",J150,0)</f>
        <v>0</v>
      </c>
      <c r="BG150" s="161">
        <f>IF(N150="zákl. přenesená",J150,0)</f>
        <v>0</v>
      </c>
      <c r="BH150" s="161">
        <f>IF(N150="sníž. přenesená",J150,0)</f>
        <v>0</v>
      </c>
      <c r="BI150" s="161">
        <f>IF(N150="nulová",J150,0)</f>
        <v>0</v>
      </c>
      <c r="BJ150" s="17" t="s">
        <v>83</v>
      </c>
      <c r="BK150" s="161">
        <f>ROUND(I150*H150,2)</f>
        <v>0</v>
      </c>
      <c r="BL150" s="17" t="s">
        <v>152</v>
      </c>
      <c r="BM150" s="160" t="s">
        <v>200</v>
      </c>
    </row>
    <row r="151" spans="1:65" s="13" customFormat="1">
      <c r="B151" s="162"/>
      <c r="D151" s="163" t="s">
        <v>157</v>
      </c>
      <c r="E151" s="164" t="s">
        <v>1</v>
      </c>
      <c r="F151" s="165" t="s">
        <v>201</v>
      </c>
      <c r="H151" s="166">
        <v>0.23599999999999999</v>
      </c>
      <c r="I151" s="167"/>
      <c r="L151" s="162"/>
      <c r="M151" s="168"/>
      <c r="N151" s="169"/>
      <c r="O151" s="169"/>
      <c r="P151" s="169"/>
      <c r="Q151" s="169"/>
      <c r="R151" s="169"/>
      <c r="S151" s="169"/>
      <c r="T151" s="170"/>
      <c r="AT151" s="164" t="s">
        <v>157</v>
      </c>
      <c r="AU151" s="164" t="s">
        <v>85</v>
      </c>
      <c r="AV151" s="13" t="s">
        <v>85</v>
      </c>
      <c r="AW151" s="13" t="s">
        <v>32</v>
      </c>
      <c r="AX151" s="13" t="s">
        <v>83</v>
      </c>
      <c r="AY151" s="164" t="s">
        <v>145</v>
      </c>
    </row>
    <row r="152" spans="1:65" s="2" customFormat="1" ht="24.15" customHeight="1">
      <c r="A152" s="32"/>
      <c r="B152" s="148"/>
      <c r="C152" s="149" t="s">
        <v>202</v>
      </c>
      <c r="D152" s="149" t="s">
        <v>147</v>
      </c>
      <c r="E152" s="150" t="s">
        <v>203</v>
      </c>
      <c r="F152" s="151" t="s">
        <v>204</v>
      </c>
      <c r="G152" s="152" t="s">
        <v>205</v>
      </c>
      <c r="H152" s="153">
        <v>1</v>
      </c>
      <c r="I152" s="154"/>
      <c r="J152" s="155">
        <f>ROUND(I152*H152,2)</f>
        <v>0</v>
      </c>
      <c r="K152" s="151" t="s">
        <v>166</v>
      </c>
      <c r="L152" s="33"/>
      <c r="M152" s="156" t="s">
        <v>1</v>
      </c>
      <c r="N152" s="157" t="s">
        <v>41</v>
      </c>
      <c r="O152" s="58"/>
      <c r="P152" s="158">
        <f>O152*H152</f>
        <v>0</v>
      </c>
      <c r="Q152" s="158">
        <v>0</v>
      </c>
      <c r="R152" s="158">
        <f>Q152*H152</f>
        <v>0</v>
      </c>
      <c r="S152" s="158">
        <v>0.2</v>
      </c>
      <c r="T152" s="159">
        <f>S152*H152</f>
        <v>0.2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0" t="s">
        <v>152</v>
      </c>
      <c r="AT152" s="160" t="s">
        <v>147</v>
      </c>
      <c r="AU152" s="160" t="s">
        <v>85</v>
      </c>
      <c r="AY152" s="17" t="s">
        <v>145</v>
      </c>
      <c r="BE152" s="161">
        <f>IF(N152="základní",J152,0)</f>
        <v>0</v>
      </c>
      <c r="BF152" s="161">
        <f>IF(N152="snížená",J152,0)</f>
        <v>0</v>
      </c>
      <c r="BG152" s="161">
        <f>IF(N152="zákl. přenesená",J152,0)</f>
        <v>0</v>
      </c>
      <c r="BH152" s="161">
        <f>IF(N152="sníž. přenesená",J152,0)</f>
        <v>0</v>
      </c>
      <c r="BI152" s="161">
        <f>IF(N152="nulová",J152,0)</f>
        <v>0</v>
      </c>
      <c r="BJ152" s="17" t="s">
        <v>83</v>
      </c>
      <c r="BK152" s="161">
        <f>ROUND(I152*H152,2)</f>
        <v>0</v>
      </c>
      <c r="BL152" s="17" t="s">
        <v>152</v>
      </c>
      <c r="BM152" s="160" t="s">
        <v>206</v>
      </c>
    </row>
    <row r="153" spans="1:65" s="12" customFormat="1" ht="22.8" customHeight="1">
      <c r="B153" s="135"/>
      <c r="D153" s="136" t="s">
        <v>75</v>
      </c>
      <c r="E153" s="146" t="s">
        <v>197</v>
      </c>
      <c r="F153" s="146" t="s">
        <v>207</v>
      </c>
      <c r="I153" s="138"/>
      <c r="J153" s="147">
        <f>BK153</f>
        <v>0</v>
      </c>
      <c r="L153" s="135"/>
      <c r="M153" s="140"/>
      <c r="N153" s="141"/>
      <c r="O153" s="141"/>
      <c r="P153" s="142">
        <f>P154</f>
        <v>0</v>
      </c>
      <c r="Q153" s="141"/>
      <c r="R153" s="142">
        <f>R154</f>
        <v>0</v>
      </c>
      <c r="S153" s="141"/>
      <c r="T153" s="143">
        <f>T154</f>
        <v>0</v>
      </c>
      <c r="AR153" s="136" t="s">
        <v>83</v>
      </c>
      <c r="AT153" s="144" t="s">
        <v>75</v>
      </c>
      <c r="AU153" s="144" t="s">
        <v>83</v>
      </c>
      <c r="AY153" s="136" t="s">
        <v>145</v>
      </c>
      <c r="BK153" s="145">
        <f>BK154</f>
        <v>0</v>
      </c>
    </row>
    <row r="154" spans="1:65" s="2" customFormat="1" ht="24.15" customHeight="1">
      <c r="A154" s="32"/>
      <c r="B154" s="148"/>
      <c r="C154" s="149" t="s">
        <v>208</v>
      </c>
      <c r="D154" s="149" t="s">
        <v>147</v>
      </c>
      <c r="E154" s="150" t="s">
        <v>209</v>
      </c>
      <c r="F154" s="151" t="s">
        <v>210</v>
      </c>
      <c r="G154" s="152" t="s">
        <v>165</v>
      </c>
      <c r="H154" s="153">
        <v>65</v>
      </c>
      <c r="I154" s="154"/>
      <c r="J154" s="155">
        <f>ROUND(I154*H154,2)</f>
        <v>0</v>
      </c>
      <c r="K154" s="151" t="s">
        <v>166</v>
      </c>
      <c r="L154" s="33"/>
      <c r="M154" s="156" t="s">
        <v>1</v>
      </c>
      <c r="N154" s="157" t="s">
        <v>41</v>
      </c>
      <c r="O154" s="58"/>
      <c r="P154" s="158">
        <f>O154*H154</f>
        <v>0</v>
      </c>
      <c r="Q154" s="158">
        <v>0</v>
      </c>
      <c r="R154" s="158">
        <f>Q154*H154</f>
        <v>0</v>
      </c>
      <c r="S154" s="158">
        <v>0</v>
      </c>
      <c r="T154" s="159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0" t="s">
        <v>152</v>
      </c>
      <c r="AT154" s="160" t="s">
        <v>147</v>
      </c>
      <c r="AU154" s="160" t="s">
        <v>85</v>
      </c>
      <c r="AY154" s="17" t="s">
        <v>145</v>
      </c>
      <c r="BE154" s="161">
        <f>IF(N154="základní",J154,0)</f>
        <v>0</v>
      </c>
      <c r="BF154" s="161">
        <f>IF(N154="snížená",J154,0)</f>
        <v>0</v>
      </c>
      <c r="BG154" s="161">
        <f>IF(N154="zákl. přenesená",J154,0)</f>
        <v>0</v>
      </c>
      <c r="BH154" s="161">
        <f>IF(N154="sníž. přenesená",J154,0)</f>
        <v>0</v>
      </c>
      <c r="BI154" s="161">
        <f>IF(N154="nulová",J154,0)</f>
        <v>0</v>
      </c>
      <c r="BJ154" s="17" t="s">
        <v>83</v>
      </c>
      <c r="BK154" s="161">
        <f>ROUND(I154*H154,2)</f>
        <v>0</v>
      </c>
      <c r="BL154" s="17" t="s">
        <v>152</v>
      </c>
      <c r="BM154" s="160" t="s">
        <v>211</v>
      </c>
    </row>
    <row r="155" spans="1:65" s="12" customFormat="1" ht="22.8" customHeight="1">
      <c r="B155" s="135"/>
      <c r="D155" s="136" t="s">
        <v>75</v>
      </c>
      <c r="E155" s="146" t="s">
        <v>212</v>
      </c>
      <c r="F155" s="146" t="s">
        <v>213</v>
      </c>
      <c r="I155" s="138"/>
      <c r="J155" s="147">
        <f>BK155</f>
        <v>0</v>
      </c>
      <c r="L155" s="135"/>
      <c r="M155" s="140"/>
      <c r="N155" s="141"/>
      <c r="O155" s="141"/>
      <c r="P155" s="142">
        <f>SUM(P156:P164)</f>
        <v>0</v>
      </c>
      <c r="Q155" s="141"/>
      <c r="R155" s="142">
        <f>SUM(R156:R164)</f>
        <v>0</v>
      </c>
      <c r="S155" s="141"/>
      <c r="T155" s="143">
        <f>SUM(T156:T164)</f>
        <v>0</v>
      </c>
      <c r="AR155" s="136" t="s">
        <v>83</v>
      </c>
      <c r="AT155" s="144" t="s">
        <v>75</v>
      </c>
      <c r="AU155" s="144" t="s">
        <v>83</v>
      </c>
      <c r="AY155" s="136" t="s">
        <v>145</v>
      </c>
      <c r="BK155" s="145">
        <f>SUM(BK156:BK164)</f>
        <v>0</v>
      </c>
    </row>
    <row r="156" spans="1:65" s="2" customFormat="1" ht="21.75" customHeight="1">
      <c r="A156" s="32"/>
      <c r="B156" s="148"/>
      <c r="C156" s="149" t="s">
        <v>8</v>
      </c>
      <c r="D156" s="149" t="s">
        <v>147</v>
      </c>
      <c r="E156" s="150" t="s">
        <v>214</v>
      </c>
      <c r="F156" s="151" t="s">
        <v>215</v>
      </c>
      <c r="G156" s="152" t="s">
        <v>189</v>
      </c>
      <c r="H156" s="153">
        <v>88.897999999999996</v>
      </c>
      <c r="I156" s="154"/>
      <c r="J156" s="155">
        <f>ROUND(I156*H156,2)</f>
        <v>0</v>
      </c>
      <c r="K156" s="151" t="s">
        <v>166</v>
      </c>
      <c r="L156" s="33"/>
      <c r="M156" s="156" t="s">
        <v>1</v>
      </c>
      <c r="N156" s="157" t="s">
        <v>41</v>
      </c>
      <c r="O156" s="58"/>
      <c r="P156" s="158">
        <f>O156*H156</f>
        <v>0</v>
      </c>
      <c r="Q156" s="158">
        <v>0</v>
      </c>
      <c r="R156" s="158">
        <f>Q156*H156</f>
        <v>0</v>
      </c>
      <c r="S156" s="158">
        <v>0</v>
      </c>
      <c r="T156" s="159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0" t="s">
        <v>152</v>
      </c>
      <c r="AT156" s="160" t="s">
        <v>147</v>
      </c>
      <c r="AU156" s="160" t="s">
        <v>85</v>
      </c>
      <c r="AY156" s="17" t="s">
        <v>145</v>
      </c>
      <c r="BE156" s="161">
        <f>IF(N156="základní",J156,0)</f>
        <v>0</v>
      </c>
      <c r="BF156" s="161">
        <f>IF(N156="snížená",J156,0)</f>
        <v>0</v>
      </c>
      <c r="BG156" s="161">
        <f>IF(N156="zákl. přenesená",J156,0)</f>
        <v>0</v>
      </c>
      <c r="BH156" s="161">
        <f>IF(N156="sníž. přenesená",J156,0)</f>
        <v>0</v>
      </c>
      <c r="BI156" s="161">
        <f>IF(N156="nulová",J156,0)</f>
        <v>0</v>
      </c>
      <c r="BJ156" s="17" t="s">
        <v>83</v>
      </c>
      <c r="BK156" s="161">
        <f>ROUND(I156*H156,2)</f>
        <v>0</v>
      </c>
      <c r="BL156" s="17" t="s">
        <v>152</v>
      </c>
      <c r="BM156" s="160" t="s">
        <v>216</v>
      </c>
    </row>
    <row r="157" spans="1:65" s="2" customFormat="1" ht="24.15" customHeight="1">
      <c r="A157" s="32"/>
      <c r="B157" s="148"/>
      <c r="C157" s="149" t="s">
        <v>217</v>
      </c>
      <c r="D157" s="149" t="s">
        <v>147</v>
      </c>
      <c r="E157" s="150" t="s">
        <v>218</v>
      </c>
      <c r="F157" s="151" t="s">
        <v>219</v>
      </c>
      <c r="G157" s="152" t="s">
        <v>189</v>
      </c>
      <c r="H157" s="153">
        <v>977.87800000000004</v>
      </c>
      <c r="I157" s="154"/>
      <c r="J157" s="155">
        <f>ROUND(I157*H157,2)</f>
        <v>0</v>
      </c>
      <c r="K157" s="151" t="s">
        <v>166</v>
      </c>
      <c r="L157" s="33"/>
      <c r="M157" s="156" t="s">
        <v>1</v>
      </c>
      <c r="N157" s="157" t="s">
        <v>41</v>
      </c>
      <c r="O157" s="58"/>
      <c r="P157" s="158">
        <f>O157*H157</f>
        <v>0</v>
      </c>
      <c r="Q157" s="158">
        <v>0</v>
      </c>
      <c r="R157" s="158">
        <f>Q157*H157</f>
        <v>0</v>
      </c>
      <c r="S157" s="158">
        <v>0</v>
      </c>
      <c r="T157" s="159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0" t="s">
        <v>152</v>
      </c>
      <c r="AT157" s="160" t="s">
        <v>147</v>
      </c>
      <c r="AU157" s="160" t="s">
        <v>85</v>
      </c>
      <c r="AY157" s="17" t="s">
        <v>145</v>
      </c>
      <c r="BE157" s="161">
        <f>IF(N157="základní",J157,0)</f>
        <v>0</v>
      </c>
      <c r="BF157" s="161">
        <f>IF(N157="snížená",J157,0)</f>
        <v>0</v>
      </c>
      <c r="BG157" s="161">
        <f>IF(N157="zákl. přenesená",J157,0)</f>
        <v>0</v>
      </c>
      <c r="BH157" s="161">
        <f>IF(N157="sníž. přenesená",J157,0)</f>
        <v>0</v>
      </c>
      <c r="BI157" s="161">
        <f>IF(N157="nulová",J157,0)</f>
        <v>0</v>
      </c>
      <c r="BJ157" s="17" t="s">
        <v>83</v>
      </c>
      <c r="BK157" s="161">
        <f>ROUND(I157*H157,2)</f>
        <v>0</v>
      </c>
      <c r="BL157" s="17" t="s">
        <v>152</v>
      </c>
      <c r="BM157" s="160" t="s">
        <v>220</v>
      </c>
    </row>
    <row r="158" spans="1:65" s="13" customFormat="1">
      <c r="B158" s="162"/>
      <c r="D158" s="163" t="s">
        <v>157</v>
      </c>
      <c r="F158" s="165" t="s">
        <v>221</v>
      </c>
      <c r="H158" s="166">
        <v>977.87800000000004</v>
      </c>
      <c r="I158" s="167"/>
      <c r="L158" s="162"/>
      <c r="M158" s="168"/>
      <c r="N158" s="169"/>
      <c r="O158" s="169"/>
      <c r="P158" s="169"/>
      <c r="Q158" s="169"/>
      <c r="R158" s="169"/>
      <c r="S158" s="169"/>
      <c r="T158" s="170"/>
      <c r="AT158" s="164" t="s">
        <v>157</v>
      </c>
      <c r="AU158" s="164" t="s">
        <v>85</v>
      </c>
      <c r="AV158" s="13" t="s">
        <v>85</v>
      </c>
      <c r="AW158" s="13" t="s">
        <v>3</v>
      </c>
      <c r="AX158" s="13" t="s">
        <v>83</v>
      </c>
      <c r="AY158" s="164" t="s">
        <v>145</v>
      </c>
    </row>
    <row r="159" spans="1:65" s="2" customFormat="1" ht="24.15" customHeight="1">
      <c r="A159" s="32"/>
      <c r="B159" s="148"/>
      <c r="C159" s="149" t="s">
        <v>222</v>
      </c>
      <c r="D159" s="149" t="s">
        <v>147</v>
      </c>
      <c r="E159" s="150" t="s">
        <v>223</v>
      </c>
      <c r="F159" s="151" t="s">
        <v>224</v>
      </c>
      <c r="G159" s="152" t="s">
        <v>189</v>
      </c>
      <c r="H159" s="153">
        <v>88.897999999999996</v>
      </c>
      <c r="I159" s="154"/>
      <c r="J159" s="155">
        <f>ROUND(I159*H159,2)</f>
        <v>0</v>
      </c>
      <c r="K159" s="151" t="s">
        <v>166</v>
      </c>
      <c r="L159" s="33"/>
      <c r="M159" s="156" t="s">
        <v>1</v>
      </c>
      <c r="N159" s="157" t="s">
        <v>41</v>
      </c>
      <c r="O159" s="58"/>
      <c r="P159" s="158">
        <f>O159*H159</f>
        <v>0</v>
      </c>
      <c r="Q159" s="158">
        <v>0</v>
      </c>
      <c r="R159" s="158">
        <f>Q159*H159</f>
        <v>0</v>
      </c>
      <c r="S159" s="158">
        <v>0</v>
      </c>
      <c r="T159" s="159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0" t="s">
        <v>152</v>
      </c>
      <c r="AT159" s="160" t="s">
        <v>147</v>
      </c>
      <c r="AU159" s="160" t="s">
        <v>85</v>
      </c>
      <c r="AY159" s="17" t="s">
        <v>145</v>
      </c>
      <c r="BE159" s="161">
        <f>IF(N159="základní",J159,0)</f>
        <v>0</v>
      </c>
      <c r="BF159" s="161">
        <f>IF(N159="snížená",J159,0)</f>
        <v>0</v>
      </c>
      <c r="BG159" s="161">
        <f>IF(N159="zákl. přenesená",J159,0)</f>
        <v>0</v>
      </c>
      <c r="BH159" s="161">
        <f>IF(N159="sníž. přenesená",J159,0)</f>
        <v>0</v>
      </c>
      <c r="BI159" s="161">
        <f>IF(N159="nulová",J159,0)</f>
        <v>0</v>
      </c>
      <c r="BJ159" s="17" t="s">
        <v>83</v>
      </c>
      <c r="BK159" s="161">
        <f>ROUND(I159*H159,2)</f>
        <v>0</v>
      </c>
      <c r="BL159" s="17" t="s">
        <v>152</v>
      </c>
      <c r="BM159" s="160" t="s">
        <v>225</v>
      </c>
    </row>
    <row r="160" spans="1:65" s="2" customFormat="1" ht="24.15" customHeight="1">
      <c r="A160" s="32"/>
      <c r="B160" s="148"/>
      <c r="C160" s="149" t="s">
        <v>226</v>
      </c>
      <c r="D160" s="149" t="s">
        <v>147</v>
      </c>
      <c r="E160" s="150" t="s">
        <v>227</v>
      </c>
      <c r="F160" s="151" t="s">
        <v>228</v>
      </c>
      <c r="G160" s="152" t="s">
        <v>189</v>
      </c>
      <c r="H160" s="153">
        <v>80.73</v>
      </c>
      <c r="I160" s="154"/>
      <c r="J160" s="155">
        <f>ROUND(I160*H160,2)</f>
        <v>0</v>
      </c>
      <c r="K160" s="151" t="s">
        <v>166</v>
      </c>
      <c r="L160" s="33"/>
      <c r="M160" s="156" t="s">
        <v>1</v>
      </c>
      <c r="N160" s="157" t="s">
        <v>41</v>
      </c>
      <c r="O160" s="58"/>
      <c r="P160" s="158">
        <f>O160*H160</f>
        <v>0</v>
      </c>
      <c r="Q160" s="158">
        <v>0</v>
      </c>
      <c r="R160" s="158">
        <f>Q160*H160</f>
        <v>0</v>
      </c>
      <c r="S160" s="158">
        <v>0</v>
      </c>
      <c r="T160" s="159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0" t="s">
        <v>152</v>
      </c>
      <c r="AT160" s="160" t="s">
        <v>147</v>
      </c>
      <c r="AU160" s="160" t="s">
        <v>85</v>
      </c>
      <c r="AY160" s="17" t="s">
        <v>145</v>
      </c>
      <c r="BE160" s="161">
        <f>IF(N160="základní",J160,0)</f>
        <v>0</v>
      </c>
      <c r="BF160" s="161">
        <f>IF(N160="snížená",J160,0)</f>
        <v>0</v>
      </c>
      <c r="BG160" s="161">
        <f>IF(N160="zákl. přenesená",J160,0)</f>
        <v>0</v>
      </c>
      <c r="BH160" s="161">
        <f>IF(N160="sníž. přenesená",J160,0)</f>
        <v>0</v>
      </c>
      <c r="BI160" s="161">
        <f>IF(N160="nulová",J160,0)</f>
        <v>0</v>
      </c>
      <c r="BJ160" s="17" t="s">
        <v>83</v>
      </c>
      <c r="BK160" s="161">
        <f>ROUND(I160*H160,2)</f>
        <v>0</v>
      </c>
      <c r="BL160" s="17" t="s">
        <v>152</v>
      </c>
      <c r="BM160" s="160" t="s">
        <v>229</v>
      </c>
    </row>
    <row r="161" spans="1:65" s="2" customFormat="1" ht="37.799999999999997" customHeight="1">
      <c r="A161" s="32"/>
      <c r="B161" s="148"/>
      <c r="C161" s="149" t="s">
        <v>230</v>
      </c>
      <c r="D161" s="149" t="s">
        <v>147</v>
      </c>
      <c r="E161" s="150" t="s">
        <v>231</v>
      </c>
      <c r="F161" s="151" t="s">
        <v>232</v>
      </c>
      <c r="G161" s="152" t="s">
        <v>189</v>
      </c>
      <c r="H161" s="153">
        <v>8.1679999999999993</v>
      </c>
      <c r="I161" s="154"/>
      <c r="J161" s="155">
        <f>ROUND(I161*H161,2)</f>
        <v>0</v>
      </c>
      <c r="K161" s="151" t="s">
        <v>166</v>
      </c>
      <c r="L161" s="33"/>
      <c r="M161" s="156" t="s">
        <v>1</v>
      </c>
      <c r="N161" s="157" t="s">
        <v>41</v>
      </c>
      <c r="O161" s="58"/>
      <c r="P161" s="158">
        <f>O161*H161</f>
        <v>0</v>
      </c>
      <c r="Q161" s="158">
        <v>0</v>
      </c>
      <c r="R161" s="158">
        <f>Q161*H161</f>
        <v>0</v>
      </c>
      <c r="S161" s="158">
        <v>0</v>
      </c>
      <c r="T161" s="159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0" t="s">
        <v>152</v>
      </c>
      <c r="AT161" s="160" t="s">
        <v>147</v>
      </c>
      <c r="AU161" s="160" t="s">
        <v>85</v>
      </c>
      <c r="AY161" s="17" t="s">
        <v>145</v>
      </c>
      <c r="BE161" s="161">
        <f>IF(N161="základní",J161,0)</f>
        <v>0</v>
      </c>
      <c r="BF161" s="161">
        <f>IF(N161="snížená",J161,0)</f>
        <v>0</v>
      </c>
      <c r="BG161" s="161">
        <f>IF(N161="zákl. přenesená",J161,0)</f>
        <v>0</v>
      </c>
      <c r="BH161" s="161">
        <f>IF(N161="sníž. přenesená",J161,0)</f>
        <v>0</v>
      </c>
      <c r="BI161" s="161">
        <f>IF(N161="nulová",J161,0)</f>
        <v>0</v>
      </c>
      <c r="BJ161" s="17" t="s">
        <v>83</v>
      </c>
      <c r="BK161" s="161">
        <f>ROUND(I161*H161,2)</f>
        <v>0</v>
      </c>
      <c r="BL161" s="17" t="s">
        <v>152</v>
      </c>
      <c r="BM161" s="160" t="s">
        <v>233</v>
      </c>
    </row>
    <row r="162" spans="1:65" s="13" customFormat="1">
      <c r="B162" s="162"/>
      <c r="D162" s="163" t="s">
        <v>157</v>
      </c>
      <c r="E162" s="164" t="s">
        <v>1</v>
      </c>
      <c r="F162" s="165" t="s">
        <v>234</v>
      </c>
      <c r="H162" s="166">
        <v>88.897999999999996</v>
      </c>
      <c r="I162" s="167"/>
      <c r="L162" s="162"/>
      <c r="M162" s="168"/>
      <c r="N162" s="169"/>
      <c r="O162" s="169"/>
      <c r="P162" s="169"/>
      <c r="Q162" s="169"/>
      <c r="R162" s="169"/>
      <c r="S162" s="169"/>
      <c r="T162" s="170"/>
      <c r="AT162" s="164" t="s">
        <v>157</v>
      </c>
      <c r="AU162" s="164" t="s">
        <v>85</v>
      </c>
      <c r="AV162" s="13" t="s">
        <v>85</v>
      </c>
      <c r="AW162" s="13" t="s">
        <v>32</v>
      </c>
      <c r="AX162" s="13" t="s">
        <v>76</v>
      </c>
      <c r="AY162" s="164" t="s">
        <v>145</v>
      </c>
    </row>
    <row r="163" spans="1:65" s="13" customFormat="1">
      <c r="B163" s="162"/>
      <c r="D163" s="163" t="s">
        <v>157</v>
      </c>
      <c r="E163" s="164" t="s">
        <v>1</v>
      </c>
      <c r="F163" s="165" t="s">
        <v>235</v>
      </c>
      <c r="H163" s="166">
        <v>-80.73</v>
      </c>
      <c r="I163" s="167"/>
      <c r="L163" s="162"/>
      <c r="M163" s="168"/>
      <c r="N163" s="169"/>
      <c r="O163" s="169"/>
      <c r="P163" s="169"/>
      <c r="Q163" s="169"/>
      <c r="R163" s="169"/>
      <c r="S163" s="169"/>
      <c r="T163" s="170"/>
      <c r="AT163" s="164" t="s">
        <v>157</v>
      </c>
      <c r="AU163" s="164" t="s">
        <v>85</v>
      </c>
      <c r="AV163" s="13" t="s">
        <v>85</v>
      </c>
      <c r="AW163" s="13" t="s">
        <v>32</v>
      </c>
      <c r="AX163" s="13" t="s">
        <v>76</v>
      </c>
      <c r="AY163" s="164" t="s">
        <v>145</v>
      </c>
    </row>
    <row r="164" spans="1:65" s="14" customFormat="1">
      <c r="B164" s="171"/>
      <c r="D164" s="163" t="s">
        <v>157</v>
      </c>
      <c r="E164" s="172" t="s">
        <v>1</v>
      </c>
      <c r="F164" s="173" t="s">
        <v>161</v>
      </c>
      <c r="H164" s="174">
        <v>8.1679999999999922</v>
      </c>
      <c r="I164" s="175"/>
      <c r="L164" s="171"/>
      <c r="M164" s="179"/>
      <c r="N164" s="180"/>
      <c r="O164" s="180"/>
      <c r="P164" s="180"/>
      <c r="Q164" s="180"/>
      <c r="R164" s="180"/>
      <c r="S164" s="180"/>
      <c r="T164" s="181"/>
      <c r="AT164" s="172" t="s">
        <v>157</v>
      </c>
      <c r="AU164" s="172" t="s">
        <v>85</v>
      </c>
      <c r="AV164" s="14" t="s">
        <v>152</v>
      </c>
      <c r="AW164" s="14" t="s">
        <v>32</v>
      </c>
      <c r="AX164" s="14" t="s">
        <v>83</v>
      </c>
      <c r="AY164" s="172" t="s">
        <v>145</v>
      </c>
    </row>
    <row r="165" spans="1:65" s="2" customFormat="1" ht="6.9" customHeight="1">
      <c r="A165" s="32"/>
      <c r="B165" s="47"/>
      <c r="C165" s="48"/>
      <c r="D165" s="48"/>
      <c r="E165" s="48"/>
      <c r="F165" s="48"/>
      <c r="G165" s="48"/>
      <c r="H165" s="48"/>
      <c r="I165" s="48"/>
      <c r="J165" s="48"/>
      <c r="K165" s="48"/>
      <c r="L165" s="33"/>
      <c r="M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</row>
  </sheetData>
  <sheetProtection algorithmName="SHA-512" hashValue="1K3DFo0xmalhqY0lwVQS/nCYYBHMJpjj/6/OB38q4RWg0MABdiIXunMx0ZcDX/AOhOmK7SKDxpWnSkQhq7xcjw==" saltValue="MAIZmfS+Q3LKaAgt2YOpDg==" spinCount="100000" sheet="1" objects="1" scenarios="1"/>
  <protectedRanges>
    <protectedRange sqref="E20 J19 J20 I128 I129 I134 I138 I143:I144 I146:I161" name="Oblast1"/>
  </protectedRanges>
  <autoFilter ref="C124:K164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7"/>
  <sheetViews>
    <sheetView showGridLines="0" workbookViewId="0">
      <selection activeCell="AD37" activeCellId="1" sqref="AI20 AD3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9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7" t="s">
        <v>93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1:46" s="1" customFormat="1" ht="24.9" customHeight="1">
      <c r="B4" s="20"/>
      <c r="D4" s="21" t="s">
        <v>115</v>
      </c>
      <c r="L4" s="20"/>
      <c r="M4" s="98" t="s">
        <v>10</v>
      </c>
      <c r="AT4" s="17" t="s">
        <v>3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26.25" customHeight="1">
      <c r="B7" s="20"/>
      <c r="E7" s="253" t="str">
        <f>'Rekapitulace stavby'!K6</f>
        <v>Stavební úprava úseku od stávajícího železničního mostu po křižovatku Skalička a Rudolfov</v>
      </c>
      <c r="F7" s="254"/>
      <c r="G7" s="254"/>
      <c r="H7" s="254"/>
      <c r="L7" s="20"/>
    </row>
    <row r="8" spans="1:46" s="1" customFormat="1" ht="12" customHeight="1">
      <c r="B8" s="20"/>
      <c r="D8" s="27" t="s">
        <v>116</v>
      </c>
      <c r="L8" s="20"/>
    </row>
    <row r="9" spans="1:46" s="2" customFormat="1" ht="16.5" customHeight="1">
      <c r="A9" s="32"/>
      <c r="B9" s="33"/>
      <c r="C9" s="32"/>
      <c r="D9" s="32"/>
      <c r="E9" s="253" t="s">
        <v>117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118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30" customHeight="1">
      <c r="A11" s="32"/>
      <c r="B11" s="33"/>
      <c r="C11" s="32"/>
      <c r="D11" s="32"/>
      <c r="E11" s="242" t="s">
        <v>236</v>
      </c>
      <c r="F11" s="252"/>
      <c r="G11" s="252"/>
      <c r="H11" s="252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18</v>
      </c>
      <c r="E13" s="32"/>
      <c r="F13" s="25" t="s">
        <v>1</v>
      </c>
      <c r="G13" s="32"/>
      <c r="H13" s="32"/>
      <c r="I13" s="27" t="s">
        <v>19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20</v>
      </c>
      <c r="E14" s="32"/>
      <c r="F14" s="25" t="s">
        <v>21</v>
      </c>
      <c r="G14" s="32"/>
      <c r="H14" s="32"/>
      <c r="I14" s="27" t="s">
        <v>22</v>
      </c>
      <c r="J14" s="55" t="str">
        <f>'Rekapitulace stavby'!AN8</f>
        <v>22. 7. 2025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8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24</v>
      </c>
      <c r="E16" s="32"/>
      <c r="F16" s="32"/>
      <c r="G16" s="32"/>
      <c r="H16" s="32"/>
      <c r="I16" s="27" t="s">
        <v>25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26</v>
      </c>
      <c r="F17" s="32"/>
      <c r="G17" s="32"/>
      <c r="H17" s="32"/>
      <c r="I17" s="27" t="s">
        <v>27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28</v>
      </c>
      <c r="E19" s="32"/>
      <c r="F19" s="32"/>
      <c r="G19" s="32"/>
      <c r="H19" s="32"/>
      <c r="I19" s="27" t="s">
        <v>25</v>
      </c>
      <c r="J19" s="28" t="str">
        <f>'Rekapitulace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5" t="str">
        <f>'Rekapitulace stavby'!E14</f>
        <v>Vyplň údaj</v>
      </c>
      <c r="F20" s="248"/>
      <c r="G20" s="248"/>
      <c r="H20" s="248"/>
      <c r="I20" s="27" t="s">
        <v>27</v>
      </c>
      <c r="J20" s="28" t="str">
        <f>'Rekapitulace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30</v>
      </c>
      <c r="E22" s="32"/>
      <c r="F22" s="32"/>
      <c r="G22" s="32"/>
      <c r="H22" s="32"/>
      <c r="I22" s="27" t="s">
        <v>25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31</v>
      </c>
      <c r="F23" s="32"/>
      <c r="G23" s="32"/>
      <c r="H23" s="32"/>
      <c r="I23" s="27" t="s">
        <v>27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33</v>
      </c>
      <c r="E25" s="32"/>
      <c r="F25" s="32"/>
      <c r="G25" s="32"/>
      <c r="H25" s="32"/>
      <c r="I25" s="27" t="s">
        <v>25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34</v>
      </c>
      <c r="F26" s="32"/>
      <c r="G26" s="32"/>
      <c r="H26" s="32"/>
      <c r="I26" s="27" t="s">
        <v>27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35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1" t="s">
        <v>1</v>
      </c>
      <c r="F29" s="221"/>
      <c r="G29" s="221"/>
      <c r="H29" s="22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36</v>
      </c>
      <c r="E32" s="32"/>
      <c r="F32" s="32"/>
      <c r="G32" s="32"/>
      <c r="H32" s="32"/>
      <c r="I32" s="32"/>
      <c r="J32" s="71">
        <f>ROUND(J127,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3"/>
      <c r="C34" s="32"/>
      <c r="D34" s="32"/>
      <c r="E34" s="32"/>
      <c r="F34" s="36" t="s">
        <v>38</v>
      </c>
      <c r="G34" s="32"/>
      <c r="H34" s="32"/>
      <c r="I34" s="36" t="s">
        <v>37</v>
      </c>
      <c r="J34" s="36" t="s">
        <v>39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customHeight="1">
      <c r="A35" s="32"/>
      <c r="B35" s="33"/>
      <c r="C35" s="32"/>
      <c r="D35" s="103" t="s">
        <v>40</v>
      </c>
      <c r="E35" s="27" t="s">
        <v>41</v>
      </c>
      <c r="F35" s="104">
        <f>ROUND((SUM(BE127:BE216)),  2)</f>
        <v>0</v>
      </c>
      <c r="G35" s="32"/>
      <c r="H35" s="32"/>
      <c r="I35" s="105">
        <v>0.21</v>
      </c>
      <c r="J35" s="104">
        <f>ROUND(((SUM(BE127:BE216))*I35),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customHeight="1">
      <c r="A36" s="32"/>
      <c r="B36" s="33"/>
      <c r="C36" s="32"/>
      <c r="D36" s="32"/>
      <c r="E36" s="27" t="s">
        <v>42</v>
      </c>
      <c r="F36" s="104">
        <f>ROUND((SUM(BF127:BF216)),  2)</f>
        <v>0</v>
      </c>
      <c r="G36" s="32"/>
      <c r="H36" s="32"/>
      <c r="I36" s="105">
        <v>0.12</v>
      </c>
      <c r="J36" s="104">
        <f>ROUND(((SUM(BF127:BF216))*I36),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3"/>
      <c r="C37" s="32"/>
      <c r="D37" s="32"/>
      <c r="E37" s="27" t="s">
        <v>43</v>
      </c>
      <c r="F37" s="104">
        <f>ROUND((SUM(BG127:BG216)),  2)</f>
        <v>0</v>
      </c>
      <c r="G37" s="32"/>
      <c r="H37" s="32"/>
      <c r="I37" s="105">
        <v>0.21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" hidden="1" customHeight="1">
      <c r="A38" s="32"/>
      <c r="B38" s="33"/>
      <c r="C38" s="32"/>
      <c r="D38" s="32"/>
      <c r="E38" s="27" t="s">
        <v>44</v>
      </c>
      <c r="F38" s="104">
        <f>ROUND((SUM(BH127:BH216)),  2)</f>
        <v>0</v>
      </c>
      <c r="G38" s="32"/>
      <c r="H38" s="32"/>
      <c r="I38" s="105">
        <v>0.12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" hidden="1" customHeight="1">
      <c r="A39" s="32"/>
      <c r="B39" s="33"/>
      <c r="C39" s="32"/>
      <c r="D39" s="32"/>
      <c r="E39" s="27" t="s">
        <v>45</v>
      </c>
      <c r="F39" s="104">
        <f>ROUND((SUM(BI127:BI216)),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46</v>
      </c>
      <c r="E41" s="60"/>
      <c r="F41" s="60"/>
      <c r="G41" s="108" t="s">
        <v>47</v>
      </c>
      <c r="H41" s="109" t="s">
        <v>48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3.2">
      <c r="A61" s="32"/>
      <c r="B61" s="33"/>
      <c r="C61" s="32"/>
      <c r="D61" s="45" t="s">
        <v>51</v>
      </c>
      <c r="E61" s="35"/>
      <c r="F61" s="112" t="s">
        <v>52</v>
      </c>
      <c r="G61" s="45" t="s">
        <v>51</v>
      </c>
      <c r="H61" s="35"/>
      <c r="I61" s="35"/>
      <c r="J61" s="113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3.2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3.2">
      <c r="A76" s="32"/>
      <c r="B76" s="33"/>
      <c r="C76" s="32"/>
      <c r="D76" s="45" t="s">
        <v>51</v>
      </c>
      <c r="E76" s="35"/>
      <c r="F76" s="112" t="s">
        <v>52</v>
      </c>
      <c r="G76" s="45" t="s">
        <v>51</v>
      </c>
      <c r="H76" s="35"/>
      <c r="I76" s="35"/>
      <c r="J76" s="113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" customHeight="1">
      <c r="A82" s="32"/>
      <c r="B82" s="33"/>
      <c r="C82" s="21" t="s">
        <v>120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26.25" customHeight="1">
      <c r="A85" s="32"/>
      <c r="B85" s="33"/>
      <c r="C85" s="32"/>
      <c r="D85" s="32"/>
      <c r="E85" s="253" t="str">
        <f>E7</f>
        <v>Stavební úprava úseku od stávajícího železničního mostu po křižovatku Skalička a Rudolfov</v>
      </c>
      <c r="F85" s="254"/>
      <c r="G85" s="254"/>
      <c r="H85" s="25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116</v>
      </c>
      <c r="L86" s="20"/>
    </row>
    <row r="87" spans="1:31" s="2" customFormat="1" ht="16.5" customHeight="1">
      <c r="A87" s="32"/>
      <c r="B87" s="33"/>
      <c r="C87" s="32"/>
      <c r="D87" s="32"/>
      <c r="E87" s="253" t="s">
        <v>117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118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30" customHeight="1">
      <c r="A89" s="32"/>
      <c r="B89" s="33"/>
      <c r="C89" s="32"/>
      <c r="D89" s="32"/>
      <c r="E89" s="242" t="str">
        <f>E11</f>
        <v>SO 101 - SO 101 + SO 102   Plocha chodníku a sjezdu</v>
      </c>
      <c r="F89" s="252"/>
      <c r="G89" s="252"/>
      <c r="H89" s="25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20</v>
      </c>
      <c r="D91" s="32"/>
      <c r="E91" s="32"/>
      <c r="F91" s="25" t="str">
        <f>F14</f>
        <v>Zábřeh</v>
      </c>
      <c r="G91" s="32"/>
      <c r="H91" s="32"/>
      <c r="I91" s="27" t="s">
        <v>22</v>
      </c>
      <c r="J91" s="55" t="str">
        <f>IF(J14="","",J14)</f>
        <v>22. 7. 2025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15" customHeight="1">
      <c r="A93" s="32"/>
      <c r="B93" s="33"/>
      <c r="C93" s="27" t="s">
        <v>24</v>
      </c>
      <c r="D93" s="32"/>
      <c r="E93" s="32"/>
      <c r="F93" s="25" t="str">
        <f>E17</f>
        <v>Město Zábřeh</v>
      </c>
      <c r="G93" s="32"/>
      <c r="H93" s="32"/>
      <c r="I93" s="27" t="s">
        <v>30</v>
      </c>
      <c r="J93" s="30" t="str">
        <f>E23</f>
        <v>Ing.Zdeněk Vitásek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15" customHeight="1">
      <c r="A94" s="32"/>
      <c r="B94" s="33"/>
      <c r="C94" s="27" t="s">
        <v>28</v>
      </c>
      <c r="D94" s="32"/>
      <c r="E94" s="32"/>
      <c r="F94" s="25" t="str">
        <f>IF(E20="","",E20)</f>
        <v>Vyplň údaj</v>
      </c>
      <c r="G94" s="32"/>
      <c r="H94" s="32"/>
      <c r="I94" s="27" t="s">
        <v>33</v>
      </c>
      <c r="J94" s="30" t="str">
        <f>E26</f>
        <v>Martin Pniok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121</v>
      </c>
      <c r="D96" s="106"/>
      <c r="E96" s="106"/>
      <c r="F96" s="106"/>
      <c r="G96" s="106"/>
      <c r="H96" s="106"/>
      <c r="I96" s="106"/>
      <c r="J96" s="115" t="s">
        <v>122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8" customHeight="1">
      <c r="A98" s="32"/>
      <c r="B98" s="33"/>
      <c r="C98" s="116" t="s">
        <v>123</v>
      </c>
      <c r="D98" s="32"/>
      <c r="E98" s="32"/>
      <c r="F98" s="32"/>
      <c r="G98" s="32"/>
      <c r="H98" s="32"/>
      <c r="I98" s="32"/>
      <c r="J98" s="71">
        <f>J127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124</v>
      </c>
    </row>
    <row r="99" spans="1:47" s="9" customFormat="1" ht="24.9" customHeight="1">
      <c r="B99" s="117"/>
      <c r="D99" s="118" t="s">
        <v>125</v>
      </c>
      <c r="E99" s="119"/>
      <c r="F99" s="119"/>
      <c r="G99" s="119"/>
      <c r="H99" s="119"/>
      <c r="I99" s="119"/>
      <c r="J99" s="120">
        <f>J128</f>
        <v>0</v>
      </c>
      <c r="L99" s="117"/>
    </row>
    <row r="100" spans="1:47" s="10" customFormat="1" ht="19.95" customHeight="1">
      <c r="B100" s="121"/>
      <c r="D100" s="122" t="s">
        <v>126</v>
      </c>
      <c r="E100" s="123"/>
      <c r="F100" s="123"/>
      <c r="G100" s="123"/>
      <c r="H100" s="123"/>
      <c r="I100" s="123"/>
      <c r="J100" s="124">
        <f>J129</f>
        <v>0</v>
      </c>
      <c r="L100" s="121"/>
    </row>
    <row r="101" spans="1:47" s="10" customFormat="1" ht="19.95" customHeight="1">
      <c r="B101" s="121"/>
      <c r="D101" s="122" t="s">
        <v>237</v>
      </c>
      <c r="E101" s="123"/>
      <c r="F101" s="123"/>
      <c r="G101" s="123"/>
      <c r="H101" s="123"/>
      <c r="I101" s="123"/>
      <c r="J101" s="124">
        <f>J160</f>
        <v>0</v>
      </c>
      <c r="L101" s="121"/>
    </row>
    <row r="102" spans="1:47" s="10" customFormat="1" ht="19.95" customHeight="1">
      <c r="B102" s="121"/>
      <c r="D102" s="122" t="s">
        <v>238</v>
      </c>
      <c r="E102" s="123"/>
      <c r="F102" s="123"/>
      <c r="G102" s="123"/>
      <c r="H102" s="123"/>
      <c r="I102" s="123"/>
      <c r="J102" s="124">
        <f>J163</f>
        <v>0</v>
      </c>
      <c r="L102" s="121"/>
    </row>
    <row r="103" spans="1:47" s="10" customFormat="1" ht="19.95" customHeight="1">
      <c r="B103" s="121"/>
      <c r="D103" s="122" t="s">
        <v>127</v>
      </c>
      <c r="E103" s="123"/>
      <c r="F103" s="123"/>
      <c r="G103" s="123"/>
      <c r="H103" s="123"/>
      <c r="I103" s="123"/>
      <c r="J103" s="124">
        <f>J180</f>
        <v>0</v>
      </c>
      <c r="L103" s="121"/>
    </row>
    <row r="104" spans="1:47" s="10" customFormat="1" ht="19.95" customHeight="1">
      <c r="B104" s="121"/>
      <c r="D104" s="122" t="s">
        <v>128</v>
      </c>
      <c r="E104" s="123"/>
      <c r="F104" s="123"/>
      <c r="G104" s="123"/>
      <c r="H104" s="123"/>
      <c r="I104" s="123"/>
      <c r="J104" s="124">
        <f>J195</f>
        <v>0</v>
      </c>
      <c r="L104" s="121"/>
    </row>
    <row r="105" spans="1:47" s="10" customFormat="1" ht="19.95" customHeight="1">
      <c r="B105" s="121"/>
      <c r="D105" s="122" t="s">
        <v>239</v>
      </c>
      <c r="E105" s="123"/>
      <c r="F105" s="123"/>
      <c r="G105" s="123"/>
      <c r="H105" s="123"/>
      <c r="I105" s="123"/>
      <c r="J105" s="124">
        <f>J215</f>
        <v>0</v>
      </c>
      <c r="L105" s="121"/>
    </row>
    <row r="106" spans="1:47" s="2" customFormat="1" ht="21.75" customHeight="1">
      <c r="A106" s="32"/>
      <c r="B106" s="33"/>
      <c r="C106" s="32"/>
      <c r="D106" s="32"/>
      <c r="E106" s="32"/>
      <c r="F106" s="32"/>
      <c r="G106" s="32"/>
      <c r="H106" s="32"/>
      <c r="I106" s="32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6.9" customHeight="1">
      <c r="A107" s="32"/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11" spans="1:47" s="2" customFormat="1" ht="6.9" customHeight="1">
      <c r="A111" s="32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24.9" customHeight="1">
      <c r="A112" s="32"/>
      <c r="B112" s="33"/>
      <c r="C112" s="21" t="s">
        <v>130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6.9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12" customHeight="1">
      <c r="A114" s="32"/>
      <c r="B114" s="33"/>
      <c r="C114" s="27" t="s">
        <v>16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26.25" customHeight="1">
      <c r="A115" s="32"/>
      <c r="B115" s="33"/>
      <c r="C115" s="32"/>
      <c r="D115" s="32"/>
      <c r="E115" s="253" t="str">
        <f>E7</f>
        <v>Stavební úprava úseku od stávajícího železničního mostu po křižovatku Skalička a Rudolfov</v>
      </c>
      <c r="F115" s="254"/>
      <c r="G115" s="254"/>
      <c r="H115" s="254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1" customFormat="1" ht="12" customHeight="1">
      <c r="B116" s="20"/>
      <c r="C116" s="27" t="s">
        <v>116</v>
      </c>
      <c r="L116" s="20"/>
    </row>
    <row r="117" spans="1:63" s="2" customFormat="1" ht="16.5" customHeight="1">
      <c r="A117" s="32"/>
      <c r="B117" s="33"/>
      <c r="C117" s="32"/>
      <c r="D117" s="32"/>
      <c r="E117" s="253" t="s">
        <v>117</v>
      </c>
      <c r="F117" s="252"/>
      <c r="G117" s="252"/>
      <c r="H117" s="25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2" customHeight="1">
      <c r="A118" s="32"/>
      <c r="B118" s="33"/>
      <c r="C118" s="27" t="s">
        <v>118</v>
      </c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30" customHeight="1">
      <c r="A119" s="32"/>
      <c r="B119" s="33"/>
      <c r="C119" s="32"/>
      <c r="D119" s="32"/>
      <c r="E119" s="242" t="str">
        <f>E11</f>
        <v>SO 101 - SO 101 + SO 102   Plocha chodníku a sjezdu</v>
      </c>
      <c r="F119" s="252"/>
      <c r="G119" s="252"/>
      <c r="H119" s="25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6.9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12" customHeight="1">
      <c r="A121" s="32"/>
      <c r="B121" s="33"/>
      <c r="C121" s="27" t="s">
        <v>20</v>
      </c>
      <c r="D121" s="32"/>
      <c r="E121" s="32"/>
      <c r="F121" s="25" t="str">
        <f>F14</f>
        <v>Zábřeh</v>
      </c>
      <c r="G121" s="32"/>
      <c r="H121" s="32"/>
      <c r="I121" s="27" t="s">
        <v>22</v>
      </c>
      <c r="J121" s="55" t="str">
        <f>IF(J14="","",J14)</f>
        <v>22. 7. 2025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6.9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15.15" customHeight="1">
      <c r="A123" s="32"/>
      <c r="B123" s="33"/>
      <c r="C123" s="27" t="s">
        <v>24</v>
      </c>
      <c r="D123" s="32"/>
      <c r="E123" s="32"/>
      <c r="F123" s="25" t="str">
        <f>E17</f>
        <v>Město Zábřeh</v>
      </c>
      <c r="G123" s="32"/>
      <c r="H123" s="32"/>
      <c r="I123" s="27" t="s">
        <v>30</v>
      </c>
      <c r="J123" s="30" t="str">
        <f>E23</f>
        <v>Ing.Zdeněk Vitásek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15" customHeight="1">
      <c r="A124" s="32"/>
      <c r="B124" s="33"/>
      <c r="C124" s="27" t="s">
        <v>28</v>
      </c>
      <c r="D124" s="32"/>
      <c r="E124" s="32"/>
      <c r="F124" s="25" t="str">
        <f>IF(E20="","",E20)</f>
        <v>Vyplň údaj</v>
      </c>
      <c r="G124" s="32"/>
      <c r="H124" s="32"/>
      <c r="I124" s="27" t="s">
        <v>33</v>
      </c>
      <c r="J124" s="30" t="str">
        <f>E26</f>
        <v>Martin Pniok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0.3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11" customFormat="1" ht="29.25" customHeight="1">
      <c r="A126" s="125"/>
      <c r="B126" s="126"/>
      <c r="C126" s="127" t="s">
        <v>131</v>
      </c>
      <c r="D126" s="128" t="s">
        <v>61</v>
      </c>
      <c r="E126" s="128" t="s">
        <v>57</v>
      </c>
      <c r="F126" s="128" t="s">
        <v>58</v>
      </c>
      <c r="G126" s="128" t="s">
        <v>132</v>
      </c>
      <c r="H126" s="128" t="s">
        <v>133</v>
      </c>
      <c r="I126" s="128" t="s">
        <v>134</v>
      </c>
      <c r="J126" s="128" t="s">
        <v>122</v>
      </c>
      <c r="K126" s="129" t="s">
        <v>135</v>
      </c>
      <c r="L126" s="130"/>
      <c r="M126" s="62" t="s">
        <v>1</v>
      </c>
      <c r="N126" s="63" t="s">
        <v>40</v>
      </c>
      <c r="O126" s="63" t="s">
        <v>136</v>
      </c>
      <c r="P126" s="63" t="s">
        <v>137</v>
      </c>
      <c r="Q126" s="63" t="s">
        <v>138</v>
      </c>
      <c r="R126" s="63" t="s">
        <v>139</v>
      </c>
      <c r="S126" s="63" t="s">
        <v>140</v>
      </c>
      <c r="T126" s="64" t="s">
        <v>141</v>
      </c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</row>
    <row r="127" spans="1:63" s="2" customFormat="1" ht="22.8" customHeight="1">
      <c r="A127" s="32"/>
      <c r="B127" s="33"/>
      <c r="C127" s="69" t="s">
        <v>142</v>
      </c>
      <c r="D127" s="32"/>
      <c r="E127" s="32"/>
      <c r="F127" s="32"/>
      <c r="G127" s="32"/>
      <c r="H127" s="32"/>
      <c r="I127" s="32"/>
      <c r="J127" s="131">
        <f>BK127</f>
        <v>0</v>
      </c>
      <c r="K127" s="32"/>
      <c r="L127" s="33"/>
      <c r="M127" s="65"/>
      <c r="N127" s="56"/>
      <c r="O127" s="66"/>
      <c r="P127" s="132">
        <f>P128</f>
        <v>0</v>
      </c>
      <c r="Q127" s="66"/>
      <c r="R127" s="132">
        <f>R128</f>
        <v>161.3134728</v>
      </c>
      <c r="S127" s="66"/>
      <c r="T127" s="133">
        <f>T128</f>
        <v>1.52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T127" s="17" t="s">
        <v>75</v>
      </c>
      <c r="AU127" s="17" t="s">
        <v>124</v>
      </c>
      <c r="BK127" s="134">
        <f>BK128</f>
        <v>0</v>
      </c>
    </row>
    <row r="128" spans="1:63" s="12" customFormat="1" ht="25.95" customHeight="1">
      <c r="B128" s="135"/>
      <c r="D128" s="136" t="s">
        <v>75</v>
      </c>
      <c r="E128" s="137" t="s">
        <v>143</v>
      </c>
      <c r="F128" s="137" t="s">
        <v>144</v>
      </c>
      <c r="I128" s="138"/>
      <c r="J128" s="139">
        <f>BK128</f>
        <v>0</v>
      </c>
      <c r="L128" s="135"/>
      <c r="M128" s="140"/>
      <c r="N128" s="141"/>
      <c r="O128" s="141"/>
      <c r="P128" s="142">
        <f>P129+P160+P163+P180+P195+P215</f>
        <v>0</v>
      </c>
      <c r="Q128" s="141"/>
      <c r="R128" s="142">
        <f>R129+R160+R163+R180+R195+R215</f>
        <v>161.3134728</v>
      </c>
      <c r="S128" s="141"/>
      <c r="T128" s="143">
        <f>T129+T160+T163+T180+T195+T215</f>
        <v>1.52</v>
      </c>
      <c r="AR128" s="136" t="s">
        <v>83</v>
      </c>
      <c r="AT128" s="144" t="s">
        <v>75</v>
      </c>
      <c r="AU128" s="144" t="s">
        <v>76</v>
      </c>
      <c r="AY128" s="136" t="s">
        <v>145</v>
      </c>
      <c r="BK128" s="145">
        <f>BK129+BK160+BK163+BK180+BK195+BK215</f>
        <v>0</v>
      </c>
    </row>
    <row r="129" spans="1:65" s="12" customFormat="1" ht="22.8" customHeight="1">
      <c r="B129" s="135"/>
      <c r="D129" s="136" t="s">
        <v>75</v>
      </c>
      <c r="E129" s="146" t="s">
        <v>83</v>
      </c>
      <c r="F129" s="146" t="s">
        <v>146</v>
      </c>
      <c r="I129" s="138"/>
      <c r="J129" s="147">
        <f>BK129</f>
        <v>0</v>
      </c>
      <c r="L129" s="135"/>
      <c r="M129" s="140"/>
      <c r="N129" s="141"/>
      <c r="O129" s="141"/>
      <c r="P129" s="142">
        <f>SUM(P130:P159)</f>
        <v>0</v>
      </c>
      <c r="Q129" s="141"/>
      <c r="R129" s="142">
        <f>SUM(R130:R159)</f>
        <v>12.32044</v>
      </c>
      <c r="S129" s="141"/>
      <c r="T129" s="143">
        <f>SUM(T130:T159)</f>
        <v>0</v>
      </c>
      <c r="AR129" s="136" t="s">
        <v>83</v>
      </c>
      <c r="AT129" s="144" t="s">
        <v>75</v>
      </c>
      <c r="AU129" s="144" t="s">
        <v>83</v>
      </c>
      <c r="AY129" s="136" t="s">
        <v>145</v>
      </c>
      <c r="BK129" s="145">
        <f>SUM(BK130:BK159)</f>
        <v>0</v>
      </c>
    </row>
    <row r="130" spans="1:65" s="2" customFormat="1" ht="33" customHeight="1">
      <c r="A130" s="32"/>
      <c r="B130" s="148"/>
      <c r="C130" s="149" t="s">
        <v>83</v>
      </c>
      <c r="D130" s="149" t="s">
        <v>147</v>
      </c>
      <c r="E130" s="150" t="s">
        <v>240</v>
      </c>
      <c r="F130" s="151" t="s">
        <v>241</v>
      </c>
      <c r="G130" s="152" t="s">
        <v>172</v>
      </c>
      <c r="H130" s="153">
        <v>2.88</v>
      </c>
      <c r="I130" s="154"/>
      <c r="J130" s="155">
        <f>ROUND(I130*H130,2)</f>
        <v>0</v>
      </c>
      <c r="K130" s="151" t="s">
        <v>151</v>
      </c>
      <c r="L130" s="33"/>
      <c r="M130" s="156" t="s">
        <v>1</v>
      </c>
      <c r="N130" s="157" t="s">
        <v>41</v>
      </c>
      <c r="O130" s="58"/>
      <c r="P130" s="158">
        <f>O130*H130</f>
        <v>0</v>
      </c>
      <c r="Q130" s="158">
        <v>0</v>
      </c>
      <c r="R130" s="158">
        <f>Q130*H130</f>
        <v>0</v>
      </c>
      <c r="S130" s="158">
        <v>0</v>
      </c>
      <c r="T130" s="159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0" t="s">
        <v>152</v>
      </c>
      <c r="AT130" s="160" t="s">
        <v>147</v>
      </c>
      <c r="AU130" s="160" t="s">
        <v>85</v>
      </c>
      <c r="AY130" s="17" t="s">
        <v>145</v>
      </c>
      <c r="BE130" s="161">
        <f>IF(N130="základní",J130,0)</f>
        <v>0</v>
      </c>
      <c r="BF130" s="161">
        <f>IF(N130="snížená",J130,0)</f>
        <v>0</v>
      </c>
      <c r="BG130" s="161">
        <f>IF(N130="zákl. přenesená",J130,0)</f>
        <v>0</v>
      </c>
      <c r="BH130" s="161">
        <f>IF(N130="sníž. přenesená",J130,0)</f>
        <v>0</v>
      </c>
      <c r="BI130" s="161">
        <f>IF(N130="nulová",J130,0)</f>
        <v>0</v>
      </c>
      <c r="BJ130" s="17" t="s">
        <v>83</v>
      </c>
      <c r="BK130" s="161">
        <f>ROUND(I130*H130,2)</f>
        <v>0</v>
      </c>
      <c r="BL130" s="17" t="s">
        <v>152</v>
      </c>
      <c r="BM130" s="160" t="s">
        <v>242</v>
      </c>
    </row>
    <row r="131" spans="1:65" s="13" customFormat="1">
      <c r="B131" s="162"/>
      <c r="D131" s="163" t="s">
        <v>157</v>
      </c>
      <c r="E131" s="164" t="s">
        <v>1</v>
      </c>
      <c r="F131" s="165" t="s">
        <v>243</v>
      </c>
      <c r="H131" s="166">
        <v>2.88</v>
      </c>
      <c r="I131" s="167"/>
      <c r="L131" s="162"/>
      <c r="M131" s="168"/>
      <c r="N131" s="169"/>
      <c r="O131" s="169"/>
      <c r="P131" s="169"/>
      <c r="Q131" s="169"/>
      <c r="R131" s="169"/>
      <c r="S131" s="169"/>
      <c r="T131" s="170"/>
      <c r="AT131" s="164" t="s">
        <v>157</v>
      </c>
      <c r="AU131" s="164" t="s">
        <v>85</v>
      </c>
      <c r="AV131" s="13" t="s">
        <v>85</v>
      </c>
      <c r="AW131" s="13" t="s">
        <v>32</v>
      </c>
      <c r="AX131" s="13" t="s">
        <v>83</v>
      </c>
      <c r="AY131" s="164" t="s">
        <v>145</v>
      </c>
    </row>
    <row r="132" spans="1:65" s="2" customFormat="1" ht="24.15" customHeight="1">
      <c r="A132" s="32"/>
      <c r="B132" s="148"/>
      <c r="C132" s="149" t="s">
        <v>85</v>
      </c>
      <c r="D132" s="149" t="s">
        <v>147</v>
      </c>
      <c r="E132" s="150" t="s">
        <v>244</v>
      </c>
      <c r="F132" s="151" t="s">
        <v>245</v>
      </c>
      <c r="G132" s="152" t="s">
        <v>172</v>
      </c>
      <c r="H132" s="153">
        <v>1</v>
      </c>
      <c r="I132" s="154"/>
      <c r="J132" s="155">
        <f>ROUND(I132*H132,2)</f>
        <v>0</v>
      </c>
      <c r="K132" s="151" t="s">
        <v>151</v>
      </c>
      <c r="L132" s="33"/>
      <c r="M132" s="156" t="s">
        <v>1</v>
      </c>
      <c r="N132" s="157" t="s">
        <v>41</v>
      </c>
      <c r="O132" s="58"/>
      <c r="P132" s="158">
        <f>O132*H132</f>
        <v>0</v>
      </c>
      <c r="Q132" s="158">
        <v>0</v>
      </c>
      <c r="R132" s="158">
        <f>Q132*H132</f>
        <v>0</v>
      </c>
      <c r="S132" s="158">
        <v>0</v>
      </c>
      <c r="T132" s="159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0" t="s">
        <v>152</v>
      </c>
      <c r="AT132" s="160" t="s">
        <v>147</v>
      </c>
      <c r="AU132" s="160" t="s">
        <v>85</v>
      </c>
      <c r="AY132" s="17" t="s">
        <v>145</v>
      </c>
      <c r="BE132" s="161">
        <f>IF(N132="základní",J132,0)</f>
        <v>0</v>
      </c>
      <c r="BF132" s="161">
        <f>IF(N132="snížená",J132,0)</f>
        <v>0</v>
      </c>
      <c r="BG132" s="161">
        <f>IF(N132="zákl. přenesená",J132,0)</f>
        <v>0</v>
      </c>
      <c r="BH132" s="161">
        <f>IF(N132="sníž. přenesená",J132,0)</f>
        <v>0</v>
      </c>
      <c r="BI132" s="161">
        <f>IF(N132="nulová",J132,0)</f>
        <v>0</v>
      </c>
      <c r="BJ132" s="17" t="s">
        <v>83</v>
      </c>
      <c r="BK132" s="161">
        <f>ROUND(I132*H132,2)</f>
        <v>0</v>
      </c>
      <c r="BL132" s="17" t="s">
        <v>152</v>
      </c>
      <c r="BM132" s="160" t="s">
        <v>246</v>
      </c>
    </row>
    <row r="133" spans="1:65" s="2" customFormat="1" ht="37.799999999999997" customHeight="1">
      <c r="A133" s="32"/>
      <c r="B133" s="148"/>
      <c r="C133" s="149" t="s">
        <v>162</v>
      </c>
      <c r="D133" s="149" t="s">
        <v>147</v>
      </c>
      <c r="E133" s="150" t="s">
        <v>178</v>
      </c>
      <c r="F133" s="151" t="s">
        <v>179</v>
      </c>
      <c r="G133" s="152" t="s">
        <v>172</v>
      </c>
      <c r="H133" s="153">
        <v>2.88</v>
      </c>
      <c r="I133" s="154"/>
      <c r="J133" s="155">
        <f>ROUND(I133*H133,2)</f>
        <v>0</v>
      </c>
      <c r="K133" s="151" t="s">
        <v>151</v>
      </c>
      <c r="L133" s="33"/>
      <c r="M133" s="156" t="s">
        <v>1</v>
      </c>
      <c r="N133" s="157" t="s">
        <v>41</v>
      </c>
      <c r="O133" s="58"/>
      <c r="P133" s="158">
        <f>O133*H133</f>
        <v>0</v>
      </c>
      <c r="Q133" s="158">
        <v>0</v>
      </c>
      <c r="R133" s="158">
        <f>Q133*H133</f>
        <v>0</v>
      </c>
      <c r="S133" s="158">
        <v>0</v>
      </c>
      <c r="T133" s="159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0" t="s">
        <v>152</v>
      </c>
      <c r="AT133" s="160" t="s">
        <v>147</v>
      </c>
      <c r="AU133" s="160" t="s">
        <v>85</v>
      </c>
      <c r="AY133" s="17" t="s">
        <v>145</v>
      </c>
      <c r="BE133" s="161">
        <f>IF(N133="základní",J133,0)</f>
        <v>0</v>
      </c>
      <c r="BF133" s="161">
        <f>IF(N133="snížená",J133,0)</f>
        <v>0</v>
      </c>
      <c r="BG133" s="161">
        <f>IF(N133="zákl. přenesená",J133,0)</f>
        <v>0</v>
      </c>
      <c r="BH133" s="161">
        <f>IF(N133="sníž. přenesená",J133,0)</f>
        <v>0</v>
      </c>
      <c r="BI133" s="161">
        <f>IF(N133="nulová",J133,0)</f>
        <v>0</v>
      </c>
      <c r="BJ133" s="17" t="s">
        <v>83</v>
      </c>
      <c r="BK133" s="161">
        <f>ROUND(I133*H133,2)</f>
        <v>0</v>
      </c>
      <c r="BL133" s="17" t="s">
        <v>152</v>
      </c>
      <c r="BM133" s="160" t="s">
        <v>247</v>
      </c>
    </row>
    <row r="134" spans="1:65" s="2" customFormat="1" ht="37.799999999999997" customHeight="1">
      <c r="A134" s="32"/>
      <c r="B134" s="148"/>
      <c r="C134" s="149" t="s">
        <v>152</v>
      </c>
      <c r="D134" s="149" t="s">
        <v>147</v>
      </c>
      <c r="E134" s="150" t="s">
        <v>182</v>
      </c>
      <c r="F134" s="151" t="s">
        <v>183</v>
      </c>
      <c r="G134" s="152" t="s">
        <v>172</v>
      </c>
      <c r="H134" s="153">
        <v>5.76</v>
      </c>
      <c r="I134" s="154"/>
      <c r="J134" s="155">
        <f>ROUND(I134*H134,2)</f>
        <v>0</v>
      </c>
      <c r="K134" s="151" t="s">
        <v>151</v>
      </c>
      <c r="L134" s="33"/>
      <c r="M134" s="156" t="s">
        <v>1</v>
      </c>
      <c r="N134" s="157" t="s">
        <v>41</v>
      </c>
      <c r="O134" s="58"/>
      <c r="P134" s="158">
        <f>O134*H134</f>
        <v>0</v>
      </c>
      <c r="Q134" s="158">
        <v>0</v>
      </c>
      <c r="R134" s="158">
        <f>Q134*H134</f>
        <v>0</v>
      </c>
      <c r="S134" s="158">
        <v>0</v>
      </c>
      <c r="T134" s="159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0" t="s">
        <v>152</v>
      </c>
      <c r="AT134" s="160" t="s">
        <v>147</v>
      </c>
      <c r="AU134" s="160" t="s">
        <v>85</v>
      </c>
      <c r="AY134" s="17" t="s">
        <v>145</v>
      </c>
      <c r="BE134" s="161">
        <f>IF(N134="základní",J134,0)</f>
        <v>0</v>
      </c>
      <c r="BF134" s="161">
        <f>IF(N134="snížená",J134,0)</f>
        <v>0</v>
      </c>
      <c r="BG134" s="161">
        <f>IF(N134="zákl. přenesená",J134,0)</f>
        <v>0</v>
      </c>
      <c r="BH134" s="161">
        <f>IF(N134="sníž. přenesená",J134,0)</f>
        <v>0</v>
      </c>
      <c r="BI134" s="161">
        <f>IF(N134="nulová",J134,0)</f>
        <v>0</v>
      </c>
      <c r="BJ134" s="17" t="s">
        <v>83</v>
      </c>
      <c r="BK134" s="161">
        <f>ROUND(I134*H134,2)</f>
        <v>0</v>
      </c>
      <c r="BL134" s="17" t="s">
        <v>152</v>
      </c>
      <c r="BM134" s="160" t="s">
        <v>248</v>
      </c>
    </row>
    <row r="135" spans="1:65" s="13" customFormat="1">
      <c r="B135" s="162"/>
      <c r="D135" s="163" t="s">
        <v>157</v>
      </c>
      <c r="E135" s="164" t="s">
        <v>1</v>
      </c>
      <c r="F135" s="165" t="s">
        <v>249</v>
      </c>
      <c r="H135" s="166">
        <v>5.76</v>
      </c>
      <c r="I135" s="167"/>
      <c r="L135" s="162"/>
      <c r="M135" s="168"/>
      <c r="N135" s="169"/>
      <c r="O135" s="169"/>
      <c r="P135" s="169"/>
      <c r="Q135" s="169"/>
      <c r="R135" s="169"/>
      <c r="S135" s="169"/>
      <c r="T135" s="170"/>
      <c r="AT135" s="164" t="s">
        <v>157</v>
      </c>
      <c r="AU135" s="164" t="s">
        <v>85</v>
      </c>
      <c r="AV135" s="13" t="s">
        <v>85</v>
      </c>
      <c r="AW135" s="13" t="s">
        <v>32</v>
      </c>
      <c r="AX135" s="13" t="s">
        <v>83</v>
      </c>
      <c r="AY135" s="164" t="s">
        <v>145</v>
      </c>
    </row>
    <row r="136" spans="1:65" s="2" customFormat="1" ht="33" customHeight="1">
      <c r="A136" s="32"/>
      <c r="B136" s="148"/>
      <c r="C136" s="149" t="s">
        <v>177</v>
      </c>
      <c r="D136" s="149" t="s">
        <v>147</v>
      </c>
      <c r="E136" s="150" t="s">
        <v>187</v>
      </c>
      <c r="F136" s="151" t="s">
        <v>188</v>
      </c>
      <c r="G136" s="152" t="s">
        <v>189</v>
      </c>
      <c r="H136" s="153">
        <v>5.1840000000000002</v>
      </c>
      <c r="I136" s="154"/>
      <c r="J136" s="155">
        <f>ROUND(I136*H136,2)</f>
        <v>0</v>
      </c>
      <c r="K136" s="151" t="s">
        <v>151</v>
      </c>
      <c r="L136" s="33"/>
      <c r="M136" s="156" t="s">
        <v>1</v>
      </c>
      <c r="N136" s="157" t="s">
        <v>41</v>
      </c>
      <c r="O136" s="58"/>
      <c r="P136" s="158">
        <f>O136*H136</f>
        <v>0</v>
      </c>
      <c r="Q136" s="158">
        <v>0</v>
      </c>
      <c r="R136" s="158">
        <f>Q136*H136</f>
        <v>0</v>
      </c>
      <c r="S136" s="158">
        <v>0</v>
      </c>
      <c r="T136" s="159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0" t="s">
        <v>152</v>
      </c>
      <c r="AT136" s="160" t="s">
        <v>147</v>
      </c>
      <c r="AU136" s="160" t="s">
        <v>85</v>
      </c>
      <c r="AY136" s="17" t="s">
        <v>145</v>
      </c>
      <c r="BE136" s="161">
        <f>IF(N136="základní",J136,0)</f>
        <v>0</v>
      </c>
      <c r="BF136" s="161">
        <f>IF(N136="snížená",J136,0)</f>
        <v>0</v>
      </c>
      <c r="BG136" s="161">
        <f>IF(N136="zákl. přenesená",J136,0)</f>
        <v>0</v>
      </c>
      <c r="BH136" s="161">
        <f>IF(N136="sníž. přenesená",J136,0)</f>
        <v>0</v>
      </c>
      <c r="BI136" s="161">
        <f>IF(N136="nulová",J136,0)</f>
        <v>0</v>
      </c>
      <c r="BJ136" s="17" t="s">
        <v>83</v>
      </c>
      <c r="BK136" s="161">
        <f>ROUND(I136*H136,2)</f>
        <v>0</v>
      </c>
      <c r="BL136" s="17" t="s">
        <v>152</v>
      </c>
      <c r="BM136" s="160" t="s">
        <v>250</v>
      </c>
    </row>
    <row r="137" spans="1:65" s="13" customFormat="1">
      <c r="B137" s="162"/>
      <c r="D137" s="163" t="s">
        <v>157</v>
      </c>
      <c r="E137" s="164" t="s">
        <v>1</v>
      </c>
      <c r="F137" s="165" t="s">
        <v>251</v>
      </c>
      <c r="H137" s="166">
        <v>5.1840000000000002</v>
      </c>
      <c r="I137" s="167"/>
      <c r="L137" s="162"/>
      <c r="M137" s="168"/>
      <c r="N137" s="169"/>
      <c r="O137" s="169"/>
      <c r="P137" s="169"/>
      <c r="Q137" s="169"/>
      <c r="R137" s="169"/>
      <c r="S137" s="169"/>
      <c r="T137" s="170"/>
      <c r="AT137" s="164" t="s">
        <v>157</v>
      </c>
      <c r="AU137" s="164" t="s">
        <v>85</v>
      </c>
      <c r="AV137" s="13" t="s">
        <v>85</v>
      </c>
      <c r="AW137" s="13" t="s">
        <v>32</v>
      </c>
      <c r="AX137" s="13" t="s">
        <v>83</v>
      </c>
      <c r="AY137" s="164" t="s">
        <v>145</v>
      </c>
    </row>
    <row r="138" spans="1:65" s="2" customFormat="1" ht="16.5" customHeight="1">
      <c r="A138" s="32"/>
      <c r="B138" s="148"/>
      <c r="C138" s="149" t="s">
        <v>181</v>
      </c>
      <c r="D138" s="149" t="s">
        <v>147</v>
      </c>
      <c r="E138" s="150" t="s">
        <v>193</v>
      </c>
      <c r="F138" s="151" t="s">
        <v>194</v>
      </c>
      <c r="G138" s="152" t="s">
        <v>172</v>
      </c>
      <c r="H138" s="153">
        <v>2.88</v>
      </c>
      <c r="I138" s="154"/>
      <c r="J138" s="155">
        <f>ROUND(I138*H138,2)</f>
        <v>0</v>
      </c>
      <c r="K138" s="151" t="s">
        <v>151</v>
      </c>
      <c r="L138" s="33"/>
      <c r="M138" s="156" t="s">
        <v>1</v>
      </c>
      <c r="N138" s="157" t="s">
        <v>41</v>
      </c>
      <c r="O138" s="58"/>
      <c r="P138" s="158">
        <f>O138*H138</f>
        <v>0</v>
      </c>
      <c r="Q138" s="158">
        <v>0</v>
      </c>
      <c r="R138" s="158">
        <f>Q138*H138</f>
        <v>0</v>
      </c>
      <c r="S138" s="158">
        <v>0</v>
      </c>
      <c r="T138" s="159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0" t="s">
        <v>152</v>
      </c>
      <c r="AT138" s="160" t="s">
        <v>147</v>
      </c>
      <c r="AU138" s="160" t="s">
        <v>85</v>
      </c>
      <c r="AY138" s="17" t="s">
        <v>145</v>
      </c>
      <c r="BE138" s="161">
        <f>IF(N138="základní",J138,0)</f>
        <v>0</v>
      </c>
      <c r="BF138" s="161">
        <f>IF(N138="snížená",J138,0)</f>
        <v>0</v>
      </c>
      <c r="BG138" s="161">
        <f>IF(N138="zákl. přenesená",J138,0)</f>
        <v>0</v>
      </c>
      <c r="BH138" s="161">
        <f>IF(N138="sníž. přenesená",J138,0)</f>
        <v>0</v>
      </c>
      <c r="BI138" s="161">
        <f>IF(N138="nulová",J138,0)</f>
        <v>0</v>
      </c>
      <c r="BJ138" s="17" t="s">
        <v>83</v>
      </c>
      <c r="BK138" s="161">
        <f>ROUND(I138*H138,2)</f>
        <v>0</v>
      </c>
      <c r="BL138" s="17" t="s">
        <v>152</v>
      </c>
      <c r="BM138" s="160" t="s">
        <v>252</v>
      </c>
    </row>
    <row r="139" spans="1:65" s="2" customFormat="1" ht="24.15" customHeight="1">
      <c r="A139" s="32"/>
      <c r="B139" s="148"/>
      <c r="C139" s="149" t="s">
        <v>186</v>
      </c>
      <c r="D139" s="149" t="s">
        <v>147</v>
      </c>
      <c r="E139" s="150" t="s">
        <v>253</v>
      </c>
      <c r="F139" s="151" t="s">
        <v>254</v>
      </c>
      <c r="G139" s="152" t="s">
        <v>172</v>
      </c>
      <c r="H139" s="153">
        <v>2.64</v>
      </c>
      <c r="I139" s="154"/>
      <c r="J139" s="155">
        <f>ROUND(I139*H139,2)</f>
        <v>0</v>
      </c>
      <c r="K139" s="151" t="s">
        <v>151</v>
      </c>
      <c r="L139" s="33"/>
      <c r="M139" s="156" t="s">
        <v>1</v>
      </c>
      <c r="N139" s="157" t="s">
        <v>41</v>
      </c>
      <c r="O139" s="58"/>
      <c r="P139" s="158">
        <f>O139*H139</f>
        <v>0</v>
      </c>
      <c r="Q139" s="158">
        <v>0</v>
      </c>
      <c r="R139" s="158">
        <f>Q139*H139</f>
        <v>0</v>
      </c>
      <c r="S139" s="158">
        <v>0</v>
      </c>
      <c r="T139" s="159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0" t="s">
        <v>152</v>
      </c>
      <c r="AT139" s="160" t="s">
        <v>147</v>
      </c>
      <c r="AU139" s="160" t="s">
        <v>85</v>
      </c>
      <c r="AY139" s="17" t="s">
        <v>145</v>
      </c>
      <c r="BE139" s="161">
        <f>IF(N139="základní",J139,0)</f>
        <v>0</v>
      </c>
      <c r="BF139" s="161">
        <f>IF(N139="snížená",J139,0)</f>
        <v>0</v>
      </c>
      <c r="BG139" s="161">
        <f>IF(N139="zákl. přenesená",J139,0)</f>
        <v>0</v>
      </c>
      <c r="BH139" s="161">
        <f>IF(N139="sníž. přenesená",J139,0)</f>
        <v>0</v>
      </c>
      <c r="BI139" s="161">
        <f>IF(N139="nulová",J139,0)</f>
        <v>0</v>
      </c>
      <c r="BJ139" s="17" t="s">
        <v>83</v>
      </c>
      <c r="BK139" s="161">
        <f>ROUND(I139*H139,2)</f>
        <v>0</v>
      </c>
      <c r="BL139" s="17" t="s">
        <v>152</v>
      </c>
      <c r="BM139" s="160" t="s">
        <v>255</v>
      </c>
    </row>
    <row r="140" spans="1:65" s="13" customFormat="1">
      <c r="B140" s="162"/>
      <c r="D140" s="163" t="s">
        <v>157</v>
      </c>
      <c r="E140" s="164" t="s">
        <v>1</v>
      </c>
      <c r="F140" s="165" t="s">
        <v>256</v>
      </c>
      <c r="H140" s="166">
        <v>2.64</v>
      </c>
      <c r="I140" s="167"/>
      <c r="L140" s="162"/>
      <c r="M140" s="168"/>
      <c r="N140" s="169"/>
      <c r="O140" s="169"/>
      <c r="P140" s="169"/>
      <c r="Q140" s="169"/>
      <c r="R140" s="169"/>
      <c r="S140" s="169"/>
      <c r="T140" s="170"/>
      <c r="AT140" s="164" t="s">
        <v>157</v>
      </c>
      <c r="AU140" s="164" t="s">
        <v>85</v>
      </c>
      <c r="AV140" s="13" t="s">
        <v>85</v>
      </c>
      <c r="AW140" s="13" t="s">
        <v>32</v>
      </c>
      <c r="AX140" s="13" t="s">
        <v>83</v>
      </c>
      <c r="AY140" s="164" t="s">
        <v>145</v>
      </c>
    </row>
    <row r="141" spans="1:65" s="2" customFormat="1" ht="16.5" customHeight="1">
      <c r="A141" s="32"/>
      <c r="B141" s="148"/>
      <c r="C141" s="182" t="s">
        <v>192</v>
      </c>
      <c r="D141" s="182" t="s">
        <v>257</v>
      </c>
      <c r="E141" s="183" t="s">
        <v>258</v>
      </c>
      <c r="F141" s="184" t="s">
        <v>259</v>
      </c>
      <c r="G141" s="185" t="s">
        <v>189</v>
      </c>
      <c r="H141" s="186">
        <v>5.28</v>
      </c>
      <c r="I141" s="187"/>
      <c r="J141" s="188">
        <f>ROUND(I141*H141,2)</f>
        <v>0</v>
      </c>
      <c r="K141" s="184" t="s">
        <v>151</v>
      </c>
      <c r="L141" s="189"/>
      <c r="M141" s="190" t="s">
        <v>1</v>
      </c>
      <c r="N141" s="191" t="s">
        <v>41</v>
      </c>
      <c r="O141" s="58"/>
      <c r="P141" s="158">
        <f>O141*H141</f>
        <v>0</v>
      </c>
      <c r="Q141" s="158">
        <v>1</v>
      </c>
      <c r="R141" s="158">
        <f>Q141*H141</f>
        <v>5.28</v>
      </c>
      <c r="S141" s="158">
        <v>0</v>
      </c>
      <c r="T141" s="159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0" t="s">
        <v>192</v>
      </c>
      <c r="AT141" s="160" t="s">
        <v>257</v>
      </c>
      <c r="AU141" s="160" t="s">
        <v>85</v>
      </c>
      <c r="AY141" s="17" t="s">
        <v>145</v>
      </c>
      <c r="BE141" s="161">
        <f>IF(N141="základní",J141,0)</f>
        <v>0</v>
      </c>
      <c r="BF141" s="161">
        <f>IF(N141="snížená",J141,0)</f>
        <v>0</v>
      </c>
      <c r="BG141" s="161">
        <f>IF(N141="zákl. přenesená",J141,0)</f>
        <v>0</v>
      </c>
      <c r="BH141" s="161">
        <f>IF(N141="sníž. přenesená",J141,0)</f>
        <v>0</v>
      </c>
      <c r="BI141" s="161">
        <f>IF(N141="nulová",J141,0)</f>
        <v>0</v>
      </c>
      <c r="BJ141" s="17" t="s">
        <v>83</v>
      </c>
      <c r="BK141" s="161">
        <f>ROUND(I141*H141,2)</f>
        <v>0</v>
      </c>
      <c r="BL141" s="17" t="s">
        <v>152</v>
      </c>
      <c r="BM141" s="160" t="s">
        <v>260</v>
      </c>
    </row>
    <row r="142" spans="1:65" s="13" customFormat="1">
      <c r="B142" s="162"/>
      <c r="D142" s="163" t="s">
        <v>157</v>
      </c>
      <c r="F142" s="165" t="s">
        <v>261</v>
      </c>
      <c r="H142" s="166">
        <v>5.28</v>
      </c>
      <c r="I142" s="167"/>
      <c r="L142" s="162"/>
      <c r="M142" s="168"/>
      <c r="N142" s="169"/>
      <c r="O142" s="169"/>
      <c r="P142" s="169"/>
      <c r="Q142" s="169"/>
      <c r="R142" s="169"/>
      <c r="S142" s="169"/>
      <c r="T142" s="170"/>
      <c r="AT142" s="164" t="s">
        <v>157</v>
      </c>
      <c r="AU142" s="164" t="s">
        <v>85</v>
      </c>
      <c r="AV142" s="13" t="s">
        <v>85</v>
      </c>
      <c r="AW142" s="13" t="s">
        <v>3</v>
      </c>
      <c r="AX142" s="13" t="s">
        <v>83</v>
      </c>
      <c r="AY142" s="164" t="s">
        <v>145</v>
      </c>
    </row>
    <row r="143" spans="1:65" s="2" customFormat="1" ht="24.15" customHeight="1">
      <c r="A143" s="32"/>
      <c r="B143" s="148"/>
      <c r="C143" s="149" t="s">
        <v>197</v>
      </c>
      <c r="D143" s="149" t="s">
        <v>147</v>
      </c>
      <c r="E143" s="150" t="s">
        <v>262</v>
      </c>
      <c r="F143" s="151" t="s">
        <v>263</v>
      </c>
      <c r="G143" s="152" t="s">
        <v>150</v>
      </c>
      <c r="H143" s="153">
        <v>22</v>
      </c>
      <c r="I143" s="154"/>
      <c r="J143" s="155">
        <f>ROUND(I143*H143,2)</f>
        <v>0</v>
      </c>
      <c r="K143" s="151" t="s">
        <v>166</v>
      </c>
      <c r="L143" s="33"/>
      <c r="M143" s="156" t="s">
        <v>1</v>
      </c>
      <c r="N143" s="157" t="s">
        <v>41</v>
      </c>
      <c r="O143" s="58"/>
      <c r="P143" s="158">
        <f>O143*H143</f>
        <v>0</v>
      </c>
      <c r="Q143" s="158">
        <v>0</v>
      </c>
      <c r="R143" s="158">
        <f>Q143*H143</f>
        <v>0</v>
      </c>
      <c r="S143" s="158">
        <v>0</v>
      </c>
      <c r="T143" s="159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0" t="s">
        <v>152</v>
      </c>
      <c r="AT143" s="160" t="s">
        <v>147</v>
      </c>
      <c r="AU143" s="160" t="s">
        <v>85</v>
      </c>
      <c r="AY143" s="17" t="s">
        <v>145</v>
      </c>
      <c r="BE143" s="161">
        <f>IF(N143="základní",J143,0)</f>
        <v>0</v>
      </c>
      <c r="BF143" s="161">
        <f>IF(N143="snížená",J143,0)</f>
        <v>0</v>
      </c>
      <c r="BG143" s="161">
        <f>IF(N143="zákl. přenesená",J143,0)</f>
        <v>0</v>
      </c>
      <c r="BH143" s="161">
        <f>IF(N143="sníž. přenesená",J143,0)</f>
        <v>0</v>
      </c>
      <c r="BI143" s="161">
        <f>IF(N143="nulová",J143,0)</f>
        <v>0</v>
      </c>
      <c r="BJ143" s="17" t="s">
        <v>83</v>
      </c>
      <c r="BK143" s="161">
        <f>ROUND(I143*H143,2)</f>
        <v>0</v>
      </c>
      <c r="BL143" s="17" t="s">
        <v>152</v>
      </c>
      <c r="BM143" s="160" t="s">
        <v>264</v>
      </c>
    </row>
    <row r="144" spans="1:65" s="2" customFormat="1" ht="16.5" customHeight="1">
      <c r="A144" s="32"/>
      <c r="B144" s="148"/>
      <c r="C144" s="182" t="s">
        <v>202</v>
      </c>
      <c r="D144" s="182" t="s">
        <v>257</v>
      </c>
      <c r="E144" s="183" t="s">
        <v>265</v>
      </c>
      <c r="F144" s="184" t="s">
        <v>266</v>
      </c>
      <c r="G144" s="185" t="s">
        <v>189</v>
      </c>
      <c r="H144" s="186">
        <v>7.04</v>
      </c>
      <c r="I144" s="187"/>
      <c r="J144" s="188">
        <f>ROUND(I144*H144,2)</f>
        <v>0</v>
      </c>
      <c r="K144" s="184" t="s">
        <v>166</v>
      </c>
      <c r="L144" s="189"/>
      <c r="M144" s="190" t="s">
        <v>1</v>
      </c>
      <c r="N144" s="191" t="s">
        <v>41</v>
      </c>
      <c r="O144" s="58"/>
      <c r="P144" s="158">
        <f>O144*H144</f>
        <v>0</v>
      </c>
      <c r="Q144" s="158">
        <v>1</v>
      </c>
      <c r="R144" s="158">
        <f>Q144*H144</f>
        <v>7.04</v>
      </c>
      <c r="S144" s="158">
        <v>0</v>
      </c>
      <c r="T144" s="159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0" t="s">
        <v>192</v>
      </c>
      <c r="AT144" s="160" t="s">
        <v>257</v>
      </c>
      <c r="AU144" s="160" t="s">
        <v>85</v>
      </c>
      <c r="AY144" s="17" t="s">
        <v>145</v>
      </c>
      <c r="BE144" s="161">
        <f>IF(N144="základní",J144,0)</f>
        <v>0</v>
      </c>
      <c r="BF144" s="161">
        <f>IF(N144="snížená",J144,0)</f>
        <v>0</v>
      </c>
      <c r="BG144" s="161">
        <f>IF(N144="zákl. přenesená",J144,0)</f>
        <v>0</v>
      </c>
      <c r="BH144" s="161">
        <f>IF(N144="sníž. přenesená",J144,0)</f>
        <v>0</v>
      </c>
      <c r="BI144" s="161">
        <f>IF(N144="nulová",J144,0)</f>
        <v>0</v>
      </c>
      <c r="BJ144" s="17" t="s">
        <v>83</v>
      </c>
      <c r="BK144" s="161">
        <f>ROUND(I144*H144,2)</f>
        <v>0</v>
      </c>
      <c r="BL144" s="17" t="s">
        <v>152</v>
      </c>
      <c r="BM144" s="160" t="s">
        <v>267</v>
      </c>
    </row>
    <row r="145" spans="1:65" s="15" customFormat="1">
      <c r="B145" s="192"/>
      <c r="D145" s="163" t="s">
        <v>157</v>
      </c>
      <c r="E145" s="193" t="s">
        <v>1</v>
      </c>
      <c r="F145" s="194" t="s">
        <v>268</v>
      </c>
      <c r="H145" s="193" t="s">
        <v>1</v>
      </c>
      <c r="I145" s="195"/>
      <c r="L145" s="192"/>
      <c r="M145" s="196"/>
      <c r="N145" s="197"/>
      <c r="O145" s="197"/>
      <c r="P145" s="197"/>
      <c r="Q145" s="197"/>
      <c r="R145" s="197"/>
      <c r="S145" s="197"/>
      <c r="T145" s="198"/>
      <c r="AT145" s="193" t="s">
        <v>157</v>
      </c>
      <c r="AU145" s="193" t="s">
        <v>85</v>
      </c>
      <c r="AV145" s="15" t="s">
        <v>83</v>
      </c>
      <c r="AW145" s="15" t="s">
        <v>32</v>
      </c>
      <c r="AX145" s="15" t="s">
        <v>76</v>
      </c>
      <c r="AY145" s="193" t="s">
        <v>145</v>
      </c>
    </row>
    <row r="146" spans="1:65" s="13" customFormat="1">
      <c r="B146" s="162"/>
      <c r="D146" s="163" t="s">
        <v>157</v>
      </c>
      <c r="E146" s="164" t="s">
        <v>1</v>
      </c>
      <c r="F146" s="165" t="s">
        <v>269</v>
      </c>
      <c r="H146" s="166">
        <v>7.04</v>
      </c>
      <c r="I146" s="167"/>
      <c r="L146" s="162"/>
      <c r="M146" s="168"/>
      <c r="N146" s="169"/>
      <c r="O146" s="169"/>
      <c r="P146" s="169"/>
      <c r="Q146" s="169"/>
      <c r="R146" s="169"/>
      <c r="S146" s="169"/>
      <c r="T146" s="170"/>
      <c r="AT146" s="164" t="s">
        <v>157</v>
      </c>
      <c r="AU146" s="164" t="s">
        <v>85</v>
      </c>
      <c r="AV146" s="13" t="s">
        <v>85</v>
      </c>
      <c r="AW146" s="13" t="s">
        <v>32</v>
      </c>
      <c r="AX146" s="13" t="s">
        <v>83</v>
      </c>
      <c r="AY146" s="164" t="s">
        <v>145</v>
      </c>
    </row>
    <row r="147" spans="1:65" s="2" customFormat="1" ht="24.15" customHeight="1">
      <c r="A147" s="32"/>
      <c r="B147" s="148"/>
      <c r="C147" s="149" t="s">
        <v>208</v>
      </c>
      <c r="D147" s="149" t="s">
        <v>147</v>
      </c>
      <c r="E147" s="150" t="s">
        <v>270</v>
      </c>
      <c r="F147" s="151" t="s">
        <v>271</v>
      </c>
      <c r="G147" s="152" t="s">
        <v>150</v>
      </c>
      <c r="H147" s="153">
        <v>22</v>
      </c>
      <c r="I147" s="154"/>
      <c r="J147" s="155">
        <f>ROUND(I147*H147,2)</f>
        <v>0</v>
      </c>
      <c r="K147" s="151" t="s">
        <v>166</v>
      </c>
      <c r="L147" s="33"/>
      <c r="M147" s="156" t="s">
        <v>1</v>
      </c>
      <c r="N147" s="157" t="s">
        <v>41</v>
      </c>
      <c r="O147" s="58"/>
      <c r="P147" s="158">
        <f>O147*H147</f>
        <v>0</v>
      </c>
      <c r="Q147" s="158">
        <v>0</v>
      </c>
      <c r="R147" s="158">
        <f>Q147*H147</f>
        <v>0</v>
      </c>
      <c r="S147" s="158">
        <v>0</v>
      </c>
      <c r="T147" s="159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0" t="s">
        <v>152</v>
      </c>
      <c r="AT147" s="160" t="s">
        <v>147</v>
      </c>
      <c r="AU147" s="160" t="s">
        <v>85</v>
      </c>
      <c r="AY147" s="17" t="s">
        <v>145</v>
      </c>
      <c r="BE147" s="161">
        <f>IF(N147="základní",J147,0)</f>
        <v>0</v>
      </c>
      <c r="BF147" s="161">
        <f>IF(N147="snížená",J147,0)</f>
        <v>0</v>
      </c>
      <c r="BG147" s="161">
        <f>IF(N147="zákl. přenesená",J147,0)</f>
        <v>0</v>
      </c>
      <c r="BH147" s="161">
        <f>IF(N147="sníž. přenesená",J147,0)</f>
        <v>0</v>
      </c>
      <c r="BI147" s="161">
        <f>IF(N147="nulová",J147,0)</f>
        <v>0</v>
      </c>
      <c r="BJ147" s="17" t="s">
        <v>83</v>
      </c>
      <c r="BK147" s="161">
        <f>ROUND(I147*H147,2)</f>
        <v>0</v>
      </c>
      <c r="BL147" s="17" t="s">
        <v>152</v>
      </c>
      <c r="BM147" s="160" t="s">
        <v>272</v>
      </c>
    </row>
    <row r="148" spans="1:65" s="15" customFormat="1">
      <c r="B148" s="192"/>
      <c r="D148" s="163" t="s">
        <v>157</v>
      </c>
      <c r="E148" s="193" t="s">
        <v>1</v>
      </c>
      <c r="F148" s="194" t="s">
        <v>268</v>
      </c>
      <c r="H148" s="193" t="s">
        <v>1</v>
      </c>
      <c r="I148" s="195"/>
      <c r="L148" s="192"/>
      <c r="M148" s="196"/>
      <c r="N148" s="197"/>
      <c r="O148" s="197"/>
      <c r="P148" s="197"/>
      <c r="Q148" s="197"/>
      <c r="R148" s="197"/>
      <c r="S148" s="197"/>
      <c r="T148" s="198"/>
      <c r="AT148" s="193" t="s">
        <v>157</v>
      </c>
      <c r="AU148" s="193" t="s">
        <v>85</v>
      </c>
      <c r="AV148" s="15" t="s">
        <v>83</v>
      </c>
      <c r="AW148" s="15" t="s">
        <v>32</v>
      </c>
      <c r="AX148" s="15" t="s">
        <v>76</v>
      </c>
      <c r="AY148" s="193" t="s">
        <v>145</v>
      </c>
    </row>
    <row r="149" spans="1:65" s="13" customFormat="1">
      <c r="B149" s="162"/>
      <c r="D149" s="163" t="s">
        <v>157</v>
      </c>
      <c r="E149" s="164" t="s">
        <v>1</v>
      </c>
      <c r="F149" s="165" t="s">
        <v>273</v>
      </c>
      <c r="H149" s="166">
        <v>22</v>
      </c>
      <c r="I149" s="167"/>
      <c r="L149" s="162"/>
      <c r="M149" s="168"/>
      <c r="N149" s="169"/>
      <c r="O149" s="169"/>
      <c r="P149" s="169"/>
      <c r="Q149" s="169"/>
      <c r="R149" s="169"/>
      <c r="S149" s="169"/>
      <c r="T149" s="170"/>
      <c r="AT149" s="164" t="s">
        <v>157</v>
      </c>
      <c r="AU149" s="164" t="s">
        <v>85</v>
      </c>
      <c r="AV149" s="13" t="s">
        <v>85</v>
      </c>
      <c r="AW149" s="13" t="s">
        <v>32</v>
      </c>
      <c r="AX149" s="13" t="s">
        <v>83</v>
      </c>
      <c r="AY149" s="164" t="s">
        <v>145</v>
      </c>
    </row>
    <row r="150" spans="1:65" s="2" customFormat="1" ht="16.5" customHeight="1">
      <c r="A150" s="32"/>
      <c r="B150" s="148"/>
      <c r="C150" s="182" t="s">
        <v>8</v>
      </c>
      <c r="D150" s="182" t="s">
        <v>257</v>
      </c>
      <c r="E150" s="183" t="s">
        <v>274</v>
      </c>
      <c r="F150" s="184" t="s">
        <v>275</v>
      </c>
      <c r="G150" s="185" t="s">
        <v>276</v>
      </c>
      <c r="H150" s="186">
        <v>0.44</v>
      </c>
      <c r="I150" s="187"/>
      <c r="J150" s="188">
        <f>ROUND(I150*H150,2)</f>
        <v>0</v>
      </c>
      <c r="K150" s="184" t="s">
        <v>166</v>
      </c>
      <c r="L150" s="189"/>
      <c r="M150" s="190" t="s">
        <v>1</v>
      </c>
      <c r="N150" s="191" t="s">
        <v>41</v>
      </c>
      <c r="O150" s="58"/>
      <c r="P150" s="158">
        <f>O150*H150</f>
        <v>0</v>
      </c>
      <c r="Q150" s="158">
        <v>1E-3</v>
      </c>
      <c r="R150" s="158">
        <f>Q150*H150</f>
        <v>4.4000000000000002E-4</v>
      </c>
      <c r="S150" s="158">
        <v>0</v>
      </c>
      <c r="T150" s="159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0" t="s">
        <v>192</v>
      </c>
      <c r="AT150" s="160" t="s">
        <v>257</v>
      </c>
      <c r="AU150" s="160" t="s">
        <v>85</v>
      </c>
      <c r="AY150" s="17" t="s">
        <v>145</v>
      </c>
      <c r="BE150" s="161">
        <f>IF(N150="základní",J150,0)</f>
        <v>0</v>
      </c>
      <c r="BF150" s="161">
        <f>IF(N150="snížená",J150,0)</f>
        <v>0</v>
      </c>
      <c r="BG150" s="161">
        <f>IF(N150="zákl. přenesená",J150,0)</f>
        <v>0</v>
      </c>
      <c r="BH150" s="161">
        <f>IF(N150="sníž. přenesená",J150,0)</f>
        <v>0</v>
      </c>
      <c r="BI150" s="161">
        <f>IF(N150="nulová",J150,0)</f>
        <v>0</v>
      </c>
      <c r="BJ150" s="17" t="s">
        <v>83</v>
      </c>
      <c r="BK150" s="161">
        <f>ROUND(I150*H150,2)</f>
        <v>0</v>
      </c>
      <c r="BL150" s="17" t="s">
        <v>152</v>
      </c>
      <c r="BM150" s="160" t="s">
        <v>277</v>
      </c>
    </row>
    <row r="151" spans="1:65" s="13" customFormat="1">
      <c r="B151" s="162"/>
      <c r="D151" s="163" t="s">
        <v>157</v>
      </c>
      <c r="F151" s="165" t="s">
        <v>278</v>
      </c>
      <c r="H151" s="166">
        <v>0.44</v>
      </c>
      <c r="I151" s="167"/>
      <c r="L151" s="162"/>
      <c r="M151" s="168"/>
      <c r="N151" s="169"/>
      <c r="O151" s="169"/>
      <c r="P151" s="169"/>
      <c r="Q151" s="169"/>
      <c r="R151" s="169"/>
      <c r="S151" s="169"/>
      <c r="T151" s="170"/>
      <c r="AT151" s="164" t="s">
        <v>157</v>
      </c>
      <c r="AU151" s="164" t="s">
        <v>85</v>
      </c>
      <c r="AV151" s="13" t="s">
        <v>85</v>
      </c>
      <c r="AW151" s="13" t="s">
        <v>3</v>
      </c>
      <c r="AX151" s="13" t="s">
        <v>83</v>
      </c>
      <c r="AY151" s="164" t="s">
        <v>145</v>
      </c>
    </row>
    <row r="152" spans="1:65" s="2" customFormat="1" ht="24.15" customHeight="1">
      <c r="A152" s="32"/>
      <c r="B152" s="148"/>
      <c r="C152" s="149" t="s">
        <v>217</v>
      </c>
      <c r="D152" s="149" t="s">
        <v>147</v>
      </c>
      <c r="E152" s="150" t="s">
        <v>279</v>
      </c>
      <c r="F152" s="151" t="s">
        <v>280</v>
      </c>
      <c r="G152" s="152" t="s">
        <v>150</v>
      </c>
      <c r="H152" s="153">
        <v>139.19999999999999</v>
      </c>
      <c r="I152" s="154"/>
      <c r="J152" s="155">
        <f>ROUND(I152*H152,2)</f>
        <v>0</v>
      </c>
      <c r="K152" s="151" t="s">
        <v>166</v>
      </c>
      <c r="L152" s="33"/>
      <c r="M152" s="156" t="s">
        <v>1</v>
      </c>
      <c r="N152" s="157" t="s">
        <v>41</v>
      </c>
      <c r="O152" s="58"/>
      <c r="P152" s="158">
        <f>O152*H152</f>
        <v>0</v>
      </c>
      <c r="Q152" s="158">
        <v>0</v>
      </c>
      <c r="R152" s="158">
        <f>Q152*H152</f>
        <v>0</v>
      </c>
      <c r="S152" s="158">
        <v>0</v>
      </c>
      <c r="T152" s="159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0" t="s">
        <v>152</v>
      </c>
      <c r="AT152" s="160" t="s">
        <v>147</v>
      </c>
      <c r="AU152" s="160" t="s">
        <v>85</v>
      </c>
      <c r="AY152" s="17" t="s">
        <v>145</v>
      </c>
      <c r="BE152" s="161">
        <f>IF(N152="základní",J152,0)</f>
        <v>0</v>
      </c>
      <c r="BF152" s="161">
        <f>IF(N152="snížená",J152,0)</f>
        <v>0</v>
      </c>
      <c r="BG152" s="161">
        <f>IF(N152="zákl. přenesená",J152,0)</f>
        <v>0</v>
      </c>
      <c r="BH152" s="161">
        <f>IF(N152="sníž. přenesená",J152,0)</f>
        <v>0</v>
      </c>
      <c r="BI152" s="161">
        <f>IF(N152="nulová",J152,0)</f>
        <v>0</v>
      </c>
      <c r="BJ152" s="17" t="s">
        <v>83</v>
      </c>
      <c r="BK152" s="161">
        <f>ROUND(I152*H152,2)</f>
        <v>0</v>
      </c>
      <c r="BL152" s="17" t="s">
        <v>152</v>
      </c>
      <c r="BM152" s="160" t="s">
        <v>281</v>
      </c>
    </row>
    <row r="153" spans="1:65" s="13" customFormat="1">
      <c r="B153" s="162"/>
      <c r="D153" s="163" t="s">
        <v>157</v>
      </c>
      <c r="E153" s="164" t="s">
        <v>1</v>
      </c>
      <c r="F153" s="165" t="s">
        <v>282</v>
      </c>
      <c r="H153" s="166">
        <v>97</v>
      </c>
      <c r="I153" s="167"/>
      <c r="L153" s="162"/>
      <c r="M153" s="168"/>
      <c r="N153" s="169"/>
      <c r="O153" s="169"/>
      <c r="P153" s="169"/>
      <c r="Q153" s="169"/>
      <c r="R153" s="169"/>
      <c r="S153" s="169"/>
      <c r="T153" s="170"/>
      <c r="AT153" s="164" t="s">
        <v>157</v>
      </c>
      <c r="AU153" s="164" t="s">
        <v>85</v>
      </c>
      <c r="AV153" s="13" t="s">
        <v>85</v>
      </c>
      <c r="AW153" s="13" t="s">
        <v>32</v>
      </c>
      <c r="AX153" s="13" t="s">
        <v>76</v>
      </c>
      <c r="AY153" s="164" t="s">
        <v>145</v>
      </c>
    </row>
    <row r="154" spans="1:65" s="13" customFormat="1">
      <c r="B154" s="162"/>
      <c r="D154" s="163" t="s">
        <v>157</v>
      </c>
      <c r="E154" s="164" t="s">
        <v>1</v>
      </c>
      <c r="F154" s="165" t="s">
        <v>283</v>
      </c>
      <c r="H154" s="166">
        <v>42.2</v>
      </c>
      <c r="I154" s="167"/>
      <c r="L154" s="162"/>
      <c r="M154" s="168"/>
      <c r="N154" s="169"/>
      <c r="O154" s="169"/>
      <c r="P154" s="169"/>
      <c r="Q154" s="169"/>
      <c r="R154" s="169"/>
      <c r="S154" s="169"/>
      <c r="T154" s="170"/>
      <c r="AT154" s="164" t="s">
        <v>157</v>
      </c>
      <c r="AU154" s="164" t="s">
        <v>85</v>
      </c>
      <c r="AV154" s="13" t="s">
        <v>85</v>
      </c>
      <c r="AW154" s="13" t="s">
        <v>32</v>
      </c>
      <c r="AX154" s="13" t="s">
        <v>76</v>
      </c>
      <c r="AY154" s="164" t="s">
        <v>145</v>
      </c>
    </row>
    <row r="155" spans="1:65" s="14" customFormat="1">
      <c r="B155" s="171"/>
      <c r="D155" s="163" t="s">
        <v>157</v>
      </c>
      <c r="E155" s="172" t="s">
        <v>1</v>
      </c>
      <c r="F155" s="173" t="s">
        <v>161</v>
      </c>
      <c r="H155" s="174">
        <v>139.19999999999999</v>
      </c>
      <c r="I155" s="175"/>
      <c r="L155" s="171"/>
      <c r="M155" s="176"/>
      <c r="N155" s="177"/>
      <c r="O155" s="177"/>
      <c r="P155" s="177"/>
      <c r="Q155" s="177"/>
      <c r="R155" s="177"/>
      <c r="S155" s="177"/>
      <c r="T155" s="178"/>
      <c r="AT155" s="172" t="s">
        <v>157</v>
      </c>
      <c r="AU155" s="172" t="s">
        <v>85</v>
      </c>
      <c r="AV155" s="14" t="s">
        <v>152</v>
      </c>
      <c r="AW155" s="14" t="s">
        <v>32</v>
      </c>
      <c r="AX155" s="14" t="s">
        <v>83</v>
      </c>
      <c r="AY155" s="172" t="s">
        <v>145</v>
      </c>
    </row>
    <row r="156" spans="1:65" s="2" customFormat="1" ht="24.15" customHeight="1">
      <c r="A156" s="32"/>
      <c r="B156" s="148"/>
      <c r="C156" s="149" t="s">
        <v>222</v>
      </c>
      <c r="D156" s="149" t="s">
        <v>147</v>
      </c>
      <c r="E156" s="150" t="s">
        <v>284</v>
      </c>
      <c r="F156" s="151" t="s">
        <v>285</v>
      </c>
      <c r="G156" s="152" t="s">
        <v>150</v>
      </c>
      <c r="H156" s="153">
        <v>22</v>
      </c>
      <c r="I156" s="154"/>
      <c r="J156" s="155">
        <f>ROUND(I156*H156,2)</f>
        <v>0</v>
      </c>
      <c r="K156" s="151" t="s">
        <v>166</v>
      </c>
      <c r="L156" s="33"/>
      <c r="M156" s="156" t="s">
        <v>1</v>
      </c>
      <c r="N156" s="157" t="s">
        <v>41</v>
      </c>
      <c r="O156" s="58"/>
      <c r="P156" s="158">
        <f>O156*H156</f>
        <v>0</v>
      </c>
      <c r="Q156" s="158">
        <v>0</v>
      </c>
      <c r="R156" s="158">
        <f>Q156*H156</f>
        <v>0</v>
      </c>
      <c r="S156" s="158">
        <v>0</v>
      </c>
      <c r="T156" s="159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0" t="s">
        <v>152</v>
      </c>
      <c r="AT156" s="160" t="s">
        <v>147</v>
      </c>
      <c r="AU156" s="160" t="s">
        <v>85</v>
      </c>
      <c r="AY156" s="17" t="s">
        <v>145</v>
      </c>
      <c r="BE156" s="161">
        <f>IF(N156="základní",J156,0)</f>
        <v>0</v>
      </c>
      <c r="BF156" s="161">
        <f>IF(N156="snížená",J156,0)</f>
        <v>0</v>
      </c>
      <c r="BG156" s="161">
        <f>IF(N156="zákl. přenesená",J156,0)</f>
        <v>0</v>
      </c>
      <c r="BH156" s="161">
        <f>IF(N156="sníž. přenesená",J156,0)</f>
        <v>0</v>
      </c>
      <c r="BI156" s="161">
        <f>IF(N156="nulová",J156,0)</f>
        <v>0</v>
      </c>
      <c r="BJ156" s="17" t="s">
        <v>83</v>
      </c>
      <c r="BK156" s="161">
        <f>ROUND(I156*H156,2)</f>
        <v>0</v>
      </c>
      <c r="BL156" s="17" t="s">
        <v>152</v>
      </c>
      <c r="BM156" s="160" t="s">
        <v>286</v>
      </c>
    </row>
    <row r="157" spans="1:65" s="2" customFormat="1" ht="21.75" customHeight="1">
      <c r="A157" s="32"/>
      <c r="B157" s="148"/>
      <c r="C157" s="149" t="s">
        <v>226</v>
      </c>
      <c r="D157" s="149" t="s">
        <v>147</v>
      </c>
      <c r="E157" s="150" t="s">
        <v>287</v>
      </c>
      <c r="F157" s="151" t="s">
        <v>288</v>
      </c>
      <c r="G157" s="152" t="s">
        <v>150</v>
      </c>
      <c r="H157" s="153">
        <v>22</v>
      </c>
      <c r="I157" s="154"/>
      <c r="J157" s="155">
        <f>ROUND(I157*H157,2)</f>
        <v>0</v>
      </c>
      <c r="K157" s="151" t="s">
        <v>166</v>
      </c>
      <c r="L157" s="33"/>
      <c r="M157" s="156" t="s">
        <v>1</v>
      </c>
      <c r="N157" s="157" t="s">
        <v>41</v>
      </c>
      <c r="O157" s="58"/>
      <c r="P157" s="158">
        <f>O157*H157</f>
        <v>0</v>
      </c>
      <c r="Q157" s="158">
        <v>0</v>
      </c>
      <c r="R157" s="158">
        <f>Q157*H157</f>
        <v>0</v>
      </c>
      <c r="S157" s="158">
        <v>0</v>
      </c>
      <c r="T157" s="159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0" t="s">
        <v>152</v>
      </c>
      <c r="AT157" s="160" t="s">
        <v>147</v>
      </c>
      <c r="AU157" s="160" t="s">
        <v>85</v>
      </c>
      <c r="AY157" s="17" t="s">
        <v>145</v>
      </c>
      <c r="BE157" s="161">
        <f>IF(N157="základní",J157,0)</f>
        <v>0</v>
      </c>
      <c r="BF157" s="161">
        <f>IF(N157="snížená",J157,0)</f>
        <v>0</v>
      </c>
      <c r="BG157" s="161">
        <f>IF(N157="zákl. přenesená",J157,0)</f>
        <v>0</v>
      </c>
      <c r="BH157" s="161">
        <f>IF(N157="sníž. přenesená",J157,0)</f>
        <v>0</v>
      </c>
      <c r="BI157" s="161">
        <f>IF(N157="nulová",J157,0)</f>
        <v>0</v>
      </c>
      <c r="BJ157" s="17" t="s">
        <v>83</v>
      </c>
      <c r="BK157" s="161">
        <f>ROUND(I157*H157,2)</f>
        <v>0</v>
      </c>
      <c r="BL157" s="17" t="s">
        <v>152</v>
      </c>
      <c r="BM157" s="160" t="s">
        <v>289</v>
      </c>
    </row>
    <row r="158" spans="1:65" s="2" customFormat="1" ht="21.75" customHeight="1">
      <c r="A158" s="32"/>
      <c r="B158" s="148"/>
      <c r="C158" s="149" t="s">
        <v>230</v>
      </c>
      <c r="D158" s="149" t="s">
        <v>147</v>
      </c>
      <c r="E158" s="150" t="s">
        <v>290</v>
      </c>
      <c r="F158" s="151" t="s">
        <v>291</v>
      </c>
      <c r="G158" s="152" t="s">
        <v>172</v>
      </c>
      <c r="H158" s="153">
        <v>0.22</v>
      </c>
      <c r="I158" s="154"/>
      <c r="J158" s="155">
        <f>ROUND(I158*H158,2)</f>
        <v>0</v>
      </c>
      <c r="K158" s="151" t="s">
        <v>166</v>
      </c>
      <c r="L158" s="33"/>
      <c r="M158" s="156" t="s">
        <v>1</v>
      </c>
      <c r="N158" s="157" t="s">
        <v>41</v>
      </c>
      <c r="O158" s="58"/>
      <c r="P158" s="158">
        <f>O158*H158</f>
        <v>0</v>
      </c>
      <c r="Q158" s="158">
        <v>0</v>
      </c>
      <c r="R158" s="158">
        <f>Q158*H158</f>
        <v>0</v>
      </c>
      <c r="S158" s="158">
        <v>0</v>
      </c>
      <c r="T158" s="159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0" t="s">
        <v>152</v>
      </c>
      <c r="AT158" s="160" t="s">
        <v>147</v>
      </c>
      <c r="AU158" s="160" t="s">
        <v>85</v>
      </c>
      <c r="AY158" s="17" t="s">
        <v>145</v>
      </c>
      <c r="BE158" s="161">
        <f>IF(N158="základní",J158,0)</f>
        <v>0</v>
      </c>
      <c r="BF158" s="161">
        <f>IF(N158="snížená",J158,0)</f>
        <v>0</v>
      </c>
      <c r="BG158" s="161">
        <f>IF(N158="zákl. přenesená",J158,0)</f>
        <v>0</v>
      </c>
      <c r="BH158" s="161">
        <f>IF(N158="sníž. přenesená",J158,0)</f>
        <v>0</v>
      </c>
      <c r="BI158" s="161">
        <f>IF(N158="nulová",J158,0)</f>
        <v>0</v>
      </c>
      <c r="BJ158" s="17" t="s">
        <v>83</v>
      </c>
      <c r="BK158" s="161">
        <f>ROUND(I158*H158,2)</f>
        <v>0</v>
      </c>
      <c r="BL158" s="17" t="s">
        <v>152</v>
      </c>
      <c r="BM158" s="160" t="s">
        <v>292</v>
      </c>
    </row>
    <row r="159" spans="1:65" s="13" customFormat="1">
      <c r="B159" s="162"/>
      <c r="D159" s="163" t="s">
        <v>157</v>
      </c>
      <c r="E159" s="164" t="s">
        <v>1</v>
      </c>
      <c r="F159" s="165" t="s">
        <v>293</v>
      </c>
      <c r="H159" s="166">
        <v>0.22</v>
      </c>
      <c r="I159" s="167"/>
      <c r="L159" s="162"/>
      <c r="M159" s="168"/>
      <c r="N159" s="169"/>
      <c r="O159" s="169"/>
      <c r="P159" s="169"/>
      <c r="Q159" s="169"/>
      <c r="R159" s="169"/>
      <c r="S159" s="169"/>
      <c r="T159" s="170"/>
      <c r="AT159" s="164" t="s">
        <v>157</v>
      </c>
      <c r="AU159" s="164" t="s">
        <v>85</v>
      </c>
      <c r="AV159" s="13" t="s">
        <v>85</v>
      </c>
      <c r="AW159" s="13" t="s">
        <v>32</v>
      </c>
      <c r="AX159" s="13" t="s">
        <v>83</v>
      </c>
      <c r="AY159" s="164" t="s">
        <v>145</v>
      </c>
    </row>
    <row r="160" spans="1:65" s="12" customFormat="1" ht="22.8" customHeight="1">
      <c r="B160" s="135"/>
      <c r="D160" s="136" t="s">
        <v>75</v>
      </c>
      <c r="E160" s="146" t="s">
        <v>152</v>
      </c>
      <c r="F160" s="146" t="s">
        <v>294</v>
      </c>
      <c r="I160" s="138"/>
      <c r="J160" s="147">
        <f>BK160</f>
        <v>0</v>
      </c>
      <c r="L160" s="135"/>
      <c r="M160" s="140"/>
      <c r="N160" s="141"/>
      <c r="O160" s="141"/>
      <c r="P160" s="142">
        <f>SUM(P161:P162)</f>
        <v>0</v>
      </c>
      <c r="Q160" s="141"/>
      <c r="R160" s="142">
        <f>SUM(R161:R162)</f>
        <v>0.45378479999999999</v>
      </c>
      <c r="S160" s="141"/>
      <c r="T160" s="143">
        <f>SUM(T161:T162)</f>
        <v>0</v>
      </c>
      <c r="AR160" s="136" t="s">
        <v>83</v>
      </c>
      <c r="AT160" s="144" t="s">
        <v>75</v>
      </c>
      <c r="AU160" s="144" t="s">
        <v>83</v>
      </c>
      <c r="AY160" s="136" t="s">
        <v>145</v>
      </c>
      <c r="BK160" s="145">
        <f>SUM(BK161:BK162)</f>
        <v>0</v>
      </c>
    </row>
    <row r="161" spans="1:65" s="2" customFormat="1" ht="24.15" customHeight="1">
      <c r="A161" s="32"/>
      <c r="B161" s="148"/>
      <c r="C161" s="149" t="s">
        <v>295</v>
      </c>
      <c r="D161" s="149" t="s">
        <v>147</v>
      </c>
      <c r="E161" s="150" t="s">
        <v>296</v>
      </c>
      <c r="F161" s="151" t="s">
        <v>297</v>
      </c>
      <c r="G161" s="152" t="s">
        <v>172</v>
      </c>
      <c r="H161" s="153">
        <v>0.24</v>
      </c>
      <c r="I161" s="154"/>
      <c r="J161" s="155">
        <f>ROUND(I161*H161,2)</f>
        <v>0</v>
      </c>
      <c r="K161" s="151" t="s">
        <v>151</v>
      </c>
      <c r="L161" s="33"/>
      <c r="M161" s="156" t="s">
        <v>1</v>
      </c>
      <c r="N161" s="157" t="s">
        <v>41</v>
      </c>
      <c r="O161" s="58"/>
      <c r="P161" s="158">
        <f>O161*H161</f>
        <v>0</v>
      </c>
      <c r="Q161" s="158">
        <v>1.8907700000000001</v>
      </c>
      <c r="R161" s="158">
        <f>Q161*H161</f>
        <v>0.45378479999999999</v>
      </c>
      <c r="S161" s="158">
        <v>0</v>
      </c>
      <c r="T161" s="159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0" t="s">
        <v>152</v>
      </c>
      <c r="AT161" s="160" t="s">
        <v>147</v>
      </c>
      <c r="AU161" s="160" t="s">
        <v>85</v>
      </c>
      <c r="AY161" s="17" t="s">
        <v>145</v>
      </c>
      <c r="BE161" s="161">
        <f>IF(N161="základní",J161,0)</f>
        <v>0</v>
      </c>
      <c r="BF161" s="161">
        <f>IF(N161="snížená",J161,0)</f>
        <v>0</v>
      </c>
      <c r="BG161" s="161">
        <f>IF(N161="zákl. přenesená",J161,0)</f>
        <v>0</v>
      </c>
      <c r="BH161" s="161">
        <f>IF(N161="sníž. přenesená",J161,0)</f>
        <v>0</v>
      </c>
      <c r="BI161" s="161">
        <f>IF(N161="nulová",J161,0)</f>
        <v>0</v>
      </c>
      <c r="BJ161" s="17" t="s">
        <v>83</v>
      </c>
      <c r="BK161" s="161">
        <f>ROUND(I161*H161,2)</f>
        <v>0</v>
      </c>
      <c r="BL161" s="17" t="s">
        <v>152</v>
      </c>
      <c r="BM161" s="160" t="s">
        <v>298</v>
      </c>
    </row>
    <row r="162" spans="1:65" s="13" customFormat="1">
      <c r="B162" s="162"/>
      <c r="D162" s="163" t="s">
        <v>157</v>
      </c>
      <c r="E162" s="164" t="s">
        <v>1</v>
      </c>
      <c r="F162" s="165" t="s">
        <v>299</v>
      </c>
      <c r="H162" s="166">
        <v>0.24</v>
      </c>
      <c r="I162" s="167"/>
      <c r="L162" s="162"/>
      <c r="M162" s="168"/>
      <c r="N162" s="169"/>
      <c r="O162" s="169"/>
      <c r="P162" s="169"/>
      <c r="Q162" s="169"/>
      <c r="R162" s="169"/>
      <c r="S162" s="169"/>
      <c r="T162" s="170"/>
      <c r="AT162" s="164" t="s">
        <v>157</v>
      </c>
      <c r="AU162" s="164" t="s">
        <v>85</v>
      </c>
      <c r="AV162" s="13" t="s">
        <v>85</v>
      </c>
      <c r="AW162" s="13" t="s">
        <v>32</v>
      </c>
      <c r="AX162" s="13" t="s">
        <v>83</v>
      </c>
      <c r="AY162" s="164" t="s">
        <v>145</v>
      </c>
    </row>
    <row r="163" spans="1:65" s="12" customFormat="1" ht="22.8" customHeight="1">
      <c r="B163" s="135"/>
      <c r="D163" s="136" t="s">
        <v>75</v>
      </c>
      <c r="E163" s="146" t="s">
        <v>177</v>
      </c>
      <c r="F163" s="146" t="s">
        <v>300</v>
      </c>
      <c r="I163" s="138"/>
      <c r="J163" s="147">
        <f>BK163</f>
        <v>0</v>
      </c>
      <c r="L163" s="135"/>
      <c r="M163" s="140"/>
      <c r="N163" s="141"/>
      <c r="O163" s="141"/>
      <c r="P163" s="142">
        <f>SUM(P164:P179)</f>
        <v>0</v>
      </c>
      <c r="Q163" s="141"/>
      <c r="R163" s="142">
        <f>SUM(R164:R179)</f>
        <v>78.724640000000008</v>
      </c>
      <c r="S163" s="141"/>
      <c r="T163" s="143">
        <f>SUM(T164:T179)</f>
        <v>0</v>
      </c>
      <c r="AR163" s="136" t="s">
        <v>83</v>
      </c>
      <c r="AT163" s="144" t="s">
        <v>75</v>
      </c>
      <c r="AU163" s="144" t="s">
        <v>83</v>
      </c>
      <c r="AY163" s="136" t="s">
        <v>145</v>
      </c>
      <c r="BK163" s="145">
        <f>SUM(BK164:BK179)</f>
        <v>0</v>
      </c>
    </row>
    <row r="164" spans="1:65" s="2" customFormat="1" ht="24.15" customHeight="1">
      <c r="A164" s="32"/>
      <c r="B164" s="148"/>
      <c r="C164" s="149" t="s">
        <v>301</v>
      </c>
      <c r="D164" s="149" t="s">
        <v>147</v>
      </c>
      <c r="E164" s="150" t="s">
        <v>302</v>
      </c>
      <c r="F164" s="151" t="s">
        <v>303</v>
      </c>
      <c r="G164" s="152" t="s">
        <v>150</v>
      </c>
      <c r="H164" s="153">
        <v>97</v>
      </c>
      <c r="I164" s="154"/>
      <c r="J164" s="155">
        <f>ROUND(I164*H164,2)</f>
        <v>0</v>
      </c>
      <c r="K164" s="151" t="s">
        <v>166</v>
      </c>
      <c r="L164" s="33"/>
      <c r="M164" s="156" t="s">
        <v>1</v>
      </c>
      <c r="N164" s="157" t="s">
        <v>41</v>
      </c>
      <c r="O164" s="58"/>
      <c r="P164" s="158">
        <f>O164*H164</f>
        <v>0</v>
      </c>
      <c r="Q164" s="158">
        <v>0.57499999999999996</v>
      </c>
      <c r="R164" s="158">
        <f>Q164*H164</f>
        <v>55.774999999999999</v>
      </c>
      <c r="S164" s="158">
        <v>0</v>
      </c>
      <c r="T164" s="159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0" t="s">
        <v>152</v>
      </c>
      <c r="AT164" s="160" t="s">
        <v>147</v>
      </c>
      <c r="AU164" s="160" t="s">
        <v>85</v>
      </c>
      <c r="AY164" s="17" t="s">
        <v>145</v>
      </c>
      <c r="BE164" s="161">
        <f>IF(N164="základní",J164,0)</f>
        <v>0</v>
      </c>
      <c r="BF164" s="161">
        <f>IF(N164="snížená",J164,0)</f>
        <v>0</v>
      </c>
      <c r="BG164" s="161">
        <f>IF(N164="zákl. přenesená",J164,0)</f>
        <v>0</v>
      </c>
      <c r="BH164" s="161">
        <f>IF(N164="sníž. přenesená",J164,0)</f>
        <v>0</v>
      </c>
      <c r="BI164" s="161">
        <f>IF(N164="nulová",J164,0)</f>
        <v>0</v>
      </c>
      <c r="BJ164" s="17" t="s">
        <v>83</v>
      </c>
      <c r="BK164" s="161">
        <f>ROUND(I164*H164,2)</f>
        <v>0</v>
      </c>
      <c r="BL164" s="17" t="s">
        <v>152</v>
      </c>
      <c r="BM164" s="160" t="s">
        <v>304</v>
      </c>
    </row>
    <row r="165" spans="1:65" s="13" customFormat="1">
      <c r="B165" s="162"/>
      <c r="D165" s="163" t="s">
        <v>157</v>
      </c>
      <c r="E165" s="164" t="s">
        <v>1</v>
      </c>
      <c r="F165" s="165" t="s">
        <v>305</v>
      </c>
      <c r="H165" s="166">
        <v>15</v>
      </c>
      <c r="I165" s="167"/>
      <c r="L165" s="162"/>
      <c r="M165" s="168"/>
      <c r="N165" s="169"/>
      <c r="O165" s="169"/>
      <c r="P165" s="169"/>
      <c r="Q165" s="169"/>
      <c r="R165" s="169"/>
      <c r="S165" s="169"/>
      <c r="T165" s="170"/>
      <c r="AT165" s="164" t="s">
        <v>157</v>
      </c>
      <c r="AU165" s="164" t="s">
        <v>85</v>
      </c>
      <c r="AV165" s="13" t="s">
        <v>85</v>
      </c>
      <c r="AW165" s="13" t="s">
        <v>32</v>
      </c>
      <c r="AX165" s="13" t="s">
        <v>76</v>
      </c>
      <c r="AY165" s="164" t="s">
        <v>145</v>
      </c>
    </row>
    <row r="166" spans="1:65" s="13" customFormat="1">
      <c r="B166" s="162"/>
      <c r="D166" s="163" t="s">
        <v>157</v>
      </c>
      <c r="E166" s="164" t="s">
        <v>1</v>
      </c>
      <c r="F166" s="165" t="s">
        <v>306</v>
      </c>
      <c r="H166" s="166">
        <v>82</v>
      </c>
      <c r="I166" s="167"/>
      <c r="L166" s="162"/>
      <c r="M166" s="168"/>
      <c r="N166" s="169"/>
      <c r="O166" s="169"/>
      <c r="P166" s="169"/>
      <c r="Q166" s="169"/>
      <c r="R166" s="169"/>
      <c r="S166" s="169"/>
      <c r="T166" s="170"/>
      <c r="AT166" s="164" t="s">
        <v>157</v>
      </c>
      <c r="AU166" s="164" t="s">
        <v>85</v>
      </c>
      <c r="AV166" s="13" t="s">
        <v>85</v>
      </c>
      <c r="AW166" s="13" t="s">
        <v>32</v>
      </c>
      <c r="AX166" s="13" t="s">
        <v>76</v>
      </c>
      <c r="AY166" s="164" t="s">
        <v>145</v>
      </c>
    </row>
    <row r="167" spans="1:65" s="14" customFormat="1">
      <c r="B167" s="171"/>
      <c r="D167" s="163" t="s">
        <v>157</v>
      </c>
      <c r="E167" s="172" t="s">
        <v>1</v>
      </c>
      <c r="F167" s="173" t="s">
        <v>161</v>
      </c>
      <c r="H167" s="174">
        <v>97</v>
      </c>
      <c r="I167" s="175"/>
      <c r="L167" s="171"/>
      <c r="M167" s="176"/>
      <c r="N167" s="177"/>
      <c r="O167" s="177"/>
      <c r="P167" s="177"/>
      <c r="Q167" s="177"/>
      <c r="R167" s="177"/>
      <c r="S167" s="177"/>
      <c r="T167" s="178"/>
      <c r="AT167" s="172" t="s">
        <v>157</v>
      </c>
      <c r="AU167" s="172" t="s">
        <v>85</v>
      </c>
      <c r="AV167" s="14" t="s">
        <v>152</v>
      </c>
      <c r="AW167" s="14" t="s">
        <v>32</v>
      </c>
      <c r="AX167" s="14" t="s">
        <v>83</v>
      </c>
      <c r="AY167" s="172" t="s">
        <v>145</v>
      </c>
    </row>
    <row r="168" spans="1:65" s="2" customFormat="1" ht="24.15" customHeight="1">
      <c r="A168" s="32"/>
      <c r="B168" s="148"/>
      <c r="C168" s="149" t="s">
        <v>307</v>
      </c>
      <c r="D168" s="149" t="s">
        <v>147</v>
      </c>
      <c r="E168" s="150" t="s">
        <v>308</v>
      </c>
      <c r="F168" s="151" t="s">
        <v>309</v>
      </c>
      <c r="G168" s="152" t="s">
        <v>150</v>
      </c>
      <c r="H168" s="153">
        <v>6</v>
      </c>
      <c r="I168" s="154"/>
      <c r="J168" s="155">
        <f>ROUND(I168*H168,2)</f>
        <v>0</v>
      </c>
      <c r="K168" s="151" t="s">
        <v>166</v>
      </c>
      <c r="L168" s="33"/>
      <c r="M168" s="156" t="s">
        <v>1</v>
      </c>
      <c r="N168" s="157" t="s">
        <v>41</v>
      </c>
      <c r="O168" s="58"/>
      <c r="P168" s="158">
        <f>O168*H168</f>
        <v>0</v>
      </c>
      <c r="Q168" s="158">
        <v>8.9219999999999994E-2</v>
      </c>
      <c r="R168" s="158">
        <f>Q168*H168</f>
        <v>0.53532000000000002</v>
      </c>
      <c r="S168" s="158">
        <v>0</v>
      </c>
      <c r="T168" s="159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0" t="s">
        <v>152</v>
      </c>
      <c r="AT168" s="160" t="s">
        <v>147</v>
      </c>
      <c r="AU168" s="160" t="s">
        <v>85</v>
      </c>
      <c r="AY168" s="17" t="s">
        <v>145</v>
      </c>
      <c r="BE168" s="161">
        <f>IF(N168="základní",J168,0)</f>
        <v>0</v>
      </c>
      <c r="BF168" s="161">
        <f>IF(N168="snížená",J168,0)</f>
        <v>0</v>
      </c>
      <c r="BG168" s="161">
        <f>IF(N168="zákl. přenesená",J168,0)</f>
        <v>0</v>
      </c>
      <c r="BH168" s="161">
        <f>IF(N168="sníž. přenesená",J168,0)</f>
        <v>0</v>
      </c>
      <c r="BI168" s="161">
        <f>IF(N168="nulová",J168,0)</f>
        <v>0</v>
      </c>
      <c r="BJ168" s="17" t="s">
        <v>83</v>
      </c>
      <c r="BK168" s="161">
        <f>ROUND(I168*H168,2)</f>
        <v>0</v>
      </c>
      <c r="BL168" s="17" t="s">
        <v>152</v>
      </c>
      <c r="BM168" s="160" t="s">
        <v>310</v>
      </c>
    </row>
    <row r="169" spans="1:65" s="2" customFormat="1" ht="24.15" customHeight="1">
      <c r="A169" s="32"/>
      <c r="B169" s="148"/>
      <c r="C169" s="182" t="s">
        <v>311</v>
      </c>
      <c r="D169" s="182" t="s">
        <v>257</v>
      </c>
      <c r="E169" s="183" t="s">
        <v>312</v>
      </c>
      <c r="F169" s="184" t="s">
        <v>313</v>
      </c>
      <c r="G169" s="185" t="s">
        <v>150</v>
      </c>
      <c r="H169" s="186">
        <v>6.18</v>
      </c>
      <c r="I169" s="187"/>
      <c r="J169" s="188">
        <f>ROUND(I169*H169,2)</f>
        <v>0</v>
      </c>
      <c r="K169" s="184" t="s">
        <v>166</v>
      </c>
      <c r="L169" s="189"/>
      <c r="M169" s="190" t="s">
        <v>1</v>
      </c>
      <c r="N169" s="191" t="s">
        <v>41</v>
      </c>
      <c r="O169" s="58"/>
      <c r="P169" s="158">
        <f>O169*H169</f>
        <v>0</v>
      </c>
      <c r="Q169" s="158">
        <v>0.13200000000000001</v>
      </c>
      <c r="R169" s="158">
        <f>Q169*H169</f>
        <v>0.81576000000000004</v>
      </c>
      <c r="S169" s="158">
        <v>0</v>
      </c>
      <c r="T169" s="159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0" t="s">
        <v>192</v>
      </c>
      <c r="AT169" s="160" t="s">
        <v>257</v>
      </c>
      <c r="AU169" s="160" t="s">
        <v>85</v>
      </c>
      <c r="AY169" s="17" t="s">
        <v>145</v>
      </c>
      <c r="BE169" s="161">
        <f>IF(N169="základní",J169,0)</f>
        <v>0</v>
      </c>
      <c r="BF169" s="161">
        <f>IF(N169="snížená",J169,0)</f>
        <v>0</v>
      </c>
      <c r="BG169" s="161">
        <f>IF(N169="zákl. přenesená",J169,0)</f>
        <v>0</v>
      </c>
      <c r="BH169" s="161">
        <f>IF(N169="sníž. přenesená",J169,0)</f>
        <v>0</v>
      </c>
      <c r="BI169" s="161">
        <f>IF(N169="nulová",J169,0)</f>
        <v>0</v>
      </c>
      <c r="BJ169" s="17" t="s">
        <v>83</v>
      </c>
      <c r="BK169" s="161">
        <f>ROUND(I169*H169,2)</f>
        <v>0</v>
      </c>
      <c r="BL169" s="17" t="s">
        <v>152</v>
      </c>
      <c r="BM169" s="160" t="s">
        <v>314</v>
      </c>
    </row>
    <row r="170" spans="1:65" s="13" customFormat="1">
      <c r="B170" s="162"/>
      <c r="D170" s="163" t="s">
        <v>157</v>
      </c>
      <c r="F170" s="165" t="s">
        <v>315</v>
      </c>
      <c r="H170" s="166">
        <v>6.18</v>
      </c>
      <c r="I170" s="167"/>
      <c r="L170" s="162"/>
      <c r="M170" s="168"/>
      <c r="N170" s="169"/>
      <c r="O170" s="169"/>
      <c r="P170" s="169"/>
      <c r="Q170" s="169"/>
      <c r="R170" s="169"/>
      <c r="S170" s="169"/>
      <c r="T170" s="170"/>
      <c r="AT170" s="164" t="s">
        <v>157</v>
      </c>
      <c r="AU170" s="164" t="s">
        <v>85</v>
      </c>
      <c r="AV170" s="13" t="s">
        <v>85</v>
      </c>
      <c r="AW170" s="13" t="s">
        <v>3</v>
      </c>
      <c r="AX170" s="13" t="s">
        <v>83</v>
      </c>
      <c r="AY170" s="164" t="s">
        <v>145</v>
      </c>
    </row>
    <row r="171" spans="1:65" s="2" customFormat="1" ht="33" customHeight="1">
      <c r="A171" s="32"/>
      <c r="B171" s="148"/>
      <c r="C171" s="149" t="s">
        <v>7</v>
      </c>
      <c r="D171" s="149" t="s">
        <v>147</v>
      </c>
      <c r="E171" s="150" t="s">
        <v>316</v>
      </c>
      <c r="F171" s="151" t="s">
        <v>317</v>
      </c>
      <c r="G171" s="152" t="s">
        <v>150</v>
      </c>
      <c r="H171" s="153">
        <v>74</v>
      </c>
      <c r="I171" s="154"/>
      <c r="J171" s="155">
        <f>ROUND(I171*H171,2)</f>
        <v>0</v>
      </c>
      <c r="K171" s="151" t="s">
        <v>166</v>
      </c>
      <c r="L171" s="33"/>
      <c r="M171" s="156" t="s">
        <v>1</v>
      </c>
      <c r="N171" s="157" t="s">
        <v>41</v>
      </c>
      <c r="O171" s="58"/>
      <c r="P171" s="158">
        <f>O171*H171</f>
        <v>0</v>
      </c>
      <c r="Q171" s="158">
        <v>8.9219999999999994E-2</v>
      </c>
      <c r="R171" s="158">
        <f>Q171*H171</f>
        <v>6.6022799999999995</v>
      </c>
      <c r="S171" s="158">
        <v>0</v>
      </c>
      <c r="T171" s="159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0" t="s">
        <v>152</v>
      </c>
      <c r="AT171" s="160" t="s">
        <v>147</v>
      </c>
      <c r="AU171" s="160" t="s">
        <v>85</v>
      </c>
      <c r="AY171" s="17" t="s">
        <v>145</v>
      </c>
      <c r="BE171" s="161">
        <f>IF(N171="základní",J171,0)</f>
        <v>0</v>
      </c>
      <c r="BF171" s="161">
        <f>IF(N171="snížená",J171,0)</f>
        <v>0</v>
      </c>
      <c r="BG171" s="161">
        <f>IF(N171="zákl. přenesená",J171,0)</f>
        <v>0</v>
      </c>
      <c r="BH171" s="161">
        <f>IF(N171="sníž. přenesená",J171,0)</f>
        <v>0</v>
      </c>
      <c r="BI171" s="161">
        <f>IF(N171="nulová",J171,0)</f>
        <v>0</v>
      </c>
      <c r="BJ171" s="17" t="s">
        <v>83</v>
      </c>
      <c r="BK171" s="161">
        <f>ROUND(I171*H171,2)</f>
        <v>0</v>
      </c>
      <c r="BL171" s="17" t="s">
        <v>152</v>
      </c>
      <c r="BM171" s="160" t="s">
        <v>318</v>
      </c>
    </row>
    <row r="172" spans="1:65" s="2" customFormat="1" ht="24.15" customHeight="1">
      <c r="A172" s="32"/>
      <c r="B172" s="148"/>
      <c r="C172" s="182" t="s">
        <v>273</v>
      </c>
      <c r="D172" s="182" t="s">
        <v>257</v>
      </c>
      <c r="E172" s="183" t="s">
        <v>319</v>
      </c>
      <c r="F172" s="184" t="s">
        <v>320</v>
      </c>
      <c r="G172" s="185" t="s">
        <v>150</v>
      </c>
      <c r="H172" s="186">
        <v>76.22</v>
      </c>
      <c r="I172" s="187"/>
      <c r="J172" s="188">
        <f>ROUND(I172*H172,2)</f>
        <v>0</v>
      </c>
      <c r="K172" s="184" t="s">
        <v>166</v>
      </c>
      <c r="L172" s="189"/>
      <c r="M172" s="190" t="s">
        <v>1</v>
      </c>
      <c r="N172" s="191" t="s">
        <v>41</v>
      </c>
      <c r="O172" s="58"/>
      <c r="P172" s="158">
        <f>O172*H172</f>
        <v>0</v>
      </c>
      <c r="Q172" s="158">
        <v>0.13200000000000001</v>
      </c>
      <c r="R172" s="158">
        <f>Q172*H172</f>
        <v>10.06104</v>
      </c>
      <c r="S172" s="158">
        <v>0</v>
      </c>
      <c r="T172" s="159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0" t="s">
        <v>192</v>
      </c>
      <c r="AT172" s="160" t="s">
        <v>257</v>
      </c>
      <c r="AU172" s="160" t="s">
        <v>85</v>
      </c>
      <c r="AY172" s="17" t="s">
        <v>145</v>
      </c>
      <c r="BE172" s="161">
        <f>IF(N172="základní",J172,0)</f>
        <v>0</v>
      </c>
      <c r="BF172" s="161">
        <f>IF(N172="snížená",J172,0)</f>
        <v>0</v>
      </c>
      <c r="BG172" s="161">
        <f>IF(N172="zákl. přenesená",J172,0)</f>
        <v>0</v>
      </c>
      <c r="BH172" s="161">
        <f>IF(N172="sníž. přenesená",J172,0)</f>
        <v>0</v>
      </c>
      <c r="BI172" s="161">
        <f>IF(N172="nulová",J172,0)</f>
        <v>0</v>
      </c>
      <c r="BJ172" s="17" t="s">
        <v>83</v>
      </c>
      <c r="BK172" s="161">
        <f>ROUND(I172*H172,2)</f>
        <v>0</v>
      </c>
      <c r="BL172" s="17" t="s">
        <v>152</v>
      </c>
      <c r="BM172" s="160" t="s">
        <v>321</v>
      </c>
    </row>
    <row r="173" spans="1:65" s="13" customFormat="1">
      <c r="B173" s="162"/>
      <c r="D173" s="163" t="s">
        <v>157</v>
      </c>
      <c r="F173" s="165" t="s">
        <v>322</v>
      </c>
      <c r="H173" s="166">
        <v>76.22</v>
      </c>
      <c r="I173" s="167"/>
      <c r="L173" s="162"/>
      <c r="M173" s="168"/>
      <c r="N173" s="169"/>
      <c r="O173" s="169"/>
      <c r="P173" s="169"/>
      <c r="Q173" s="169"/>
      <c r="R173" s="169"/>
      <c r="S173" s="169"/>
      <c r="T173" s="170"/>
      <c r="AT173" s="164" t="s">
        <v>157</v>
      </c>
      <c r="AU173" s="164" t="s">
        <v>85</v>
      </c>
      <c r="AV173" s="13" t="s">
        <v>85</v>
      </c>
      <c r="AW173" s="13" t="s">
        <v>3</v>
      </c>
      <c r="AX173" s="13" t="s">
        <v>83</v>
      </c>
      <c r="AY173" s="164" t="s">
        <v>145</v>
      </c>
    </row>
    <row r="174" spans="1:65" s="2" customFormat="1" ht="24.15" customHeight="1">
      <c r="A174" s="32"/>
      <c r="B174" s="148"/>
      <c r="C174" s="149" t="s">
        <v>323</v>
      </c>
      <c r="D174" s="149" t="s">
        <v>147</v>
      </c>
      <c r="E174" s="150" t="s">
        <v>324</v>
      </c>
      <c r="F174" s="151" t="s">
        <v>325</v>
      </c>
      <c r="G174" s="152" t="s">
        <v>150</v>
      </c>
      <c r="H174" s="153">
        <v>2</v>
      </c>
      <c r="I174" s="154"/>
      <c r="J174" s="155">
        <f>ROUND(I174*H174,2)</f>
        <v>0</v>
      </c>
      <c r="K174" s="151" t="s">
        <v>166</v>
      </c>
      <c r="L174" s="33"/>
      <c r="M174" s="156" t="s">
        <v>1</v>
      </c>
      <c r="N174" s="157" t="s">
        <v>41</v>
      </c>
      <c r="O174" s="58"/>
      <c r="P174" s="158">
        <f>O174*H174</f>
        <v>0</v>
      </c>
      <c r="Q174" s="158">
        <v>9.0620000000000006E-2</v>
      </c>
      <c r="R174" s="158">
        <f>Q174*H174</f>
        <v>0.18124000000000001</v>
      </c>
      <c r="S174" s="158">
        <v>0</v>
      </c>
      <c r="T174" s="159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0" t="s">
        <v>152</v>
      </c>
      <c r="AT174" s="160" t="s">
        <v>147</v>
      </c>
      <c r="AU174" s="160" t="s">
        <v>85</v>
      </c>
      <c r="AY174" s="17" t="s">
        <v>145</v>
      </c>
      <c r="BE174" s="161">
        <f>IF(N174="základní",J174,0)</f>
        <v>0</v>
      </c>
      <c r="BF174" s="161">
        <f>IF(N174="snížená",J174,0)</f>
        <v>0</v>
      </c>
      <c r="BG174" s="161">
        <f>IF(N174="zákl. přenesená",J174,0)</f>
        <v>0</v>
      </c>
      <c r="BH174" s="161">
        <f>IF(N174="sníž. přenesená",J174,0)</f>
        <v>0</v>
      </c>
      <c r="BI174" s="161">
        <f>IF(N174="nulová",J174,0)</f>
        <v>0</v>
      </c>
      <c r="BJ174" s="17" t="s">
        <v>83</v>
      </c>
      <c r="BK174" s="161">
        <f>ROUND(I174*H174,2)</f>
        <v>0</v>
      </c>
      <c r="BL174" s="17" t="s">
        <v>152</v>
      </c>
      <c r="BM174" s="160" t="s">
        <v>326</v>
      </c>
    </row>
    <row r="175" spans="1:65" s="2" customFormat="1" ht="24.15" customHeight="1">
      <c r="A175" s="32"/>
      <c r="B175" s="148"/>
      <c r="C175" s="182" t="s">
        <v>327</v>
      </c>
      <c r="D175" s="182" t="s">
        <v>257</v>
      </c>
      <c r="E175" s="183" t="s">
        <v>328</v>
      </c>
      <c r="F175" s="184" t="s">
        <v>329</v>
      </c>
      <c r="G175" s="185" t="s">
        <v>150</v>
      </c>
      <c r="H175" s="186">
        <v>2.06</v>
      </c>
      <c r="I175" s="187"/>
      <c r="J175" s="188">
        <f>ROUND(I175*H175,2)</f>
        <v>0</v>
      </c>
      <c r="K175" s="184" t="s">
        <v>166</v>
      </c>
      <c r="L175" s="189"/>
      <c r="M175" s="190" t="s">
        <v>1</v>
      </c>
      <c r="N175" s="191" t="s">
        <v>41</v>
      </c>
      <c r="O175" s="58"/>
      <c r="P175" s="158">
        <f>O175*H175</f>
        <v>0</v>
      </c>
      <c r="Q175" s="158">
        <v>0.17499999999999999</v>
      </c>
      <c r="R175" s="158">
        <f>Q175*H175</f>
        <v>0.36049999999999999</v>
      </c>
      <c r="S175" s="158">
        <v>0</v>
      </c>
      <c r="T175" s="159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0" t="s">
        <v>192</v>
      </c>
      <c r="AT175" s="160" t="s">
        <v>257</v>
      </c>
      <c r="AU175" s="160" t="s">
        <v>85</v>
      </c>
      <c r="AY175" s="17" t="s">
        <v>145</v>
      </c>
      <c r="BE175" s="161">
        <f>IF(N175="základní",J175,0)</f>
        <v>0</v>
      </c>
      <c r="BF175" s="161">
        <f>IF(N175="snížená",J175,0)</f>
        <v>0</v>
      </c>
      <c r="BG175" s="161">
        <f>IF(N175="zákl. přenesená",J175,0)</f>
        <v>0</v>
      </c>
      <c r="BH175" s="161">
        <f>IF(N175="sníž. přenesená",J175,0)</f>
        <v>0</v>
      </c>
      <c r="BI175" s="161">
        <f>IF(N175="nulová",J175,0)</f>
        <v>0</v>
      </c>
      <c r="BJ175" s="17" t="s">
        <v>83</v>
      </c>
      <c r="BK175" s="161">
        <f>ROUND(I175*H175,2)</f>
        <v>0</v>
      </c>
      <c r="BL175" s="17" t="s">
        <v>152</v>
      </c>
      <c r="BM175" s="160" t="s">
        <v>330</v>
      </c>
    </row>
    <row r="176" spans="1:65" s="13" customFormat="1">
      <c r="B176" s="162"/>
      <c r="D176" s="163" t="s">
        <v>157</v>
      </c>
      <c r="F176" s="165" t="s">
        <v>331</v>
      </c>
      <c r="H176" s="166">
        <v>2.06</v>
      </c>
      <c r="I176" s="167"/>
      <c r="L176" s="162"/>
      <c r="M176" s="168"/>
      <c r="N176" s="169"/>
      <c r="O176" s="169"/>
      <c r="P176" s="169"/>
      <c r="Q176" s="169"/>
      <c r="R176" s="169"/>
      <c r="S176" s="169"/>
      <c r="T176" s="170"/>
      <c r="AT176" s="164" t="s">
        <v>157</v>
      </c>
      <c r="AU176" s="164" t="s">
        <v>85</v>
      </c>
      <c r="AV176" s="13" t="s">
        <v>85</v>
      </c>
      <c r="AW176" s="13" t="s">
        <v>3</v>
      </c>
      <c r="AX176" s="13" t="s">
        <v>83</v>
      </c>
      <c r="AY176" s="164" t="s">
        <v>145</v>
      </c>
    </row>
    <row r="177" spans="1:65" s="2" customFormat="1" ht="24.15" customHeight="1">
      <c r="A177" s="32"/>
      <c r="B177" s="148"/>
      <c r="C177" s="149" t="s">
        <v>332</v>
      </c>
      <c r="D177" s="149" t="s">
        <v>147</v>
      </c>
      <c r="E177" s="150" t="s">
        <v>333</v>
      </c>
      <c r="F177" s="151" t="s">
        <v>334</v>
      </c>
      <c r="G177" s="152" t="s">
        <v>150</v>
      </c>
      <c r="H177" s="153">
        <v>15</v>
      </c>
      <c r="I177" s="154"/>
      <c r="J177" s="155">
        <f>ROUND(I177*H177,2)</f>
        <v>0</v>
      </c>
      <c r="K177" s="151" t="s">
        <v>166</v>
      </c>
      <c r="L177" s="33"/>
      <c r="M177" s="156" t="s">
        <v>1</v>
      </c>
      <c r="N177" s="157" t="s">
        <v>41</v>
      </c>
      <c r="O177" s="58"/>
      <c r="P177" s="158">
        <f>O177*H177</f>
        <v>0</v>
      </c>
      <c r="Q177" s="158">
        <v>0.11162</v>
      </c>
      <c r="R177" s="158">
        <f>Q177*H177</f>
        <v>1.6742999999999999</v>
      </c>
      <c r="S177" s="158">
        <v>0</v>
      </c>
      <c r="T177" s="159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0" t="s">
        <v>152</v>
      </c>
      <c r="AT177" s="160" t="s">
        <v>147</v>
      </c>
      <c r="AU177" s="160" t="s">
        <v>85</v>
      </c>
      <c r="AY177" s="17" t="s">
        <v>145</v>
      </c>
      <c r="BE177" s="161">
        <f>IF(N177="základní",J177,0)</f>
        <v>0</v>
      </c>
      <c r="BF177" s="161">
        <f>IF(N177="snížená",J177,0)</f>
        <v>0</v>
      </c>
      <c r="BG177" s="161">
        <f>IF(N177="zákl. přenesená",J177,0)</f>
        <v>0</v>
      </c>
      <c r="BH177" s="161">
        <f>IF(N177="sníž. přenesená",J177,0)</f>
        <v>0</v>
      </c>
      <c r="BI177" s="161">
        <f>IF(N177="nulová",J177,0)</f>
        <v>0</v>
      </c>
      <c r="BJ177" s="17" t="s">
        <v>83</v>
      </c>
      <c r="BK177" s="161">
        <f>ROUND(I177*H177,2)</f>
        <v>0</v>
      </c>
      <c r="BL177" s="17" t="s">
        <v>152</v>
      </c>
      <c r="BM177" s="160" t="s">
        <v>335</v>
      </c>
    </row>
    <row r="178" spans="1:65" s="2" customFormat="1" ht="24.15" customHeight="1">
      <c r="A178" s="32"/>
      <c r="B178" s="148"/>
      <c r="C178" s="182" t="s">
        <v>336</v>
      </c>
      <c r="D178" s="182" t="s">
        <v>257</v>
      </c>
      <c r="E178" s="183" t="s">
        <v>337</v>
      </c>
      <c r="F178" s="184" t="s">
        <v>338</v>
      </c>
      <c r="G178" s="185" t="s">
        <v>150</v>
      </c>
      <c r="H178" s="186">
        <v>15.45</v>
      </c>
      <c r="I178" s="187"/>
      <c r="J178" s="188">
        <f>ROUND(I178*H178,2)</f>
        <v>0</v>
      </c>
      <c r="K178" s="184" t="s">
        <v>166</v>
      </c>
      <c r="L178" s="189"/>
      <c r="M178" s="190" t="s">
        <v>1</v>
      </c>
      <c r="N178" s="191" t="s">
        <v>41</v>
      </c>
      <c r="O178" s="58"/>
      <c r="P178" s="158">
        <f>O178*H178</f>
        <v>0</v>
      </c>
      <c r="Q178" s="158">
        <v>0.17599999999999999</v>
      </c>
      <c r="R178" s="158">
        <f>Q178*H178</f>
        <v>2.7191999999999998</v>
      </c>
      <c r="S178" s="158">
        <v>0</v>
      </c>
      <c r="T178" s="159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0" t="s">
        <v>192</v>
      </c>
      <c r="AT178" s="160" t="s">
        <v>257</v>
      </c>
      <c r="AU178" s="160" t="s">
        <v>85</v>
      </c>
      <c r="AY178" s="17" t="s">
        <v>145</v>
      </c>
      <c r="BE178" s="161">
        <f>IF(N178="základní",J178,0)</f>
        <v>0</v>
      </c>
      <c r="BF178" s="161">
        <f>IF(N178="snížená",J178,0)</f>
        <v>0</v>
      </c>
      <c r="BG178" s="161">
        <f>IF(N178="zákl. přenesená",J178,0)</f>
        <v>0</v>
      </c>
      <c r="BH178" s="161">
        <f>IF(N178="sníž. přenesená",J178,0)</f>
        <v>0</v>
      </c>
      <c r="BI178" s="161">
        <f>IF(N178="nulová",J178,0)</f>
        <v>0</v>
      </c>
      <c r="BJ178" s="17" t="s">
        <v>83</v>
      </c>
      <c r="BK178" s="161">
        <f>ROUND(I178*H178,2)</f>
        <v>0</v>
      </c>
      <c r="BL178" s="17" t="s">
        <v>152</v>
      </c>
      <c r="BM178" s="160" t="s">
        <v>339</v>
      </c>
    </row>
    <row r="179" spans="1:65" s="13" customFormat="1">
      <c r="B179" s="162"/>
      <c r="D179" s="163" t="s">
        <v>157</v>
      </c>
      <c r="F179" s="165" t="s">
        <v>340</v>
      </c>
      <c r="H179" s="166">
        <v>15.45</v>
      </c>
      <c r="I179" s="167"/>
      <c r="L179" s="162"/>
      <c r="M179" s="168"/>
      <c r="N179" s="169"/>
      <c r="O179" s="169"/>
      <c r="P179" s="169"/>
      <c r="Q179" s="169"/>
      <c r="R179" s="169"/>
      <c r="S179" s="169"/>
      <c r="T179" s="170"/>
      <c r="AT179" s="164" t="s">
        <v>157</v>
      </c>
      <c r="AU179" s="164" t="s">
        <v>85</v>
      </c>
      <c r="AV179" s="13" t="s">
        <v>85</v>
      </c>
      <c r="AW179" s="13" t="s">
        <v>3</v>
      </c>
      <c r="AX179" s="13" t="s">
        <v>83</v>
      </c>
      <c r="AY179" s="164" t="s">
        <v>145</v>
      </c>
    </row>
    <row r="180" spans="1:65" s="12" customFormat="1" ht="22.8" customHeight="1">
      <c r="B180" s="135"/>
      <c r="D180" s="136" t="s">
        <v>75</v>
      </c>
      <c r="E180" s="146" t="s">
        <v>192</v>
      </c>
      <c r="F180" s="146" t="s">
        <v>196</v>
      </c>
      <c r="I180" s="138"/>
      <c r="J180" s="147">
        <f>BK180</f>
        <v>0</v>
      </c>
      <c r="L180" s="135"/>
      <c r="M180" s="140"/>
      <c r="N180" s="141"/>
      <c r="O180" s="141"/>
      <c r="P180" s="142">
        <f>SUM(P181:P194)</f>
        <v>0</v>
      </c>
      <c r="Q180" s="141"/>
      <c r="R180" s="142">
        <f>SUM(R181:R194)</f>
        <v>2.3275399999999999</v>
      </c>
      <c r="S180" s="141"/>
      <c r="T180" s="143">
        <f>SUM(T181:T194)</f>
        <v>1.52</v>
      </c>
      <c r="AR180" s="136" t="s">
        <v>83</v>
      </c>
      <c r="AT180" s="144" t="s">
        <v>75</v>
      </c>
      <c r="AU180" s="144" t="s">
        <v>83</v>
      </c>
      <c r="AY180" s="136" t="s">
        <v>145</v>
      </c>
      <c r="BK180" s="145">
        <f>SUM(BK181:BK194)</f>
        <v>0</v>
      </c>
    </row>
    <row r="181" spans="1:65" s="2" customFormat="1" ht="24.15" customHeight="1">
      <c r="A181" s="32"/>
      <c r="B181" s="148"/>
      <c r="C181" s="149" t="s">
        <v>341</v>
      </c>
      <c r="D181" s="149" t="s">
        <v>147</v>
      </c>
      <c r="E181" s="150" t="s">
        <v>342</v>
      </c>
      <c r="F181" s="151" t="s">
        <v>343</v>
      </c>
      <c r="G181" s="152" t="s">
        <v>165</v>
      </c>
      <c r="H181" s="153">
        <v>4</v>
      </c>
      <c r="I181" s="154"/>
      <c r="J181" s="155">
        <f t="shared" ref="J181:J194" si="0">ROUND(I181*H181,2)</f>
        <v>0</v>
      </c>
      <c r="K181" s="151" t="s">
        <v>151</v>
      </c>
      <c r="L181" s="33"/>
      <c r="M181" s="156" t="s">
        <v>1</v>
      </c>
      <c r="N181" s="157" t="s">
        <v>41</v>
      </c>
      <c r="O181" s="58"/>
      <c r="P181" s="158">
        <f t="shared" ref="P181:P194" si="1">O181*H181</f>
        <v>0</v>
      </c>
      <c r="Q181" s="158">
        <v>1.0000000000000001E-5</v>
      </c>
      <c r="R181" s="158">
        <f t="shared" ref="R181:R194" si="2">Q181*H181</f>
        <v>4.0000000000000003E-5</v>
      </c>
      <c r="S181" s="158">
        <v>0</v>
      </c>
      <c r="T181" s="159">
        <f t="shared" ref="T181:T194" si="3"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0" t="s">
        <v>152</v>
      </c>
      <c r="AT181" s="160" t="s">
        <v>147</v>
      </c>
      <c r="AU181" s="160" t="s">
        <v>85</v>
      </c>
      <c r="AY181" s="17" t="s">
        <v>145</v>
      </c>
      <c r="BE181" s="161">
        <f t="shared" ref="BE181:BE194" si="4">IF(N181="základní",J181,0)</f>
        <v>0</v>
      </c>
      <c r="BF181" s="161">
        <f t="shared" ref="BF181:BF194" si="5">IF(N181="snížená",J181,0)</f>
        <v>0</v>
      </c>
      <c r="BG181" s="161">
        <f t="shared" ref="BG181:BG194" si="6">IF(N181="zákl. přenesená",J181,0)</f>
        <v>0</v>
      </c>
      <c r="BH181" s="161">
        <f t="shared" ref="BH181:BH194" si="7">IF(N181="sníž. přenesená",J181,0)</f>
        <v>0</v>
      </c>
      <c r="BI181" s="161">
        <f t="shared" ref="BI181:BI194" si="8">IF(N181="nulová",J181,0)</f>
        <v>0</v>
      </c>
      <c r="BJ181" s="17" t="s">
        <v>83</v>
      </c>
      <c r="BK181" s="161">
        <f t="shared" ref="BK181:BK194" si="9">ROUND(I181*H181,2)</f>
        <v>0</v>
      </c>
      <c r="BL181" s="17" t="s">
        <v>152</v>
      </c>
      <c r="BM181" s="160" t="s">
        <v>344</v>
      </c>
    </row>
    <row r="182" spans="1:65" s="2" customFormat="1" ht="24.15" customHeight="1">
      <c r="A182" s="32"/>
      <c r="B182" s="148"/>
      <c r="C182" s="182" t="s">
        <v>345</v>
      </c>
      <c r="D182" s="182" t="s">
        <v>257</v>
      </c>
      <c r="E182" s="183" t="s">
        <v>346</v>
      </c>
      <c r="F182" s="184" t="s">
        <v>347</v>
      </c>
      <c r="G182" s="185" t="s">
        <v>165</v>
      </c>
      <c r="H182" s="186">
        <v>4</v>
      </c>
      <c r="I182" s="187"/>
      <c r="J182" s="188">
        <f t="shared" si="0"/>
        <v>0</v>
      </c>
      <c r="K182" s="184" t="s">
        <v>151</v>
      </c>
      <c r="L182" s="189"/>
      <c r="M182" s="190" t="s">
        <v>1</v>
      </c>
      <c r="N182" s="191" t="s">
        <v>41</v>
      </c>
      <c r="O182" s="58"/>
      <c r="P182" s="158">
        <f t="shared" si="1"/>
        <v>0</v>
      </c>
      <c r="Q182" s="158">
        <v>4.3099999999999996E-3</v>
      </c>
      <c r="R182" s="158">
        <f t="shared" si="2"/>
        <v>1.7239999999999998E-2</v>
      </c>
      <c r="S182" s="158">
        <v>0</v>
      </c>
      <c r="T182" s="159">
        <f t="shared" si="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0" t="s">
        <v>192</v>
      </c>
      <c r="AT182" s="160" t="s">
        <v>257</v>
      </c>
      <c r="AU182" s="160" t="s">
        <v>85</v>
      </c>
      <c r="AY182" s="17" t="s">
        <v>145</v>
      </c>
      <c r="BE182" s="161">
        <f t="shared" si="4"/>
        <v>0</v>
      </c>
      <c r="BF182" s="161">
        <f t="shared" si="5"/>
        <v>0</v>
      </c>
      <c r="BG182" s="161">
        <f t="shared" si="6"/>
        <v>0</v>
      </c>
      <c r="BH182" s="161">
        <f t="shared" si="7"/>
        <v>0</v>
      </c>
      <c r="BI182" s="161">
        <f t="shared" si="8"/>
        <v>0</v>
      </c>
      <c r="BJ182" s="17" t="s">
        <v>83</v>
      </c>
      <c r="BK182" s="161">
        <f t="shared" si="9"/>
        <v>0</v>
      </c>
      <c r="BL182" s="17" t="s">
        <v>152</v>
      </c>
      <c r="BM182" s="160" t="s">
        <v>348</v>
      </c>
    </row>
    <row r="183" spans="1:65" s="2" customFormat="1" ht="24.15" customHeight="1">
      <c r="A183" s="32"/>
      <c r="B183" s="148"/>
      <c r="C183" s="149" t="s">
        <v>349</v>
      </c>
      <c r="D183" s="149" t="s">
        <v>147</v>
      </c>
      <c r="E183" s="150" t="s">
        <v>350</v>
      </c>
      <c r="F183" s="151" t="s">
        <v>351</v>
      </c>
      <c r="G183" s="152" t="s">
        <v>205</v>
      </c>
      <c r="H183" s="153">
        <v>1</v>
      </c>
      <c r="I183" s="154"/>
      <c r="J183" s="155">
        <f t="shared" si="0"/>
        <v>0</v>
      </c>
      <c r="K183" s="151" t="s">
        <v>151</v>
      </c>
      <c r="L183" s="33"/>
      <c r="M183" s="156" t="s">
        <v>1</v>
      </c>
      <c r="N183" s="157" t="s">
        <v>41</v>
      </c>
      <c r="O183" s="58"/>
      <c r="P183" s="158">
        <f t="shared" si="1"/>
        <v>0</v>
      </c>
      <c r="Q183" s="158">
        <v>0.12422</v>
      </c>
      <c r="R183" s="158">
        <f t="shared" si="2"/>
        <v>0.12422</v>
      </c>
      <c r="S183" s="158">
        <v>0</v>
      </c>
      <c r="T183" s="159">
        <f t="shared" si="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0" t="s">
        <v>152</v>
      </c>
      <c r="AT183" s="160" t="s">
        <v>147</v>
      </c>
      <c r="AU183" s="160" t="s">
        <v>85</v>
      </c>
      <c r="AY183" s="17" t="s">
        <v>145</v>
      </c>
      <c r="BE183" s="161">
        <f t="shared" si="4"/>
        <v>0</v>
      </c>
      <c r="BF183" s="161">
        <f t="shared" si="5"/>
        <v>0</v>
      </c>
      <c r="BG183" s="161">
        <f t="shared" si="6"/>
        <v>0</v>
      </c>
      <c r="BH183" s="161">
        <f t="shared" si="7"/>
        <v>0</v>
      </c>
      <c r="BI183" s="161">
        <f t="shared" si="8"/>
        <v>0</v>
      </c>
      <c r="BJ183" s="17" t="s">
        <v>83</v>
      </c>
      <c r="BK183" s="161">
        <f t="shared" si="9"/>
        <v>0</v>
      </c>
      <c r="BL183" s="17" t="s">
        <v>152</v>
      </c>
      <c r="BM183" s="160" t="s">
        <v>352</v>
      </c>
    </row>
    <row r="184" spans="1:65" s="2" customFormat="1" ht="24.15" customHeight="1">
      <c r="A184" s="32"/>
      <c r="B184" s="148"/>
      <c r="C184" s="182" t="s">
        <v>353</v>
      </c>
      <c r="D184" s="182" t="s">
        <v>257</v>
      </c>
      <c r="E184" s="183" t="s">
        <v>354</v>
      </c>
      <c r="F184" s="184" t="s">
        <v>355</v>
      </c>
      <c r="G184" s="185" t="s">
        <v>205</v>
      </c>
      <c r="H184" s="186">
        <v>1</v>
      </c>
      <c r="I184" s="187"/>
      <c r="J184" s="188">
        <f t="shared" si="0"/>
        <v>0</v>
      </c>
      <c r="K184" s="184" t="s">
        <v>151</v>
      </c>
      <c r="L184" s="189"/>
      <c r="M184" s="190" t="s">
        <v>1</v>
      </c>
      <c r="N184" s="191" t="s">
        <v>41</v>
      </c>
      <c r="O184" s="58"/>
      <c r="P184" s="158">
        <f t="shared" si="1"/>
        <v>0</v>
      </c>
      <c r="Q184" s="158">
        <v>0.108</v>
      </c>
      <c r="R184" s="158">
        <f t="shared" si="2"/>
        <v>0.108</v>
      </c>
      <c r="S184" s="158">
        <v>0</v>
      </c>
      <c r="T184" s="159">
        <f t="shared" si="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0" t="s">
        <v>192</v>
      </c>
      <c r="AT184" s="160" t="s">
        <v>257</v>
      </c>
      <c r="AU184" s="160" t="s">
        <v>85</v>
      </c>
      <c r="AY184" s="17" t="s">
        <v>145</v>
      </c>
      <c r="BE184" s="161">
        <f t="shared" si="4"/>
        <v>0</v>
      </c>
      <c r="BF184" s="161">
        <f t="shared" si="5"/>
        <v>0</v>
      </c>
      <c r="BG184" s="161">
        <f t="shared" si="6"/>
        <v>0</v>
      </c>
      <c r="BH184" s="161">
        <f t="shared" si="7"/>
        <v>0</v>
      </c>
      <c r="BI184" s="161">
        <f t="shared" si="8"/>
        <v>0</v>
      </c>
      <c r="BJ184" s="17" t="s">
        <v>83</v>
      </c>
      <c r="BK184" s="161">
        <f t="shared" si="9"/>
        <v>0</v>
      </c>
      <c r="BL184" s="17" t="s">
        <v>152</v>
      </c>
      <c r="BM184" s="160" t="s">
        <v>356</v>
      </c>
    </row>
    <row r="185" spans="1:65" s="2" customFormat="1" ht="24.15" customHeight="1">
      <c r="A185" s="32"/>
      <c r="B185" s="148"/>
      <c r="C185" s="149" t="s">
        <v>357</v>
      </c>
      <c r="D185" s="149" t="s">
        <v>147</v>
      </c>
      <c r="E185" s="150" t="s">
        <v>358</v>
      </c>
      <c r="F185" s="151" t="s">
        <v>359</v>
      </c>
      <c r="G185" s="152" t="s">
        <v>205</v>
      </c>
      <c r="H185" s="153">
        <v>1</v>
      </c>
      <c r="I185" s="154"/>
      <c r="J185" s="155">
        <f t="shared" si="0"/>
        <v>0</v>
      </c>
      <c r="K185" s="151" t="s">
        <v>151</v>
      </c>
      <c r="L185" s="33"/>
      <c r="M185" s="156" t="s">
        <v>1</v>
      </c>
      <c r="N185" s="157" t="s">
        <v>41</v>
      </c>
      <c r="O185" s="58"/>
      <c r="P185" s="158">
        <f t="shared" si="1"/>
        <v>0</v>
      </c>
      <c r="Q185" s="158">
        <v>2.972E-2</v>
      </c>
      <c r="R185" s="158">
        <f t="shared" si="2"/>
        <v>2.972E-2</v>
      </c>
      <c r="S185" s="158">
        <v>0</v>
      </c>
      <c r="T185" s="159">
        <f t="shared" si="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0" t="s">
        <v>152</v>
      </c>
      <c r="AT185" s="160" t="s">
        <v>147</v>
      </c>
      <c r="AU185" s="160" t="s">
        <v>85</v>
      </c>
      <c r="AY185" s="17" t="s">
        <v>145</v>
      </c>
      <c r="BE185" s="161">
        <f t="shared" si="4"/>
        <v>0</v>
      </c>
      <c r="BF185" s="161">
        <f t="shared" si="5"/>
        <v>0</v>
      </c>
      <c r="BG185" s="161">
        <f t="shared" si="6"/>
        <v>0</v>
      </c>
      <c r="BH185" s="161">
        <f t="shared" si="7"/>
        <v>0</v>
      </c>
      <c r="BI185" s="161">
        <f t="shared" si="8"/>
        <v>0</v>
      </c>
      <c r="BJ185" s="17" t="s">
        <v>83</v>
      </c>
      <c r="BK185" s="161">
        <f t="shared" si="9"/>
        <v>0</v>
      </c>
      <c r="BL185" s="17" t="s">
        <v>152</v>
      </c>
      <c r="BM185" s="160" t="s">
        <v>360</v>
      </c>
    </row>
    <row r="186" spans="1:65" s="2" customFormat="1" ht="21.75" customHeight="1">
      <c r="A186" s="32"/>
      <c r="B186" s="148"/>
      <c r="C186" s="182" t="s">
        <v>361</v>
      </c>
      <c r="D186" s="182" t="s">
        <v>257</v>
      </c>
      <c r="E186" s="183" t="s">
        <v>362</v>
      </c>
      <c r="F186" s="184" t="s">
        <v>363</v>
      </c>
      <c r="G186" s="185" t="s">
        <v>205</v>
      </c>
      <c r="H186" s="186">
        <v>1</v>
      </c>
      <c r="I186" s="187"/>
      <c r="J186" s="188">
        <f t="shared" si="0"/>
        <v>0</v>
      </c>
      <c r="K186" s="184" t="s">
        <v>151</v>
      </c>
      <c r="L186" s="189"/>
      <c r="M186" s="190" t="s">
        <v>1</v>
      </c>
      <c r="N186" s="191" t="s">
        <v>41</v>
      </c>
      <c r="O186" s="58"/>
      <c r="P186" s="158">
        <f t="shared" si="1"/>
        <v>0</v>
      </c>
      <c r="Q186" s="158">
        <v>5.8000000000000003E-2</v>
      </c>
      <c r="R186" s="158">
        <f t="shared" si="2"/>
        <v>5.8000000000000003E-2</v>
      </c>
      <c r="S186" s="158">
        <v>0</v>
      </c>
      <c r="T186" s="159">
        <f t="shared" si="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0" t="s">
        <v>192</v>
      </c>
      <c r="AT186" s="160" t="s">
        <v>257</v>
      </c>
      <c r="AU186" s="160" t="s">
        <v>85</v>
      </c>
      <c r="AY186" s="17" t="s">
        <v>145</v>
      </c>
      <c r="BE186" s="161">
        <f t="shared" si="4"/>
        <v>0</v>
      </c>
      <c r="BF186" s="161">
        <f t="shared" si="5"/>
        <v>0</v>
      </c>
      <c r="BG186" s="161">
        <f t="shared" si="6"/>
        <v>0</v>
      </c>
      <c r="BH186" s="161">
        <f t="shared" si="7"/>
        <v>0</v>
      </c>
      <c r="BI186" s="161">
        <f t="shared" si="8"/>
        <v>0</v>
      </c>
      <c r="BJ186" s="17" t="s">
        <v>83</v>
      </c>
      <c r="BK186" s="161">
        <f t="shared" si="9"/>
        <v>0</v>
      </c>
      <c r="BL186" s="17" t="s">
        <v>152</v>
      </c>
      <c r="BM186" s="160" t="s">
        <v>364</v>
      </c>
    </row>
    <row r="187" spans="1:65" s="2" customFormat="1" ht="24.15" customHeight="1">
      <c r="A187" s="32"/>
      <c r="B187" s="148"/>
      <c r="C187" s="149" t="s">
        <v>365</v>
      </c>
      <c r="D187" s="149" t="s">
        <v>147</v>
      </c>
      <c r="E187" s="150" t="s">
        <v>366</v>
      </c>
      <c r="F187" s="151" t="s">
        <v>367</v>
      </c>
      <c r="G187" s="152" t="s">
        <v>205</v>
      </c>
      <c r="H187" s="153">
        <v>1</v>
      </c>
      <c r="I187" s="154"/>
      <c r="J187" s="155">
        <f t="shared" si="0"/>
        <v>0</v>
      </c>
      <c r="K187" s="151" t="s">
        <v>151</v>
      </c>
      <c r="L187" s="33"/>
      <c r="M187" s="156" t="s">
        <v>1</v>
      </c>
      <c r="N187" s="157" t="s">
        <v>41</v>
      </c>
      <c r="O187" s="58"/>
      <c r="P187" s="158">
        <f t="shared" si="1"/>
        <v>0</v>
      </c>
      <c r="Q187" s="158">
        <v>2.972E-2</v>
      </c>
      <c r="R187" s="158">
        <f t="shared" si="2"/>
        <v>2.972E-2</v>
      </c>
      <c r="S187" s="158">
        <v>0</v>
      </c>
      <c r="T187" s="159">
        <f t="shared" si="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0" t="s">
        <v>152</v>
      </c>
      <c r="AT187" s="160" t="s">
        <v>147</v>
      </c>
      <c r="AU187" s="160" t="s">
        <v>85</v>
      </c>
      <c r="AY187" s="17" t="s">
        <v>145</v>
      </c>
      <c r="BE187" s="161">
        <f t="shared" si="4"/>
        <v>0</v>
      </c>
      <c r="BF187" s="161">
        <f t="shared" si="5"/>
        <v>0</v>
      </c>
      <c r="BG187" s="161">
        <f t="shared" si="6"/>
        <v>0</v>
      </c>
      <c r="BH187" s="161">
        <f t="shared" si="7"/>
        <v>0</v>
      </c>
      <c r="BI187" s="161">
        <f t="shared" si="8"/>
        <v>0</v>
      </c>
      <c r="BJ187" s="17" t="s">
        <v>83</v>
      </c>
      <c r="BK187" s="161">
        <f t="shared" si="9"/>
        <v>0</v>
      </c>
      <c r="BL187" s="17" t="s">
        <v>152</v>
      </c>
      <c r="BM187" s="160" t="s">
        <v>368</v>
      </c>
    </row>
    <row r="188" spans="1:65" s="2" customFormat="1" ht="24.15" customHeight="1">
      <c r="A188" s="32"/>
      <c r="B188" s="148"/>
      <c r="C188" s="182" t="s">
        <v>369</v>
      </c>
      <c r="D188" s="182" t="s">
        <v>257</v>
      </c>
      <c r="E188" s="183" t="s">
        <v>370</v>
      </c>
      <c r="F188" s="184" t="s">
        <v>371</v>
      </c>
      <c r="G188" s="185" t="s">
        <v>205</v>
      </c>
      <c r="H188" s="186">
        <v>1</v>
      </c>
      <c r="I188" s="187"/>
      <c r="J188" s="188">
        <f t="shared" si="0"/>
        <v>0</v>
      </c>
      <c r="K188" s="184" t="s">
        <v>151</v>
      </c>
      <c r="L188" s="189"/>
      <c r="M188" s="190" t="s">
        <v>1</v>
      </c>
      <c r="N188" s="191" t="s">
        <v>41</v>
      </c>
      <c r="O188" s="58"/>
      <c r="P188" s="158">
        <f t="shared" si="1"/>
        <v>0</v>
      </c>
      <c r="Q188" s="158">
        <v>0.11</v>
      </c>
      <c r="R188" s="158">
        <f t="shared" si="2"/>
        <v>0.11</v>
      </c>
      <c r="S188" s="158">
        <v>0</v>
      </c>
      <c r="T188" s="159">
        <f t="shared" si="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0" t="s">
        <v>192</v>
      </c>
      <c r="AT188" s="160" t="s">
        <v>257</v>
      </c>
      <c r="AU188" s="160" t="s">
        <v>85</v>
      </c>
      <c r="AY188" s="17" t="s">
        <v>145</v>
      </c>
      <c r="BE188" s="161">
        <f t="shared" si="4"/>
        <v>0</v>
      </c>
      <c r="BF188" s="161">
        <f t="shared" si="5"/>
        <v>0</v>
      </c>
      <c r="BG188" s="161">
        <f t="shared" si="6"/>
        <v>0</v>
      </c>
      <c r="BH188" s="161">
        <f t="shared" si="7"/>
        <v>0</v>
      </c>
      <c r="BI188" s="161">
        <f t="shared" si="8"/>
        <v>0</v>
      </c>
      <c r="BJ188" s="17" t="s">
        <v>83</v>
      </c>
      <c r="BK188" s="161">
        <f t="shared" si="9"/>
        <v>0</v>
      </c>
      <c r="BL188" s="17" t="s">
        <v>152</v>
      </c>
      <c r="BM188" s="160" t="s">
        <v>372</v>
      </c>
    </row>
    <row r="189" spans="1:65" s="2" customFormat="1" ht="33" customHeight="1">
      <c r="A189" s="32"/>
      <c r="B189" s="148"/>
      <c r="C189" s="149" t="s">
        <v>373</v>
      </c>
      <c r="D189" s="149" t="s">
        <v>147</v>
      </c>
      <c r="E189" s="150" t="s">
        <v>374</v>
      </c>
      <c r="F189" s="151" t="s">
        <v>375</v>
      </c>
      <c r="G189" s="152" t="s">
        <v>205</v>
      </c>
      <c r="H189" s="153">
        <v>2</v>
      </c>
      <c r="I189" s="154"/>
      <c r="J189" s="155">
        <f t="shared" si="0"/>
        <v>0</v>
      </c>
      <c r="K189" s="151" t="s">
        <v>151</v>
      </c>
      <c r="L189" s="33"/>
      <c r="M189" s="156" t="s">
        <v>1</v>
      </c>
      <c r="N189" s="157" t="s">
        <v>41</v>
      </c>
      <c r="O189" s="58"/>
      <c r="P189" s="158">
        <f t="shared" si="1"/>
        <v>0</v>
      </c>
      <c r="Q189" s="158">
        <v>0.65847999999999995</v>
      </c>
      <c r="R189" s="158">
        <f t="shared" si="2"/>
        <v>1.3169599999999999</v>
      </c>
      <c r="S189" s="158">
        <v>0.66</v>
      </c>
      <c r="T189" s="159">
        <f t="shared" si="3"/>
        <v>1.32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0" t="s">
        <v>152</v>
      </c>
      <c r="AT189" s="160" t="s">
        <v>147</v>
      </c>
      <c r="AU189" s="160" t="s">
        <v>85</v>
      </c>
      <c r="AY189" s="17" t="s">
        <v>145</v>
      </c>
      <c r="BE189" s="161">
        <f t="shared" si="4"/>
        <v>0</v>
      </c>
      <c r="BF189" s="161">
        <f t="shared" si="5"/>
        <v>0</v>
      </c>
      <c r="BG189" s="161">
        <f t="shared" si="6"/>
        <v>0</v>
      </c>
      <c r="BH189" s="161">
        <f t="shared" si="7"/>
        <v>0</v>
      </c>
      <c r="BI189" s="161">
        <f t="shared" si="8"/>
        <v>0</v>
      </c>
      <c r="BJ189" s="17" t="s">
        <v>83</v>
      </c>
      <c r="BK189" s="161">
        <f t="shared" si="9"/>
        <v>0</v>
      </c>
      <c r="BL189" s="17" t="s">
        <v>152</v>
      </c>
      <c r="BM189" s="160" t="s">
        <v>376</v>
      </c>
    </row>
    <row r="190" spans="1:65" s="2" customFormat="1" ht="24.15" customHeight="1">
      <c r="A190" s="32"/>
      <c r="B190" s="148"/>
      <c r="C190" s="149" t="s">
        <v>377</v>
      </c>
      <c r="D190" s="149" t="s">
        <v>147</v>
      </c>
      <c r="E190" s="150" t="s">
        <v>378</v>
      </c>
      <c r="F190" s="151" t="s">
        <v>379</v>
      </c>
      <c r="G190" s="152" t="s">
        <v>205</v>
      </c>
      <c r="H190" s="153">
        <v>2</v>
      </c>
      <c r="I190" s="154"/>
      <c r="J190" s="155">
        <f t="shared" si="0"/>
        <v>0</v>
      </c>
      <c r="K190" s="151" t="s">
        <v>151</v>
      </c>
      <c r="L190" s="33"/>
      <c r="M190" s="156" t="s">
        <v>1</v>
      </c>
      <c r="N190" s="157" t="s">
        <v>41</v>
      </c>
      <c r="O190" s="58"/>
      <c r="P190" s="158">
        <f t="shared" si="1"/>
        <v>0</v>
      </c>
      <c r="Q190" s="158">
        <v>0.10037</v>
      </c>
      <c r="R190" s="158">
        <f t="shared" si="2"/>
        <v>0.20074</v>
      </c>
      <c r="S190" s="158">
        <v>0.1</v>
      </c>
      <c r="T190" s="159">
        <f t="shared" si="3"/>
        <v>0.2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0" t="s">
        <v>152</v>
      </c>
      <c r="AT190" s="160" t="s">
        <v>147</v>
      </c>
      <c r="AU190" s="160" t="s">
        <v>85</v>
      </c>
      <c r="AY190" s="17" t="s">
        <v>145</v>
      </c>
      <c r="BE190" s="161">
        <f t="shared" si="4"/>
        <v>0</v>
      </c>
      <c r="BF190" s="161">
        <f t="shared" si="5"/>
        <v>0</v>
      </c>
      <c r="BG190" s="161">
        <f t="shared" si="6"/>
        <v>0</v>
      </c>
      <c r="BH190" s="161">
        <f t="shared" si="7"/>
        <v>0</v>
      </c>
      <c r="BI190" s="161">
        <f t="shared" si="8"/>
        <v>0</v>
      </c>
      <c r="BJ190" s="17" t="s">
        <v>83</v>
      </c>
      <c r="BK190" s="161">
        <f t="shared" si="9"/>
        <v>0</v>
      </c>
      <c r="BL190" s="17" t="s">
        <v>152</v>
      </c>
      <c r="BM190" s="160" t="s">
        <v>380</v>
      </c>
    </row>
    <row r="191" spans="1:65" s="2" customFormat="1" ht="24.15" customHeight="1">
      <c r="A191" s="32"/>
      <c r="B191" s="148"/>
      <c r="C191" s="149" t="s">
        <v>381</v>
      </c>
      <c r="D191" s="149" t="s">
        <v>147</v>
      </c>
      <c r="E191" s="150" t="s">
        <v>382</v>
      </c>
      <c r="F191" s="151" t="s">
        <v>383</v>
      </c>
      <c r="G191" s="152" t="s">
        <v>205</v>
      </c>
      <c r="H191" s="153">
        <v>1</v>
      </c>
      <c r="I191" s="154"/>
      <c r="J191" s="155">
        <f t="shared" si="0"/>
        <v>0</v>
      </c>
      <c r="K191" s="151" t="s">
        <v>151</v>
      </c>
      <c r="L191" s="33"/>
      <c r="M191" s="156" t="s">
        <v>1</v>
      </c>
      <c r="N191" s="157" t="s">
        <v>41</v>
      </c>
      <c r="O191" s="58"/>
      <c r="P191" s="158">
        <f t="shared" si="1"/>
        <v>0</v>
      </c>
      <c r="Q191" s="158">
        <v>0.21734000000000001</v>
      </c>
      <c r="R191" s="158">
        <f t="shared" si="2"/>
        <v>0.21734000000000001</v>
      </c>
      <c r="S191" s="158">
        <v>0</v>
      </c>
      <c r="T191" s="159">
        <f t="shared" si="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0" t="s">
        <v>152</v>
      </c>
      <c r="AT191" s="160" t="s">
        <v>147</v>
      </c>
      <c r="AU191" s="160" t="s">
        <v>85</v>
      </c>
      <c r="AY191" s="17" t="s">
        <v>145</v>
      </c>
      <c r="BE191" s="161">
        <f t="shared" si="4"/>
        <v>0</v>
      </c>
      <c r="BF191" s="161">
        <f t="shared" si="5"/>
        <v>0</v>
      </c>
      <c r="BG191" s="161">
        <f t="shared" si="6"/>
        <v>0</v>
      </c>
      <c r="BH191" s="161">
        <f t="shared" si="7"/>
        <v>0</v>
      </c>
      <c r="BI191" s="161">
        <f t="shared" si="8"/>
        <v>0</v>
      </c>
      <c r="BJ191" s="17" t="s">
        <v>83</v>
      </c>
      <c r="BK191" s="161">
        <f t="shared" si="9"/>
        <v>0</v>
      </c>
      <c r="BL191" s="17" t="s">
        <v>152</v>
      </c>
      <c r="BM191" s="160" t="s">
        <v>384</v>
      </c>
    </row>
    <row r="192" spans="1:65" s="2" customFormat="1" ht="24.15" customHeight="1">
      <c r="A192" s="32"/>
      <c r="B192" s="148"/>
      <c r="C192" s="182" t="s">
        <v>385</v>
      </c>
      <c r="D192" s="182" t="s">
        <v>257</v>
      </c>
      <c r="E192" s="183" t="s">
        <v>386</v>
      </c>
      <c r="F192" s="184" t="s">
        <v>387</v>
      </c>
      <c r="G192" s="185" t="s">
        <v>205</v>
      </c>
      <c r="H192" s="186">
        <v>1</v>
      </c>
      <c r="I192" s="187"/>
      <c r="J192" s="188">
        <f t="shared" si="0"/>
        <v>0</v>
      </c>
      <c r="K192" s="184" t="s">
        <v>151</v>
      </c>
      <c r="L192" s="189"/>
      <c r="M192" s="190" t="s">
        <v>1</v>
      </c>
      <c r="N192" s="191" t="s">
        <v>41</v>
      </c>
      <c r="O192" s="58"/>
      <c r="P192" s="158">
        <f t="shared" si="1"/>
        <v>0</v>
      </c>
      <c r="Q192" s="158">
        <v>0.108</v>
      </c>
      <c r="R192" s="158">
        <f t="shared" si="2"/>
        <v>0.108</v>
      </c>
      <c r="S192" s="158">
        <v>0</v>
      </c>
      <c r="T192" s="159">
        <f t="shared" si="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0" t="s">
        <v>192</v>
      </c>
      <c r="AT192" s="160" t="s">
        <v>257</v>
      </c>
      <c r="AU192" s="160" t="s">
        <v>85</v>
      </c>
      <c r="AY192" s="17" t="s">
        <v>145</v>
      </c>
      <c r="BE192" s="161">
        <f t="shared" si="4"/>
        <v>0</v>
      </c>
      <c r="BF192" s="161">
        <f t="shared" si="5"/>
        <v>0</v>
      </c>
      <c r="BG192" s="161">
        <f t="shared" si="6"/>
        <v>0</v>
      </c>
      <c r="BH192" s="161">
        <f t="shared" si="7"/>
        <v>0</v>
      </c>
      <c r="BI192" s="161">
        <f t="shared" si="8"/>
        <v>0</v>
      </c>
      <c r="BJ192" s="17" t="s">
        <v>83</v>
      </c>
      <c r="BK192" s="161">
        <f t="shared" si="9"/>
        <v>0</v>
      </c>
      <c r="BL192" s="17" t="s">
        <v>152</v>
      </c>
      <c r="BM192" s="160" t="s">
        <v>388</v>
      </c>
    </row>
    <row r="193" spans="1:65" s="2" customFormat="1" ht="16.5" customHeight="1">
      <c r="A193" s="32"/>
      <c r="B193" s="148"/>
      <c r="C193" s="182" t="s">
        <v>389</v>
      </c>
      <c r="D193" s="182" t="s">
        <v>257</v>
      </c>
      <c r="E193" s="183" t="s">
        <v>390</v>
      </c>
      <c r="F193" s="184" t="s">
        <v>391</v>
      </c>
      <c r="G193" s="185" t="s">
        <v>205</v>
      </c>
      <c r="H193" s="186">
        <v>1</v>
      </c>
      <c r="I193" s="187"/>
      <c r="J193" s="188">
        <f t="shared" si="0"/>
        <v>0</v>
      </c>
      <c r="K193" s="184" t="s">
        <v>151</v>
      </c>
      <c r="L193" s="189"/>
      <c r="M193" s="190" t="s">
        <v>1</v>
      </c>
      <c r="N193" s="191" t="s">
        <v>41</v>
      </c>
      <c r="O193" s="58"/>
      <c r="P193" s="158">
        <f t="shared" si="1"/>
        <v>0</v>
      </c>
      <c r="Q193" s="158">
        <v>7.1999999999999998E-3</v>
      </c>
      <c r="R193" s="158">
        <f t="shared" si="2"/>
        <v>7.1999999999999998E-3</v>
      </c>
      <c r="S193" s="158">
        <v>0</v>
      </c>
      <c r="T193" s="159">
        <f t="shared" si="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0" t="s">
        <v>192</v>
      </c>
      <c r="AT193" s="160" t="s">
        <v>257</v>
      </c>
      <c r="AU193" s="160" t="s">
        <v>85</v>
      </c>
      <c r="AY193" s="17" t="s">
        <v>145</v>
      </c>
      <c r="BE193" s="161">
        <f t="shared" si="4"/>
        <v>0</v>
      </c>
      <c r="BF193" s="161">
        <f t="shared" si="5"/>
        <v>0</v>
      </c>
      <c r="BG193" s="161">
        <f t="shared" si="6"/>
        <v>0</v>
      </c>
      <c r="BH193" s="161">
        <f t="shared" si="7"/>
        <v>0</v>
      </c>
      <c r="BI193" s="161">
        <f t="shared" si="8"/>
        <v>0</v>
      </c>
      <c r="BJ193" s="17" t="s">
        <v>83</v>
      </c>
      <c r="BK193" s="161">
        <f t="shared" si="9"/>
        <v>0</v>
      </c>
      <c r="BL193" s="17" t="s">
        <v>152</v>
      </c>
      <c r="BM193" s="160" t="s">
        <v>392</v>
      </c>
    </row>
    <row r="194" spans="1:65" s="2" customFormat="1" ht="24.15" customHeight="1">
      <c r="A194" s="32"/>
      <c r="B194" s="148"/>
      <c r="C194" s="149" t="s">
        <v>393</v>
      </c>
      <c r="D194" s="149" t="s">
        <v>147</v>
      </c>
      <c r="E194" s="150" t="s">
        <v>394</v>
      </c>
      <c r="F194" s="151" t="s">
        <v>395</v>
      </c>
      <c r="G194" s="152" t="s">
        <v>165</v>
      </c>
      <c r="H194" s="153">
        <v>4</v>
      </c>
      <c r="I194" s="154"/>
      <c r="J194" s="155">
        <f t="shared" si="0"/>
        <v>0</v>
      </c>
      <c r="K194" s="151" t="s">
        <v>151</v>
      </c>
      <c r="L194" s="33"/>
      <c r="M194" s="156" t="s">
        <v>1</v>
      </c>
      <c r="N194" s="157" t="s">
        <v>41</v>
      </c>
      <c r="O194" s="58"/>
      <c r="P194" s="158">
        <f t="shared" si="1"/>
        <v>0</v>
      </c>
      <c r="Q194" s="158">
        <v>9.0000000000000006E-5</v>
      </c>
      <c r="R194" s="158">
        <f t="shared" si="2"/>
        <v>3.6000000000000002E-4</v>
      </c>
      <c r="S194" s="158">
        <v>0</v>
      </c>
      <c r="T194" s="159">
        <f t="shared" si="3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0" t="s">
        <v>152</v>
      </c>
      <c r="AT194" s="160" t="s">
        <v>147</v>
      </c>
      <c r="AU194" s="160" t="s">
        <v>85</v>
      </c>
      <c r="AY194" s="17" t="s">
        <v>145</v>
      </c>
      <c r="BE194" s="161">
        <f t="shared" si="4"/>
        <v>0</v>
      </c>
      <c r="BF194" s="161">
        <f t="shared" si="5"/>
        <v>0</v>
      </c>
      <c r="BG194" s="161">
        <f t="shared" si="6"/>
        <v>0</v>
      </c>
      <c r="BH194" s="161">
        <f t="shared" si="7"/>
        <v>0</v>
      </c>
      <c r="BI194" s="161">
        <f t="shared" si="8"/>
        <v>0</v>
      </c>
      <c r="BJ194" s="17" t="s">
        <v>83</v>
      </c>
      <c r="BK194" s="161">
        <f t="shared" si="9"/>
        <v>0</v>
      </c>
      <c r="BL194" s="17" t="s">
        <v>152</v>
      </c>
      <c r="BM194" s="160" t="s">
        <v>396</v>
      </c>
    </row>
    <row r="195" spans="1:65" s="12" customFormat="1" ht="22.8" customHeight="1">
      <c r="B195" s="135"/>
      <c r="D195" s="136" t="s">
        <v>75</v>
      </c>
      <c r="E195" s="146" t="s">
        <v>197</v>
      </c>
      <c r="F195" s="146" t="s">
        <v>207</v>
      </c>
      <c r="I195" s="138"/>
      <c r="J195" s="147">
        <f>BK195</f>
        <v>0</v>
      </c>
      <c r="L195" s="135"/>
      <c r="M195" s="140"/>
      <c r="N195" s="141"/>
      <c r="O195" s="141"/>
      <c r="P195" s="142">
        <f>SUM(P196:P214)</f>
        <v>0</v>
      </c>
      <c r="Q195" s="141"/>
      <c r="R195" s="142">
        <f>SUM(R196:R214)</f>
        <v>67.487068000000008</v>
      </c>
      <c r="S195" s="141"/>
      <c r="T195" s="143">
        <f>SUM(T196:T214)</f>
        <v>0</v>
      </c>
      <c r="AR195" s="136" t="s">
        <v>83</v>
      </c>
      <c r="AT195" s="144" t="s">
        <v>75</v>
      </c>
      <c r="AU195" s="144" t="s">
        <v>83</v>
      </c>
      <c r="AY195" s="136" t="s">
        <v>145</v>
      </c>
      <c r="BK195" s="145">
        <f>SUM(BK196:BK214)</f>
        <v>0</v>
      </c>
    </row>
    <row r="196" spans="1:65" s="2" customFormat="1" ht="24.15" customHeight="1">
      <c r="A196" s="32"/>
      <c r="B196" s="148"/>
      <c r="C196" s="149" t="s">
        <v>397</v>
      </c>
      <c r="D196" s="149" t="s">
        <v>147</v>
      </c>
      <c r="E196" s="150" t="s">
        <v>398</v>
      </c>
      <c r="F196" s="151" t="s">
        <v>399</v>
      </c>
      <c r="G196" s="152" t="s">
        <v>165</v>
      </c>
      <c r="H196" s="153">
        <v>130</v>
      </c>
      <c r="I196" s="154"/>
      <c r="J196" s="155">
        <f>ROUND(I196*H196,2)</f>
        <v>0</v>
      </c>
      <c r="K196" s="151" t="s">
        <v>166</v>
      </c>
      <c r="L196" s="33"/>
      <c r="M196" s="156" t="s">
        <v>1</v>
      </c>
      <c r="N196" s="157" t="s">
        <v>41</v>
      </c>
      <c r="O196" s="58"/>
      <c r="P196" s="158">
        <f>O196*H196</f>
        <v>0</v>
      </c>
      <c r="Q196" s="158">
        <v>8.9779999999999999E-2</v>
      </c>
      <c r="R196" s="158">
        <f>Q196*H196</f>
        <v>11.6714</v>
      </c>
      <c r="S196" s="158">
        <v>0</v>
      </c>
      <c r="T196" s="159">
        <f>S196*H196</f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0" t="s">
        <v>152</v>
      </c>
      <c r="AT196" s="160" t="s">
        <v>147</v>
      </c>
      <c r="AU196" s="160" t="s">
        <v>85</v>
      </c>
      <c r="AY196" s="17" t="s">
        <v>145</v>
      </c>
      <c r="BE196" s="161">
        <f>IF(N196="základní",J196,0)</f>
        <v>0</v>
      </c>
      <c r="BF196" s="161">
        <f>IF(N196="snížená",J196,0)</f>
        <v>0</v>
      </c>
      <c r="BG196" s="161">
        <f>IF(N196="zákl. přenesená",J196,0)</f>
        <v>0</v>
      </c>
      <c r="BH196" s="161">
        <f>IF(N196="sníž. přenesená",J196,0)</f>
        <v>0</v>
      </c>
      <c r="BI196" s="161">
        <f>IF(N196="nulová",J196,0)</f>
        <v>0</v>
      </c>
      <c r="BJ196" s="17" t="s">
        <v>83</v>
      </c>
      <c r="BK196" s="161">
        <f>ROUND(I196*H196,2)</f>
        <v>0</v>
      </c>
      <c r="BL196" s="17" t="s">
        <v>152</v>
      </c>
      <c r="BM196" s="160" t="s">
        <v>400</v>
      </c>
    </row>
    <row r="197" spans="1:65" s="13" customFormat="1">
      <c r="B197" s="162"/>
      <c r="D197" s="163" t="s">
        <v>157</v>
      </c>
      <c r="E197" s="164" t="s">
        <v>1</v>
      </c>
      <c r="F197" s="165" t="s">
        <v>401</v>
      </c>
      <c r="H197" s="166">
        <v>130</v>
      </c>
      <c r="I197" s="167"/>
      <c r="L197" s="162"/>
      <c r="M197" s="168"/>
      <c r="N197" s="169"/>
      <c r="O197" s="169"/>
      <c r="P197" s="169"/>
      <c r="Q197" s="169"/>
      <c r="R197" s="169"/>
      <c r="S197" s="169"/>
      <c r="T197" s="170"/>
      <c r="AT197" s="164" t="s">
        <v>157</v>
      </c>
      <c r="AU197" s="164" t="s">
        <v>85</v>
      </c>
      <c r="AV197" s="13" t="s">
        <v>85</v>
      </c>
      <c r="AW197" s="13" t="s">
        <v>32</v>
      </c>
      <c r="AX197" s="13" t="s">
        <v>83</v>
      </c>
      <c r="AY197" s="164" t="s">
        <v>145</v>
      </c>
    </row>
    <row r="198" spans="1:65" s="2" customFormat="1" ht="16.5" customHeight="1">
      <c r="A198" s="32"/>
      <c r="B198" s="148"/>
      <c r="C198" s="182" t="s">
        <v>402</v>
      </c>
      <c r="D198" s="182" t="s">
        <v>257</v>
      </c>
      <c r="E198" s="183" t="s">
        <v>403</v>
      </c>
      <c r="F198" s="184" t="s">
        <v>404</v>
      </c>
      <c r="G198" s="185" t="s">
        <v>150</v>
      </c>
      <c r="H198" s="186">
        <v>13</v>
      </c>
      <c r="I198" s="187"/>
      <c r="J198" s="188">
        <f>ROUND(I198*H198,2)</f>
        <v>0</v>
      </c>
      <c r="K198" s="184" t="s">
        <v>166</v>
      </c>
      <c r="L198" s="189"/>
      <c r="M198" s="190" t="s">
        <v>1</v>
      </c>
      <c r="N198" s="191" t="s">
        <v>41</v>
      </c>
      <c r="O198" s="58"/>
      <c r="P198" s="158">
        <f>O198*H198</f>
        <v>0</v>
      </c>
      <c r="Q198" s="158">
        <v>0.222</v>
      </c>
      <c r="R198" s="158">
        <f>Q198*H198</f>
        <v>2.8860000000000001</v>
      </c>
      <c r="S198" s="158">
        <v>0</v>
      </c>
      <c r="T198" s="159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0" t="s">
        <v>192</v>
      </c>
      <c r="AT198" s="160" t="s">
        <v>257</v>
      </c>
      <c r="AU198" s="160" t="s">
        <v>85</v>
      </c>
      <c r="AY198" s="17" t="s">
        <v>145</v>
      </c>
      <c r="BE198" s="161">
        <f>IF(N198="základní",J198,0)</f>
        <v>0</v>
      </c>
      <c r="BF198" s="161">
        <f>IF(N198="snížená",J198,0)</f>
        <v>0</v>
      </c>
      <c r="BG198" s="161">
        <f>IF(N198="zákl. přenesená",J198,0)</f>
        <v>0</v>
      </c>
      <c r="BH198" s="161">
        <f>IF(N198="sníž. přenesená",J198,0)</f>
        <v>0</v>
      </c>
      <c r="BI198" s="161">
        <f>IF(N198="nulová",J198,0)</f>
        <v>0</v>
      </c>
      <c r="BJ198" s="17" t="s">
        <v>83</v>
      </c>
      <c r="BK198" s="161">
        <f>ROUND(I198*H198,2)</f>
        <v>0</v>
      </c>
      <c r="BL198" s="17" t="s">
        <v>152</v>
      </c>
      <c r="BM198" s="160" t="s">
        <v>405</v>
      </c>
    </row>
    <row r="199" spans="1:65" s="13" customFormat="1">
      <c r="B199" s="162"/>
      <c r="D199" s="163" t="s">
        <v>157</v>
      </c>
      <c r="F199" s="165" t="s">
        <v>406</v>
      </c>
      <c r="H199" s="166">
        <v>13</v>
      </c>
      <c r="I199" s="167"/>
      <c r="L199" s="162"/>
      <c r="M199" s="168"/>
      <c r="N199" s="169"/>
      <c r="O199" s="169"/>
      <c r="P199" s="169"/>
      <c r="Q199" s="169"/>
      <c r="R199" s="169"/>
      <c r="S199" s="169"/>
      <c r="T199" s="170"/>
      <c r="AT199" s="164" t="s">
        <v>157</v>
      </c>
      <c r="AU199" s="164" t="s">
        <v>85</v>
      </c>
      <c r="AV199" s="13" t="s">
        <v>85</v>
      </c>
      <c r="AW199" s="13" t="s">
        <v>3</v>
      </c>
      <c r="AX199" s="13" t="s">
        <v>83</v>
      </c>
      <c r="AY199" s="164" t="s">
        <v>145</v>
      </c>
    </row>
    <row r="200" spans="1:65" s="2" customFormat="1" ht="33" customHeight="1">
      <c r="A200" s="32"/>
      <c r="B200" s="148"/>
      <c r="C200" s="149" t="s">
        <v>407</v>
      </c>
      <c r="D200" s="149" t="s">
        <v>147</v>
      </c>
      <c r="E200" s="150" t="s">
        <v>408</v>
      </c>
      <c r="F200" s="151" t="s">
        <v>409</v>
      </c>
      <c r="G200" s="152" t="s">
        <v>165</v>
      </c>
      <c r="H200" s="153">
        <v>14</v>
      </c>
      <c r="I200" s="154"/>
      <c r="J200" s="155">
        <f t="shared" ref="J200:J208" si="10">ROUND(I200*H200,2)</f>
        <v>0</v>
      </c>
      <c r="K200" s="151" t="s">
        <v>166</v>
      </c>
      <c r="L200" s="33"/>
      <c r="M200" s="156" t="s">
        <v>1</v>
      </c>
      <c r="N200" s="157" t="s">
        <v>41</v>
      </c>
      <c r="O200" s="58"/>
      <c r="P200" s="158">
        <f t="shared" ref="P200:P208" si="11">O200*H200</f>
        <v>0</v>
      </c>
      <c r="Q200" s="158">
        <v>0.16850000000000001</v>
      </c>
      <c r="R200" s="158">
        <f t="shared" ref="R200:R208" si="12">Q200*H200</f>
        <v>2.359</v>
      </c>
      <c r="S200" s="158">
        <v>0</v>
      </c>
      <c r="T200" s="159">
        <f t="shared" ref="T200:T208" si="13">S200*H200</f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0" t="s">
        <v>152</v>
      </c>
      <c r="AT200" s="160" t="s">
        <v>147</v>
      </c>
      <c r="AU200" s="160" t="s">
        <v>85</v>
      </c>
      <c r="AY200" s="17" t="s">
        <v>145</v>
      </c>
      <c r="BE200" s="161">
        <f t="shared" ref="BE200:BE208" si="14">IF(N200="základní",J200,0)</f>
        <v>0</v>
      </c>
      <c r="BF200" s="161">
        <f t="shared" ref="BF200:BF208" si="15">IF(N200="snížená",J200,0)</f>
        <v>0</v>
      </c>
      <c r="BG200" s="161">
        <f t="shared" ref="BG200:BG208" si="16">IF(N200="zákl. přenesená",J200,0)</f>
        <v>0</v>
      </c>
      <c r="BH200" s="161">
        <f t="shared" ref="BH200:BH208" si="17">IF(N200="sníž. přenesená",J200,0)</f>
        <v>0</v>
      </c>
      <c r="BI200" s="161">
        <f t="shared" ref="BI200:BI208" si="18">IF(N200="nulová",J200,0)</f>
        <v>0</v>
      </c>
      <c r="BJ200" s="17" t="s">
        <v>83</v>
      </c>
      <c r="BK200" s="161">
        <f t="shared" ref="BK200:BK208" si="19">ROUND(I200*H200,2)</f>
        <v>0</v>
      </c>
      <c r="BL200" s="17" t="s">
        <v>152</v>
      </c>
      <c r="BM200" s="160" t="s">
        <v>410</v>
      </c>
    </row>
    <row r="201" spans="1:65" s="2" customFormat="1" ht="24.15" customHeight="1">
      <c r="A201" s="32"/>
      <c r="B201" s="148"/>
      <c r="C201" s="182" t="s">
        <v>411</v>
      </c>
      <c r="D201" s="182" t="s">
        <v>257</v>
      </c>
      <c r="E201" s="183" t="s">
        <v>412</v>
      </c>
      <c r="F201" s="184" t="s">
        <v>413</v>
      </c>
      <c r="G201" s="185" t="s">
        <v>165</v>
      </c>
      <c r="H201" s="186">
        <v>14</v>
      </c>
      <c r="I201" s="187"/>
      <c r="J201" s="188">
        <f t="shared" si="10"/>
        <v>0</v>
      </c>
      <c r="K201" s="184" t="s">
        <v>166</v>
      </c>
      <c r="L201" s="189"/>
      <c r="M201" s="190" t="s">
        <v>1</v>
      </c>
      <c r="N201" s="191" t="s">
        <v>41</v>
      </c>
      <c r="O201" s="58"/>
      <c r="P201" s="158">
        <f t="shared" si="11"/>
        <v>0</v>
      </c>
      <c r="Q201" s="158">
        <v>4.8300000000000003E-2</v>
      </c>
      <c r="R201" s="158">
        <f t="shared" si="12"/>
        <v>0.67620000000000002</v>
      </c>
      <c r="S201" s="158">
        <v>0</v>
      </c>
      <c r="T201" s="159">
        <f t="shared" si="13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0" t="s">
        <v>192</v>
      </c>
      <c r="AT201" s="160" t="s">
        <v>257</v>
      </c>
      <c r="AU201" s="160" t="s">
        <v>85</v>
      </c>
      <c r="AY201" s="17" t="s">
        <v>145</v>
      </c>
      <c r="BE201" s="161">
        <f t="shared" si="14"/>
        <v>0</v>
      </c>
      <c r="BF201" s="161">
        <f t="shared" si="15"/>
        <v>0</v>
      </c>
      <c r="BG201" s="161">
        <f t="shared" si="16"/>
        <v>0</v>
      </c>
      <c r="BH201" s="161">
        <f t="shared" si="17"/>
        <v>0</v>
      </c>
      <c r="BI201" s="161">
        <f t="shared" si="18"/>
        <v>0</v>
      </c>
      <c r="BJ201" s="17" t="s">
        <v>83</v>
      </c>
      <c r="BK201" s="161">
        <f t="shared" si="19"/>
        <v>0</v>
      </c>
      <c r="BL201" s="17" t="s">
        <v>152</v>
      </c>
      <c r="BM201" s="160" t="s">
        <v>414</v>
      </c>
    </row>
    <row r="202" spans="1:65" s="2" customFormat="1" ht="33" customHeight="1">
      <c r="A202" s="32"/>
      <c r="B202" s="148"/>
      <c r="C202" s="149" t="s">
        <v>415</v>
      </c>
      <c r="D202" s="149" t="s">
        <v>147</v>
      </c>
      <c r="E202" s="150" t="s">
        <v>408</v>
      </c>
      <c r="F202" s="151" t="s">
        <v>409</v>
      </c>
      <c r="G202" s="152" t="s">
        <v>165</v>
      </c>
      <c r="H202" s="153">
        <v>2</v>
      </c>
      <c r="I202" s="154"/>
      <c r="J202" s="155">
        <f t="shared" si="10"/>
        <v>0</v>
      </c>
      <c r="K202" s="151" t="s">
        <v>166</v>
      </c>
      <c r="L202" s="33"/>
      <c r="M202" s="156" t="s">
        <v>1</v>
      </c>
      <c r="N202" s="157" t="s">
        <v>41</v>
      </c>
      <c r="O202" s="58"/>
      <c r="P202" s="158">
        <f t="shared" si="11"/>
        <v>0</v>
      </c>
      <c r="Q202" s="158">
        <v>0.16850000000000001</v>
      </c>
      <c r="R202" s="158">
        <f t="shared" si="12"/>
        <v>0.33700000000000002</v>
      </c>
      <c r="S202" s="158">
        <v>0</v>
      </c>
      <c r="T202" s="159">
        <f t="shared" si="13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0" t="s">
        <v>152</v>
      </c>
      <c r="AT202" s="160" t="s">
        <v>147</v>
      </c>
      <c r="AU202" s="160" t="s">
        <v>85</v>
      </c>
      <c r="AY202" s="17" t="s">
        <v>145</v>
      </c>
      <c r="BE202" s="161">
        <f t="shared" si="14"/>
        <v>0</v>
      </c>
      <c r="BF202" s="161">
        <f t="shared" si="15"/>
        <v>0</v>
      </c>
      <c r="BG202" s="161">
        <f t="shared" si="16"/>
        <v>0</v>
      </c>
      <c r="BH202" s="161">
        <f t="shared" si="17"/>
        <v>0</v>
      </c>
      <c r="BI202" s="161">
        <f t="shared" si="18"/>
        <v>0</v>
      </c>
      <c r="BJ202" s="17" t="s">
        <v>83</v>
      </c>
      <c r="BK202" s="161">
        <f t="shared" si="19"/>
        <v>0</v>
      </c>
      <c r="BL202" s="17" t="s">
        <v>152</v>
      </c>
      <c r="BM202" s="160" t="s">
        <v>416</v>
      </c>
    </row>
    <row r="203" spans="1:65" s="2" customFormat="1" ht="24.15" customHeight="1">
      <c r="A203" s="32"/>
      <c r="B203" s="148"/>
      <c r="C203" s="182" t="s">
        <v>417</v>
      </c>
      <c r="D203" s="182" t="s">
        <v>257</v>
      </c>
      <c r="E203" s="183" t="s">
        <v>418</v>
      </c>
      <c r="F203" s="184" t="s">
        <v>419</v>
      </c>
      <c r="G203" s="185" t="s">
        <v>165</v>
      </c>
      <c r="H203" s="186">
        <v>2</v>
      </c>
      <c r="I203" s="187"/>
      <c r="J203" s="188">
        <f t="shared" si="10"/>
        <v>0</v>
      </c>
      <c r="K203" s="184" t="s">
        <v>166</v>
      </c>
      <c r="L203" s="189"/>
      <c r="M203" s="190" t="s">
        <v>1</v>
      </c>
      <c r="N203" s="191" t="s">
        <v>41</v>
      </c>
      <c r="O203" s="58"/>
      <c r="P203" s="158">
        <f t="shared" si="11"/>
        <v>0</v>
      </c>
      <c r="Q203" s="158">
        <v>6.5670000000000006E-2</v>
      </c>
      <c r="R203" s="158">
        <f t="shared" si="12"/>
        <v>0.13134000000000001</v>
      </c>
      <c r="S203" s="158">
        <v>0</v>
      </c>
      <c r="T203" s="159">
        <f t="shared" si="13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0" t="s">
        <v>192</v>
      </c>
      <c r="AT203" s="160" t="s">
        <v>257</v>
      </c>
      <c r="AU203" s="160" t="s">
        <v>85</v>
      </c>
      <c r="AY203" s="17" t="s">
        <v>145</v>
      </c>
      <c r="BE203" s="161">
        <f t="shared" si="14"/>
        <v>0</v>
      </c>
      <c r="BF203" s="161">
        <f t="shared" si="15"/>
        <v>0</v>
      </c>
      <c r="BG203" s="161">
        <f t="shared" si="16"/>
        <v>0</v>
      </c>
      <c r="BH203" s="161">
        <f t="shared" si="17"/>
        <v>0</v>
      </c>
      <c r="BI203" s="161">
        <f t="shared" si="18"/>
        <v>0</v>
      </c>
      <c r="BJ203" s="17" t="s">
        <v>83</v>
      </c>
      <c r="BK203" s="161">
        <f t="shared" si="19"/>
        <v>0</v>
      </c>
      <c r="BL203" s="17" t="s">
        <v>152</v>
      </c>
      <c r="BM203" s="160" t="s">
        <v>420</v>
      </c>
    </row>
    <row r="204" spans="1:65" s="2" customFormat="1" ht="33" customHeight="1">
      <c r="A204" s="32"/>
      <c r="B204" s="148"/>
      <c r="C204" s="149" t="s">
        <v>421</v>
      </c>
      <c r="D204" s="149" t="s">
        <v>147</v>
      </c>
      <c r="E204" s="150" t="s">
        <v>408</v>
      </c>
      <c r="F204" s="151" t="s">
        <v>409</v>
      </c>
      <c r="G204" s="152" t="s">
        <v>165</v>
      </c>
      <c r="H204" s="153">
        <v>60</v>
      </c>
      <c r="I204" s="154"/>
      <c r="J204" s="155">
        <f t="shared" si="10"/>
        <v>0</v>
      </c>
      <c r="K204" s="151" t="s">
        <v>166</v>
      </c>
      <c r="L204" s="33"/>
      <c r="M204" s="156" t="s">
        <v>1</v>
      </c>
      <c r="N204" s="157" t="s">
        <v>41</v>
      </c>
      <c r="O204" s="58"/>
      <c r="P204" s="158">
        <f t="shared" si="11"/>
        <v>0</v>
      </c>
      <c r="Q204" s="158">
        <v>0.16850000000000001</v>
      </c>
      <c r="R204" s="158">
        <f t="shared" si="12"/>
        <v>10.110000000000001</v>
      </c>
      <c r="S204" s="158">
        <v>0</v>
      </c>
      <c r="T204" s="159">
        <f t="shared" si="13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0" t="s">
        <v>152</v>
      </c>
      <c r="AT204" s="160" t="s">
        <v>147</v>
      </c>
      <c r="AU204" s="160" t="s">
        <v>85</v>
      </c>
      <c r="AY204" s="17" t="s">
        <v>145</v>
      </c>
      <c r="BE204" s="161">
        <f t="shared" si="14"/>
        <v>0</v>
      </c>
      <c r="BF204" s="161">
        <f t="shared" si="15"/>
        <v>0</v>
      </c>
      <c r="BG204" s="161">
        <f t="shared" si="16"/>
        <v>0</v>
      </c>
      <c r="BH204" s="161">
        <f t="shared" si="17"/>
        <v>0</v>
      </c>
      <c r="BI204" s="161">
        <f t="shared" si="18"/>
        <v>0</v>
      </c>
      <c r="BJ204" s="17" t="s">
        <v>83</v>
      </c>
      <c r="BK204" s="161">
        <f t="shared" si="19"/>
        <v>0</v>
      </c>
      <c r="BL204" s="17" t="s">
        <v>152</v>
      </c>
      <c r="BM204" s="160" t="s">
        <v>422</v>
      </c>
    </row>
    <row r="205" spans="1:65" s="2" customFormat="1" ht="16.5" customHeight="1">
      <c r="A205" s="32"/>
      <c r="B205" s="148"/>
      <c r="C205" s="182" t="s">
        <v>423</v>
      </c>
      <c r="D205" s="182" t="s">
        <v>257</v>
      </c>
      <c r="E205" s="183" t="s">
        <v>424</v>
      </c>
      <c r="F205" s="184" t="s">
        <v>425</v>
      </c>
      <c r="G205" s="185" t="s">
        <v>165</v>
      </c>
      <c r="H205" s="186">
        <v>60</v>
      </c>
      <c r="I205" s="187"/>
      <c r="J205" s="188">
        <f t="shared" si="10"/>
        <v>0</v>
      </c>
      <c r="K205" s="184" t="s">
        <v>151</v>
      </c>
      <c r="L205" s="189"/>
      <c r="M205" s="190" t="s">
        <v>1</v>
      </c>
      <c r="N205" s="191" t="s">
        <v>41</v>
      </c>
      <c r="O205" s="58"/>
      <c r="P205" s="158">
        <f t="shared" si="11"/>
        <v>0</v>
      </c>
      <c r="Q205" s="158">
        <v>0.08</v>
      </c>
      <c r="R205" s="158">
        <f t="shared" si="12"/>
        <v>4.8</v>
      </c>
      <c r="S205" s="158">
        <v>0</v>
      </c>
      <c r="T205" s="159">
        <f t="shared" si="13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0" t="s">
        <v>192</v>
      </c>
      <c r="AT205" s="160" t="s">
        <v>257</v>
      </c>
      <c r="AU205" s="160" t="s">
        <v>85</v>
      </c>
      <c r="AY205" s="17" t="s">
        <v>145</v>
      </c>
      <c r="BE205" s="161">
        <f t="shared" si="14"/>
        <v>0</v>
      </c>
      <c r="BF205" s="161">
        <f t="shared" si="15"/>
        <v>0</v>
      </c>
      <c r="BG205" s="161">
        <f t="shared" si="16"/>
        <v>0</v>
      </c>
      <c r="BH205" s="161">
        <f t="shared" si="17"/>
        <v>0</v>
      </c>
      <c r="BI205" s="161">
        <f t="shared" si="18"/>
        <v>0</v>
      </c>
      <c r="BJ205" s="17" t="s">
        <v>83</v>
      </c>
      <c r="BK205" s="161">
        <f t="shared" si="19"/>
        <v>0</v>
      </c>
      <c r="BL205" s="17" t="s">
        <v>152</v>
      </c>
      <c r="BM205" s="160" t="s">
        <v>426</v>
      </c>
    </row>
    <row r="206" spans="1:65" s="2" customFormat="1" ht="33" customHeight="1">
      <c r="A206" s="32"/>
      <c r="B206" s="148"/>
      <c r="C206" s="149" t="s">
        <v>427</v>
      </c>
      <c r="D206" s="149" t="s">
        <v>147</v>
      </c>
      <c r="E206" s="150" t="s">
        <v>428</v>
      </c>
      <c r="F206" s="151" t="s">
        <v>429</v>
      </c>
      <c r="G206" s="152" t="s">
        <v>165</v>
      </c>
      <c r="H206" s="153">
        <v>70</v>
      </c>
      <c r="I206" s="154"/>
      <c r="J206" s="155">
        <f t="shared" si="10"/>
        <v>0</v>
      </c>
      <c r="K206" s="151" t="s">
        <v>166</v>
      </c>
      <c r="L206" s="33"/>
      <c r="M206" s="156" t="s">
        <v>1</v>
      </c>
      <c r="N206" s="157" t="s">
        <v>41</v>
      </c>
      <c r="O206" s="58"/>
      <c r="P206" s="158">
        <f t="shared" si="11"/>
        <v>0</v>
      </c>
      <c r="Q206" s="158">
        <v>0.14041999999999999</v>
      </c>
      <c r="R206" s="158">
        <f t="shared" si="12"/>
        <v>9.8293999999999997</v>
      </c>
      <c r="S206" s="158">
        <v>0</v>
      </c>
      <c r="T206" s="159">
        <f t="shared" si="13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0" t="s">
        <v>152</v>
      </c>
      <c r="AT206" s="160" t="s">
        <v>147</v>
      </c>
      <c r="AU206" s="160" t="s">
        <v>85</v>
      </c>
      <c r="AY206" s="17" t="s">
        <v>145</v>
      </c>
      <c r="BE206" s="161">
        <f t="shared" si="14"/>
        <v>0</v>
      </c>
      <c r="BF206" s="161">
        <f t="shared" si="15"/>
        <v>0</v>
      </c>
      <c r="BG206" s="161">
        <f t="shared" si="16"/>
        <v>0</v>
      </c>
      <c r="BH206" s="161">
        <f t="shared" si="17"/>
        <v>0</v>
      </c>
      <c r="BI206" s="161">
        <f t="shared" si="18"/>
        <v>0</v>
      </c>
      <c r="BJ206" s="17" t="s">
        <v>83</v>
      </c>
      <c r="BK206" s="161">
        <f t="shared" si="19"/>
        <v>0</v>
      </c>
      <c r="BL206" s="17" t="s">
        <v>152</v>
      </c>
      <c r="BM206" s="160" t="s">
        <v>430</v>
      </c>
    </row>
    <row r="207" spans="1:65" s="2" customFormat="1" ht="16.5" customHeight="1">
      <c r="A207" s="32"/>
      <c r="B207" s="148"/>
      <c r="C207" s="182" t="s">
        <v>431</v>
      </c>
      <c r="D207" s="182" t="s">
        <v>257</v>
      </c>
      <c r="E207" s="183" t="s">
        <v>432</v>
      </c>
      <c r="F207" s="184" t="s">
        <v>433</v>
      </c>
      <c r="G207" s="185" t="s">
        <v>165</v>
      </c>
      <c r="H207" s="186">
        <v>70</v>
      </c>
      <c r="I207" s="187"/>
      <c r="J207" s="188">
        <f t="shared" si="10"/>
        <v>0</v>
      </c>
      <c r="K207" s="184" t="s">
        <v>166</v>
      </c>
      <c r="L207" s="189"/>
      <c r="M207" s="190" t="s">
        <v>1</v>
      </c>
      <c r="N207" s="191" t="s">
        <v>41</v>
      </c>
      <c r="O207" s="58"/>
      <c r="P207" s="158">
        <f t="shared" si="11"/>
        <v>0</v>
      </c>
      <c r="Q207" s="158">
        <v>5.6120000000000003E-2</v>
      </c>
      <c r="R207" s="158">
        <f t="shared" si="12"/>
        <v>3.9284000000000003</v>
      </c>
      <c r="S207" s="158">
        <v>0</v>
      </c>
      <c r="T207" s="159">
        <f t="shared" si="13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0" t="s">
        <v>192</v>
      </c>
      <c r="AT207" s="160" t="s">
        <v>257</v>
      </c>
      <c r="AU207" s="160" t="s">
        <v>85</v>
      </c>
      <c r="AY207" s="17" t="s">
        <v>145</v>
      </c>
      <c r="BE207" s="161">
        <f t="shared" si="14"/>
        <v>0</v>
      </c>
      <c r="BF207" s="161">
        <f t="shared" si="15"/>
        <v>0</v>
      </c>
      <c r="BG207" s="161">
        <f t="shared" si="16"/>
        <v>0</v>
      </c>
      <c r="BH207" s="161">
        <f t="shared" si="17"/>
        <v>0</v>
      </c>
      <c r="BI207" s="161">
        <f t="shared" si="18"/>
        <v>0</v>
      </c>
      <c r="BJ207" s="17" t="s">
        <v>83</v>
      </c>
      <c r="BK207" s="161">
        <f t="shared" si="19"/>
        <v>0</v>
      </c>
      <c r="BL207" s="17" t="s">
        <v>152</v>
      </c>
      <c r="BM207" s="160" t="s">
        <v>434</v>
      </c>
    </row>
    <row r="208" spans="1:65" s="2" customFormat="1" ht="24.15" customHeight="1">
      <c r="A208" s="32"/>
      <c r="B208" s="148"/>
      <c r="C208" s="149" t="s">
        <v>435</v>
      </c>
      <c r="D208" s="149" t="s">
        <v>147</v>
      </c>
      <c r="E208" s="150" t="s">
        <v>436</v>
      </c>
      <c r="F208" s="151" t="s">
        <v>437</v>
      </c>
      <c r="G208" s="152" t="s">
        <v>172</v>
      </c>
      <c r="H208" s="153">
        <v>9.1999999999999993</v>
      </c>
      <c r="I208" s="154"/>
      <c r="J208" s="155">
        <f t="shared" si="10"/>
        <v>0</v>
      </c>
      <c r="K208" s="151" t="s">
        <v>166</v>
      </c>
      <c r="L208" s="33"/>
      <c r="M208" s="156" t="s">
        <v>1</v>
      </c>
      <c r="N208" s="157" t="s">
        <v>41</v>
      </c>
      <c r="O208" s="58"/>
      <c r="P208" s="158">
        <f t="shared" si="11"/>
        <v>0</v>
      </c>
      <c r="Q208" s="158">
        <v>2.2563399999999998</v>
      </c>
      <c r="R208" s="158">
        <f t="shared" si="12"/>
        <v>20.758327999999995</v>
      </c>
      <c r="S208" s="158">
        <v>0</v>
      </c>
      <c r="T208" s="159">
        <f t="shared" si="13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0" t="s">
        <v>152</v>
      </c>
      <c r="AT208" s="160" t="s">
        <v>147</v>
      </c>
      <c r="AU208" s="160" t="s">
        <v>85</v>
      </c>
      <c r="AY208" s="17" t="s">
        <v>145</v>
      </c>
      <c r="BE208" s="161">
        <f t="shared" si="14"/>
        <v>0</v>
      </c>
      <c r="BF208" s="161">
        <f t="shared" si="15"/>
        <v>0</v>
      </c>
      <c r="BG208" s="161">
        <f t="shared" si="16"/>
        <v>0</v>
      </c>
      <c r="BH208" s="161">
        <f t="shared" si="17"/>
        <v>0</v>
      </c>
      <c r="BI208" s="161">
        <f t="shared" si="18"/>
        <v>0</v>
      </c>
      <c r="BJ208" s="17" t="s">
        <v>83</v>
      </c>
      <c r="BK208" s="161">
        <f t="shared" si="19"/>
        <v>0</v>
      </c>
      <c r="BL208" s="17" t="s">
        <v>152</v>
      </c>
      <c r="BM208" s="160" t="s">
        <v>438</v>
      </c>
    </row>
    <row r="209" spans="1:65" s="13" customFormat="1">
      <c r="B209" s="162"/>
      <c r="D209" s="163" t="s">
        <v>157</v>
      </c>
      <c r="E209" s="164" t="s">
        <v>1</v>
      </c>
      <c r="F209" s="165" t="s">
        <v>439</v>
      </c>
      <c r="H209" s="166">
        <v>2.6</v>
      </c>
      <c r="I209" s="167"/>
      <c r="L209" s="162"/>
      <c r="M209" s="168"/>
      <c r="N209" s="169"/>
      <c r="O209" s="169"/>
      <c r="P209" s="169"/>
      <c r="Q209" s="169"/>
      <c r="R209" s="169"/>
      <c r="S209" s="169"/>
      <c r="T209" s="170"/>
      <c r="AT209" s="164" t="s">
        <v>157</v>
      </c>
      <c r="AU209" s="164" t="s">
        <v>85</v>
      </c>
      <c r="AV209" s="13" t="s">
        <v>85</v>
      </c>
      <c r="AW209" s="13" t="s">
        <v>32</v>
      </c>
      <c r="AX209" s="13" t="s">
        <v>76</v>
      </c>
      <c r="AY209" s="164" t="s">
        <v>145</v>
      </c>
    </row>
    <row r="210" spans="1:65" s="13" customFormat="1">
      <c r="B210" s="162"/>
      <c r="D210" s="163" t="s">
        <v>157</v>
      </c>
      <c r="E210" s="164" t="s">
        <v>1</v>
      </c>
      <c r="F210" s="165" t="s">
        <v>440</v>
      </c>
      <c r="H210" s="166">
        <v>3</v>
      </c>
      <c r="I210" s="167"/>
      <c r="L210" s="162"/>
      <c r="M210" s="168"/>
      <c r="N210" s="169"/>
      <c r="O210" s="169"/>
      <c r="P210" s="169"/>
      <c r="Q210" s="169"/>
      <c r="R210" s="169"/>
      <c r="S210" s="169"/>
      <c r="T210" s="170"/>
      <c r="AT210" s="164" t="s">
        <v>157</v>
      </c>
      <c r="AU210" s="164" t="s">
        <v>85</v>
      </c>
      <c r="AV210" s="13" t="s">
        <v>85</v>
      </c>
      <c r="AW210" s="13" t="s">
        <v>32</v>
      </c>
      <c r="AX210" s="13" t="s">
        <v>76</v>
      </c>
      <c r="AY210" s="164" t="s">
        <v>145</v>
      </c>
    </row>
    <row r="211" spans="1:65" s="13" customFormat="1">
      <c r="B211" s="162"/>
      <c r="D211" s="163" t="s">
        <v>157</v>
      </c>
      <c r="E211" s="164" t="s">
        <v>1</v>
      </c>
      <c r="F211" s="165" t="s">
        <v>441</v>
      </c>
      <c r="H211" s="166">
        <v>0.7</v>
      </c>
      <c r="I211" s="167"/>
      <c r="L211" s="162"/>
      <c r="M211" s="168"/>
      <c r="N211" s="169"/>
      <c r="O211" s="169"/>
      <c r="P211" s="169"/>
      <c r="Q211" s="169"/>
      <c r="R211" s="169"/>
      <c r="S211" s="169"/>
      <c r="T211" s="170"/>
      <c r="AT211" s="164" t="s">
        <v>157</v>
      </c>
      <c r="AU211" s="164" t="s">
        <v>85</v>
      </c>
      <c r="AV211" s="13" t="s">
        <v>85</v>
      </c>
      <c r="AW211" s="13" t="s">
        <v>32</v>
      </c>
      <c r="AX211" s="13" t="s">
        <v>76</v>
      </c>
      <c r="AY211" s="164" t="s">
        <v>145</v>
      </c>
    </row>
    <row r="212" spans="1:65" s="13" customFormat="1">
      <c r="B212" s="162"/>
      <c r="D212" s="163" t="s">
        <v>157</v>
      </c>
      <c r="E212" s="164" t="s">
        <v>1</v>
      </c>
      <c r="F212" s="165" t="s">
        <v>442</v>
      </c>
      <c r="H212" s="166">
        <v>0.1</v>
      </c>
      <c r="I212" s="167"/>
      <c r="L212" s="162"/>
      <c r="M212" s="168"/>
      <c r="N212" s="169"/>
      <c r="O212" s="169"/>
      <c r="P212" s="169"/>
      <c r="Q212" s="169"/>
      <c r="R212" s="169"/>
      <c r="S212" s="169"/>
      <c r="T212" s="170"/>
      <c r="AT212" s="164" t="s">
        <v>157</v>
      </c>
      <c r="AU212" s="164" t="s">
        <v>85</v>
      </c>
      <c r="AV212" s="13" t="s">
        <v>85</v>
      </c>
      <c r="AW212" s="13" t="s">
        <v>32</v>
      </c>
      <c r="AX212" s="13" t="s">
        <v>76</v>
      </c>
      <c r="AY212" s="164" t="s">
        <v>145</v>
      </c>
    </row>
    <row r="213" spans="1:65" s="13" customFormat="1">
      <c r="B213" s="162"/>
      <c r="D213" s="163" t="s">
        <v>157</v>
      </c>
      <c r="E213" s="164" t="s">
        <v>1</v>
      </c>
      <c r="F213" s="165" t="s">
        <v>443</v>
      </c>
      <c r="H213" s="166">
        <v>2.8</v>
      </c>
      <c r="I213" s="167"/>
      <c r="L213" s="162"/>
      <c r="M213" s="168"/>
      <c r="N213" s="169"/>
      <c r="O213" s="169"/>
      <c r="P213" s="169"/>
      <c r="Q213" s="169"/>
      <c r="R213" s="169"/>
      <c r="S213" s="169"/>
      <c r="T213" s="170"/>
      <c r="AT213" s="164" t="s">
        <v>157</v>
      </c>
      <c r="AU213" s="164" t="s">
        <v>85</v>
      </c>
      <c r="AV213" s="13" t="s">
        <v>85</v>
      </c>
      <c r="AW213" s="13" t="s">
        <v>32</v>
      </c>
      <c r="AX213" s="13" t="s">
        <v>76</v>
      </c>
      <c r="AY213" s="164" t="s">
        <v>145</v>
      </c>
    </row>
    <row r="214" spans="1:65" s="14" customFormat="1">
      <c r="B214" s="171"/>
      <c r="D214" s="163" t="s">
        <v>157</v>
      </c>
      <c r="E214" s="172" t="s">
        <v>1</v>
      </c>
      <c r="F214" s="173" t="s">
        <v>161</v>
      </c>
      <c r="H214" s="174">
        <v>9.1999999999999993</v>
      </c>
      <c r="I214" s="175"/>
      <c r="L214" s="171"/>
      <c r="M214" s="176"/>
      <c r="N214" s="177"/>
      <c r="O214" s="177"/>
      <c r="P214" s="177"/>
      <c r="Q214" s="177"/>
      <c r="R214" s="177"/>
      <c r="S214" s="177"/>
      <c r="T214" s="178"/>
      <c r="AT214" s="172" t="s">
        <v>157</v>
      </c>
      <c r="AU214" s="172" t="s">
        <v>85</v>
      </c>
      <c r="AV214" s="14" t="s">
        <v>152</v>
      </c>
      <c r="AW214" s="14" t="s">
        <v>32</v>
      </c>
      <c r="AX214" s="14" t="s">
        <v>83</v>
      </c>
      <c r="AY214" s="172" t="s">
        <v>145</v>
      </c>
    </row>
    <row r="215" spans="1:65" s="12" customFormat="1" ht="22.8" customHeight="1">
      <c r="B215" s="135"/>
      <c r="D215" s="136" t="s">
        <v>75</v>
      </c>
      <c r="E215" s="146" t="s">
        <v>444</v>
      </c>
      <c r="F215" s="146" t="s">
        <v>445</v>
      </c>
      <c r="I215" s="138"/>
      <c r="J215" s="147">
        <f>BK215</f>
        <v>0</v>
      </c>
      <c r="L215" s="135"/>
      <c r="M215" s="140"/>
      <c r="N215" s="141"/>
      <c r="O215" s="141"/>
      <c r="P215" s="142">
        <f>P216</f>
        <v>0</v>
      </c>
      <c r="Q215" s="141"/>
      <c r="R215" s="142">
        <f>R216</f>
        <v>0</v>
      </c>
      <c r="S215" s="141"/>
      <c r="T215" s="143">
        <f>T216</f>
        <v>0</v>
      </c>
      <c r="AR215" s="136" t="s">
        <v>83</v>
      </c>
      <c r="AT215" s="144" t="s">
        <v>75</v>
      </c>
      <c r="AU215" s="144" t="s">
        <v>83</v>
      </c>
      <c r="AY215" s="136" t="s">
        <v>145</v>
      </c>
      <c r="BK215" s="145">
        <f>BK216</f>
        <v>0</v>
      </c>
    </row>
    <row r="216" spans="1:65" s="2" customFormat="1" ht="24.15" customHeight="1">
      <c r="A216" s="32"/>
      <c r="B216" s="148"/>
      <c r="C216" s="149" t="s">
        <v>446</v>
      </c>
      <c r="D216" s="149" t="s">
        <v>147</v>
      </c>
      <c r="E216" s="150" t="s">
        <v>447</v>
      </c>
      <c r="F216" s="151" t="s">
        <v>448</v>
      </c>
      <c r="G216" s="152" t="s">
        <v>189</v>
      </c>
      <c r="H216" s="153">
        <v>161.31299999999999</v>
      </c>
      <c r="I216" s="154"/>
      <c r="J216" s="155">
        <f>ROUND(I216*H216,2)</f>
        <v>0</v>
      </c>
      <c r="K216" s="151" t="s">
        <v>166</v>
      </c>
      <c r="L216" s="33"/>
      <c r="M216" s="199" t="s">
        <v>1</v>
      </c>
      <c r="N216" s="200" t="s">
        <v>41</v>
      </c>
      <c r="O216" s="201"/>
      <c r="P216" s="202">
        <f>O216*H216</f>
        <v>0</v>
      </c>
      <c r="Q216" s="202">
        <v>0</v>
      </c>
      <c r="R216" s="202">
        <f>Q216*H216</f>
        <v>0</v>
      </c>
      <c r="S216" s="202">
        <v>0</v>
      </c>
      <c r="T216" s="203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0" t="s">
        <v>152</v>
      </c>
      <c r="AT216" s="160" t="s">
        <v>147</v>
      </c>
      <c r="AU216" s="160" t="s">
        <v>85</v>
      </c>
      <c r="AY216" s="17" t="s">
        <v>145</v>
      </c>
      <c r="BE216" s="161">
        <f>IF(N216="základní",J216,0)</f>
        <v>0</v>
      </c>
      <c r="BF216" s="161">
        <f>IF(N216="snížená",J216,0)</f>
        <v>0</v>
      </c>
      <c r="BG216" s="161">
        <f>IF(N216="zákl. přenesená",J216,0)</f>
        <v>0</v>
      </c>
      <c r="BH216" s="161">
        <f>IF(N216="sníž. přenesená",J216,0)</f>
        <v>0</v>
      </c>
      <c r="BI216" s="161">
        <f>IF(N216="nulová",J216,0)</f>
        <v>0</v>
      </c>
      <c r="BJ216" s="17" t="s">
        <v>83</v>
      </c>
      <c r="BK216" s="161">
        <f>ROUND(I216*H216,2)</f>
        <v>0</v>
      </c>
      <c r="BL216" s="17" t="s">
        <v>152</v>
      </c>
      <c r="BM216" s="160" t="s">
        <v>449</v>
      </c>
    </row>
    <row r="217" spans="1:65" s="2" customFormat="1" ht="6.9" customHeight="1">
      <c r="A217" s="32"/>
      <c r="B217" s="47"/>
      <c r="C217" s="48"/>
      <c r="D217" s="48"/>
      <c r="E217" s="48"/>
      <c r="F217" s="48"/>
      <c r="G217" s="48"/>
      <c r="H217" s="48"/>
      <c r="I217" s="48"/>
      <c r="J217" s="48"/>
      <c r="K217" s="48"/>
      <c r="L217" s="33"/>
      <c r="M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</row>
  </sheetData>
  <sheetProtection algorithmName="SHA-512" hashValue="qg55giYDtscj74oa0xNQGCBaugJCLSk3akgBNX7tYznkYyhP5BlGoVKmZURGw1ZxJ7etSrx2rGfWQaNvk0BIcw==" saltValue="/3zEe9hLvMTINLfn03M4EA==" spinCount="100000" sheet="1" objects="1" scenarios="1"/>
  <protectedRanges>
    <protectedRange sqref="E20 J19:J20 I130:I217" name="Oblast1"/>
  </protectedRanges>
  <autoFilter ref="C126:K216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8"/>
  <sheetViews>
    <sheetView showGridLines="0" workbookViewId="0">
      <selection activeCell="AD37" activeCellId="1" sqref="AI20 AD3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9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7" t="s">
        <v>96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1:46" s="1" customFormat="1" ht="24.9" customHeight="1">
      <c r="B4" s="20"/>
      <c r="D4" s="21" t="s">
        <v>115</v>
      </c>
      <c r="L4" s="20"/>
      <c r="M4" s="98" t="s">
        <v>10</v>
      </c>
      <c r="AT4" s="17" t="s">
        <v>3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26.25" customHeight="1">
      <c r="B7" s="20"/>
      <c r="E7" s="253" t="str">
        <f>'Rekapitulace stavby'!K6</f>
        <v>Stavební úprava úseku od stávajícího železničního mostu po křižovatku Skalička a Rudolfov</v>
      </c>
      <c r="F7" s="254"/>
      <c r="G7" s="254"/>
      <c r="H7" s="254"/>
      <c r="L7" s="20"/>
    </row>
    <row r="8" spans="1:46" s="1" customFormat="1" ht="12" customHeight="1">
      <c r="B8" s="20"/>
      <c r="D8" s="27" t="s">
        <v>116</v>
      </c>
      <c r="L8" s="20"/>
    </row>
    <row r="9" spans="1:46" s="2" customFormat="1" ht="16.5" customHeight="1">
      <c r="A9" s="32"/>
      <c r="B9" s="33"/>
      <c r="C9" s="32"/>
      <c r="D9" s="32"/>
      <c r="E9" s="253" t="s">
        <v>117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118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2" t="s">
        <v>450</v>
      </c>
      <c r="F11" s="252"/>
      <c r="G11" s="252"/>
      <c r="H11" s="252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18</v>
      </c>
      <c r="E13" s="32"/>
      <c r="F13" s="25" t="s">
        <v>1</v>
      </c>
      <c r="G13" s="32"/>
      <c r="H13" s="32"/>
      <c r="I13" s="27" t="s">
        <v>19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20</v>
      </c>
      <c r="E14" s="32"/>
      <c r="F14" s="25" t="s">
        <v>21</v>
      </c>
      <c r="G14" s="32"/>
      <c r="H14" s="32"/>
      <c r="I14" s="27" t="s">
        <v>22</v>
      </c>
      <c r="J14" s="55" t="str">
        <f>'Rekapitulace stavby'!AN8</f>
        <v>22. 7. 2025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8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24</v>
      </c>
      <c r="E16" s="32"/>
      <c r="F16" s="32"/>
      <c r="G16" s="32"/>
      <c r="H16" s="32"/>
      <c r="I16" s="27" t="s">
        <v>25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26</v>
      </c>
      <c r="F17" s="32"/>
      <c r="G17" s="32"/>
      <c r="H17" s="32"/>
      <c r="I17" s="27" t="s">
        <v>27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28</v>
      </c>
      <c r="E19" s="32"/>
      <c r="F19" s="32"/>
      <c r="G19" s="32"/>
      <c r="H19" s="32"/>
      <c r="I19" s="27" t="s">
        <v>25</v>
      </c>
      <c r="J19" s="28" t="str">
        <f>'Rekapitulace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5" t="str">
        <f>'Rekapitulace stavby'!E14</f>
        <v>Vyplň údaj</v>
      </c>
      <c r="F20" s="248"/>
      <c r="G20" s="248"/>
      <c r="H20" s="248"/>
      <c r="I20" s="27" t="s">
        <v>27</v>
      </c>
      <c r="J20" s="28" t="str">
        <f>'Rekapitulace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30</v>
      </c>
      <c r="E22" s="32"/>
      <c r="F22" s="32"/>
      <c r="G22" s="32"/>
      <c r="H22" s="32"/>
      <c r="I22" s="27" t="s">
        <v>25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31</v>
      </c>
      <c r="F23" s="32"/>
      <c r="G23" s="32"/>
      <c r="H23" s="32"/>
      <c r="I23" s="27" t="s">
        <v>27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33</v>
      </c>
      <c r="E25" s="32"/>
      <c r="F25" s="32"/>
      <c r="G25" s="32"/>
      <c r="H25" s="32"/>
      <c r="I25" s="27" t="s">
        <v>25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34</v>
      </c>
      <c r="F26" s="32"/>
      <c r="G26" s="32"/>
      <c r="H26" s="32"/>
      <c r="I26" s="27" t="s">
        <v>27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35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1" t="s">
        <v>1</v>
      </c>
      <c r="F29" s="221"/>
      <c r="G29" s="221"/>
      <c r="H29" s="22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36</v>
      </c>
      <c r="E32" s="32"/>
      <c r="F32" s="32"/>
      <c r="G32" s="32"/>
      <c r="H32" s="32"/>
      <c r="I32" s="32"/>
      <c r="J32" s="71">
        <f>ROUND(J125,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3"/>
      <c r="C34" s="32"/>
      <c r="D34" s="32"/>
      <c r="E34" s="32"/>
      <c r="F34" s="36" t="s">
        <v>38</v>
      </c>
      <c r="G34" s="32"/>
      <c r="H34" s="32"/>
      <c r="I34" s="36" t="s">
        <v>37</v>
      </c>
      <c r="J34" s="36" t="s">
        <v>39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customHeight="1">
      <c r="A35" s="32"/>
      <c r="B35" s="33"/>
      <c r="C35" s="32"/>
      <c r="D35" s="103" t="s">
        <v>40</v>
      </c>
      <c r="E35" s="27" t="s">
        <v>41</v>
      </c>
      <c r="F35" s="104">
        <f>ROUND((SUM(BE125:BE147)),  2)</f>
        <v>0</v>
      </c>
      <c r="G35" s="32"/>
      <c r="H35" s="32"/>
      <c r="I35" s="105">
        <v>0.21</v>
      </c>
      <c r="J35" s="104">
        <f>ROUND(((SUM(BE125:BE147))*I35),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customHeight="1">
      <c r="A36" s="32"/>
      <c r="B36" s="33"/>
      <c r="C36" s="32"/>
      <c r="D36" s="32"/>
      <c r="E36" s="27" t="s">
        <v>42</v>
      </c>
      <c r="F36" s="104">
        <f>ROUND((SUM(BF125:BF147)),  2)</f>
        <v>0</v>
      </c>
      <c r="G36" s="32"/>
      <c r="H36" s="32"/>
      <c r="I36" s="105">
        <v>0.12</v>
      </c>
      <c r="J36" s="104">
        <f>ROUND(((SUM(BF125:BF147))*I36),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3"/>
      <c r="C37" s="32"/>
      <c r="D37" s="32"/>
      <c r="E37" s="27" t="s">
        <v>43</v>
      </c>
      <c r="F37" s="104">
        <f>ROUND((SUM(BG125:BG147)),  2)</f>
        <v>0</v>
      </c>
      <c r="G37" s="32"/>
      <c r="H37" s="32"/>
      <c r="I37" s="105">
        <v>0.21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" hidden="1" customHeight="1">
      <c r="A38" s="32"/>
      <c r="B38" s="33"/>
      <c r="C38" s="32"/>
      <c r="D38" s="32"/>
      <c r="E38" s="27" t="s">
        <v>44</v>
      </c>
      <c r="F38" s="104">
        <f>ROUND((SUM(BH125:BH147)),  2)</f>
        <v>0</v>
      </c>
      <c r="G38" s="32"/>
      <c r="H38" s="32"/>
      <c r="I38" s="105">
        <v>0.12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" hidden="1" customHeight="1">
      <c r="A39" s="32"/>
      <c r="B39" s="33"/>
      <c r="C39" s="32"/>
      <c r="D39" s="32"/>
      <c r="E39" s="27" t="s">
        <v>45</v>
      </c>
      <c r="F39" s="104">
        <f>ROUND((SUM(BI125:BI147)),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46</v>
      </c>
      <c r="E41" s="60"/>
      <c r="F41" s="60"/>
      <c r="G41" s="108" t="s">
        <v>47</v>
      </c>
      <c r="H41" s="109" t="s">
        <v>48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3.2">
      <c r="A61" s="32"/>
      <c r="B61" s="33"/>
      <c r="C61" s="32"/>
      <c r="D61" s="45" t="s">
        <v>51</v>
      </c>
      <c r="E61" s="35"/>
      <c r="F61" s="112" t="s">
        <v>52</v>
      </c>
      <c r="G61" s="45" t="s">
        <v>51</v>
      </c>
      <c r="H61" s="35"/>
      <c r="I61" s="35"/>
      <c r="J61" s="113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3.2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3.2">
      <c r="A76" s="32"/>
      <c r="B76" s="33"/>
      <c r="C76" s="32"/>
      <c r="D76" s="45" t="s">
        <v>51</v>
      </c>
      <c r="E76" s="35"/>
      <c r="F76" s="112" t="s">
        <v>52</v>
      </c>
      <c r="G76" s="45" t="s">
        <v>51</v>
      </c>
      <c r="H76" s="35"/>
      <c r="I76" s="35"/>
      <c r="J76" s="113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" customHeight="1">
      <c r="A82" s="32"/>
      <c r="B82" s="33"/>
      <c r="C82" s="21" t="s">
        <v>120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26.25" customHeight="1">
      <c r="A85" s="32"/>
      <c r="B85" s="33"/>
      <c r="C85" s="32"/>
      <c r="D85" s="32"/>
      <c r="E85" s="253" t="str">
        <f>E7</f>
        <v>Stavební úprava úseku od stávajícího železničního mostu po křižovatku Skalička a Rudolfov</v>
      </c>
      <c r="F85" s="254"/>
      <c r="G85" s="254"/>
      <c r="H85" s="25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116</v>
      </c>
      <c r="L86" s="20"/>
    </row>
    <row r="87" spans="1:31" s="2" customFormat="1" ht="16.5" customHeight="1">
      <c r="A87" s="32"/>
      <c r="B87" s="33"/>
      <c r="C87" s="32"/>
      <c r="D87" s="32"/>
      <c r="E87" s="253" t="s">
        <v>117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118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2" t="str">
        <f>E11</f>
        <v>SO 103 - Plocha živice</v>
      </c>
      <c r="F89" s="252"/>
      <c r="G89" s="252"/>
      <c r="H89" s="25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20</v>
      </c>
      <c r="D91" s="32"/>
      <c r="E91" s="32"/>
      <c r="F91" s="25" t="str">
        <f>F14</f>
        <v>Zábřeh</v>
      </c>
      <c r="G91" s="32"/>
      <c r="H91" s="32"/>
      <c r="I91" s="27" t="s">
        <v>22</v>
      </c>
      <c r="J91" s="55" t="str">
        <f>IF(J14="","",J14)</f>
        <v>22. 7. 2025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15" customHeight="1">
      <c r="A93" s="32"/>
      <c r="B93" s="33"/>
      <c r="C93" s="27" t="s">
        <v>24</v>
      </c>
      <c r="D93" s="32"/>
      <c r="E93" s="32"/>
      <c r="F93" s="25" t="str">
        <f>E17</f>
        <v>Město Zábřeh</v>
      </c>
      <c r="G93" s="32"/>
      <c r="H93" s="32"/>
      <c r="I93" s="27" t="s">
        <v>30</v>
      </c>
      <c r="J93" s="30" t="str">
        <f>E23</f>
        <v>Ing.Zdeněk Vitásek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15" customHeight="1">
      <c r="A94" s="32"/>
      <c r="B94" s="33"/>
      <c r="C94" s="27" t="s">
        <v>28</v>
      </c>
      <c r="D94" s="32"/>
      <c r="E94" s="32"/>
      <c r="F94" s="25" t="str">
        <f>IF(E20="","",E20)</f>
        <v>Vyplň údaj</v>
      </c>
      <c r="G94" s="32"/>
      <c r="H94" s="32"/>
      <c r="I94" s="27" t="s">
        <v>33</v>
      </c>
      <c r="J94" s="30" t="str">
        <f>E26</f>
        <v>Martin Pniok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121</v>
      </c>
      <c r="D96" s="106"/>
      <c r="E96" s="106"/>
      <c r="F96" s="106"/>
      <c r="G96" s="106"/>
      <c r="H96" s="106"/>
      <c r="I96" s="106"/>
      <c r="J96" s="115" t="s">
        <v>122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8" customHeight="1">
      <c r="A98" s="32"/>
      <c r="B98" s="33"/>
      <c r="C98" s="116" t="s">
        <v>123</v>
      </c>
      <c r="D98" s="32"/>
      <c r="E98" s="32"/>
      <c r="F98" s="32"/>
      <c r="G98" s="32"/>
      <c r="H98" s="32"/>
      <c r="I98" s="32"/>
      <c r="J98" s="71">
        <f>J125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124</v>
      </c>
    </row>
    <row r="99" spans="1:47" s="9" customFormat="1" ht="24.9" customHeight="1">
      <c r="B99" s="117"/>
      <c r="D99" s="118" t="s">
        <v>125</v>
      </c>
      <c r="E99" s="119"/>
      <c r="F99" s="119"/>
      <c r="G99" s="119"/>
      <c r="H99" s="119"/>
      <c r="I99" s="119"/>
      <c r="J99" s="120">
        <f>J126</f>
        <v>0</v>
      </c>
      <c r="L99" s="117"/>
    </row>
    <row r="100" spans="1:47" s="10" customFormat="1" ht="19.95" customHeight="1">
      <c r="B100" s="121"/>
      <c r="D100" s="122" t="s">
        <v>126</v>
      </c>
      <c r="E100" s="123"/>
      <c r="F100" s="123"/>
      <c r="G100" s="123"/>
      <c r="H100" s="123"/>
      <c r="I100" s="123"/>
      <c r="J100" s="124">
        <f>J127</f>
        <v>0</v>
      </c>
      <c r="L100" s="121"/>
    </row>
    <row r="101" spans="1:47" s="10" customFormat="1" ht="19.95" customHeight="1">
      <c r="B101" s="121"/>
      <c r="D101" s="122" t="s">
        <v>238</v>
      </c>
      <c r="E101" s="123"/>
      <c r="F101" s="123"/>
      <c r="G101" s="123"/>
      <c r="H101" s="123"/>
      <c r="I101" s="123"/>
      <c r="J101" s="124">
        <f>J129</f>
        <v>0</v>
      </c>
      <c r="L101" s="121"/>
    </row>
    <row r="102" spans="1:47" s="10" customFormat="1" ht="19.95" customHeight="1">
      <c r="B102" s="121"/>
      <c r="D102" s="122" t="s">
        <v>128</v>
      </c>
      <c r="E102" s="123"/>
      <c r="F102" s="123"/>
      <c r="G102" s="123"/>
      <c r="H102" s="123"/>
      <c r="I102" s="123"/>
      <c r="J102" s="124">
        <f>J139</f>
        <v>0</v>
      </c>
      <c r="L102" s="121"/>
    </row>
    <row r="103" spans="1:47" s="10" customFormat="1" ht="19.95" customHeight="1">
      <c r="B103" s="121"/>
      <c r="D103" s="122" t="s">
        <v>239</v>
      </c>
      <c r="E103" s="123"/>
      <c r="F103" s="123"/>
      <c r="G103" s="123"/>
      <c r="H103" s="123"/>
      <c r="I103" s="123"/>
      <c r="J103" s="124">
        <f>J145</f>
        <v>0</v>
      </c>
      <c r="L103" s="121"/>
    </row>
    <row r="104" spans="1:47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6.9" customHeight="1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47" s="2" customFormat="1" ht="6.9" customHeight="1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4.9" customHeight="1">
      <c r="A110" s="32"/>
      <c r="B110" s="33"/>
      <c r="C110" s="21" t="s">
        <v>130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6.9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2" customHeight="1">
      <c r="A112" s="32"/>
      <c r="B112" s="33"/>
      <c r="C112" s="27" t="s">
        <v>16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26.25" customHeight="1">
      <c r="A113" s="32"/>
      <c r="B113" s="33"/>
      <c r="C113" s="32"/>
      <c r="D113" s="32"/>
      <c r="E113" s="253" t="str">
        <f>E7</f>
        <v>Stavební úprava úseku od stávajícího železničního mostu po křižovatku Skalička a Rudolfov</v>
      </c>
      <c r="F113" s="254"/>
      <c r="G113" s="254"/>
      <c r="H113" s="254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1" customFormat="1" ht="12" customHeight="1">
      <c r="B114" s="20"/>
      <c r="C114" s="27" t="s">
        <v>116</v>
      </c>
      <c r="L114" s="20"/>
    </row>
    <row r="115" spans="1:65" s="2" customFormat="1" ht="16.5" customHeight="1">
      <c r="A115" s="32"/>
      <c r="B115" s="33"/>
      <c r="C115" s="32"/>
      <c r="D115" s="32"/>
      <c r="E115" s="253" t="s">
        <v>117</v>
      </c>
      <c r="F115" s="252"/>
      <c r="G115" s="252"/>
      <c r="H115" s="25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118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6.5" customHeight="1">
      <c r="A117" s="32"/>
      <c r="B117" s="33"/>
      <c r="C117" s="32"/>
      <c r="D117" s="32"/>
      <c r="E117" s="242" t="str">
        <f>E11</f>
        <v>SO 103 - Plocha živice</v>
      </c>
      <c r="F117" s="252"/>
      <c r="G117" s="252"/>
      <c r="H117" s="25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20</v>
      </c>
      <c r="D119" s="32"/>
      <c r="E119" s="32"/>
      <c r="F119" s="25" t="str">
        <f>F14</f>
        <v>Zábřeh</v>
      </c>
      <c r="G119" s="32"/>
      <c r="H119" s="32"/>
      <c r="I119" s="27" t="s">
        <v>22</v>
      </c>
      <c r="J119" s="55" t="str">
        <f>IF(J14="","",J14)</f>
        <v>22. 7. 2025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15" customHeight="1">
      <c r="A121" s="32"/>
      <c r="B121" s="33"/>
      <c r="C121" s="27" t="s">
        <v>24</v>
      </c>
      <c r="D121" s="32"/>
      <c r="E121" s="32"/>
      <c r="F121" s="25" t="str">
        <f>E17</f>
        <v>Město Zábřeh</v>
      </c>
      <c r="G121" s="32"/>
      <c r="H121" s="32"/>
      <c r="I121" s="27" t="s">
        <v>30</v>
      </c>
      <c r="J121" s="30" t="str">
        <f>E23</f>
        <v>Ing.Zdeněk Vitásek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5.15" customHeight="1">
      <c r="A122" s="32"/>
      <c r="B122" s="33"/>
      <c r="C122" s="27" t="s">
        <v>28</v>
      </c>
      <c r="D122" s="32"/>
      <c r="E122" s="32"/>
      <c r="F122" s="25" t="str">
        <f>IF(E20="","",E20)</f>
        <v>Vyplň údaj</v>
      </c>
      <c r="G122" s="32"/>
      <c r="H122" s="32"/>
      <c r="I122" s="27" t="s">
        <v>33</v>
      </c>
      <c r="J122" s="30" t="str">
        <f>E26</f>
        <v>Martin Pniok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25"/>
      <c r="B124" s="126"/>
      <c r="C124" s="127" t="s">
        <v>131</v>
      </c>
      <c r="D124" s="128" t="s">
        <v>61</v>
      </c>
      <c r="E124" s="128" t="s">
        <v>57</v>
      </c>
      <c r="F124" s="128" t="s">
        <v>58</v>
      </c>
      <c r="G124" s="128" t="s">
        <v>132</v>
      </c>
      <c r="H124" s="128" t="s">
        <v>133</v>
      </c>
      <c r="I124" s="128" t="s">
        <v>134</v>
      </c>
      <c r="J124" s="128" t="s">
        <v>122</v>
      </c>
      <c r="K124" s="129" t="s">
        <v>135</v>
      </c>
      <c r="L124" s="130"/>
      <c r="M124" s="62" t="s">
        <v>1</v>
      </c>
      <c r="N124" s="63" t="s">
        <v>40</v>
      </c>
      <c r="O124" s="63" t="s">
        <v>136</v>
      </c>
      <c r="P124" s="63" t="s">
        <v>137</v>
      </c>
      <c r="Q124" s="63" t="s">
        <v>138</v>
      </c>
      <c r="R124" s="63" t="s">
        <v>139</v>
      </c>
      <c r="S124" s="63" t="s">
        <v>140</v>
      </c>
      <c r="T124" s="64" t="s">
        <v>141</v>
      </c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</row>
    <row r="125" spans="1:65" s="2" customFormat="1" ht="22.8" customHeight="1">
      <c r="A125" s="32"/>
      <c r="B125" s="33"/>
      <c r="C125" s="69" t="s">
        <v>142</v>
      </c>
      <c r="D125" s="32"/>
      <c r="E125" s="32"/>
      <c r="F125" s="32"/>
      <c r="G125" s="32"/>
      <c r="H125" s="32"/>
      <c r="I125" s="32"/>
      <c r="J125" s="131">
        <f>BK125</f>
        <v>0</v>
      </c>
      <c r="K125" s="32"/>
      <c r="L125" s="33"/>
      <c r="M125" s="65"/>
      <c r="N125" s="56"/>
      <c r="O125" s="66"/>
      <c r="P125" s="132">
        <f>P126</f>
        <v>0</v>
      </c>
      <c r="Q125" s="66"/>
      <c r="R125" s="132">
        <f>R126</f>
        <v>145.62882000000002</v>
      </c>
      <c r="S125" s="66"/>
      <c r="T125" s="133">
        <f>T126</f>
        <v>12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75</v>
      </c>
      <c r="AU125" s="17" t="s">
        <v>124</v>
      </c>
      <c r="BK125" s="134">
        <f>BK126</f>
        <v>0</v>
      </c>
    </row>
    <row r="126" spans="1:65" s="12" customFormat="1" ht="25.95" customHeight="1">
      <c r="B126" s="135"/>
      <c r="D126" s="136" t="s">
        <v>75</v>
      </c>
      <c r="E126" s="137" t="s">
        <v>143</v>
      </c>
      <c r="F126" s="137" t="s">
        <v>144</v>
      </c>
      <c r="I126" s="138"/>
      <c r="J126" s="139">
        <f>BK126</f>
        <v>0</v>
      </c>
      <c r="L126" s="135"/>
      <c r="M126" s="140"/>
      <c r="N126" s="141"/>
      <c r="O126" s="141"/>
      <c r="P126" s="142">
        <f>P127+P129+P139+P145</f>
        <v>0</v>
      </c>
      <c r="Q126" s="141"/>
      <c r="R126" s="142">
        <f>R127+R129+R139+R145</f>
        <v>145.62882000000002</v>
      </c>
      <c r="S126" s="141"/>
      <c r="T126" s="143">
        <f>T127+T129+T139+T145</f>
        <v>12</v>
      </c>
      <c r="AR126" s="136" t="s">
        <v>83</v>
      </c>
      <c r="AT126" s="144" t="s">
        <v>75</v>
      </c>
      <c r="AU126" s="144" t="s">
        <v>76</v>
      </c>
      <c r="AY126" s="136" t="s">
        <v>145</v>
      </c>
      <c r="BK126" s="145">
        <f>BK127+BK129+BK139+BK145</f>
        <v>0</v>
      </c>
    </row>
    <row r="127" spans="1:65" s="12" customFormat="1" ht="22.8" customHeight="1">
      <c r="B127" s="135"/>
      <c r="D127" s="136" t="s">
        <v>75</v>
      </c>
      <c r="E127" s="146" t="s">
        <v>83</v>
      </c>
      <c r="F127" s="146" t="s">
        <v>146</v>
      </c>
      <c r="I127" s="138"/>
      <c r="J127" s="147">
        <f>BK127</f>
        <v>0</v>
      </c>
      <c r="L127" s="135"/>
      <c r="M127" s="140"/>
      <c r="N127" s="141"/>
      <c r="O127" s="141"/>
      <c r="P127" s="142">
        <f>P128</f>
        <v>0</v>
      </c>
      <c r="Q127" s="141"/>
      <c r="R127" s="142">
        <f>R128</f>
        <v>0</v>
      </c>
      <c r="S127" s="141"/>
      <c r="T127" s="143">
        <f>T128</f>
        <v>0</v>
      </c>
      <c r="AR127" s="136" t="s">
        <v>83</v>
      </c>
      <c r="AT127" s="144" t="s">
        <v>75</v>
      </c>
      <c r="AU127" s="144" t="s">
        <v>83</v>
      </c>
      <c r="AY127" s="136" t="s">
        <v>145</v>
      </c>
      <c r="BK127" s="145">
        <f>BK128</f>
        <v>0</v>
      </c>
    </row>
    <row r="128" spans="1:65" s="2" customFormat="1" ht="24.15" customHeight="1">
      <c r="A128" s="32"/>
      <c r="B128" s="148"/>
      <c r="C128" s="149" t="s">
        <v>83</v>
      </c>
      <c r="D128" s="149" t="s">
        <v>147</v>
      </c>
      <c r="E128" s="150" t="s">
        <v>279</v>
      </c>
      <c r="F128" s="151" t="s">
        <v>280</v>
      </c>
      <c r="G128" s="152" t="s">
        <v>150</v>
      </c>
      <c r="H128" s="153">
        <v>32</v>
      </c>
      <c r="I128" s="154"/>
      <c r="J128" s="155">
        <f>ROUND(I128*H128,2)</f>
        <v>0</v>
      </c>
      <c r="K128" s="151" t="s">
        <v>166</v>
      </c>
      <c r="L128" s="33"/>
      <c r="M128" s="156" t="s">
        <v>1</v>
      </c>
      <c r="N128" s="157" t="s">
        <v>41</v>
      </c>
      <c r="O128" s="58"/>
      <c r="P128" s="158">
        <f>O128*H128</f>
        <v>0</v>
      </c>
      <c r="Q128" s="158">
        <v>0</v>
      </c>
      <c r="R128" s="158">
        <f>Q128*H128</f>
        <v>0</v>
      </c>
      <c r="S128" s="158">
        <v>0</v>
      </c>
      <c r="T128" s="159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0" t="s">
        <v>152</v>
      </c>
      <c r="AT128" s="160" t="s">
        <v>147</v>
      </c>
      <c r="AU128" s="160" t="s">
        <v>85</v>
      </c>
      <c r="AY128" s="17" t="s">
        <v>145</v>
      </c>
      <c r="BE128" s="161">
        <f>IF(N128="základní",J128,0)</f>
        <v>0</v>
      </c>
      <c r="BF128" s="161">
        <f>IF(N128="snížená",J128,0)</f>
        <v>0</v>
      </c>
      <c r="BG128" s="161">
        <f>IF(N128="zákl. přenesená",J128,0)</f>
        <v>0</v>
      </c>
      <c r="BH128" s="161">
        <f>IF(N128="sníž. přenesená",J128,0)</f>
        <v>0</v>
      </c>
      <c r="BI128" s="161">
        <f>IF(N128="nulová",J128,0)</f>
        <v>0</v>
      </c>
      <c r="BJ128" s="17" t="s">
        <v>83</v>
      </c>
      <c r="BK128" s="161">
        <f>ROUND(I128*H128,2)</f>
        <v>0</v>
      </c>
      <c r="BL128" s="17" t="s">
        <v>152</v>
      </c>
      <c r="BM128" s="160" t="s">
        <v>451</v>
      </c>
    </row>
    <row r="129" spans="1:65" s="12" customFormat="1" ht="22.8" customHeight="1">
      <c r="B129" s="135"/>
      <c r="D129" s="136" t="s">
        <v>75</v>
      </c>
      <c r="E129" s="146" t="s">
        <v>177</v>
      </c>
      <c r="F129" s="146" t="s">
        <v>300</v>
      </c>
      <c r="I129" s="138"/>
      <c r="J129" s="147">
        <f>BK129</f>
        <v>0</v>
      </c>
      <c r="L129" s="135"/>
      <c r="M129" s="140"/>
      <c r="N129" s="141"/>
      <c r="O129" s="141"/>
      <c r="P129" s="142">
        <f>SUM(P130:P138)</f>
        <v>0</v>
      </c>
      <c r="Q129" s="141"/>
      <c r="R129" s="142">
        <f>SUM(R130:R138)</f>
        <v>145.55992000000001</v>
      </c>
      <c r="S129" s="141"/>
      <c r="T129" s="143">
        <f>SUM(T130:T138)</f>
        <v>0</v>
      </c>
      <c r="AR129" s="136" t="s">
        <v>83</v>
      </c>
      <c r="AT129" s="144" t="s">
        <v>75</v>
      </c>
      <c r="AU129" s="144" t="s">
        <v>83</v>
      </c>
      <c r="AY129" s="136" t="s">
        <v>145</v>
      </c>
      <c r="BK129" s="145">
        <f>SUM(BK130:BK138)</f>
        <v>0</v>
      </c>
    </row>
    <row r="130" spans="1:65" s="2" customFormat="1" ht="21.75" customHeight="1">
      <c r="A130" s="32"/>
      <c r="B130" s="148"/>
      <c r="C130" s="149" t="s">
        <v>85</v>
      </c>
      <c r="D130" s="149" t="s">
        <v>147</v>
      </c>
      <c r="E130" s="150" t="s">
        <v>452</v>
      </c>
      <c r="F130" s="151" t="s">
        <v>453</v>
      </c>
      <c r="G130" s="152" t="s">
        <v>150</v>
      </c>
      <c r="H130" s="153">
        <v>32</v>
      </c>
      <c r="I130" s="154"/>
      <c r="J130" s="155">
        <f>ROUND(I130*H130,2)</f>
        <v>0</v>
      </c>
      <c r="K130" s="151" t="s">
        <v>166</v>
      </c>
      <c r="L130" s="33"/>
      <c r="M130" s="156" t="s">
        <v>1</v>
      </c>
      <c r="N130" s="157" t="s">
        <v>41</v>
      </c>
      <c r="O130" s="58"/>
      <c r="P130" s="158">
        <f>O130*H130</f>
        <v>0</v>
      </c>
      <c r="Q130" s="158">
        <v>0.57499999999999996</v>
      </c>
      <c r="R130" s="158">
        <f>Q130*H130</f>
        <v>18.399999999999999</v>
      </c>
      <c r="S130" s="158">
        <v>0</v>
      </c>
      <c r="T130" s="159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0" t="s">
        <v>152</v>
      </c>
      <c r="AT130" s="160" t="s">
        <v>147</v>
      </c>
      <c r="AU130" s="160" t="s">
        <v>85</v>
      </c>
      <c r="AY130" s="17" t="s">
        <v>145</v>
      </c>
      <c r="BE130" s="161">
        <f>IF(N130="základní",J130,0)</f>
        <v>0</v>
      </c>
      <c r="BF130" s="161">
        <f>IF(N130="snížená",J130,0)</f>
        <v>0</v>
      </c>
      <c r="BG130" s="161">
        <f>IF(N130="zákl. přenesená",J130,0)</f>
        <v>0</v>
      </c>
      <c r="BH130" s="161">
        <f>IF(N130="sníž. přenesená",J130,0)</f>
        <v>0</v>
      </c>
      <c r="BI130" s="161">
        <f>IF(N130="nulová",J130,0)</f>
        <v>0</v>
      </c>
      <c r="BJ130" s="17" t="s">
        <v>83</v>
      </c>
      <c r="BK130" s="161">
        <f>ROUND(I130*H130,2)</f>
        <v>0</v>
      </c>
      <c r="BL130" s="17" t="s">
        <v>152</v>
      </c>
      <c r="BM130" s="160" t="s">
        <v>454</v>
      </c>
    </row>
    <row r="131" spans="1:65" s="2" customFormat="1" ht="21.75" customHeight="1">
      <c r="A131" s="32"/>
      <c r="B131" s="148"/>
      <c r="C131" s="149" t="s">
        <v>162</v>
      </c>
      <c r="D131" s="149" t="s">
        <v>147</v>
      </c>
      <c r="E131" s="150" t="s">
        <v>452</v>
      </c>
      <c r="F131" s="151" t="s">
        <v>453</v>
      </c>
      <c r="G131" s="152" t="s">
        <v>150</v>
      </c>
      <c r="H131" s="153">
        <v>32</v>
      </c>
      <c r="I131" s="154"/>
      <c r="J131" s="155">
        <f>ROUND(I131*H131,2)</f>
        <v>0</v>
      </c>
      <c r="K131" s="151" t="s">
        <v>166</v>
      </c>
      <c r="L131" s="33"/>
      <c r="M131" s="156" t="s">
        <v>1</v>
      </c>
      <c r="N131" s="157" t="s">
        <v>41</v>
      </c>
      <c r="O131" s="58"/>
      <c r="P131" s="158">
        <f>O131*H131</f>
        <v>0</v>
      </c>
      <c r="Q131" s="158">
        <v>0.57499999999999996</v>
      </c>
      <c r="R131" s="158">
        <f>Q131*H131</f>
        <v>18.399999999999999</v>
      </c>
      <c r="S131" s="158">
        <v>0</v>
      </c>
      <c r="T131" s="159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0" t="s">
        <v>152</v>
      </c>
      <c r="AT131" s="160" t="s">
        <v>147</v>
      </c>
      <c r="AU131" s="160" t="s">
        <v>85</v>
      </c>
      <c r="AY131" s="17" t="s">
        <v>145</v>
      </c>
      <c r="BE131" s="161">
        <f>IF(N131="základní",J131,0)</f>
        <v>0</v>
      </c>
      <c r="BF131" s="161">
        <f>IF(N131="snížená",J131,0)</f>
        <v>0</v>
      </c>
      <c r="BG131" s="161">
        <f>IF(N131="zákl. přenesená",J131,0)</f>
        <v>0</v>
      </c>
      <c r="BH131" s="161">
        <f>IF(N131="sníž. přenesená",J131,0)</f>
        <v>0</v>
      </c>
      <c r="BI131" s="161">
        <f>IF(N131="nulová",J131,0)</f>
        <v>0</v>
      </c>
      <c r="BJ131" s="17" t="s">
        <v>83</v>
      </c>
      <c r="BK131" s="161">
        <f>ROUND(I131*H131,2)</f>
        <v>0</v>
      </c>
      <c r="BL131" s="17" t="s">
        <v>152</v>
      </c>
      <c r="BM131" s="160" t="s">
        <v>455</v>
      </c>
    </row>
    <row r="132" spans="1:65" s="2" customFormat="1" ht="21.75" customHeight="1">
      <c r="A132" s="32"/>
      <c r="B132" s="148"/>
      <c r="C132" s="149" t="s">
        <v>152</v>
      </c>
      <c r="D132" s="149" t="s">
        <v>147</v>
      </c>
      <c r="E132" s="150" t="s">
        <v>456</v>
      </c>
      <c r="F132" s="151" t="s">
        <v>457</v>
      </c>
      <c r="G132" s="152" t="s">
        <v>150</v>
      </c>
      <c r="H132" s="153">
        <v>32</v>
      </c>
      <c r="I132" s="154"/>
      <c r="J132" s="155">
        <f>ROUND(I132*H132,2)</f>
        <v>0</v>
      </c>
      <c r="K132" s="151" t="s">
        <v>166</v>
      </c>
      <c r="L132" s="33"/>
      <c r="M132" s="156" t="s">
        <v>1</v>
      </c>
      <c r="N132" s="157" t="s">
        <v>41</v>
      </c>
      <c r="O132" s="58"/>
      <c r="P132" s="158">
        <f>O132*H132</f>
        <v>0</v>
      </c>
      <c r="Q132" s="158">
        <v>0.69</v>
      </c>
      <c r="R132" s="158">
        <f>Q132*H132</f>
        <v>22.08</v>
      </c>
      <c r="S132" s="158">
        <v>0</v>
      </c>
      <c r="T132" s="159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0" t="s">
        <v>152</v>
      </c>
      <c r="AT132" s="160" t="s">
        <v>147</v>
      </c>
      <c r="AU132" s="160" t="s">
        <v>85</v>
      </c>
      <c r="AY132" s="17" t="s">
        <v>145</v>
      </c>
      <c r="BE132" s="161">
        <f>IF(N132="základní",J132,0)</f>
        <v>0</v>
      </c>
      <c r="BF132" s="161">
        <f>IF(N132="snížená",J132,0)</f>
        <v>0</v>
      </c>
      <c r="BG132" s="161">
        <f>IF(N132="zákl. přenesená",J132,0)</f>
        <v>0</v>
      </c>
      <c r="BH132" s="161">
        <f>IF(N132="sníž. přenesená",J132,0)</f>
        <v>0</v>
      </c>
      <c r="BI132" s="161">
        <f>IF(N132="nulová",J132,0)</f>
        <v>0</v>
      </c>
      <c r="BJ132" s="17" t="s">
        <v>83</v>
      </c>
      <c r="BK132" s="161">
        <f>ROUND(I132*H132,2)</f>
        <v>0</v>
      </c>
      <c r="BL132" s="17" t="s">
        <v>152</v>
      </c>
      <c r="BM132" s="160" t="s">
        <v>458</v>
      </c>
    </row>
    <row r="133" spans="1:65" s="13" customFormat="1">
      <c r="B133" s="162"/>
      <c r="D133" s="163" t="s">
        <v>157</v>
      </c>
      <c r="E133" s="164" t="s">
        <v>1</v>
      </c>
      <c r="F133" s="165" t="s">
        <v>459</v>
      </c>
      <c r="H133" s="166">
        <v>32</v>
      </c>
      <c r="I133" s="167"/>
      <c r="L133" s="162"/>
      <c r="M133" s="168"/>
      <c r="N133" s="169"/>
      <c r="O133" s="169"/>
      <c r="P133" s="169"/>
      <c r="Q133" s="169"/>
      <c r="R133" s="169"/>
      <c r="S133" s="169"/>
      <c r="T133" s="170"/>
      <c r="AT133" s="164" t="s">
        <v>157</v>
      </c>
      <c r="AU133" s="164" t="s">
        <v>85</v>
      </c>
      <c r="AV133" s="13" t="s">
        <v>85</v>
      </c>
      <c r="AW133" s="13" t="s">
        <v>32</v>
      </c>
      <c r="AX133" s="13" t="s">
        <v>83</v>
      </c>
      <c r="AY133" s="164" t="s">
        <v>145</v>
      </c>
    </row>
    <row r="134" spans="1:65" s="2" customFormat="1" ht="24.15" customHeight="1">
      <c r="A134" s="32"/>
      <c r="B134" s="148"/>
      <c r="C134" s="149" t="s">
        <v>177</v>
      </c>
      <c r="D134" s="149" t="s">
        <v>147</v>
      </c>
      <c r="E134" s="150" t="s">
        <v>460</v>
      </c>
      <c r="F134" s="151" t="s">
        <v>461</v>
      </c>
      <c r="G134" s="152" t="s">
        <v>150</v>
      </c>
      <c r="H134" s="153">
        <v>32</v>
      </c>
      <c r="I134" s="154"/>
      <c r="J134" s="155">
        <f>ROUND(I134*H134,2)</f>
        <v>0</v>
      </c>
      <c r="K134" s="151" t="s">
        <v>166</v>
      </c>
      <c r="L134" s="33"/>
      <c r="M134" s="156" t="s">
        <v>1</v>
      </c>
      <c r="N134" s="157" t="s">
        <v>41</v>
      </c>
      <c r="O134" s="58"/>
      <c r="P134" s="158">
        <f>O134*H134</f>
        <v>0</v>
      </c>
      <c r="Q134" s="158">
        <v>0.13188</v>
      </c>
      <c r="R134" s="158">
        <f>Q134*H134</f>
        <v>4.2201599999999999</v>
      </c>
      <c r="S134" s="158">
        <v>0</v>
      </c>
      <c r="T134" s="159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0" t="s">
        <v>152</v>
      </c>
      <c r="AT134" s="160" t="s">
        <v>147</v>
      </c>
      <c r="AU134" s="160" t="s">
        <v>85</v>
      </c>
      <c r="AY134" s="17" t="s">
        <v>145</v>
      </c>
      <c r="BE134" s="161">
        <f>IF(N134="základní",J134,0)</f>
        <v>0</v>
      </c>
      <c r="BF134" s="161">
        <f>IF(N134="snížená",J134,0)</f>
        <v>0</v>
      </c>
      <c r="BG134" s="161">
        <f>IF(N134="zákl. přenesená",J134,0)</f>
        <v>0</v>
      </c>
      <c r="BH134" s="161">
        <f>IF(N134="sníž. přenesená",J134,0)</f>
        <v>0</v>
      </c>
      <c r="BI134" s="161">
        <f>IF(N134="nulová",J134,0)</f>
        <v>0</v>
      </c>
      <c r="BJ134" s="17" t="s">
        <v>83</v>
      </c>
      <c r="BK134" s="161">
        <f>ROUND(I134*H134,2)</f>
        <v>0</v>
      </c>
      <c r="BL134" s="17" t="s">
        <v>152</v>
      </c>
      <c r="BM134" s="160" t="s">
        <v>462</v>
      </c>
    </row>
    <row r="135" spans="1:65" s="2" customFormat="1" ht="24.15" customHeight="1">
      <c r="A135" s="32"/>
      <c r="B135" s="148"/>
      <c r="C135" s="149" t="s">
        <v>181</v>
      </c>
      <c r="D135" s="149" t="s">
        <v>147</v>
      </c>
      <c r="E135" s="150" t="s">
        <v>463</v>
      </c>
      <c r="F135" s="151" t="s">
        <v>464</v>
      </c>
      <c r="G135" s="152" t="s">
        <v>150</v>
      </c>
      <c r="H135" s="153">
        <v>32</v>
      </c>
      <c r="I135" s="154"/>
      <c r="J135" s="155">
        <f>ROUND(I135*H135,2)</f>
        <v>0</v>
      </c>
      <c r="K135" s="151" t="s">
        <v>151</v>
      </c>
      <c r="L135" s="33"/>
      <c r="M135" s="156" t="s">
        <v>1</v>
      </c>
      <c r="N135" s="157" t="s">
        <v>41</v>
      </c>
      <c r="O135" s="58"/>
      <c r="P135" s="158">
        <f>O135*H135</f>
        <v>0</v>
      </c>
      <c r="Q135" s="158">
        <v>6.0099999999999997E-3</v>
      </c>
      <c r="R135" s="158">
        <f>Q135*H135</f>
        <v>0.19231999999999999</v>
      </c>
      <c r="S135" s="158">
        <v>0</v>
      </c>
      <c r="T135" s="159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0" t="s">
        <v>152</v>
      </c>
      <c r="AT135" s="160" t="s">
        <v>147</v>
      </c>
      <c r="AU135" s="160" t="s">
        <v>85</v>
      </c>
      <c r="AY135" s="17" t="s">
        <v>145</v>
      </c>
      <c r="BE135" s="161">
        <f>IF(N135="základní",J135,0)</f>
        <v>0</v>
      </c>
      <c r="BF135" s="161">
        <f>IF(N135="snížená",J135,0)</f>
        <v>0</v>
      </c>
      <c r="BG135" s="161">
        <f>IF(N135="zákl. přenesená",J135,0)</f>
        <v>0</v>
      </c>
      <c r="BH135" s="161">
        <f>IF(N135="sníž. přenesená",J135,0)</f>
        <v>0</v>
      </c>
      <c r="BI135" s="161">
        <f>IF(N135="nulová",J135,0)</f>
        <v>0</v>
      </c>
      <c r="BJ135" s="17" t="s">
        <v>83</v>
      </c>
      <c r="BK135" s="161">
        <f>ROUND(I135*H135,2)</f>
        <v>0</v>
      </c>
      <c r="BL135" s="17" t="s">
        <v>152</v>
      </c>
      <c r="BM135" s="160" t="s">
        <v>465</v>
      </c>
    </row>
    <row r="136" spans="1:65" s="2" customFormat="1" ht="24.15" customHeight="1">
      <c r="A136" s="32"/>
      <c r="B136" s="148"/>
      <c r="C136" s="149" t="s">
        <v>186</v>
      </c>
      <c r="D136" s="149" t="s">
        <v>147</v>
      </c>
      <c r="E136" s="150" t="s">
        <v>466</v>
      </c>
      <c r="F136" s="151" t="s">
        <v>467</v>
      </c>
      <c r="G136" s="152" t="s">
        <v>150</v>
      </c>
      <c r="H136" s="153">
        <v>632</v>
      </c>
      <c r="I136" s="154"/>
      <c r="J136" s="155">
        <f>ROUND(I136*H136,2)</f>
        <v>0</v>
      </c>
      <c r="K136" s="151" t="s">
        <v>166</v>
      </c>
      <c r="L136" s="33"/>
      <c r="M136" s="156" t="s">
        <v>1</v>
      </c>
      <c r="N136" s="157" t="s">
        <v>41</v>
      </c>
      <c r="O136" s="58"/>
      <c r="P136" s="158">
        <f>O136*H136</f>
        <v>0</v>
      </c>
      <c r="Q136" s="158">
        <v>5.1000000000000004E-4</v>
      </c>
      <c r="R136" s="158">
        <f>Q136*H136</f>
        <v>0.32232000000000005</v>
      </c>
      <c r="S136" s="158">
        <v>0</v>
      </c>
      <c r="T136" s="159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0" t="s">
        <v>152</v>
      </c>
      <c r="AT136" s="160" t="s">
        <v>147</v>
      </c>
      <c r="AU136" s="160" t="s">
        <v>85</v>
      </c>
      <c r="AY136" s="17" t="s">
        <v>145</v>
      </c>
      <c r="BE136" s="161">
        <f>IF(N136="základní",J136,0)</f>
        <v>0</v>
      </c>
      <c r="BF136" s="161">
        <f>IF(N136="snížená",J136,0)</f>
        <v>0</v>
      </c>
      <c r="BG136" s="161">
        <f>IF(N136="zákl. přenesená",J136,0)</f>
        <v>0</v>
      </c>
      <c r="BH136" s="161">
        <f>IF(N136="sníž. přenesená",J136,0)</f>
        <v>0</v>
      </c>
      <c r="BI136" s="161">
        <f>IF(N136="nulová",J136,0)</f>
        <v>0</v>
      </c>
      <c r="BJ136" s="17" t="s">
        <v>83</v>
      </c>
      <c r="BK136" s="161">
        <f>ROUND(I136*H136,2)</f>
        <v>0</v>
      </c>
      <c r="BL136" s="17" t="s">
        <v>152</v>
      </c>
      <c r="BM136" s="160" t="s">
        <v>468</v>
      </c>
    </row>
    <row r="137" spans="1:65" s="13" customFormat="1">
      <c r="B137" s="162"/>
      <c r="D137" s="163" t="s">
        <v>157</v>
      </c>
      <c r="E137" s="164" t="s">
        <v>1</v>
      </c>
      <c r="F137" s="165" t="s">
        <v>469</v>
      </c>
      <c r="H137" s="166">
        <v>632</v>
      </c>
      <c r="I137" s="167"/>
      <c r="L137" s="162"/>
      <c r="M137" s="168"/>
      <c r="N137" s="169"/>
      <c r="O137" s="169"/>
      <c r="P137" s="169"/>
      <c r="Q137" s="169"/>
      <c r="R137" s="169"/>
      <c r="S137" s="169"/>
      <c r="T137" s="170"/>
      <c r="AT137" s="164" t="s">
        <v>157</v>
      </c>
      <c r="AU137" s="164" t="s">
        <v>85</v>
      </c>
      <c r="AV137" s="13" t="s">
        <v>85</v>
      </c>
      <c r="AW137" s="13" t="s">
        <v>32</v>
      </c>
      <c r="AX137" s="13" t="s">
        <v>83</v>
      </c>
      <c r="AY137" s="164" t="s">
        <v>145</v>
      </c>
    </row>
    <row r="138" spans="1:65" s="2" customFormat="1" ht="33" customHeight="1">
      <c r="A138" s="32"/>
      <c r="B138" s="148"/>
      <c r="C138" s="149" t="s">
        <v>192</v>
      </c>
      <c r="D138" s="149" t="s">
        <v>147</v>
      </c>
      <c r="E138" s="150" t="s">
        <v>470</v>
      </c>
      <c r="F138" s="151" t="s">
        <v>471</v>
      </c>
      <c r="G138" s="152" t="s">
        <v>150</v>
      </c>
      <c r="H138" s="153">
        <v>632</v>
      </c>
      <c r="I138" s="154"/>
      <c r="J138" s="155">
        <f>ROUND(I138*H138,2)</f>
        <v>0</v>
      </c>
      <c r="K138" s="151" t="s">
        <v>166</v>
      </c>
      <c r="L138" s="33"/>
      <c r="M138" s="156" t="s">
        <v>1</v>
      </c>
      <c r="N138" s="157" t="s">
        <v>41</v>
      </c>
      <c r="O138" s="58"/>
      <c r="P138" s="158">
        <f>O138*H138</f>
        <v>0</v>
      </c>
      <c r="Q138" s="158">
        <v>0.12966</v>
      </c>
      <c r="R138" s="158">
        <f>Q138*H138</f>
        <v>81.945120000000003</v>
      </c>
      <c r="S138" s="158">
        <v>0</v>
      </c>
      <c r="T138" s="159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0" t="s">
        <v>152</v>
      </c>
      <c r="AT138" s="160" t="s">
        <v>147</v>
      </c>
      <c r="AU138" s="160" t="s">
        <v>85</v>
      </c>
      <c r="AY138" s="17" t="s">
        <v>145</v>
      </c>
      <c r="BE138" s="161">
        <f>IF(N138="základní",J138,0)</f>
        <v>0</v>
      </c>
      <c r="BF138" s="161">
        <f>IF(N138="snížená",J138,0)</f>
        <v>0</v>
      </c>
      <c r="BG138" s="161">
        <f>IF(N138="zákl. přenesená",J138,0)</f>
        <v>0</v>
      </c>
      <c r="BH138" s="161">
        <f>IF(N138="sníž. přenesená",J138,0)</f>
        <v>0</v>
      </c>
      <c r="BI138" s="161">
        <f>IF(N138="nulová",J138,0)</f>
        <v>0</v>
      </c>
      <c r="BJ138" s="17" t="s">
        <v>83</v>
      </c>
      <c r="BK138" s="161">
        <f>ROUND(I138*H138,2)</f>
        <v>0</v>
      </c>
      <c r="BL138" s="17" t="s">
        <v>152</v>
      </c>
      <c r="BM138" s="160" t="s">
        <v>472</v>
      </c>
    </row>
    <row r="139" spans="1:65" s="12" customFormat="1" ht="22.8" customHeight="1">
      <c r="B139" s="135"/>
      <c r="D139" s="136" t="s">
        <v>75</v>
      </c>
      <c r="E139" s="146" t="s">
        <v>197</v>
      </c>
      <c r="F139" s="146" t="s">
        <v>207</v>
      </c>
      <c r="I139" s="138"/>
      <c r="J139" s="147">
        <f>BK139</f>
        <v>0</v>
      </c>
      <c r="L139" s="135"/>
      <c r="M139" s="140"/>
      <c r="N139" s="141"/>
      <c r="O139" s="141"/>
      <c r="P139" s="142">
        <f>SUM(P140:P144)</f>
        <v>0</v>
      </c>
      <c r="Q139" s="141"/>
      <c r="R139" s="142">
        <f>SUM(R140:R144)</f>
        <v>6.8899999999999989E-2</v>
      </c>
      <c r="S139" s="141"/>
      <c r="T139" s="143">
        <f>SUM(T140:T144)</f>
        <v>12</v>
      </c>
      <c r="AR139" s="136" t="s">
        <v>83</v>
      </c>
      <c r="AT139" s="144" t="s">
        <v>75</v>
      </c>
      <c r="AU139" s="144" t="s">
        <v>83</v>
      </c>
      <c r="AY139" s="136" t="s">
        <v>145</v>
      </c>
      <c r="BK139" s="145">
        <f>SUM(BK140:BK144)</f>
        <v>0</v>
      </c>
    </row>
    <row r="140" spans="1:65" s="2" customFormat="1" ht="33" customHeight="1">
      <c r="A140" s="32"/>
      <c r="B140" s="148"/>
      <c r="C140" s="149" t="s">
        <v>197</v>
      </c>
      <c r="D140" s="149" t="s">
        <v>147</v>
      </c>
      <c r="E140" s="150" t="s">
        <v>473</v>
      </c>
      <c r="F140" s="151" t="s">
        <v>474</v>
      </c>
      <c r="G140" s="152" t="s">
        <v>165</v>
      </c>
      <c r="H140" s="153">
        <v>65</v>
      </c>
      <c r="I140" s="154"/>
      <c r="J140" s="155">
        <f>ROUND(I140*H140,2)</f>
        <v>0</v>
      </c>
      <c r="K140" s="151" t="s">
        <v>151</v>
      </c>
      <c r="L140" s="33"/>
      <c r="M140" s="156" t="s">
        <v>1</v>
      </c>
      <c r="N140" s="157" t="s">
        <v>41</v>
      </c>
      <c r="O140" s="58"/>
      <c r="P140" s="158">
        <f>O140*H140</f>
        <v>0</v>
      </c>
      <c r="Q140" s="158">
        <v>4.4999999999999999E-4</v>
      </c>
      <c r="R140" s="158">
        <f>Q140*H140</f>
        <v>2.9249999999999998E-2</v>
      </c>
      <c r="S140" s="158">
        <v>0</v>
      </c>
      <c r="T140" s="159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0" t="s">
        <v>152</v>
      </c>
      <c r="AT140" s="160" t="s">
        <v>147</v>
      </c>
      <c r="AU140" s="160" t="s">
        <v>85</v>
      </c>
      <c r="AY140" s="17" t="s">
        <v>145</v>
      </c>
      <c r="BE140" s="161">
        <f>IF(N140="základní",J140,0)</f>
        <v>0</v>
      </c>
      <c r="BF140" s="161">
        <f>IF(N140="snížená",J140,0)</f>
        <v>0</v>
      </c>
      <c r="BG140" s="161">
        <f>IF(N140="zákl. přenesená",J140,0)</f>
        <v>0</v>
      </c>
      <c r="BH140" s="161">
        <f>IF(N140="sníž. přenesená",J140,0)</f>
        <v>0</v>
      </c>
      <c r="BI140" s="161">
        <f>IF(N140="nulová",J140,0)</f>
        <v>0</v>
      </c>
      <c r="BJ140" s="17" t="s">
        <v>83</v>
      </c>
      <c r="BK140" s="161">
        <f>ROUND(I140*H140,2)</f>
        <v>0</v>
      </c>
      <c r="BL140" s="17" t="s">
        <v>152</v>
      </c>
      <c r="BM140" s="160" t="s">
        <v>475</v>
      </c>
    </row>
    <row r="141" spans="1:65" s="2" customFormat="1" ht="33" customHeight="1">
      <c r="A141" s="32"/>
      <c r="B141" s="148"/>
      <c r="C141" s="149" t="s">
        <v>202</v>
      </c>
      <c r="D141" s="149" t="s">
        <v>147</v>
      </c>
      <c r="E141" s="150" t="s">
        <v>476</v>
      </c>
      <c r="F141" s="151" t="s">
        <v>477</v>
      </c>
      <c r="G141" s="152" t="s">
        <v>165</v>
      </c>
      <c r="H141" s="153">
        <v>65</v>
      </c>
      <c r="I141" s="154"/>
      <c r="J141" s="155">
        <f>ROUND(I141*H141,2)</f>
        <v>0</v>
      </c>
      <c r="K141" s="151" t="s">
        <v>151</v>
      </c>
      <c r="L141" s="33"/>
      <c r="M141" s="156" t="s">
        <v>1</v>
      </c>
      <c r="N141" s="157" t="s">
        <v>41</v>
      </c>
      <c r="O141" s="58"/>
      <c r="P141" s="158">
        <f>O141*H141</f>
        <v>0</v>
      </c>
      <c r="Q141" s="158">
        <v>6.0999999999999997E-4</v>
      </c>
      <c r="R141" s="158">
        <f>Q141*H141</f>
        <v>3.9649999999999998E-2</v>
      </c>
      <c r="S141" s="158">
        <v>0</v>
      </c>
      <c r="T141" s="159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0" t="s">
        <v>152</v>
      </c>
      <c r="AT141" s="160" t="s">
        <v>147</v>
      </c>
      <c r="AU141" s="160" t="s">
        <v>85</v>
      </c>
      <c r="AY141" s="17" t="s">
        <v>145</v>
      </c>
      <c r="BE141" s="161">
        <f>IF(N141="základní",J141,0)</f>
        <v>0</v>
      </c>
      <c r="BF141" s="161">
        <f>IF(N141="snížená",J141,0)</f>
        <v>0</v>
      </c>
      <c r="BG141" s="161">
        <f>IF(N141="zákl. přenesená",J141,0)</f>
        <v>0</v>
      </c>
      <c r="BH141" s="161">
        <f>IF(N141="sníž. přenesená",J141,0)</f>
        <v>0</v>
      </c>
      <c r="BI141" s="161">
        <f>IF(N141="nulová",J141,0)</f>
        <v>0</v>
      </c>
      <c r="BJ141" s="17" t="s">
        <v>83</v>
      </c>
      <c r="BK141" s="161">
        <f>ROUND(I141*H141,2)</f>
        <v>0</v>
      </c>
      <c r="BL141" s="17" t="s">
        <v>152</v>
      </c>
      <c r="BM141" s="160" t="s">
        <v>478</v>
      </c>
    </row>
    <row r="142" spans="1:65" s="2" customFormat="1" ht="24.15" customHeight="1">
      <c r="A142" s="32"/>
      <c r="B142" s="148"/>
      <c r="C142" s="149" t="s">
        <v>208</v>
      </c>
      <c r="D142" s="149" t="s">
        <v>147</v>
      </c>
      <c r="E142" s="150" t="s">
        <v>479</v>
      </c>
      <c r="F142" s="151" t="s">
        <v>480</v>
      </c>
      <c r="G142" s="152" t="s">
        <v>150</v>
      </c>
      <c r="H142" s="153">
        <v>480</v>
      </c>
      <c r="I142" s="154"/>
      <c r="J142" s="155">
        <f>ROUND(I142*H142,2)</f>
        <v>0</v>
      </c>
      <c r="K142" s="151" t="s">
        <v>166</v>
      </c>
      <c r="L142" s="33"/>
      <c r="M142" s="156" t="s">
        <v>1</v>
      </c>
      <c r="N142" s="157" t="s">
        <v>41</v>
      </c>
      <c r="O142" s="58"/>
      <c r="P142" s="158">
        <f>O142*H142</f>
        <v>0</v>
      </c>
      <c r="Q142" s="158">
        <v>0</v>
      </c>
      <c r="R142" s="158">
        <f>Q142*H142</f>
        <v>0</v>
      </c>
      <c r="S142" s="158">
        <v>0.02</v>
      </c>
      <c r="T142" s="159">
        <f>S142*H142</f>
        <v>9.6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0" t="s">
        <v>152</v>
      </c>
      <c r="AT142" s="160" t="s">
        <v>147</v>
      </c>
      <c r="AU142" s="160" t="s">
        <v>85</v>
      </c>
      <c r="AY142" s="17" t="s">
        <v>145</v>
      </c>
      <c r="BE142" s="161">
        <f>IF(N142="základní",J142,0)</f>
        <v>0</v>
      </c>
      <c r="BF142" s="161">
        <f>IF(N142="snížená",J142,0)</f>
        <v>0</v>
      </c>
      <c r="BG142" s="161">
        <f>IF(N142="zákl. přenesená",J142,0)</f>
        <v>0</v>
      </c>
      <c r="BH142" s="161">
        <f>IF(N142="sníž. přenesená",J142,0)</f>
        <v>0</v>
      </c>
      <c r="BI142" s="161">
        <f>IF(N142="nulová",J142,0)</f>
        <v>0</v>
      </c>
      <c r="BJ142" s="17" t="s">
        <v>83</v>
      </c>
      <c r="BK142" s="161">
        <f>ROUND(I142*H142,2)</f>
        <v>0</v>
      </c>
      <c r="BL142" s="17" t="s">
        <v>152</v>
      </c>
      <c r="BM142" s="160" t="s">
        <v>481</v>
      </c>
    </row>
    <row r="143" spans="1:65" s="13" customFormat="1">
      <c r="B143" s="162"/>
      <c r="D143" s="163" t="s">
        <v>157</v>
      </c>
      <c r="E143" s="164" t="s">
        <v>1</v>
      </c>
      <c r="F143" s="165" t="s">
        <v>482</v>
      </c>
      <c r="H143" s="166">
        <v>480</v>
      </c>
      <c r="I143" s="167"/>
      <c r="L143" s="162"/>
      <c r="M143" s="168"/>
      <c r="N143" s="169"/>
      <c r="O143" s="169"/>
      <c r="P143" s="169"/>
      <c r="Q143" s="169"/>
      <c r="R143" s="169"/>
      <c r="S143" s="169"/>
      <c r="T143" s="170"/>
      <c r="AT143" s="164" t="s">
        <v>157</v>
      </c>
      <c r="AU143" s="164" t="s">
        <v>85</v>
      </c>
      <c r="AV143" s="13" t="s">
        <v>85</v>
      </c>
      <c r="AW143" s="13" t="s">
        <v>32</v>
      </c>
      <c r="AX143" s="13" t="s">
        <v>83</v>
      </c>
      <c r="AY143" s="164" t="s">
        <v>145</v>
      </c>
    </row>
    <row r="144" spans="1:65" s="2" customFormat="1" ht="24.15" customHeight="1">
      <c r="A144" s="32"/>
      <c r="B144" s="148"/>
      <c r="C144" s="149" t="s">
        <v>8</v>
      </c>
      <c r="D144" s="149" t="s">
        <v>147</v>
      </c>
      <c r="E144" s="150" t="s">
        <v>483</v>
      </c>
      <c r="F144" s="151" t="s">
        <v>484</v>
      </c>
      <c r="G144" s="152" t="s">
        <v>150</v>
      </c>
      <c r="H144" s="153">
        <v>120</v>
      </c>
      <c r="I144" s="154"/>
      <c r="J144" s="155">
        <f>ROUND(I144*H144,2)</f>
        <v>0</v>
      </c>
      <c r="K144" s="151" t="s">
        <v>166</v>
      </c>
      <c r="L144" s="33"/>
      <c r="M144" s="156" t="s">
        <v>1</v>
      </c>
      <c r="N144" s="157" t="s">
        <v>41</v>
      </c>
      <c r="O144" s="58"/>
      <c r="P144" s="158">
        <f>O144*H144</f>
        <v>0</v>
      </c>
      <c r="Q144" s="158">
        <v>0</v>
      </c>
      <c r="R144" s="158">
        <f>Q144*H144</f>
        <v>0</v>
      </c>
      <c r="S144" s="158">
        <v>0.02</v>
      </c>
      <c r="T144" s="159">
        <f>S144*H144</f>
        <v>2.4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0" t="s">
        <v>152</v>
      </c>
      <c r="AT144" s="160" t="s">
        <v>147</v>
      </c>
      <c r="AU144" s="160" t="s">
        <v>85</v>
      </c>
      <c r="AY144" s="17" t="s">
        <v>145</v>
      </c>
      <c r="BE144" s="161">
        <f>IF(N144="základní",J144,0)</f>
        <v>0</v>
      </c>
      <c r="BF144" s="161">
        <f>IF(N144="snížená",J144,0)</f>
        <v>0</v>
      </c>
      <c r="BG144" s="161">
        <f>IF(N144="zákl. přenesená",J144,0)</f>
        <v>0</v>
      </c>
      <c r="BH144" s="161">
        <f>IF(N144="sníž. přenesená",J144,0)</f>
        <v>0</v>
      </c>
      <c r="BI144" s="161">
        <f>IF(N144="nulová",J144,0)</f>
        <v>0</v>
      </c>
      <c r="BJ144" s="17" t="s">
        <v>83</v>
      </c>
      <c r="BK144" s="161">
        <f>ROUND(I144*H144,2)</f>
        <v>0</v>
      </c>
      <c r="BL144" s="17" t="s">
        <v>152</v>
      </c>
      <c r="BM144" s="160" t="s">
        <v>485</v>
      </c>
    </row>
    <row r="145" spans="1:65" s="12" customFormat="1" ht="22.8" customHeight="1">
      <c r="B145" s="135"/>
      <c r="D145" s="136" t="s">
        <v>75</v>
      </c>
      <c r="E145" s="146" t="s">
        <v>444</v>
      </c>
      <c r="F145" s="146" t="s">
        <v>445</v>
      </c>
      <c r="I145" s="138"/>
      <c r="J145" s="147">
        <f>BK145</f>
        <v>0</v>
      </c>
      <c r="L145" s="135"/>
      <c r="M145" s="140"/>
      <c r="N145" s="141"/>
      <c r="O145" s="141"/>
      <c r="P145" s="142">
        <f>SUM(P146:P147)</f>
        <v>0</v>
      </c>
      <c r="Q145" s="141"/>
      <c r="R145" s="142">
        <f>SUM(R146:R147)</f>
        <v>0</v>
      </c>
      <c r="S145" s="141"/>
      <c r="T145" s="143">
        <f>SUM(T146:T147)</f>
        <v>0</v>
      </c>
      <c r="AR145" s="136" t="s">
        <v>83</v>
      </c>
      <c r="AT145" s="144" t="s">
        <v>75</v>
      </c>
      <c r="AU145" s="144" t="s">
        <v>83</v>
      </c>
      <c r="AY145" s="136" t="s">
        <v>145</v>
      </c>
      <c r="BK145" s="145">
        <f>SUM(BK146:BK147)</f>
        <v>0</v>
      </c>
    </row>
    <row r="146" spans="1:65" s="2" customFormat="1" ht="33" customHeight="1">
      <c r="A146" s="32"/>
      <c r="B146" s="148"/>
      <c r="C146" s="149" t="s">
        <v>217</v>
      </c>
      <c r="D146" s="149" t="s">
        <v>147</v>
      </c>
      <c r="E146" s="150" t="s">
        <v>486</v>
      </c>
      <c r="F146" s="151" t="s">
        <v>487</v>
      </c>
      <c r="G146" s="152" t="s">
        <v>189</v>
      </c>
      <c r="H146" s="153">
        <v>145.62899999999999</v>
      </c>
      <c r="I146" s="154"/>
      <c r="J146" s="155">
        <f>ROUND(I146*H146,2)</f>
        <v>0</v>
      </c>
      <c r="K146" s="151" t="s">
        <v>166</v>
      </c>
      <c r="L146" s="33"/>
      <c r="M146" s="156" t="s">
        <v>1</v>
      </c>
      <c r="N146" s="157" t="s">
        <v>41</v>
      </c>
      <c r="O146" s="58"/>
      <c r="P146" s="158">
        <f>O146*H146</f>
        <v>0</v>
      </c>
      <c r="Q146" s="158">
        <v>0</v>
      </c>
      <c r="R146" s="158">
        <f>Q146*H146</f>
        <v>0</v>
      </c>
      <c r="S146" s="158">
        <v>0</v>
      </c>
      <c r="T146" s="159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0" t="s">
        <v>152</v>
      </c>
      <c r="AT146" s="160" t="s">
        <v>147</v>
      </c>
      <c r="AU146" s="160" t="s">
        <v>85</v>
      </c>
      <c r="AY146" s="17" t="s">
        <v>145</v>
      </c>
      <c r="BE146" s="161">
        <f>IF(N146="základní",J146,0)</f>
        <v>0</v>
      </c>
      <c r="BF146" s="161">
        <f>IF(N146="snížená",J146,0)</f>
        <v>0</v>
      </c>
      <c r="BG146" s="161">
        <f>IF(N146="zákl. přenesená",J146,0)</f>
        <v>0</v>
      </c>
      <c r="BH146" s="161">
        <f>IF(N146="sníž. přenesená",J146,0)</f>
        <v>0</v>
      </c>
      <c r="BI146" s="161">
        <f>IF(N146="nulová",J146,0)</f>
        <v>0</v>
      </c>
      <c r="BJ146" s="17" t="s">
        <v>83</v>
      </c>
      <c r="BK146" s="161">
        <f>ROUND(I146*H146,2)</f>
        <v>0</v>
      </c>
      <c r="BL146" s="17" t="s">
        <v>152</v>
      </c>
      <c r="BM146" s="160" t="s">
        <v>488</v>
      </c>
    </row>
    <row r="147" spans="1:65" s="2" customFormat="1" ht="33" customHeight="1">
      <c r="A147" s="32"/>
      <c r="B147" s="148"/>
      <c r="C147" s="149" t="s">
        <v>222</v>
      </c>
      <c r="D147" s="149" t="s">
        <v>147</v>
      </c>
      <c r="E147" s="150" t="s">
        <v>489</v>
      </c>
      <c r="F147" s="151" t="s">
        <v>490</v>
      </c>
      <c r="G147" s="152" t="s">
        <v>189</v>
      </c>
      <c r="H147" s="153">
        <v>145.62899999999999</v>
      </c>
      <c r="I147" s="154"/>
      <c r="J147" s="155">
        <f>ROUND(I147*H147,2)</f>
        <v>0</v>
      </c>
      <c r="K147" s="151" t="s">
        <v>166</v>
      </c>
      <c r="L147" s="33"/>
      <c r="M147" s="199" t="s">
        <v>1</v>
      </c>
      <c r="N147" s="200" t="s">
        <v>41</v>
      </c>
      <c r="O147" s="201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0" t="s">
        <v>152</v>
      </c>
      <c r="AT147" s="160" t="s">
        <v>147</v>
      </c>
      <c r="AU147" s="160" t="s">
        <v>85</v>
      </c>
      <c r="AY147" s="17" t="s">
        <v>145</v>
      </c>
      <c r="BE147" s="161">
        <f>IF(N147="základní",J147,0)</f>
        <v>0</v>
      </c>
      <c r="BF147" s="161">
        <f>IF(N147="snížená",J147,0)</f>
        <v>0</v>
      </c>
      <c r="BG147" s="161">
        <f>IF(N147="zákl. přenesená",J147,0)</f>
        <v>0</v>
      </c>
      <c r="BH147" s="161">
        <f>IF(N147="sníž. přenesená",J147,0)</f>
        <v>0</v>
      </c>
      <c r="BI147" s="161">
        <f>IF(N147="nulová",J147,0)</f>
        <v>0</v>
      </c>
      <c r="BJ147" s="17" t="s">
        <v>83</v>
      </c>
      <c r="BK147" s="161">
        <f>ROUND(I147*H147,2)</f>
        <v>0</v>
      </c>
      <c r="BL147" s="17" t="s">
        <v>152</v>
      </c>
      <c r="BM147" s="160" t="s">
        <v>491</v>
      </c>
    </row>
    <row r="148" spans="1:65" s="2" customFormat="1" ht="6.9" customHeight="1">
      <c r="A148" s="32"/>
      <c r="B148" s="47"/>
      <c r="C148" s="48"/>
      <c r="D148" s="48"/>
      <c r="E148" s="48"/>
      <c r="F148" s="48"/>
      <c r="G148" s="48"/>
      <c r="H148" s="48"/>
      <c r="I148" s="48"/>
      <c r="J148" s="48"/>
      <c r="K148" s="48"/>
      <c r="L148" s="33"/>
      <c r="M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</row>
  </sheetData>
  <sheetProtection algorithmName="SHA-512" hashValue="l4YdQ85FIwe10VHOepEann4HgJe4m2RYhwOzp/8gMrvCPn0lDkXHThGRVDw0lc6ur7ZbTspV5R3119KGgRI+cg==" saltValue="/RnxnImAaiWBaQ+WmRh9tQ==" spinCount="100000" sheet="1" objects="1" scenarios="1"/>
  <protectedRanges>
    <protectedRange sqref="E20 J19:J20 I128:I147" name="Oblast1"/>
  </protectedRanges>
  <autoFilter ref="C124:K147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3"/>
  <sheetViews>
    <sheetView showGridLines="0" workbookViewId="0">
      <selection activeCell="AD37" activeCellId="1" sqref="AI20 AD3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9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7" t="s">
        <v>99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1:46" s="1" customFormat="1" ht="24.9" customHeight="1">
      <c r="B4" s="20"/>
      <c r="D4" s="21" t="s">
        <v>115</v>
      </c>
      <c r="L4" s="20"/>
      <c r="M4" s="98" t="s">
        <v>10</v>
      </c>
      <c r="AT4" s="17" t="s">
        <v>3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26.25" customHeight="1">
      <c r="B7" s="20"/>
      <c r="E7" s="253" t="str">
        <f>'Rekapitulace stavby'!K6</f>
        <v>Stavební úprava úseku od stávajícího železničního mostu po křižovatku Skalička a Rudolfov</v>
      </c>
      <c r="F7" s="254"/>
      <c r="G7" s="254"/>
      <c r="H7" s="254"/>
      <c r="L7" s="20"/>
    </row>
    <row r="8" spans="1:46" s="1" customFormat="1" ht="12" customHeight="1">
      <c r="B8" s="20"/>
      <c r="D8" s="27" t="s">
        <v>116</v>
      </c>
      <c r="L8" s="20"/>
    </row>
    <row r="9" spans="1:46" s="2" customFormat="1" ht="16.5" customHeight="1">
      <c r="A9" s="32"/>
      <c r="B9" s="33"/>
      <c r="C9" s="32"/>
      <c r="D9" s="32"/>
      <c r="E9" s="253" t="s">
        <v>117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118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2" t="s">
        <v>492</v>
      </c>
      <c r="F11" s="252"/>
      <c r="G11" s="252"/>
      <c r="H11" s="252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18</v>
      </c>
      <c r="E13" s="32"/>
      <c r="F13" s="25" t="s">
        <v>1</v>
      </c>
      <c r="G13" s="32"/>
      <c r="H13" s="32"/>
      <c r="I13" s="27" t="s">
        <v>19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20</v>
      </c>
      <c r="E14" s="32"/>
      <c r="F14" s="25" t="s">
        <v>21</v>
      </c>
      <c r="G14" s="32"/>
      <c r="H14" s="32"/>
      <c r="I14" s="27" t="s">
        <v>22</v>
      </c>
      <c r="J14" s="55" t="str">
        <f>'Rekapitulace stavby'!AN8</f>
        <v>22. 7. 2025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8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24</v>
      </c>
      <c r="E16" s="32"/>
      <c r="F16" s="32"/>
      <c r="G16" s="32"/>
      <c r="H16" s="32"/>
      <c r="I16" s="27" t="s">
        <v>25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26</v>
      </c>
      <c r="F17" s="32"/>
      <c r="G17" s="32"/>
      <c r="H17" s="32"/>
      <c r="I17" s="27" t="s">
        <v>27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28</v>
      </c>
      <c r="E19" s="32"/>
      <c r="F19" s="32"/>
      <c r="G19" s="32"/>
      <c r="H19" s="32"/>
      <c r="I19" s="27" t="s">
        <v>25</v>
      </c>
      <c r="J19" s="28" t="str">
        <f>'Rekapitulace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5" t="str">
        <f>'Rekapitulace stavby'!E14</f>
        <v>Vyplň údaj</v>
      </c>
      <c r="F20" s="248"/>
      <c r="G20" s="248"/>
      <c r="H20" s="248"/>
      <c r="I20" s="27" t="s">
        <v>27</v>
      </c>
      <c r="J20" s="28" t="str">
        <f>'Rekapitulace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30</v>
      </c>
      <c r="E22" s="32"/>
      <c r="F22" s="32"/>
      <c r="G22" s="32"/>
      <c r="H22" s="32"/>
      <c r="I22" s="27" t="s">
        <v>25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31</v>
      </c>
      <c r="F23" s="32"/>
      <c r="G23" s="32"/>
      <c r="H23" s="32"/>
      <c r="I23" s="27" t="s">
        <v>27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33</v>
      </c>
      <c r="E25" s="32"/>
      <c r="F25" s="32"/>
      <c r="G25" s="32"/>
      <c r="H25" s="32"/>
      <c r="I25" s="27" t="s">
        <v>25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34</v>
      </c>
      <c r="F26" s="32"/>
      <c r="G26" s="32"/>
      <c r="H26" s="32"/>
      <c r="I26" s="27" t="s">
        <v>27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35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1" t="s">
        <v>1</v>
      </c>
      <c r="F29" s="221"/>
      <c r="G29" s="221"/>
      <c r="H29" s="22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36</v>
      </c>
      <c r="E32" s="32"/>
      <c r="F32" s="32"/>
      <c r="G32" s="32"/>
      <c r="H32" s="32"/>
      <c r="I32" s="32"/>
      <c r="J32" s="71">
        <f>ROUND(J124,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3"/>
      <c r="C34" s="32"/>
      <c r="D34" s="32"/>
      <c r="E34" s="32"/>
      <c r="F34" s="36" t="s">
        <v>38</v>
      </c>
      <c r="G34" s="32"/>
      <c r="H34" s="32"/>
      <c r="I34" s="36" t="s">
        <v>37</v>
      </c>
      <c r="J34" s="36" t="s">
        <v>39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customHeight="1">
      <c r="A35" s="32"/>
      <c r="B35" s="33"/>
      <c r="C35" s="32"/>
      <c r="D35" s="103" t="s">
        <v>40</v>
      </c>
      <c r="E35" s="27" t="s">
        <v>41</v>
      </c>
      <c r="F35" s="104">
        <f>ROUND((SUM(BE124:BE132)),  2)</f>
        <v>0</v>
      </c>
      <c r="G35" s="32"/>
      <c r="H35" s="32"/>
      <c r="I35" s="105">
        <v>0.21</v>
      </c>
      <c r="J35" s="104">
        <f>ROUND(((SUM(BE124:BE132))*I35),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customHeight="1">
      <c r="A36" s="32"/>
      <c r="B36" s="33"/>
      <c r="C36" s="32"/>
      <c r="D36" s="32"/>
      <c r="E36" s="27" t="s">
        <v>42</v>
      </c>
      <c r="F36" s="104">
        <f>ROUND((SUM(BF124:BF132)),  2)</f>
        <v>0</v>
      </c>
      <c r="G36" s="32"/>
      <c r="H36" s="32"/>
      <c r="I36" s="105">
        <v>0.12</v>
      </c>
      <c r="J36" s="104">
        <f>ROUND(((SUM(BF124:BF132))*I36),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3"/>
      <c r="C37" s="32"/>
      <c r="D37" s="32"/>
      <c r="E37" s="27" t="s">
        <v>43</v>
      </c>
      <c r="F37" s="104">
        <f>ROUND((SUM(BG124:BG132)),  2)</f>
        <v>0</v>
      </c>
      <c r="G37" s="32"/>
      <c r="H37" s="32"/>
      <c r="I37" s="105">
        <v>0.21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" hidden="1" customHeight="1">
      <c r="A38" s="32"/>
      <c r="B38" s="33"/>
      <c r="C38" s="32"/>
      <c r="D38" s="32"/>
      <c r="E38" s="27" t="s">
        <v>44</v>
      </c>
      <c r="F38" s="104">
        <f>ROUND((SUM(BH124:BH132)),  2)</f>
        <v>0</v>
      </c>
      <c r="G38" s="32"/>
      <c r="H38" s="32"/>
      <c r="I38" s="105">
        <v>0.12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" hidden="1" customHeight="1">
      <c r="A39" s="32"/>
      <c r="B39" s="33"/>
      <c r="C39" s="32"/>
      <c r="D39" s="32"/>
      <c r="E39" s="27" t="s">
        <v>45</v>
      </c>
      <c r="F39" s="104">
        <f>ROUND((SUM(BI124:BI132)),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46</v>
      </c>
      <c r="E41" s="60"/>
      <c r="F41" s="60"/>
      <c r="G41" s="108" t="s">
        <v>47</v>
      </c>
      <c r="H41" s="109" t="s">
        <v>48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3.2">
      <c r="A61" s="32"/>
      <c r="B61" s="33"/>
      <c r="C61" s="32"/>
      <c r="D61" s="45" t="s">
        <v>51</v>
      </c>
      <c r="E61" s="35"/>
      <c r="F61" s="112" t="s">
        <v>52</v>
      </c>
      <c r="G61" s="45" t="s">
        <v>51</v>
      </c>
      <c r="H61" s="35"/>
      <c r="I61" s="35"/>
      <c r="J61" s="113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3.2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3.2">
      <c r="A76" s="32"/>
      <c r="B76" s="33"/>
      <c r="C76" s="32"/>
      <c r="D76" s="45" t="s">
        <v>51</v>
      </c>
      <c r="E76" s="35"/>
      <c r="F76" s="112" t="s">
        <v>52</v>
      </c>
      <c r="G76" s="45" t="s">
        <v>51</v>
      </c>
      <c r="H76" s="35"/>
      <c r="I76" s="35"/>
      <c r="J76" s="113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" customHeight="1">
      <c r="A82" s="32"/>
      <c r="B82" s="33"/>
      <c r="C82" s="21" t="s">
        <v>120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26.25" customHeight="1">
      <c r="A85" s="32"/>
      <c r="B85" s="33"/>
      <c r="C85" s="32"/>
      <c r="D85" s="32"/>
      <c r="E85" s="253" t="str">
        <f>E7</f>
        <v>Stavební úprava úseku od stávajícího železničního mostu po křižovatku Skalička a Rudolfov</v>
      </c>
      <c r="F85" s="254"/>
      <c r="G85" s="254"/>
      <c r="H85" s="25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116</v>
      </c>
      <c r="L86" s="20"/>
    </row>
    <row r="87" spans="1:31" s="2" customFormat="1" ht="16.5" customHeight="1">
      <c r="A87" s="32"/>
      <c r="B87" s="33"/>
      <c r="C87" s="32"/>
      <c r="D87" s="32"/>
      <c r="E87" s="253" t="s">
        <v>117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118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2" t="str">
        <f>E11</f>
        <v>SO 104 - Posun stávajících svodidel</v>
      </c>
      <c r="F89" s="252"/>
      <c r="G89" s="252"/>
      <c r="H89" s="25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20</v>
      </c>
      <c r="D91" s="32"/>
      <c r="E91" s="32"/>
      <c r="F91" s="25" t="str">
        <f>F14</f>
        <v>Zábřeh</v>
      </c>
      <c r="G91" s="32"/>
      <c r="H91" s="32"/>
      <c r="I91" s="27" t="s">
        <v>22</v>
      </c>
      <c r="J91" s="55" t="str">
        <f>IF(J14="","",J14)</f>
        <v>22. 7. 2025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15" customHeight="1">
      <c r="A93" s="32"/>
      <c r="B93" s="33"/>
      <c r="C93" s="27" t="s">
        <v>24</v>
      </c>
      <c r="D93" s="32"/>
      <c r="E93" s="32"/>
      <c r="F93" s="25" t="str">
        <f>E17</f>
        <v>Město Zábřeh</v>
      </c>
      <c r="G93" s="32"/>
      <c r="H93" s="32"/>
      <c r="I93" s="27" t="s">
        <v>30</v>
      </c>
      <c r="J93" s="30" t="str">
        <f>E23</f>
        <v>Ing.Zdeněk Vitásek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15" customHeight="1">
      <c r="A94" s="32"/>
      <c r="B94" s="33"/>
      <c r="C94" s="27" t="s">
        <v>28</v>
      </c>
      <c r="D94" s="32"/>
      <c r="E94" s="32"/>
      <c r="F94" s="25" t="str">
        <f>IF(E20="","",E20)</f>
        <v>Vyplň údaj</v>
      </c>
      <c r="G94" s="32"/>
      <c r="H94" s="32"/>
      <c r="I94" s="27" t="s">
        <v>33</v>
      </c>
      <c r="J94" s="30" t="str">
        <f>E26</f>
        <v>Martin Pniok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121</v>
      </c>
      <c r="D96" s="106"/>
      <c r="E96" s="106"/>
      <c r="F96" s="106"/>
      <c r="G96" s="106"/>
      <c r="H96" s="106"/>
      <c r="I96" s="106"/>
      <c r="J96" s="115" t="s">
        <v>122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8" customHeight="1">
      <c r="A98" s="32"/>
      <c r="B98" s="33"/>
      <c r="C98" s="116" t="s">
        <v>123</v>
      </c>
      <c r="D98" s="32"/>
      <c r="E98" s="32"/>
      <c r="F98" s="32"/>
      <c r="G98" s="32"/>
      <c r="H98" s="32"/>
      <c r="I98" s="32"/>
      <c r="J98" s="71">
        <f>J124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124</v>
      </c>
    </row>
    <row r="99" spans="1:47" s="9" customFormat="1" ht="24.9" customHeight="1">
      <c r="B99" s="117"/>
      <c r="D99" s="118" t="s">
        <v>125</v>
      </c>
      <c r="E99" s="119"/>
      <c r="F99" s="119"/>
      <c r="G99" s="119"/>
      <c r="H99" s="119"/>
      <c r="I99" s="119"/>
      <c r="J99" s="120">
        <f>J125</f>
        <v>0</v>
      </c>
      <c r="L99" s="117"/>
    </row>
    <row r="100" spans="1:47" s="10" customFormat="1" ht="19.95" customHeight="1">
      <c r="B100" s="121"/>
      <c r="D100" s="122" t="s">
        <v>128</v>
      </c>
      <c r="E100" s="123"/>
      <c r="F100" s="123"/>
      <c r="G100" s="123"/>
      <c r="H100" s="123"/>
      <c r="I100" s="123"/>
      <c r="J100" s="124">
        <f>J126</f>
        <v>0</v>
      </c>
      <c r="L100" s="121"/>
    </row>
    <row r="101" spans="1:47" s="10" customFormat="1" ht="19.95" customHeight="1">
      <c r="B101" s="121"/>
      <c r="D101" s="122" t="s">
        <v>129</v>
      </c>
      <c r="E101" s="123"/>
      <c r="F101" s="123"/>
      <c r="G101" s="123"/>
      <c r="H101" s="123"/>
      <c r="I101" s="123"/>
      <c r="J101" s="124">
        <f>J129</f>
        <v>0</v>
      </c>
      <c r="L101" s="121"/>
    </row>
    <row r="102" spans="1:47" s="10" customFormat="1" ht="19.95" customHeight="1">
      <c r="B102" s="121"/>
      <c r="D102" s="122" t="s">
        <v>239</v>
      </c>
      <c r="E102" s="123"/>
      <c r="F102" s="123"/>
      <c r="G102" s="123"/>
      <c r="H102" s="123"/>
      <c r="I102" s="123"/>
      <c r="J102" s="124">
        <f>J131</f>
        <v>0</v>
      </c>
      <c r="L102" s="121"/>
    </row>
    <row r="103" spans="1:47" s="2" customFormat="1" ht="21.75" customHeight="1">
      <c r="A103" s="32"/>
      <c r="B103" s="33"/>
      <c r="C103" s="32"/>
      <c r="D103" s="32"/>
      <c r="E103" s="32"/>
      <c r="F103" s="32"/>
      <c r="G103" s="32"/>
      <c r="H103" s="32"/>
      <c r="I103" s="32"/>
      <c r="J103" s="32"/>
      <c r="K103" s="32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47" s="2" customFormat="1" ht="6.9" customHeight="1">
      <c r="A104" s="32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47" s="2" customFormat="1" ht="6.9" customHeight="1">
      <c r="A108" s="32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24.9" customHeight="1">
      <c r="A109" s="32"/>
      <c r="B109" s="33"/>
      <c r="C109" s="21" t="s">
        <v>130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6.9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12" customHeight="1">
      <c r="A111" s="32"/>
      <c r="B111" s="33"/>
      <c r="C111" s="27" t="s">
        <v>16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26.25" customHeight="1">
      <c r="A112" s="32"/>
      <c r="B112" s="33"/>
      <c r="C112" s="32"/>
      <c r="D112" s="32"/>
      <c r="E112" s="253" t="str">
        <f>E7</f>
        <v>Stavební úprava úseku od stávajícího železničního mostu po křižovatku Skalička a Rudolfov</v>
      </c>
      <c r="F112" s="254"/>
      <c r="G112" s="254"/>
      <c r="H112" s="254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1" customFormat="1" ht="12" customHeight="1">
      <c r="B113" s="20"/>
      <c r="C113" s="27" t="s">
        <v>116</v>
      </c>
      <c r="L113" s="20"/>
    </row>
    <row r="114" spans="1:65" s="2" customFormat="1" ht="16.5" customHeight="1">
      <c r="A114" s="32"/>
      <c r="B114" s="33"/>
      <c r="C114" s="32"/>
      <c r="D114" s="32"/>
      <c r="E114" s="253" t="s">
        <v>117</v>
      </c>
      <c r="F114" s="252"/>
      <c r="G114" s="252"/>
      <c r="H114" s="25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>
      <c r="A115" s="32"/>
      <c r="B115" s="33"/>
      <c r="C115" s="27" t="s">
        <v>118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6.5" customHeight="1">
      <c r="A116" s="32"/>
      <c r="B116" s="33"/>
      <c r="C116" s="32"/>
      <c r="D116" s="32"/>
      <c r="E116" s="242" t="str">
        <f>E11</f>
        <v>SO 104 - Posun stávajících svodidel</v>
      </c>
      <c r="F116" s="252"/>
      <c r="G116" s="252"/>
      <c r="H116" s="25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2" customHeight="1">
      <c r="A118" s="32"/>
      <c r="B118" s="33"/>
      <c r="C118" s="27" t="s">
        <v>20</v>
      </c>
      <c r="D118" s="32"/>
      <c r="E118" s="32"/>
      <c r="F118" s="25" t="str">
        <f>F14</f>
        <v>Zábřeh</v>
      </c>
      <c r="G118" s="32"/>
      <c r="H118" s="32"/>
      <c r="I118" s="27" t="s">
        <v>22</v>
      </c>
      <c r="J118" s="55" t="str">
        <f>IF(J14="","",J14)</f>
        <v>22. 7. 2025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6.9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15" customHeight="1">
      <c r="A120" s="32"/>
      <c r="B120" s="33"/>
      <c r="C120" s="27" t="s">
        <v>24</v>
      </c>
      <c r="D120" s="32"/>
      <c r="E120" s="32"/>
      <c r="F120" s="25" t="str">
        <f>E17</f>
        <v>Město Zábřeh</v>
      </c>
      <c r="G120" s="32"/>
      <c r="H120" s="32"/>
      <c r="I120" s="27" t="s">
        <v>30</v>
      </c>
      <c r="J120" s="30" t="str">
        <f>E23</f>
        <v>Ing.Zdeněk Vitásek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15" customHeight="1">
      <c r="A121" s="32"/>
      <c r="B121" s="33"/>
      <c r="C121" s="27" t="s">
        <v>28</v>
      </c>
      <c r="D121" s="32"/>
      <c r="E121" s="32"/>
      <c r="F121" s="25" t="str">
        <f>IF(E20="","",E20)</f>
        <v>Vyplň údaj</v>
      </c>
      <c r="G121" s="32"/>
      <c r="H121" s="32"/>
      <c r="I121" s="27" t="s">
        <v>33</v>
      </c>
      <c r="J121" s="30" t="str">
        <f>E26</f>
        <v>Martin Pniok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0.35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11" customFormat="1" ht="29.25" customHeight="1">
      <c r="A123" s="125"/>
      <c r="B123" s="126"/>
      <c r="C123" s="127" t="s">
        <v>131</v>
      </c>
      <c r="D123" s="128" t="s">
        <v>61</v>
      </c>
      <c r="E123" s="128" t="s">
        <v>57</v>
      </c>
      <c r="F123" s="128" t="s">
        <v>58</v>
      </c>
      <c r="G123" s="128" t="s">
        <v>132</v>
      </c>
      <c r="H123" s="128" t="s">
        <v>133</v>
      </c>
      <c r="I123" s="128" t="s">
        <v>134</v>
      </c>
      <c r="J123" s="128" t="s">
        <v>122</v>
      </c>
      <c r="K123" s="129" t="s">
        <v>135</v>
      </c>
      <c r="L123" s="130"/>
      <c r="M123" s="62" t="s">
        <v>1</v>
      </c>
      <c r="N123" s="63" t="s">
        <v>40</v>
      </c>
      <c r="O123" s="63" t="s">
        <v>136</v>
      </c>
      <c r="P123" s="63" t="s">
        <v>137</v>
      </c>
      <c r="Q123" s="63" t="s">
        <v>138</v>
      </c>
      <c r="R123" s="63" t="s">
        <v>139</v>
      </c>
      <c r="S123" s="63" t="s">
        <v>140</v>
      </c>
      <c r="T123" s="64" t="s">
        <v>141</v>
      </c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</row>
    <row r="124" spans="1:65" s="2" customFormat="1" ht="22.8" customHeight="1">
      <c r="A124" s="32"/>
      <c r="B124" s="33"/>
      <c r="C124" s="69" t="s">
        <v>142</v>
      </c>
      <c r="D124" s="32"/>
      <c r="E124" s="32"/>
      <c r="F124" s="32"/>
      <c r="G124" s="32"/>
      <c r="H124" s="32"/>
      <c r="I124" s="32"/>
      <c r="J124" s="131">
        <f>BK124</f>
        <v>0</v>
      </c>
      <c r="K124" s="32"/>
      <c r="L124" s="33"/>
      <c r="M124" s="65"/>
      <c r="N124" s="56"/>
      <c r="O124" s="66"/>
      <c r="P124" s="132">
        <f>P125</f>
        <v>0</v>
      </c>
      <c r="Q124" s="66"/>
      <c r="R124" s="132">
        <f>R125</f>
        <v>2.6787000000000001</v>
      </c>
      <c r="S124" s="66"/>
      <c r="T124" s="133">
        <f>T125</f>
        <v>1.26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7" t="s">
        <v>75</v>
      </c>
      <c r="AU124" s="17" t="s">
        <v>124</v>
      </c>
      <c r="BK124" s="134">
        <f>BK125</f>
        <v>0</v>
      </c>
    </row>
    <row r="125" spans="1:65" s="12" customFormat="1" ht="25.95" customHeight="1">
      <c r="B125" s="135"/>
      <c r="D125" s="136" t="s">
        <v>75</v>
      </c>
      <c r="E125" s="137" t="s">
        <v>143</v>
      </c>
      <c r="F125" s="137" t="s">
        <v>144</v>
      </c>
      <c r="I125" s="138"/>
      <c r="J125" s="139">
        <f>BK125</f>
        <v>0</v>
      </c>
      <c r="L125" s="135"/>
      <c r="M125" s="140"/>
      <c r="N125" s="141"/>
      <c r="O125" s="141"/>
      <c r="P125" s="142">
        <f>P126+P129+P131</f>
        <v>0</v>
      </c>
      <c r="Q125" s="141"/>
      <c r="R125" s="142">
        <f>R126+R129+R131</f>
        <v>2.6787000000000001</v>
      </c>
      <c r="S125" s="141"/>
      <c r="T125" s="143">
        <f>T126+T129+T131</f>
        <v>1.26</v>
      </c>
      <c r="AR125" s="136" t="s">
        <v>83</v>
      </c>
      <c r="AT125" s="144" t="s">
        <v>75</v>
      </c>
      <c r="AU125" s="144" t="s">
        <v>76</v>
      </c>
      <c r="AY125" s="136" t="s">
        <v>145</v>
      </c>
      <c r="BK125" s="145">
        <f>BK126+BK129+BK131</f>
        <v>0</v>
      </c>
    </row>
    <row r="126" spans="1:65" s="12" customFormat="1" ht="22.8" customHeight="1">
      <c r="B126" s="135"/>
      <c r="D126" s="136" t="s">
        <v>75</v>
      </c>
      <c r="E126" s="146" t="s">
        <v>197</v>
      </c>
      <c r="F126" s="146" t="s">
        <v>207</v>
      </c>
      <c r="I126" s="138"/>
      <c r="J126" s="147">
        <f>BK126</f>
        <v>0</v>
      </c>
      <c r="L126" s="135"/>
      <c r="M126" s="140"/>
      <c r="N126" s="141"/>
      <c r="O126" s="141"/>
      <c r="P126" s="142">
        <f>SUM(P127:P128)</f>
        <v>0</v>
      </c>
      <c r="Q126" s="141"/>
      <c r="R126" s="142">
        <f>SUM(R127:R128)</f>
        <v>2.6787000000000001</v>
      </c>
      <c r="S126" s="141"/>
      <c r="T126" s="143">
        <f>SUM(T127:T128)</f>
        <v>1.26</v>
      </c>
      <c r="AR126" s="136" t="s">
        <v>83</v>
      </c>
      <c r="AT126" s="144" t="s">
        <v>75</v>
      </c>
      <c r="AU126" s="144" t="s">
        <v>83</v>
      </c>
      <c r="AY126" s="136" t="s">
        <v>145</v>
      </c>
      <c r="BK126" s="145">
        <f>SUM(BK127:BK128)</f>
        <v>0</v>
      </c>
    </row>
    <row r="127" spans="1:65" s="2" customFormat="1" ht="24.15" customHeight="1">
      <c r="A127" s="32"/>
      <c r="B127" s="148"/>
      <c r="C127" s="149" t="s">
        <v>83</v>
      </c>
      <c r="D127" s="149" t="s">
        <v>147</v>
      </c>
      <c r="E127" s="150" t="s">
        <v>493</v>
      </c>
      <c r="F127" s="151" t="s">
        <v>494</v>
      </c>
      <c r="G127" s="152" t="s">
        <v>165</v>
      </c>
      <c r="H127" s="153">
        <v>30</v>
      </c>
      <c r="I127" s="154"/>
      <c r="J127" s="155">
        <f>ROUND(I127*H127,2)</f>
        <v>0</v>
      </c>
      <c r="K127" s="151" t="s">
        <v>166</v>
      </c>
      <c r="L127" s="33"/>
      <c r="M127" s="156" t="s">
        <v>1</v>
      </c>
      <c r="N127" s="157" t="s">
        <v>41</v>
      </c>
      <c r="O127" s="58"/>
      <c r="P127" s="158">
        <f>O127*H127</f>
        <v>0</v>
      </c>
      <c r="Q127" s="158">
        <v>8.9200000000000002E-2</v>
      </c>
      <c r="R127" s="158">
        <f>Q127*H127</f>
        <v>2.6760000000000002</v>
      </c>
      <c r="S127" s="158">
        <v>0</v>
      </c>
      <c r="T127" s="159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0" t="s">
        <v>152</v>
      </c>
      <c r="AT127" s="160" t="s">
        <v>147</v>
      </c>
      <c r="AU127" s="160" t="s">
        <v>85</v>
      </c>
      <c r="AY127" s="17" t="s">
        <v>145</v>
      </c>
      <c r="BE127" s="161">
        <f>IF(N127="základní",J127,0)</f>
        <v>0</v>
      </c>
      <c r="BF127" s="161">
        <f>IF(N127="snížená",J127,0)</f>
        <v>0</v>
      </c>
      <c r="BG127" s="161">
        <f>IF(N127="zákl. přenesená",J127,0)</f>
        <v>0</v>
      </c>
      <c r="BH127" s="161">
        <f>IF(N127="sníž. přenesená",J127,0)</f>
        <v>0</v>
      </c>
      <c r="BI127" s="161">
        <f>IF(N127="nulová",J127,0)</f>
        <v>0</v>
      </c>
      <c r="BJ127" s="17" t="s">
        <v>83</v>
      </c>
      <c r="BK127" s="161">
        <f>ROUND(I127*H127,2)</f>
        <v>0</v>
      </c>
      <c r="BL127" s="17" t="s">
        <v>152</v>
      </c>
      <c r="BM127" s="160" t="s">
        <v>495</v>
      </c>
    </row>
    <row r="128" spans="1:65" s="2" customFormat="1" ht="24.15" customHeight="1">
      <c r="A128" s="32"/>
      <c r="B128" s="148"/>
      <c r="C128" s="149" t="s">
        <v>85</v>
      </c>
      <c r="D128" s="149" t="s">
        <v>147</v>
      </c>
      <c r="E128" s="150" t="s">
        <v>496</v>
      </c>
      <c r="F128" s="151" t="s">
        <v>497</v>
      </c>
      <c r="G128" s="152" t="s">
        <v>165</v>
      </c>
      <c r="H128" s="153">
        <v>30</v>
      </c>
      <c r="I128" s="154"/>
      <c r="J128" s="155">
        <f>ROUND(I128*H128,2)</f>
        <v>0</v>
      </c>
      <c r="K128" s="151" t="s">
        <v>166</v>
      </c>
      <c r="L128" s="33"/>
      <c r="M128" s="156" t="s">
        <v>1</v>
      </c>
      <c r="N128" s="157" t="s">
        <v>41</v>
      </c>
      <c r="O128" s="58"/>
      <c r="P128" s="158">
        <f>O128*H128</f>
        <v>0</v>
      </c>
      <c r="Q128" s="158">
        <v>9.0000000000000006E-5</v>
      </c>
      <c r="R128" s="158">
        <f>Q128*H128</f>
        <v>2.7000000000000001E-3</v>
      </c>
      <c r="S128" s="158">
        <v>4.2000000000000003E-2</v>
      </c>
      <c r="T128" s="159">
        <f>S128*H128</f>
        <v>1.26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0" t="s">
        <v>152</v>
      </c>
      <c r="AT128" s="160" t="s">
        <v>147</v>
      </c>
      <c r="AU128" s="160" t="s">
        <v>85</v>
      </c>
      <c r="AY128" s="17" t="s">
        <v>145</v>
      </c>
      <c r="BE128" s="161">
        <f>IF(N128="základní",J128,0)</f>
        <v>0</v>
      </c>
      <c r="BF128" s="161">
        <f>IF(N128="snížená",J128,0)</f>
        <v>0</v>
      </c>
      <c r="BG128" s="161">
        <f>IF(N128="zákl. přenesená",J128,0)</f>
        <v>0</v>
      </c>
      <c r="BH128" s="161">
        <f>IF(N128="sníž. přenesená",J128,0)</f>
        <v>0</v>
      </c>
      <c r="BI128" s="161">
        <f>IF(N128="nulová",J128,0)</f>
        <v>0</v>
      </c>
      <c r="BJ128" s="17" t="s">
        <v>83</v>
      </c>
      <c r="BK128" s="161">
        <f>ROUND(I128*H128,2)</f>
        <v>0</v>
      </c>
      <c r="BL128" s="17" t="s">
        <v>152</v>
      </c>
      <c r="BM128" s="160" t="s">
        <v>498</v>
      </c>
    </row>
    <row r="129" spans="1:65" s="12" customFormat="1" ht="22.8" customHeight="1">
      <c r="B129" s="135"/>
      <c r="D129" s="136" t="s">
        <v>75</v>
      </c>
      <c r="E129" s="146" t="s">
        <v>212</v>
      </c>
      <c r="F129" s="146" t="s">
        <v>213</v>
      </c>
      <c r="I129" s="138"/>
      <c r="J129" s="147">
        <f>BK129</f>
        <v>0</v>
      </c>
      <c r="L129" s="135"/>
      <c r="M129" s="140"/>
      <c r="N129" s="141"/>
      <c r="O129" s="141"/>
      <c r="P129" s="142">
        <f>P130</f>
        <v>0</v>
      </c>
      <c r="Q129" s="141"/>
      <c r="R129" s="142">
        <f>R130</f>
        <v>0</v>
      </c>
      <c r="S129" s="141"/>
      <c r="T129" s="143">
        <f>T130</f>
        <v>0</v>
      </c>
      <c r="AR129" s="136" t="s">
        <v>83</v>
      </c>
      <c r="AT129" s="144" t="s">
        <v>75</v>
      </c>
      <c r="AU129" s="144" t="s">
        <v>83</v>
      </c>
      <c r="AY129" s="136" t="s">
        <v>145</v>
      </c>
      <c r="BK129" s="145">
        <f>BK130</f>
        <v>0</v>
      </c>
    </row>
    <row r="130" spans="1:65" s="2" customFormat="1" ht="16.5" customHeight="1">
      <c r="A130" s="32"/>
      <c r="B130" s="148"/>
      <c r="C130" s="149" t="s">
        <v>162</v>
      </c>
      <c r="D130" s="149" t="s">
        <v>147</v>
      </c>
      <c r="E130" s="150" t="s">
        <v>499</v>
      </c>
      <c r="F130" s="151" t="s">
        <v>500</v>
      </c>
      <c r="G130" s="152" t="s">
        <v>189</v>
      </c>
      <c r="H130" s="153">
        <v>1.26</v>
      </c>
      <c r="I130" s="154"/>
      <c r="J130" s="155">
        <f>ROUND(I130*H130,2)</f>
        <v>0</v>
      </c>
      <c r="K130" s="151" t="s">
        <v>166</v>
      </c>
      <c r="L130" s="33"/>
      <c r="M130" s="156" t="s">
        <v>1</v>
      </c>
      <c r="N130" s="157" t="s">
        <v>41</v>
      </c>
      <c r="O130" s="58"/>
      <c r="P130" s="158">
        <f>O130*H130</f>
        <v>0</v>
      </c>
      <c r="Q130" s="158">
        <v>0</v>
      </c>
      <c r="R130" s="158">
        <f>Q130*H130</f>
        <v>0</v>
      </c>
      <c r="S130" s="158">
        <v>0</v>
      </c>
      <c r="T130" s="159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0" t="s">
        <v>152</v>
      </c>
      <c r="AT130" s="160" t="s">
        <v>147</v>
      </c>
      <c r="AU130" s="160" t="s">
        <v>85</v>
      </c>
      <c r="AY130" s="17" t="s">
        <v>145</v>
      </c>
      <c r="BE130" s="161">
        <f>IF(N130="základní",J130,0)</f>
        <v>0</v>
      </c>
      <c r="BF130" s="161">
        <f>IF(N130="snížená",J130,0)</f>
        <v>0</v>
      </c>
      <c r="BG130" s="161">
        <f>IF(N130="zákl. přenesená",J130,0)</f>
        <v>0</v>
      </c>
      <c r="BH130" s="161">
        <f>IF(N130="sníž. přenesená",J130,0)</f>
        <v>0</v>
      </c>
      <c r="BI130" s="161">
        <f>IF(N130="nulová",J130,0)</f>
        <v>0</v>
      </c>
      <c r="BJ130" s="17" t="s">
        <v>83</v>
      </c>
      <c r="BK130" s="161">
        <f>ROUND(I130*H130,2)</f>
        <v>0</v>
      </c>
      <c r="BL130" s="17" t="s">
        <v>152</v>
      </c>
      <c r="BM130" s="160" t="s">
        <v>501</v>
      </c>
    </row>
    <row r="131" spans="1:65" s="12" customFormat="1" ht="22.8" customHeight="1">
      <c r="B131" s="135"/>
      <c r="D131" s="136" t="s">
        <v>75</v>
      </c>
      <c r="E131" s="146" t="s">
        <v>444</v>
      </c>
      <c r="F131" s="146" t="s">
        <v>445</v>
      </c>
      <c r="I131" s="138"/>
      <c r="J131" s="147">
        <f>BK131</f>
        <v>0</v>
      </c>
      <c r="L131" s="135"/>
      <c r="M131" s="140"/>
      <c r="N131" s="141"/>
      <c r="O131" s="141"/>
      <c r="P131" s="142">
        <f>P132</f>
        <v>0</v>
      </c>
      <c r="Q131" s="141"/>
      <c r="R131" s="142">
        <f>R132</f>
        <v>0</v>
      </c>
      <c r="S131" s="141"/>
      <c r="T131" s="143">
        <f>T132</f>
        <v>0</v>
      </c>
      <c r="AR131" s="136" t="s">
        <v>83</v>
      </c>
      <c r="AT131" s="144" t="s">
        <v>75</v>
      </c>
      <c r="AU131" s="144" t="s">
        <v>83</v>
      </c>
      <c r="AY131" s="136" t="s">
        <v>145</v>
      </c>
      <c r="BK131" s="145">
        <f>BK132</f>
        <v>0</v>
      </c>
    </row>
    <row r="132" spans="1:65" s="2" customFormat="1" ht="24.15" customHeight="1">
      <c r="A132" s="32"/>
      <c r="B132" s="148"/>
      <c r="C132" s="149" t="s">
        <v>152</v>
      </c>
      <c r="D132" s="149" t="s">
        <v>147</v>
      </c>
      <c r="E132" s="150" t="s">
        <v>447</v>
      </c>
      <c r="F132" s="151" t="s">
        <v>448</v>
      </c>
      <c r="G132" s="152" t="s">
        <v>189</v>
      </c>
      <c r="H132" s="153">
        <v>2.6789999999999998</v>
      </c>
      <c r="I132" s="154"/>
      <c r="J132" s="155">
        <f>ROUND(I132*H132,2)</f>
        <v>0</v>
      </c>
      <c r="K132" s="151" t="s">
        <v>166</v>
      </c>
      <c r="L132" s="33"/>
      <c r="M132" s="199" t="s">
        <v>1</v>
      </c>
      <c r="N132" s="200" t="s">
        <v>41</v>
      </c>
      <c r="O132" s="201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0" t="s">
        <v>152</v>
      </c>
      <c r="AT132" s="160" t="s">
        <v>147</v>
      </c>
      <c r="AU132" s="160" t="s">
        <v>85</v>
      </c>
      <c r="AY132" s="17" t="s">
        <v>145</v>
      </c>
      <c r="BE132" s="161">
        <f>IF(N132="základní",J132,0)</f>
        <v>0</v>
      </c>
      <c r="BF132" s="161">
        <f>IF(N132="snížená",J132,0)</f>
        <v>0</v>
      </c>
      <c r="BG132" s="161">
        <f>IF(N132="zákl. přenesená",J132,0)</f>
        <v>0</v>
      </c>
      <c r="BH132" s="161">
        <f>IF(N132="sníž. přenesená",J132,0)</f>
        <v>0</v>
      </c>
      <c r="BI132" s="161">
        <f>IF(N132="nulová",J132,0)</f>
        <v>0</v>
      </c>
      <c r="BJ132" s="17" t="s">
        <v>83</v>
      </c>
      <c r="BK132" s="161">
        <f>ROUND(I132*H132,2)</f>
        <v>0</v>
      </c>
      <c r="BL132" s="17" t="s">
        <v>152</v>
      </c>
      <c r="BM132" s="160" t="s">
        <v>502</v>
      </c>
    </row>
    <row r="133" spans="1:65" s="2" customFormat="1" ht="6.9" customHeight="1">
      <c r="A133" s="32"/>
      <c r="B133" s="47"/>
      <c r="C133" s="48"/>
      <c r="D133" s="48"/>
      <c r="E133" s="48"/>
      <c r="F133" s="48"/>
      <c r="G133" s="48"/>
      <c r="H133" s="48"/>
      <c r="I133" s="48"/>
      <c r="J133" s="48"/>
      <c r="K133" s="48"/>
      <c r="L133" s="33"/>
      <c r="M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</sheetData>
  <sheetProtection algorithmName="SHA-512" hashValue="02jW7tQXpkGj6BcyDz2tgL+tHpmOP3M2YNvMDPL87Fx9bZBk1/ByXXzcPZ3wFk9YXOj56fVcOHfzMRLx27XrPw==" saltValue="h3Q9k/adwWgYusbPb8z+Mw==" spinCount="100000" sheet="1" objects="1" scenarios="1"/>
  <protectedRanges>
    <protectedRange sqref="E20 J19:J20 I127:I132" name="Oblast1"/>
  </protectedRanges>
  <autoFilter ref="C123:K132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8"/>
  <sheetViews>
    <sheetView showGridLines="0" workbookViewId="0">
      <selection activeCell="AD37" activeCellId="1" sqref="AI20 AD3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9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7" t="s">
        <v>102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1:46" s="1" customFormat="1" ht="24.9" customHeight="1">
      <c r="B4" s="20"/>
      <c r="D4" s="21" t="s">
        <v>115</v>
      </c>
      <c r="L4" s="20"/>
      <c r="M4" s="98" t="s">
        <v>10</v>
      </c>
      <c r="AT4" s="17" t="s">
        <v>3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26.25" customHeight="1">
      <c r="B7" s="20"/>
      <c r="E7" s="253" t="str">
        <f>'Rekapitulace stavby'!K6</f>
        <v>Stavební úprava úseku od stávajícího železničního mostu po křižovatku Skalička a Rudolfov</v>
      </c>
      <c r="F7" s="254"/>
      <c r="G7" s="254"/>
      <c r="H7" s="254"/>
      <c r="L7" s="20"/>
    </row>
    <row r="8" spans="1:46" s="1" customFormat="1" ht="12" customHeight="1">
      <c r="B8" s="20"/>
      <c r="D8" s="27" t="s">
        <v>116</v>
      </c>
      <c r="L8" s="20"/>
    </row>
    <row r="9" spans="1:46" s="2" customFormat="1" ht="16.5" customHeight="1">
      <c r="A9" s="32"/>
      <c r="B9" s="33"/>
      <c r="C9" s="32"/>
      <c r="D9" s="32"/>
      <c r="E9" s="253" t="s">
        <v>117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118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2" t="s">
        <v>503</v>
      </c>
      <c r="F11" s="252"/>
      <c r="G11" s="252"/>
      <c r="H11" s="252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18</v>
      </c>
      <c r="E13" s="32"/>
      <c r="F13" s="25" t="s">
        <v>1</v>
      </c>
      <c r="G13" s="32"/>
      <c r="H13" s="32"/>
      <c r="I13" s="27" t="s">
        <v>19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20</v>
      </c>
      <c r="E14" s="32"/>
      <c r="F14" s="25" t="s">
        <v>21</v>
      </c>
      <c r="G14" s="32"/>
      <c r="H14" s="32"/>
      <c r="I14" s="27" t="s">
        <v>22</v>
      </c>
      <c r="J14" s="55" t="str">
        <f>'Rekapitulace stavby'!AN8</f>
        <v>22. 7. 2025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8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24</v>
      </c>
      <c r="E16" s="32"/>
      <c r="F16" s="32"/>
      <c r="G16" s="32"/>
      <c r="H16" s="32"/>
      <c r="I16" s="27" t="s">
        <v>25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26</v>
      </c>
      <c r="F17" s="32"/>
      <c r="G17" s="32"/>
      <c r="H17" s="32"/>
      <c r="I17" s="27" t="s">
        <v>27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28</v>
      </c>
      <c r="E19" s="32"/>
      <c r="F19" s="32"/>
      <c r="G19" s="32"/>
      <c r="H19" s="32"/>
      <c r="I19" s="27" t="s">
        <v>25</v>
      </c>
      <c r="J19" s="28" t="str">
        <f>'Rekapitulace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5" t="str">
        <f>'Rekapitulace stavby'!E14</f>
        <v>Vyplň údaj</v>
      </c>
      <c r="F20" s="248"/>
      <c r="G20" s="248"/>
      <c r="H20" s="248"/>
      <c r="I20" s="27" t="s">
        <v>27</v>
      </c>
      <c r="J20" s="28" t="str">
        <f>'Rekapitulace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30</v>
      </c>
      <c r="E22" s="32"/>
      <c r="F22" s="32"/>
      <c r="G22" s="32"/>
      <c r="H22" s="32"/>
      <c r="I22" s="27" t="s">
        <v>25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31</v>
      </c>
      <c r="F23" s="32"/>
      <c r="G23" s="32"/>
      <c r="H23" s="32"/>
      <c r="I23" s="27" t="s">
        <v>27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33</v>
      </c>
      <c r="E25" s="32"/>
      <c r="F25" s="32"/>
      <c r="G25" s="32"/>
      <c r="H25" s="32"/>
      <c r="I25" s="27" t="s">
        <v>25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34</v>
      </c>
      <c r="F26" s="32"/>
      <c r="G26" s="32"/>
      <c r="H26" s="32"/>
      <c r="I26" s="27" t="s">
        <v>27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35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1" t="s">
        <v>1</v>
      </c>
      <c r="F29" s="221"/>
      <c r="G29" s="221"/>
      <c r="H29" s="22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36</v>
      </c>
      <c r="E32" s="32"/>
      <c r="F32" s="32"/>
      <c r="G32" s="32"/>
      <c r="H32" s="32"/>
      <c r="I32" s="32"/>
      <c r="J32" s="71">
        <f>ROUND(J124,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3"/>
      <c r="C34" s="32"/>
      <c r="D34" s="32"/>
      <c r="E34" s="32"/>
      <c r="F34" s="36" t="s">
        <v>38</v>
      </c>
      <c r="G34" s="32"/>
      <c r="H34" s="32"/>
      <c r="I34" s="36" t="s">
        <v>37</v>
      </c>
      <c r="J34" s="36" t="s">
        <v>39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customHeight="1">
      <c r="A35" s="32"/>
      <c r="B35" s="33"/>
      <c r="C35" s="32"/>
      <c r="D35" s="103" t="s">
        <v>40</v>
      </c>
      <c r="E35" s="27" t="s">
        <v>41</v>
      </c>
      <c r="F35" s="104">
        <f>ROUND((SUM(BE124:BE147)),  2)</f>
        <v>0</v>
      </c>
      <c r="G35" s="32"/>
      <c r="H35" s="32"/>
      <c r="I35" s="105">
        <v>0.21</v>
      </c>
      <c r="J35" s="104">
        <f>ROUND(((SUM(BE124:BE147))*I35),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customHeight="1">
      <c r="A36" s="32"/>
      <c r="B36" s="33"/>
      <c r="C36" s="32"/>
      <c r="D36" s="32"/>
      <c r="E36" s="27" t="s">
        <v>42</v>
      </c>
      <c r="F36" s="104">
        <f>ROUND((SUM(BF124:BF147)),  2)</f>
        <v>0</v>
      </c>
      <c r="G36" s="32"/>
      <c r="H36" s="32"/>
      <c r="I36" s="105">
        <v>0.12</v>
      </c>
      <c r="J36" s="104">
        <f>ROUND(((SUM(BF124:BF147))*I36),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3"/>
      <c r="C37" s="32"/>
      <c r="D37" s="32"/>
      <c r="E37" s="27" t="s">
        <v>43</v>
      </c>
      <c r="F37" s="104">
        <f>ROUND((SUM(BG124:BG147)),  2)</f>
        <v>0</v>
      </c>
      <c r="G37" s="32"/>
      <c r="H37" s="32"/>
      <c r="I37" s="105">
        <v>0.21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" hidden="1" customHeight="1">
      <c r="A38" s="32"/>
      <c r="B38" s="33"/>
      <c r="C38" s="32"/>
      <c r="D38" s="32"/>
      <c r="E38" s="27" t="s">
        <v>44</v>
      </c>
      <c r="F38" s="104">
        <f>ROUND((SUM(BH124:BH147)),  2)</f>
        <v>0</v>
      </c>
      <c r="G38" s="32"/>
      <c r="H38" s="32"/>
      <c r="I38" s="105">
        <v>0.12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" hidden="1" customHeight="1">
      <c r="A39" s="32"/>
      <c r="B39" s="33"/>
      <c r="C39" s="32"/>
      <c r="D39" s="32"/>
      <c r="E39" s="27" t="s">
        <v>45</v>
      </c>
      <c r="F39" s="104">
        <f>ROUND((SUM(BI124:BI147)),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46</v>
      </c>
      <c r="E41" s="60"/>
      <c r="F41" s="60"/>
      <c r="G41" s="108" t="s">
        <v>47</v>
      </c>
      <c r="H41" s="109" t="s">
        <v>48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3.2">
      <c r="A61" s="32"/>
      <c r="B61" s="33"/>
      <c r="C61" s="32"/>
      <c r="D61" s="45" t="s">
        <v>51</v>
      </c>
      <c r="E61" s="35"/>
      <c r="F61" s="112" t="s">
        <v>52</v>
      </c>
      <c r="G61" s="45" t="s">
        <v>51</v>
      </c>
      <c r="H61" s="35"/>
      <c r="I61" s="35"/>
      <c r="J61" s="113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3.2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3.2">
      <c r="A76" s="32"/>
      <c r="B76" s="33"/>
      <c r="C76" s="32"/>
      <c r="D76" s="45" t="s">
        <v>51</v>
      </c>
      <c r="E76" s="35"/>
      <c r="F76" s="112" t="s">
        <v>52</v>
      </c>
      <c r="G76" s="45" t="s">
        <v>51</v>
      </c>
      <c r="H76" s="35"/>
      <c r="I76" s="35"/>
      <c r="J76" s="113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" customHeight="1">
      <c r="A82" s="32"/>
      <c r="B82" s="33"/>
      <c r="C82" s="21" t="s">
        <v>120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26.25" customHeight="1">
      <c r="A85" s="32"/>
      <c r="B85" s="33"/>
      <c r="C85" s="32"/>
      <c r="D85" s="32"/>
      <c r="E85" s="253" t="str">
        <f>E7</f>
        <v>Stavební úprava úseku od stávajícího železničního mostu po křižovatku Skalička a Rudolfov</v>
      </c>
      <c r="F85" s="254"/>
      <c r="G85" s="254"/>
      <c r="H85" s="25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116</v>
      </c>
      <c r="L86" s="20"/>
    </row>
    <row r="87" spans="1:31" s="2" customFormat="1" ht="16.5" customHeight="1">
      <c r="A87" s="32"/>
      <c r="B87" s="33"/>
      <c r="C87" s="32"/>
      <c r="D87" s="32"/>
      <c r="E87" s="253" t="s">
        <v>117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118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2" t="str">
        <f>E11</f>
        <v>SO 191 - Dopravní značení trvalé</v>
      </c>
      <c r="F89" s="252"/>
      <c r="G89" s="252"/>
      <c r="H89" s="25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20</v>
      </c>
      <c r="D91" s="32"/>
      <c r="E91" s="32"/>
      <c r="F91" s="25" t="str">
        <f>F14</f>
        <v>Zábřeh</v>
      </c>
      <c r="G91" s="32"/>
      <c r="H91" s="32"/>
      <c r="I91" s="27" t="s">
        <v>22</v>
      </c>
      <c r="J91" s="55" t="str">
        <f>IF(J14="","",J14)</f>
        <v>22. 7. 2025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15" customHeight="1">
      <c r="A93" s="32"/>
      <c r="B93" s="33"/>
      <c r="C93" s="27" t="s">
        <v>24</v>
      </c>
      <c r="D93" s="32"/>
      <c r="E93" s="32"/>
      <c r="F93" s="25" t="str">
        <f>E17</f>
        <v>Město Zábřeh</v>
      </c>
      <c r="G93" s="32"/>
      <c r="H93" s="32"/>
      <c r="I93" s="27" t="s">
        <v>30</v>
      </c>
      <c r="J93" s="30" t="str">
        <f>E23</f>
        <v>Ing.Zdeněk Vitásek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15" customHeight="1">
      <c r="A94" s="32"/>
      <c r="B94" s="33"/>
      <c r="C94" s="27" t="s">
        <v>28</v>
      </c>
      <c r="D94" s="32"/>
      <c r="E94" s="32"/>
      <c r="F94" s="25" t="str">
        <f>IF(E20="","",E20)</f>
        <v>Vyplň údaj</v>
      </c>
      <c r="G94" s="32"/>
      <c r="H94" s="32"/>
      <c r="I94" s="27" t="s">
        <v>33</v>
      </c>
      <c r="J94" s="30" t="str">
        <f>E26</f>
        <v>Martin Pniok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121</v>
      </c>
      <c r="D96" s="106"/>
      <c r="E96" s="106"/>
      <c r="F96" s="106"/>
      <c r="G96" s="106"/>
      <c r="H96" s="106"/>
      <c r="I96" s="106"/>
      <c r="J96" s="115" t="s">
        <v>122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8" customHeight="1">
      <c r="A98" s="32"/>
      <c r="B98" s="33"/>
      <c r="C98" s="116" t="s">
        <v>123</v>
      </c>
      <c r="D98" s="32"/>
      <c r="E98" s="32"/>
      <c r="F98" s="32"/>
      <c r="G98" s="32"/>
      <c r="H98" s="32"/>
      <c r="I98" s="32"/>
      <c r="J98" s="71">
        <f>J124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124</v>
      </c>
    </row>
    <row r="99" spans="1:47" s="9" customFormat="1" ht="24.9" customHeight="1">
      <c r="B99" s="117"/>
      <c r="D99" s="118" t="s">
        <v>125</v>
      </c>
      <c r="E99" s="119"/>
      <c r="F99" s="119"/>
      <c r="G99" s="119"/>
      <c r="H99" s="119"/>
      <c r="I99" s="119"/>
      <c r="J99" s="120">
        <f>J125</f>
        <v>0</v>
      </c>
      <c r="L99" s="117"/>
    </row>
    <row r="100" spans="1:47" s="10" customFormat="1" ht="19.95" customHeight="1">
      <c r="B100" s="121"/>
      <c r="D100" s="122" t="s">
        <v>126</v>
      </c>
      <c r="E100" s="123"/>
      <c r="F100" s="123"/>
      <c r="G100" s="123"/>
      <c r="H100" s="123"/>
      <c r="I100" s="123"/>
      <c r="J100" s="124">
        <f>J126</f>
        <v>0</v>
      </c>
      <c r="L100" s="121"/>
    </row>
    <row r="101" spans="1:47" s="10" customFormat="1" ht="19.95" customHeight="1">
      <c r="B101" s="121"/>
      <c r="D101" s="122" t="s">
        <v>128</v>
      </c>
      <c r="E101" s="123"/>
      <c r="F101" s="123"/>
      <c r="G101" s="123"/>
      <c r="H101" s="123"/>
      <c r="I101" s="123"/>
      <c r="J101" s="124">
        <f>J133</f>
        <v>0</v>
      </c>
      <c r="L101" s="121"/>
    </row>
    <row r="102" spans="1:47" s="10" customFormat="1" ht="19.95" customHeight="1">
      <c r="B102" s="121"/>
      <c r="D102" s="122" t="s">
        <v>239</v>
      </c>
      <c r="E102" s="123"/>
      <c r="F102" s="123"/>
      <c r="G102" s="123"/>
      <c r="H102" s="123"/>
      <c r="I102" s="123"/>
      <c r="J102" s="124">
        <f>J146</f>
        <v>0</v>
      </c>
      <c r="L102" s="121"/>
    </row>
    <row r="103" spans="1:47" s="2" customFormat="1" ht="21.75" customHeight="1">
      <c r="A103" s="32"/>
      <c r="B103" s="33"/>
      <c r="C103" s="32"/>
      <c r="D103" s="32"/>
      <c r="E103" s="32"/>
      <c r="F103" s="32"/>
      <c r="G103" s="32"/>
      <c r="H103" s="32"/>
      <c r="I103" s="32"/>
      <c r="J103" s="32"/>
      <c r="K103" s="32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47" s="2" customFormat="1" ht="6.9" customHeight="1">
      <c r="A104" s="32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47" s="2" customFormat="1" ht="6.9" customHeight="1">
      <c r="A108" s="32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24.9" customHeight="1">
      <c r="A109" s="32"/>
      <c r="B109" s="33"/>
      <c r="C109" s="21" t="s">
        <v>130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6.9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12" customHeight="1">
      <c r="A111" s="32"/>
      <c r="B111" s="33"/>
      <c r="C111" s="27" t="s">
        <v>16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26.25" customHeight="1">
      <c r="A112" s="32"/>
      <c r="B112" s="33"/>
      <c r="C112" s="32"/>
      <c r="D112" s="32"/>
      <c r="E112" s="253" t="str">
        <f>E7</f>
        <v>Stavební úprava úseku od stávajícího železničního mostu po křižovatku Skalička a Rudolfov</v>
      </c>
      <c r="F112" s="254"/>
      <c r="G112" s="254"/>
      <c r="H112" s="254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1" customFormat="1" ht="12" customHeight="1">
      <c r="B113" s="20"/>
      <c r="C113" s="27" t="s">
        <v>116</v>
      </c>
      <c r="L113" s="20"/>
    </row>
    <row r="114" spans="1:65" s="2" customFormat="1" ht="16.5" customHeight="1">
      <c r="A114" s="32"/>
      <c r="B114" s="33"/>
      <c r="C114" s="32"/>
      <c r="D114" s="32"/>
      <c r="E114" s="253" t="s">
        <v>117</v>
      </c>
      <c r="F114" s="252"/>
      <c r="G114" s="252"/>
      <c r="H114" s="25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>
      <c r="A115" s="32"/>
      <c r="B115" s="33"/>
      <c r="C115" s="27" t="s">
        <v>118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6.5" customHeight="1">
      <c r="A116" s="32"/>
      <c r="B116" s="33"/>
      <c r="C116" s="32"/>
      <c r="D116" s="32"/>
      <c r="E116" s="242" t="str">
        <f>E11</f>
        <v>SO 191 - Dopravní značení trvalé</v>
      </c>
      <c r="F116" s="252"/>
      <c r="G116" s="252"/>
      <c r="H116" s="25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2" customHeight="1">
      <c r="A118" s="32"/>
      <c r="B118" s="33"/>
      <c r="C118" s="27" t="s">
        <v>20</v>
      </c>
      <c r="D118" s="32"/>
      <c r="E118" s="32"/>
      <c r="F118" s="25" t="str">
        <f>F14</f>
        <v>Zábřeh</v>
      </c>
      <c r="G118" s="32"/>
      <c r="H118" s="32"/>
      <c r="I118" s="27" t="s">
        <v>22</v>
      </c>
      <c r="J118" s="55" t="str">
        <f>IF(J14="","",J14)</f>
        <v>22. 7. 2025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6.9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15" customHeight="1">
      <c r="A120" s="32"/>
      <c r="B120" s="33"/>
      <c r="C120" s="27" t="s">
        <v>24</v>
      </c>
      <c r="D120" s="32"/>
      <c r="E120" s="32"/>
      <c r="F120" s="25" t="str">
        <f>E17</f>
        <v>Město Zábřeh</v>
      </c>
      <c r="G120" s="32"/>
      <c r="H120" s="32"/>
      <c r="I120" s="27" t="s">
        <v>30</v>
      </c>
      <c r="J120" s="30" t="str">
        <f>E23</f>
        <v>Ing.Zdeněk Vitásek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15" customHeight="1">
      <c r="A121" s="32"/>
      <c r="B121" s="33"/>
      <c r="C121" s="27" t="s">
        <v>28</v>
      </c>
      <c r="D121" s="32"/>
      <c r="E121" s="32"/>
      <c r="F121" s="25" t="str">
        <f>IF(E20="","",E20)</f>
        <v>Vyplň údaj</v>
      </c>
      <c r="G121" s="32"/>
      <c r="H121" s="32"/>
      <c r="I121" s="27" t="s">
        <v>33</v>
      </c>
      <c r="J121" s="30" t="str">
        <f>E26</f>
        <v>Martin Pniok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0.35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11" customFormat="1" ht="29.25" customHeight="1">
      <c r="A123" s="125"/>
      <c r="B123" s="126"/>
      <c r="C123" s="127" t="s">
        <v>131</v>
      </c>
      <c r="D123" s="128" t="s">
        <v>61</v>
      </c>
      <c r="E123" s="128" t="s">
        <v>57</v>
      </c>
      <c r="F123" s="128" t="s">
        <v>58</v>
      </c>
      <c r="G123" s="128" t="s">
        <v>132</v>
      </c>
      <c r="H123" s="128" t="s">
        <v>133</v>
      </c>
      <c r="I123" s="128" t="s">
        <v>134</v>
      </c>
      <c r="J123" s="128" t="s">
        <v>122</v>
      </c>
      <c r="K123" s="129" t="s">
        <v>135</v>
      </c>
      <c r="L123" s="130"/>
      <c r="M123" s="62" t="s">
        <v>1</v>
      </c>
      <c r="N123" s="63" t="s">
        <v>40</v>
      </c>
      <c r="O123" s="63" t="s">
        <v>136</v>
      </c>
      <c r="P123" s="63" t="s">
        <v>137</v>
      </c>
      <c r="Q123" s="63" t="s">
        <v>138</v>
      </c>
      <c r="R123" s="63" t="s">
        <v>139</v>
      </c>
      <c r="S123" s="63" t="s">
        <v>140</v>
      </c>
      <c r="T123" s="64" t="s">
        <v>141</v>
      </c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</row>
    <row r="124" spans="1:65" s="2" customFormat="1" ht="22.8" customHeight="1">
      <c r="A124" s="32"/>
      <c r="B124" s="33"/>
      <c r="C124" s="69" t="s">
        <v>142</v>
      </c>
      <c r="D124" s="32"/>
      <c r="E124" s="32"/>
      <c r="F124" s="32"/>
      <c r="G124" s="32"/>
      <c r="H124" s="32"/>
      <c r="I124" s="32"/>
      <c r="J124" s="131">
        <f>BK124</f>
        <v>0</v>
      </c>
      <c r="K124" s="32"/>
      <c r="L124" s="33"/>
      <c r="M124" s="65"/>
      <c r="N124" s="56"/>
      <c r="O124" s="66"/>
      <c r="P124" s="132">
        <f>P125</f>
        <v>0</v>
      </c>
      <c r="Q124" s="66"/>
      <c r="R124" s="132">
        <f>R125</f>
        <v>0.12891</v>
      </c>
      <c r="S124" s="66"/>
      <c r="T124" s="133">
        <f>T125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7" t="s">
        <v>75</v>
      </c>
      <c r="AU124" s="17" t="s">
        <v>124</v>
      </c>
      <c r="BK124" s="134">
        <f>BK125</f>
        <v>0</v>
      </c>
    </row>
    <row r="125" spans="1:65" s="12" customFormat="1" ht="25.95" customHeight="1">
      <c r="B125" s="135"/>
      <c r="D125" s="136" t="s">
        <v>75</v>
      </c>
      <c r="E125" s="137" t="s">
        <v>143</v>
      </c>
      <c r="F125" s="137" t="s">
        <v>144</v>
      </c>
      <c r="I125" s="138"/>
      <c r="J125" s="139">
        <f>BK125</f>
        <v>0</v>
      </c>
      <c r="L125" s="135"/>
      <c r="M125" s="140"/>
      <c r="N125" s="141"/>
      <c r="O125" s="141"/>
      <c r="P125" s="142">
        <f>P126+P133+P146</f>
        <v>0</v>
      </c>
      <c r="Q125" s="141"/>
      <c r="R125" s="142">
        <f>R126+R133+R146</f>
        <v>0.12891</v>
      </c>
      <c r="S125" s="141"/>
      <c r="T125" s="143">
        <f>T126+T133+T146</f>
        <v>0</v>
      </c>
      <c r="AR125" s="136" t="s">
        <v>83</v>
      </c>
      <c r="AT125" s="144" t="s">
        <v>75</v>
      </c>
      <c r="AU125" s="144" t="s">
        <v>76</v>
      </c>
      <c r="AY125" s="136" t="s">
        <v>145</v>
      </c>
      <c r="BK125" s="145">
        <f>BK126+BK133+BK146</f>
        <v>0</v>
      </c>
    </row>
    <row r="126" spans="1:65" s="12" customFormat="1" ht="22.8" customHeight="1">
      <c r="B126" s="135"/>
      <c r="D126" s="136" t="s">
        <v>75</v>
      </c>
      <c r="E126" s="146" t="s">
        <v>83</v>
      </c>
      <c r="F126" s="146" t="s">
        <v>146</v>
      </c>
      <c r="I126" s="138"/>
      <c r="J126" s="147">
        <f>BK126</f>
        <v>0</v>
      </c>
      <c r="L126" s="135"/>
      <c r="M126" s="140"/>
      <c r="N126" s="141"/>
      <c r="O126" s="141"/>
      <c r="P126" s="142">
        <f>SUM(P127:P132)</f>
        <v>0</v>
      </c>
      <c r="Q126" s="141"/>
      <c r="R126" s="142">
        <f>SUM(R127:R132)</f>
        <v>0</v>
      </c>
      <c r="S126" s="141"/>
      <c r="T126" s="143">
        <f>SUM(T127:T132)</f>
        <v>0</v>
      </c>
      <c r="AR126" s="136" t="s">
        <v>83</v>
      </c>
      <c r="AT126" s="144" t="s">
        <v>75</v>
      </c>
      <c r="AU126" s="144" t="s">
        <v>83</v>
      </c>
      <c r="AY126" s="136" t="s">
        <v>145</v>
      </c>
      <c r="BK126" s="145">
        <f>SUM(BK127:BK132)</f>
        <v>0</v>
      </c>
    </row>
    <row r="127" spans="1:65" s="2" customFormat="1" ht="24.15" customHeight="1">
      <c r="A127" s="32"/>
      <c r="B127" s="148"/>
      <c r="C127" s="149" t="s">
        <v>83</v>
      </c>
      <c r="D127" s="149" t="s">
        <v>147</v>
      </c>
      <c r="E127" s="150" t="s">
        <v>504</v>
      </c>
      <c r="F127" s="151" t="s">
        <v>505</v>
      </c>
      <c r="G127" s="152" t="s">
        <v>165</v>
      </c>
      <c r="H127" s="153">
        <v>3</v>
      </c>
      <c r="I127" s="154"/>
      <c r="J127" s="155">
        <f>ROUND(I127*H127,2)</f>
        <v>0</v>
      </c>
      <c r="K127" s="151" t="s">
        <v>166</v>
      </c>
      <c r="L127" s="33"/>
      <c r="M127" s="156" t="s">
        <v>1</v>
      </c>
      <c r="N127" s="157" t="s">
        <v>41</v>
      </c>
      <c r="O127" s="58"/>
      <c r="P127" s="158">
        <f>O127*H127</f>
        <v>0</v>
      </c>
      <c r="Q127" s="158">
        <v>0</v>
      </c>
      <c r="R127" s="158">
        <f>Q127*H127</f>
        <v>0</v>
      </c>
      <c r="S127" s="158">
        <v>0</v>
      </c>
      <c r="T127" s="159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0" t="s">
        <v>152</v>
      </c>
      <c r="AT127" s="160" t="s">
        <v>147</v>
      </c>
      <c r="AU127" s="160" t="s">
        <v>85</v>
      </c>
      <c r="AY127" s="17" t="s">
        <v>145</v>
      </c>
      <c r="BE127" s="161">
        <f>IF(N127="základní",J127,0)</f>
        <v>0</v>
      </c>
      <c r="BF127" s="161">
        <f>IF(N127="snížená",J127,0)</f>
        <v>0</v>
      </c>
      <c r="BG127" s="161">
        <f>IF(N127="zákl. přenesená",J127,0)</f>
        <v>0</v>
      </c>
      <c r="BH127" s="161">
        <f>IF(N127="sníž. přenesená",J127,0)</f>
        <v>0</v>
      </c>
      <c r="BI127" s="161">
        <f>IF(N127="nulová",J127,0)</f>
        <v>0</v>
      </c>
      <c r="BJ127" s="17" t="s">
        <v>83</v>
      </c>
      <c r="BK127" s="161">
        <f>ROUND(I127*H127,2)</f>
        <v>0</v>
      </c>
      <c r="BL127" s="17" t="s">
        <v>152</v>
      </c>
      <c r="BM127" s="160" t="s">
        <v>506</v>
      </c>
    </row>
    <row r="128" spans="1:65" s="2" customFormat="1" ht="24.15" customHeight="1">
      <c r="A128" s="32"/>
      <c r="B128" s="148"/>
      <c r="C128" s="149" t="s">
        <v>85</v>
      </c>
      <c r="D128" s="149" t="s">
        <v>147</v>
      </c>
      <c r="E128" s="150" t="s">
        <v>507</v>
      </c>
      <c r="F128" s="151" t="s">
        <v>508</v>
      </c>
      <c r="G128" s="152" t="s">
        <v>165</v>
      </c>
      <c r="H128" s="153">
        <v>3</v>
      </c>
      <c r="I128" s="154"/>
      <c r="J128" s="155">
        <f>ROUND(I128*H128,2)</f>
        <v>0</v>
      </c>
      <c r="K128" s="151" t="s">
        <v>166</v>
      </c>
      <c r="L128" s="33"/>
      <c r="M128" s="156" t="s">
        <v>1</v>
      </c>
      <c r="N128" s="157" t="s">
        <v>41</v>
      </c>
      <c r="O128" s="58"/>
      <c r="P128" s="158">
        <f>O128*H128</f>
        <v>0</v>
      </c>
      <c r="Q128" s="158">
        <v>0</v>
      </c>
      <c r="R128" s="158">
        <f>Q128*H128</f>
        <v>0</v>
      </c>
      <c r="S128" s="158">
        <v>0</v>
      </c>
      <c r="T128" s="159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0" t="s">
        <v>152</v>
      </c>
      <c r="AT128" s="160" t="s">
        <v>147</v>
      </c>
      <c r="AU128" s="160" t="s">
        <v>85</v>
      </c>
      <c r="AY128" s="17" t="s">
        <v>145</v>
      </c>
      <c r="BE128" s="161">
        <f>IF(N128="základní",J128,0)</f>
        <v>0</v>
      </c>
      <c r="BF128" s="161">
        <f>IF(N128="snížená",J128,0)</f>
        <v>0</v>
      </c>
      <c r="BG128" s="161">
        <f>IF(N128="zákl. přenesená",J128,0)</f>
        <v>0</v>
      </c>
      <c r="BH128" s="161">
        <f>IF(N128="sníž. přenesená",J128,0)</f>
        <v>0</v>
      </c>
      <c r="BI128" s="161">
        <f>IF(N128="nulová",J128,0)</f>
        <v>0</v>
      </c>
      <c r="BJ128" s="17" t="s">
        <v>83</v>
      </c>
      <c r="BK128" s="161">
        <f>ROUND(I128*H128,2)</f>
        <v>0</v>
      </c>
      <c r="BL128" s="17" t="s">
        <v>152</v>
      </c>
      <c r="BM128" s="160" t="s">
        <v>509</v>
      </c>
    </row>
    <row r="129" spans="1:65" s="2" customFormat="1" ht="37.799999999999997" customHeight="1">
      <c r="A129" s="32"/>
      <c r="B129" s="148"/>
      <c r="C129" s="149" t="s">
        <v>162</v>
      </c>
      <c r="D129" s="149" t="s">
        <v>147</v>
      </c>
      <c r="E129" s="150" t="s">
        <v>510</v>
      </c>
      <c r="F129" s="151" t="s">
        <v>511</v>
      </c>
      <c r="G129" s="152" t="s">
        <v>172</v>
      </c>
      <c r="H129" s="153">
        <v>0.21199999999999999</v>
      </c>
      <c r="I129" s="154"/>
      <c r="J129" s="155">
        <f>ROUND(I129*H129,2)</f>
        <v>0</v>
      </c>
      <c r="K129" s="151" t="s">
        <v>166</v>
      </c>
      <c r="L129" s="33"/>
      <c r="M129" s="156" t="s">
        <v>1</v>
      </c>
      <c r="N129" s="157" t="s">
        <v>41</v>
      </c>
      <c r="O129" s="58"/>
      <c r="P129" s="158">
        <f>O129*H129</f>
        <v>0</v>
      </c>
      <c r="Q129" s="158">
        <v>0</v>
      </c>
      <c r="R129" s="158">
        <f>Q129*H129</f>
        <v>0</v>
      </c>
      <c r="S129" s="158">
        <v>0</v>
      </c>
      <c r="T129" s="159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0" t="s">
        <v>152</v>
      </c>
      <c r="AT129" s="160" t="s">
        <v>147</v>
      </c>
      <c r="AU129" s="160" t="s">
        <v>85</v>
      </c>
      <c r="AY129" s="17" t="s">
        <v>145</v>
      </c>
      <c r="BE129" s="161">
        <f>IF(N129="základní",J129,0)</f>
        <v>0</v>
      </c>
      <c r="BF129" s="161">
        <f>IF(N129="snížená",J129,0)</f>
        <v>0</v>
      </c>
      <c r="BG129" s="161">
        <f>IF(N129="zákl. přenesená",J129,0)</f>
        <v>0</v>
      </c>
      <c r="BH129" s="161">
        <f>IF(N129="sníž. přenesená",J129,0)</f>
        <v>0</v>
      </c>
      <c r="BI129" s="161">
        <f>IF(N129="nulová",J129,0)</f>
        <v>0</v>
      </c>
      <c r="BJ129" s="17" t="s">
        <v>83</v>
      </c>
      <c r="BK129" s="161">
        <f>ROUND(I129*H129,2)</f>
        <v>0</v>
      </c>
      <c r="BL129" s="17" t="s">
        <v>152</v>
      </c>
      <c r="BM129" s="160" t="s">
        <v>512</v>
      </c>
    </row>
    <row r="130" spans="1:65" s="13" customFormat="1">
      <c r="B130" s="162"/>
      <c r="D130" s="163" t="s">
        <v>157</v>
      </c>
      <c r="E130" s="164" t="s">
        <v>1</v>
      </c>
      <c r="F130" s="165" t="s">
        <v>513</v>
      </c>
      <c r="H130" s="166">
        <v>0.21199999999999999</v>
      </c>
      <c r="I130" s="167"/>
      <c r="L130" s="162"/>
      <c r="M130" s="168"/>
      <c r="N130" s="169"/>
      <c r="O130" s="169"/>
      <c r="P130" s="169"/>
      <c r="Q130" s="169"/>
      <c r="R130" s="169"/>
      <c r="S130" s="169"/>
      <c r="T130" s="170"/>
      <c r="AT130" s="164" t="s">
        <v>157</v>
      </c>
      <c r="AU130" s="164" t="s">
        <v>85</v>
      </c>
      <c r="AV130" s="13" t="s">
        <v>85</v>
      </c>
      <c r="AW130" s="13" t="s">
        <v>32</v>
      </c>
      <c r="AX130" s="13" t="s">
        <v>83</v>
      </c>
      <c r="AY130" s="164" t="s">
        <v>145</v>
      </c>
    </row>
    <row r="131" spans="1:65" s="2" customFormat="1" ht="24.15" customHeight="1">
      <c r="A131" s="32"/>
      <c r="B131" s="148"/>
      <c r="C131" s="149" t="s">
        <v>152</v>
      </c>
      <c r="D131" s="149" t="s">
        <v>147</v>
      </c>
      <c r="E131" s="150" t="s">
        <v>514</v>
      </c>
      <c r="F131" s="151" t="s">
        <v>515</v>
      </c>
      <c r="G131" s="152" t="s">
        <v>172</v>
      </c>
      <c r="H131" s="153">
        <v>0.21199999999999999</v>
      </c>
      <c r="I131" s="154"/>
      <c r="J131" s="155">
        <f>ROUND(I131*H131,2)</f>
        <v>0</v>
      </c>
      <c r="K131" s="151" t="s">
        <v>166</v>
      </c>
      <c r="L131" s="33"/>
      <c r="M131" s="156" t="s">
        <v>1</v>
      </c>
      <c r="N131" s="157" t="s">
        <v>41</v>
      </c>
      <c r="O131" s="58"/>
      <c r="P131" s="158">
        <f>O131*H131</f>
        <v>0</v>
      </c>
      <c r="Q131" s="158">
        <v>0</v>
      </c>
      <c r="R131" s="158">
        <f>Q131*H131</f>
        <v>0</v>
      </c>
      <c r="S131" s="158">
        <v>0</v>
      </c>
      <c r="T131" s="159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0" t="s">
        <v>152</v>
      </c>
      <c r="AT131" s="160" t="s">
        <v>147</v>
      </c>
      <c r="AU131" s="160" t="s">
        <v>85</v>
      </c>
      <c r="AY131" s="17" t="s">
        <v>145</v>
      </c>
      <c r="BE131" s="161">
        <f>IF(N131="základní",J131,0)</f>
        <v>0</v>
      </c>
      <c r="BF131" s="161">
        <f>IF(N131="snížená",J131,0)</f>
        <v>0</v>
      </c>
      <c r="BG131" s="161">
        <f>IF(N131="zákl. přenesená",J131,0)</f>
        <v>0</v>
      </c>
      <c r="BH131" s="161">
        <f>IF(N131="sníž. přenesená",J131,0)</f>
        <v>0</v>
      </c>
      <c r="BI131" s="161">
        <f>IF(N131="nulová",J131,0)</f>
        <v>0</v>
      </c>
      <c r="BJ131" s="17" t="s">
        <v>83</v>
      </c>
      <c r="BK131" s="161">
        <f>ROUND(I131*H131,2)</f>
        <v>0</v>
      </c>
      <c r="BL131" s="17" t="s">
        <v>152</v>
      </c>
      <c r="BM131" s="160" t="s">
        <v>516</v>
      </c>
    </row>
    <row r="132" spans="1:65" s="2" customFormat="1" ht="24.15" customHeight="1">
      <c r="A132" s="32"/>
      <c r="B132" s="148"/>
      <c r="C132" s="149" t="s">
        <v>177</v>
      </c>
      <c r="D132" s="149" t="s">
        <v>147</v>
      </c>
      <c r="E132" s="150" t="s">
        <v>517</v>
      </c>
      <c r="F132" s="151" t="s">
        <v>518</v>
      </c>
      <c r="G132" s="152" t="s">
        <v>172</v>
      </c>
      <c r="H132" s="153">
        <v>0.21199999999999999</v>
      </c>
      <c r="I132" s="154"/>
      <c r="J132" s="155">
        <f>ROUND(I132*H132,2)</f>
        <v>0</v>
      </c>
      <c r="K132" s="151" t="s">
        <v>166</v>
      </c>
      <c r="L132" s="33"/>
      <c r="M132" s="156" t="s">
        <v>1</v>
      </c>
      <c r="N132" s="157" t="s">
        <v>41</v>
      </c>
      <c r="O132" s="58"/>
      <c r="P132" s="158">
        <f>O132*H132</f>
        <v>0</v>
      </c>
      <c r="Q132" s="158">
        <v>0</v>
      </c>
      <c r="R132" s="158">
        <f>Q132*H132</f>
        <v>0</v>
      </c>
      <c r="S132" s="158">
        <v>0</v>
      </c>
      <c r="T132" s="159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0" t="s">
        <v>152</v>
      </c>
      <c r="AT132" s="160" t="s">
        <v>147</v>
      </c>
      <c r="AU132" s="160" t="s">
        <v>85</v>
      </c>
      <c r="AY132" s="17" t="s">
        <v>145</v>
      </c>
      <c r="BE132" s="161">
        <f>IF(N132="základní",J132,0)</f>
        <v>0</v>
      </c>
      <c r="BF132" s="161">
        <f>IF(N132="snížená",J132,0)</f>
        <v>0</v>
      </c>
      <c r="BG132" s="161">
        <f>IF(N132="zákl. přenesená",J132,0)</f>
        <v>0</v>
      </c>
      <c r="BH132" s="161">
        <f>IF(N132="sníž. přenesená",J132,0)</f>
        <v>0</v>
      </c>
      <c r="BI132" s="161">
        <f>IF(N132="nulová",J132,0)</f>
        <v>0</v>
      </c>
      <c r="BJ132" s="17" t="s">
        <v>83</v>
      </c>
      <c r="BK132" s="161">
        <f>ROUND(I132*H132,2)</f>
        <v>0</v>
      </c>
      <c r="BL132" s="17" t="s">
        <v>152</v>
      </c>
      <c r="BM132" s="160" t="s">
        <v>519</v>
      </c>
    </row>
    <row r="133" spans="1:65" s="12" customFormat="1" ht="22.8" customHeight="1">
      <c r="B133" s="135"/>
      <c r="D133" s="136" t="s">
        <v>75</v>
      </c>
      <c r="E133" s="146" t="s">
        <v>197</v>
      </c>
      <c r="F133" s="146" t="s">
        <v>207</v>
      </c>
      <c r="I133" s="138"/>
      <c r="J133" s="147">
        <f>BK133</f>
        <v>0</v>
      </c>
      <c r="L133" s="135"/>
      <c r="M133" s="140"/>
      <c r="N133" s="141"/>
      <c r="O133" s="141"/>
      <c r="P133" s="142">
        <f>SUM(P134:P145)</f>
        <v>0</v>
      </c>
      <c r="Q133" s="141"/>
      <c r="R133" s="142">
        <f>SUM(R134:R145)</f>
        <v>0.12891</v>
      </c>
      <c r="S133" s="141"/>
      <c r="T133" s="143">
        <f>SUM(T134:T145)</f>
        <v>0</v>
      </c>
      <c r="AR133" s="136" t="s">
        <v>83</v>
      </c>
      <c r="AT133" s="144" t="s">
        <v>75</v>
      </c>
      <c r="AU133" s="144" t="s">
        <v>83</v>
      </c>
      <c r="AY133" s="136" t="s">
        <v>145</v>
      </c>
      <c r="BK133" s="145">
        <f>SUM(BK134:BK145)</f>
        <v>0</v>
      </c>
    </row>
    <row r="134" spans="1:65" s="2" customFormat="1" ht="24.15" customHeight="1">
      <c r="A134" s="32"/>
      <c r="B134" s="148"/>
      <c r="C134" s="149" t="s">
        <v>181</v>
      </c>
      <c r="D134" s="149" t="s">
        <v>147</v>
      </c>
      <c r="E134" s="150" t="s">
        <v>520</v>
      </c>
      <c r="F134" s="151" t="s">
        <v>521</v>
      </c>
      <c r="G134" s="152" t="s">
        <v>205</v>
      </c>
      <c r="H134" s="153">
        <v>2</v>
      </c>
      <c r="I134" s="154"/>
      <c r="J134" s="155">
        <f>ROUND(I134*H134,2)</f>
        <v>0</v>
      </c>
      <c r="K134" s="151" t="s">
        <v>151</v>
      </c>
      <c r="L134" s="33"/>
      <c r="M134" s="156" t="s">
        <v>1</v>
      </c>
      <c r="N134" s="157" t="s">
        <v>41</v>
      </c>
      <c r="O134" s="58"/>
      <c r="P134" s="158">
        <f>O134*H134</f>
        <v>0</v>
      </c>
      <c r="Q134" s="158">
        <v>0</v>
      </c>
      <c r="R134" s="158">
        <f>Q134*H134</f>
        <v>0</v>
      </c>
      <c r="S134" s="158">
        <v>0</v>
      </c>
      <c r="T134" s="159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0" t="s">
        <v>152</v>
      </c>
      <c r="AT134" s="160" t="s">
        <v>147</v>
      </c>
      <c r="AU134" s="160" t="s">
        <v>85</v>
      </c>
      <c r="AY134" s="17" t="s">
        <v>145</v>
      </c>
      <c r="BE134" s="161">
        <f>IF(N134="základní",J134,0)</f>
        <v>0</v>
      </c>
      <c r="BF134" s="161">
        <f>IF(N134="snížená",J134,0)</f>
        <v>0</v>
      </c>
      <c r="BG134" s="161">
        <f>IF(N134="zákl. přenesená",J134,0)</f>
        <v>0</v>
      </c>
      <c r="BH134" s="161">
        <f>IF(N134="sníž. přenesená",J134,0)</f>
        <v>0</v>
      </c>
      <c r="BI134" s="161">
        <f>IF(N134="nulová",J134,0)</f>
        <v>0</v>
      </c>
      <c r="BJ134" s="17" t="s">
        <v>83</v>
      </c>
      <c r="BK134" s="161">
        <f>ROUND(I134*H134,2)</f>
        <v>0</v>
      </c>
      <c r="BL134" s="17" t="s">
        <v>152</v>
      </c>
      <c r="BM134" s="160" t="s">
        <v>522</v>
      </c>
    </row>
    <row r="135" spans="1:65" s="2" customFormat="1" ht="16.5" customHeight="1">
      <c r="A135" s="32"/>
      <c r="B135" s="148"/>
      <c r="C135" s="182" t="s">
        <v>186</v>
      </c>
      <c r="D135" s="182" t="s">
        <v>257</v>
      </c>
      <c r="E135" s="183" t="s">
        <v>523</v>
      </c>
      <c r="F135" s="184" t="s">
        <v>524</v>
      </c>
      <c r="G135" s="185" t="s">
        <v>205</v>
      </c>
      <c r="H135" s="186">
        <v>2</v>
      </c>
      <c r="I135" s="187"/>
      <c r="J135" s="188">
        <f>ROUND(I135*H135,2)</f>
        <v>0</v>
      </c>
      <c r="K135" s="184" t="s">
        <v>166</v>
      </c>
      <c r="L135" s="189"/>
      <c r="M135" s="190" t="s">
        <v>1</v>
      </c>
      <c r="N135" s="191" t="s">
        <v>41</v>
      </c>
      <c r="O135" s="58"/>
      <c r="P135" s="158">
        <f>O135*H135</f>
        <v>0</v>
      </c>
      <c r="Q135" s="158">
        <v>2.0999999999999999E-3</v>
      </c>
      <c r="R135" s="158">
        <f>Q135*H135</f>
        <v>4.1999999999999997E-3</v>
      </c>
      <c r="S135" s="158">
        <v>0</v>
      </c>
      <c r="T135" s="159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0" t="s">
        <v>192</v>
      </c>
      <c r="AT135" s="160" t="s">
        <v>257</v>
      </c>
      <c r="AU135" s="160" t="s">
        <v>85</v>
      </c>
      <c r="AY135" s="17" t="s">
        <v>145</v>
      </c>
      <c r="BE135" s="161">
        <f>IF(N135="základní",J135,0)</f>
        <v>0</v>
      </c>
      <c r="BF135" s="161">
        <f>IF(N135="snížená",J135,0)</f>
        <v>0</v>
      </c>
      <c r="BG135" s="161">
        <f>IF(N135="zákl. přenesená",J135,0)</f>
        <v>0</v>
      </c>
      <c r="BH135" s="161">
        <f>IF(N135="sníž. přenesená",J135,0)</f>
        <v>0</v>
      </c>
      <c r="BI135" s="161">
        <f>IF(N135="nulová",J135,0)</f>
        <v>0</v>
      </c>
      <c r="BJ135" s="17" t="s">
        <v>83</v>
      </c>
      <c r="BK135" s="161">
        <f>ROUND(I135*H135,2)</f>
        <v>0</v>
      </c>
      <c r="BL135" s="17" t="s">
        <v>152</v>
      </c>
      <c r="BM135" s="160" t="s">
        <v>525</v>
      </c>
    </row>
    <row r="136" spans="1:65" s="13" customFormat="1">
      <c r="B136" s="162"/>
      <c r="D136" s="163" t="s">
        <v>157</v>
      </c>
      <c r="E136" s="164" t="s">
        <v>1</v>
      </c>
      <c r="F136" s="165" t="s">
        <v>526</v>
      </c>
      <c r="H136" s="166">
        <v>2</v>
      </c>
      <c r="I136" s="167"/>
      <c r="L136" s="162"/>
      <c r="M136" s="168"/>
      <c r="N136" s="169"/>
      <c r="O136" s="169"/>
      <c r="P136" s="169"/>
      <c r="Q136" s="169"/>
      <c r="R136" s="169"/>
      <c r="S136" s="169"/>
      <c r="T136" s="170"/>
      <c r="AT136" s="164" t="s">
        <v>157</v>
      </c>
      <c r="AU136" s="164" t="s">
        <v>85</v>
      </c>
      <c r="AV136" s="13" t="s">
        <v>85</v>
      </c>
      <c r="AW136" s="13" t="s">
        <v>32</v>
      </c>
      <c r="AX136" s="13" t="s">
        <v>83</v>
      </c>
      <c r="AY136" s="164" t="s">
        <v>145</v>
      </c>
    </row>
    <row r="137" spans="1:65" s="2" customFormat="1" ht="24.15" customHeight="1">
      <c r="A137" s="32"/>
      <c r="B137" s="148"/>
      <c r="C137" s="149" t="s">
        <v>192</v>
      </c>
      <c r="D137" s="149" t="s">
        <v>147</v>
      </c>
      <c r="E137" s="150" t="s">
        <v>527</v>
      </c>
      <c r="F137" s="151" t="s">
        <v>528</v>
      </c>
      <c r="G137" s="152" t="s">
        <v>205</v>
      </c>
      <c r="H137" s="153">
        <v>1</v>
      </c>
      <c r="I137" s="154"/>
      <c r="J137" s="155">
        <f>ROUND(I137*H137,2)</f>
        <v>0</v>
      </c>
      <c r="K137" s="151" t="s">
        <v>166</v>
      </c>
      <c r="L137" s="33"/>
      <c r="M137" s="156" t="s">
        <v>1</v>
      </c>
      <c r="N137" s="157" t="s">
        <v>41</v>
      </c>
      <c r="O137" s="58"/>
      <c r="P137" s="158">
        <f>O137*H137</f>
        <v>0</v>
      </c>
      <c r="Q137" s="158">
        <v>6.9999999999999999E-4</v>
      </c>
      <c r="R137" s="158">
        <f>Q137*H137</f>
        <v>6.9999999999999999E-4</v>
      </c>
      <c r="S137" s="158">
        <v>0</v>
      </c>
      <c r="T137" s="159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0" t="s">
        <v>152</v>
      </c>
      <c r="AT137" s="160" t="s">
        <v>147</v>
      </c>
      <c r="AU137" s="160" t="s">
        <v>85</v>
      </c>
      <c r="AY137" s="17" t="s">
        <v>145</v>
      </c>
      <c r="BE137" s="161">
        <f>IF(N137="základní",J137,0)</f>
        <v>0</v>
      </c>
      <c r="BF137" s="161">
        <f>IF(N137="snížená",J137,0)</f>
        <v>0</v>
      </c>
      <c r="BG137" s="161">
        <f>IF(N137="zákl. přenesená",J137,0)</f>
        <v>0</v>
      </c>
      <c r="BH137" s="161">
        <f>IF(N137="sníž. přenesená",J137,0)</f>
        <v>0</v>
      </c>
      <c r="BI137" s="161">
        <f>IF(N137="nulová",J137,0)</f>
        <v>0</v>
      </c>
      <c r="BJ137" s="17" t="s">
        <v>83</v>
      </c>
      <c r="BK137" s="161">
        <f>ROUND(I137*H137,2)</f>
        <v>0</v>
      </c>
      <c r="BL137" s="17" t="s">
        <v>152</v>
      </c>
      <c r="BM137" s="160" t="s">
        <v>529</v>
      </c>
    </row>
    <row r="138" spans="1:65" s="13" customFormat="1">
      <c r="B138" s="162"/>
      <c r="D138" s="163" t="s">
        <v>157</v>
      </c>
      <c r="E138" s="164" t="s">
        <v>1</v>
      </c>
      <c r="F138" s="165" t="s">
        <v>530</v>
      </c>
      <c r="H138" s="166">
        <v>1</v>
      </c>
      <c r="I138" s="167"/>
      <c r="L138" s="162"/>
      <c r="M138" s="168"/>
      <c r="N138" s="169"/>
      <c r="O138" s="169"/>
      <c r="P138" s="169"/>
      <c r="Q138" s="169"/>
      <c r="R138" s="169"/>
      <c r="S138" s="169"/>
      <c r="T138" s="170"/>
      <c r="AT138" s="164" t="s">
        <v>157</v>
      </c>
      <c r="AU138" s="164" t="s">
        <v>85</v>
      </c>
      <c r="AV138" s="13" t="s">
        <v>85</v>
      </c>
      <c r="AW138" s="13" t="s">
        <v>32</v>
      </c>
      <c r="AX138" s="13" t="s">
        <v>83</v>
      </c>
      <c r="AY138" s="164" t="s">
        <v>145</v>
      </c>
    </row>
    <row r="139" spans="1:65" s="2" customFormat="1" ht="16.5" customHeight="1">
      <c r="A139" s="32"/>
      <c r="B139" s="148"/>
      <c r="C139" s="182" t="s">
        <v>197</v>
      </c>
      <c r="D139" s="182" t="s">
        <v>257</v>
      </c>
      <c r="E139" s="183" t="s">
        <v>531</v>
      </c>
      <c r="F139" s="184" t="s">
        <v>532</v>
      </c>
      <c r="G139" s="185" t="s">
        <v>205</v>
      </c>
      <c r="H139" s="186">
        <v>1</v>
      </c>
      <c r="I139" s="187"/>
      <c r="J139" s="188">
        <f>ROUND(I139*H139,2)</f>
        <v>0</v>
      </c>
      <c r="K139" s="184" t="s">
        <v>151</v>
      </c>
      <c r="L139" s="189"/>
      <c r="M139" s="190" t="s">
        <v>1</v>
      </c>
      <c r="N139" s="191" t="s">
        <v>41</v>
      </c>
      <c r="O139" s="58"/>
      <c r="P139" s="158">
        <f>O139*H139</f>
        <v>0</v>
      </c>
      <c r="Q139" s="158">
        <v>4.0000000000000001E-3</v>
      </c>
      <c r="R139" s="158">
        <f>Q139*H139</f>
        <v>4.0000000000000001E-3</v>
      </c>
      <c r="S139" s="158">
        <v>0</v>
      </c>
      <c r="T139" s="159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0" t="s">
        <v>192</v>
      </c>
      <c r="AT139" s="160" t="s">
        <v>257</v>
      </c>
      <c r="AU139" s="160" t="s">
        <v>85</v>
      </c>
      <c r="AY139" s="17" t="s">
        <v>145</v>
      </c>
      <c r="BE139" s="161">
        <f>IF(N139="základní",J139,0)</f>
        <v>0</v>
      </c>
      <c r="BF139" s="161">
        <f>IF(N139="snížená",J139,0)</f>
        <v>0</v>
      </c>
      <c r="BG139" s="161">
        <f>IF(N139="zákl. přenesená",J139,0)</f>
        <v>0</v>
      </c>
      <c r="BH139" s="161">
        <f>IF(N139="sníž. přenesená",J139,0)</f>
        <v>0</v>
      </c>
      <c r="BI139" s="161">
        <f>IF(N139="nulová",J139,0)</f>
        <v>0</v>
      </c>
      <c r="BJ139" s="17" t="s">
        <v>83</v>
      </c>
      <c r="BK139" s="161">
        <f>ROUND(I139*H139,2)</f>
        <v>0</v>
      </c>
      <c r="BL139" s="17" t="s">
        <v>152</v>
      </c>
      <c r="BM139" s="160" t="s">
        <v>533</v>
      </c>
    </row>
    <row r="140" spans="1:65" s="2" customFormat="1" ht="24.15" customHeight="1">
      <c r="A140" s="32"/>
      <c r="B140" s="148"/>
      <c r="C140" s="149" t="s">
        <v>202</v>
      </c>
      <c r="D140" s="149" t="s">
        <v>147</v>
      </c>
      <c r="E140" s="150" t="s">
        <v>534</v>
      </c>
      <c r="F140" s="151" t="s">
        <v>535</v>
      </c>
      <c r="G140" s="152" t="s">
        <v>205</v>
      </c>
      <c r="H140" s="153">
        <v>1</v>
      </c>
      <c r="I140" s="154"/>
      <c r="J140" s="155">
        <f>ROUND(I140*H140,2)</f>
        <v>0</v>
      </c>
      <c r="K140" s="151" t="s">
        <v>151</v>
      </c>
      <c r="L140" s="33"/>
      <c r="M140" s="156" t="s">
        <v>1</v>
      </c>
      <c r="N140" s="157" t="s">
        <v>41</v>
      </c>
      <c r="O140" s="58"/>
      <c r="P140" s="158">
        <f>O140*H140</f>
        <v>0</v>
      </c>
      <c r="Q140" s="158">
        <v>0.10940999999999999</v>
      </c>
      <c r="R140" s="158">
        <f>Q140*H140</f>
        <v>0.10940999999999999</v>
      </c>
      <c r="S140" s="158">
        <v>0</v>
      </c>
      <c r="T140" s="159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0" t="s">
        <v>152</v>
      </c>
      <c r="AT140" s="160" t="s">
        <v>147</v>
      </c>
      <c r="AU140" s="160" t="s">
        <v>85</v>
      </c>
      <c r="AY140" s="17" t="s">
        <v>145</v>
      </c>
      <c r="BE140" s="161">
        <f>IF(N140="základní",J140,0)</f>
        <v>0</v>
      </c>
      <c r="BF140" s="161">
        <f>IF(N140="snížená",J140,0)</f>
        <v>0</v>
      </c>
      <c r="BG140" s="161">
        <f>IF(N140="zákl. přenesená",J140,0)</f>
        <v>0</v>
      </c>
      <c r="BH140" s="161">
        <f>IF(N140="sníž. přenesená",J140,0)</f>
        <v>0</v>
      </c>
      <c r="BI140" s="161">
        <f>IF(N140="nulová",J140,0)</f>
        <v>0</v>
      </c>
      <c r="BJ140" s="17" t="s">
        <v>83</v>
      </c>
      <c r="BK140" s="161">
        <f>ROUND(I140*H140,2)</f>
        <v>0</v>
      </c>
      <c r="BL140" s="17" t="s">
        <v>152</v>
      </c>
      <c r="BM140" s="160" t="s">
        <v>536</v>
      </c>
    </row>
    <row r="141" spans="1:65" s="2" customFormat="1" ht="21.75" customHeight="1">
      <c r="A141" s="32"/>
      <c r="B141" s="148"/>
      <c r="C141" s="182" t="s">
        <v>208</v>
      </c>
      <c r="D141" s="182" t="s">
        <v>257</v>
      </c>
      <c r="E141" s="183" t="s">
        <v>537</v>
      </c>
      <c r="F141" s="184" t="s">
        <v>538</v>
      </c>
      <c r="G141" s="185" t="s">
        <v>205</v>
      </c>
      <c r="H141" s="186">
        <v>1</v>
      </c>
      <c r="I141" s="187"/>
      <c r="J141" s="188">
        <f>ROUND(I141*H141,2)</f>
        <v>0</v>
      </c>
      <c r="K141" s="184" t="s">
        <v>151</v>
      </c>
      <c r="L141" s="189"/>
      <c r="M141" s="190" t="s">
        <v>1</v>
      </c>
      <c r="N141" s="191" t="s">
        <v>41</v>
      </c>
      <c r="O141" s="58"/>
      <c r="P141" s="158">
        <f>O141*H141</f>
        <v>0</v>
      </c>
      <c r="Q141" s="158">
        <v>6.1000000000000004E-3</v>
      </c>
      <c r="R141" s="158">
        <f>Q141*H141</f>
        <v>6.1000000000000004E-3</v>
      </c>
      <c r="S141" s="158">
        <v>0</v>
      </c>
      <c r="T141" s="159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0" t="s">
        <v>192</v>
      </c>
      <c r="AT141" s="160" t="s">
        <v>257</v>
      </c>
      <c r="AU141" s="160" t="s">
        <v>85</v>
      </c>
      <c r="AY141" s="17" t="s">
        <v>145</v>
      </c>
      <c r="BE141" s="161">
        <f>IF(N141="základní",J141,0)</f>
        <v>0</v>
      </c>
      <c r="BF141" s="161">
        <f>IF(N141="snížená",J141,0)</f>
        <v>0</v>
      </c>
      <c r="BG141" s="161">
        <f>IF(N141="zákl. přenesená",J141,0)</f>
        <v>0</v>
      </c>
      <c r="BH141" s="161">
        <f>IF(N141="sníž. přenesená",J141,0)</f>
        <v>0</v>
      </c>
      <c r="BI141" s="161">
        <f>IF(N141="nulová",J141,0)</f>
        <v>0</v>
      </c>
      <c r="BJ141" s="17" t="s">
        <v>83</v>
      </c>
      <c r="BK141" s="161">
        <f>ROUND(I141*H141,2)</f>
        <v>0</v>
      </c>
      <c r="BL141" s="17" t="s">
        <v>152</v>
      </c>
      <c r="BM141" s="160" t="s">
        <v>539</v>
      </c>
    </row>
    <row r="142" spans="1:65" s="2" customFormat="1" ht="24.15" customHeight="1">
      <c r="A142" s="32"/>
      <c r="B142" s="148"/>
      <c r="C142" s="149" t="s">
        <v>8</v>
      </c>
      <c r="D142" s="149" t="s">
        <v>147</v>
      </c>
      <c r="E142" s="150" t="s">
        <v>540</v>
      </c>
      <c r="F142" s="151" t="s">
        <v>541</v>
      </c>
      <c r="G142" s="152" t="s">
        <v>165</v>
      </c>
      <c r="H142" s="153">
        <v>45</v>
      </c>
      <c r="I142" s="154"/>
      <c r="J142" s="155">
        <f>ROUND(I142*H142,2)</f>
        <v>0</v>
      </c>
      <c r="K142" s="151" t="s">
        <v>166</v>
      </c>
      <c r="L142" s="33"/>
      <c r="M142" s="156" t="s">
        <v>1</v>
      </c>
      <c r="N142" s="157" t="s">
        <v>41</v>
      </c>
      <c r="O142" s="58"/>
      <c r="P142" s="158">
        <f>O142*H142</f>
        <v>0</v>
      </c>
      <c r="Q142" s="158">
        <v>1E-4</v>
      </c>
      <c r="R142" s="158">
        <f>Q142*H142</f>
        <v>4.5000000000000005E-3</v>
      </c>
      <c r="S142" s="158">
        <v>0</v>
      </c>
      <c r="T142" s="159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0" t="s">
        <v>152</v>
      </c>
      <c r="AT142" s="160" t="s">
        <v>147</v>
      </c>
      <c r="AU142" s="160" t="s">
        <v>85</v>
      </c>
      <c r="AY142" s="17" t="s">
        <v>145</v>
      </c>
      <c r="BE142" s="161">
        <f>IF(N142="základní",J142,0)</f>
        <v>0</v>
      </c>
      <c r="BF142" s="161">
        <f>IF(N142="snížená",J142,0)</f>
        <v>0</v>
      </c>
      <c r="BG142" s="161">
        <f>IF(N142="zákl. přenesená",J142,0)</f>
        <v>0</v>
      </c>
      <c r="BH142" s="161">
        <f>IF(N142="sníž. přenesená",J142,0)</f>
        <v>0</v>
      </c>
      <c r="BI142" s="161">
        <f>IF(N142="nulová",J142,0)</f>
        <v>0</v>
      </c>
      <c r="BJ142" s="17" t="s">
        <v>83</v>
      </c>
      <c r="BK142" s="161">
        <f>ROUND(I142*H142,2)</f>
        <v>0</v>
      </c>
      <c r="BL142" s="17" t="s">
        <v>152</v>
      </c>
      <c r="BM142" s="160" t="s">
        <v>542</v>
      </c>
    </row>
    <row r="143" spans="1:65" s="13" customFormat="1">
      <c r="B143" s="162"/>
      <c r="D143" s="163" t="s">
        <v>157</v>
      </c>
      <c r="E143" s="164" t="s">
        <v>1</v>
      </c>
      <c r="F143" s="165" t="s">
        <v>543</v>
      </c>
      <c r="H143" s="166">
        <v>45</v>
      </c>
      <c r="I143" s="167"/>
      <c r="L143" s="162"/>
      <c r="M143" s="168"/>
      <c r="N143" s="169"/>
      <c r="O143" s="169"/>
      <c r="P143" s="169"/>
      <c r="Q143" s="169"/>
      <c r="R143" s="169"/>
      <c r="S143" s="169"/>
      <c r="T143" s="170"/>
      <c r="AT143" s="164" t="s">
        <v>157</v>
      </c>
      <c r="AU143" s="164" t="s">
        <v>85</v>
      </c>
      <c r="AV143" s="13" t="s">
        <v>85</v>
      </c>
      <c r="AW143" s="13" t="s">
        <v>32</v>
      </c>
      <c r="AX143" s="13" t="s">
        <v>76</v>
      </c>
      <c r="AY143" s="164" t="s">
        <v>145</v>
      </c>
    </row>
    <row r="144" spans="1:65" s="14" customFormat="1">
      <c r="B144" s="171"/>
      <c r="D144" s="163" t="s">
        <v>157</v>
      </c>
      <c r="E144" s="172" t="s">
        <v>1</v>
      </c>
      <c r="F144" s="173" t="s">
        <v>161</v>
      </c>
      <c r="H144" s="174">
        <v>45</v>
      </c>
      <c r="I144" s="175"/>
      <c r="L144" s="171"/>
      <c r="M144" s="176"/>
      <c r="N144" s="177"/>
      <c r="O144" s="177"/>
      <c r="P144" s="177"/>
      <c r="Q144" s="177"/>
      <c r="R144" s="177"/>
      <c r="S144" s="177"/>
      <c r="T144" s="178"/>
      <c r="AT144" s="172" t="s">
        <v>157</v>
      </c>
      <c r="AU144" s="172" t="s">
        <v>85</v>
      </c>
      <c r="AV144" s="14" t="s">
        <v>152</v>
      </c>
      <c r="AW144" s="14" t="s">
        <v>32</v>
      </c>
      <c r="AX144" s="14" t="s">
        <v>83</v>
      </c>
      <c r="AY144" s="172" t="s">
        <v>145</v>
      </c>
    </row>
    <row r="145" spans="1:65" s="2" customFormat="1" ht="16.5" customHeight="1">
      <c r="A145" s="32"/>
      <c r="B145" s="148"/>
      <c r="C145" s="149" t="s">
        <v>217</v>
      </c>
      <c r="D145" s="149" t="s">
        <v>147</v>
      </c>
      <c r="E145" s="150" t="s">
        <v>544</v>
      </c>
      <c r="F145" s="151" t="s">
        <v>545</v>
      </c>
      <c r="G145" s="152" t="s">
        <v>165</v>
      </c>
      <c r="H145" s="153">
        <v>45</v>
      </c>
      <c r="I145" s="154"/>
      <c r="J145" s="155">
        <f>ROUND(I145*H145,2)</f>
        <v>0</v>
      </c>
      <c r="K145" s="151" t="s">
        <v>166</v>
      </c>
      <c r="L145" s="33"/>
      <c r="M145" s="156" t="s">
        <v>1</v>
      </c>
      <c r="N145" s="157" t="s">
        <v>41</v>
      </c>
      <c r="O145" s="58"/>
      <c r="P145" s="158">
        <f>O145*H145</f>
        <v>0</v>
      </c>
      <c r="Q145" s="158">
        <v>0</v>
      </c>
      <c r="R145" s="158">
        <f>Q145*H145</f>
        <v>0</v>
      </c>
      <c r="S145" s="158">
        <v>0</v>
      </c>
      <c r="T145" s="159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0" t="s">
        <v>152</v>
      </c>
      <c r="AT145" s="160" t="s">
        <v>147</v>
      </c>
      <c r="AU145" s="160" t="s">
        <v>85</v>
      </c>
      <c r="AY145" s="17" t="s">
        <v>145</v>
      </c>
      <c r="BE145" s="161">
        <f>IF(N145="základní",J145,0)</f>
        <v>0</v>
      </c>
      <c r="BF145" s="161">
        <f>IF(N145="snížená",J145,0)</f>
        <v>0</v>
      </c>
      <c r="BG145" s="161">
        <f>IF(N145="zákl. přenesená",J145,0)</f>
        <v>0</v>
      </c>
      <c r="BH145" s="161">
        <f>IF(N145="sníž. přenesená",J145,0)</f>
        <v>0</v>
      </c>
      <c r="BI145" s="161">
        <f>IF(N145="nulová",J145,0)</f>
        <v>0</v>
      </c>
      <c r="BJ145" s="17" t="s">
        <v>83</v>
      </c>
      <c r="BK145" s="161">
        <f>ROUND(I145*H145,2)</f>
        <v>0</v>
      </c>
      <c r="BL145" s="17" t="s">
        <v>152</v>
      </c>
      <c r="BM145" s="160" t="s">
        <v>546</v>
      </c>
    </row>
    <row r="146" spans="1:65" s="12" customFormat="1" ht="22.8" customHeight="1">
      <c r="B146" s="135"/>
      <c r="D146" s="136" t="s">
        <v>75</v>
      </c>
      <c r="E146" s="146" t="s">
        <v>444</v>
      </c>
      <c r="F146" s="146" t="s">
        <v>445</v>
      </c>
      <c r="I146" s="138"/>
      <c r="J146" s="147">
        <f>BK146</f>
        <v>0</v>
      </c>
      <c r="L146" s="135"/>
      <c r="M146" s="140"/>
      <c r="N146" s="141"/>
      <c r="O146" s="141"/>
      <c r="P146" s="142">
        <f>P147</f>
        <v>0</v>
      </c>
      <c r="Q146" s="141"/>
      <c r="R146" s="142">
        <f>R147</f>
        <v>0</v>
      </c>
      <c r="S146" s="141"/>
      <c r="T146" s="143">
        <f>T147</f>
        <v>0</v>
      </c>
      <c r="AR146" s="136" t="s">
        <v>83</v>
      </c>
      <c r="AT146" s="144" t="s">
        <v>75</v>
      </c>
      <c r="AU146" s="144" t="s">
        <v>83</v>
      </c>
      <c r="AY146" s="136" t="s">
        <v>145</v>
      </c>
      <c r="BK146" s="145">
        <f>BK147</f>
        <v>0</v>
      </c>
    </row>
    <row r="147" spans="1:65" s="2" customFormat="1" ht="24.15" customHeight="1">
      <c r="A147" s="32"/>
      <c r="B147" s="148"/>
      <c r="C147" s="149" t="s">
        <v>222</v>
      </c>
      <c r="D147" s="149" t="s">
        <v>147</v>
      </c>
      <c r="E147" s="150" t="s">
        <v>547</v>
      </c>
      <c r="F147" s="151" t="s">
        <v>548</v>
      </c>
      <c r="G147" s="152" t="s">
        <v>189</v>
      </c>
      <c r="H147" s="153">
        <v>0.129</v>
      </c>
      <c r="I147" s="154"/>
      <c r="J147" s="155">
        <f>ROUND(I147*H147,2)</f>
        <v>0</v>
      </c>
      <c r="K147" s="151" t="s">
        <v>166</v>
      </c>
      <c r="L147" s="33"/>
      <c r="M147" s="199" t="s">
        <v>1</v>
      </c>
      <c r="N147" s="200" t="s">
        <v>41</v>
      </c>
      <c r="O147" s="201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0" t="s">
        <v>152</v>
      </c>
      <c r="AT147" s="160" t="s">
        <v>147</v>
      </c>
      <c r="AU147" s="160" t="s">
        <v>85</v>
      </c>
      <c r="AY147" s="17" t="s">
        <v>145</v>
      </c>
      <c r="BE147" s="161">
        <f>IF(N147="základní",J147,0)</f>
        <v>0</v>
      </c>
      <c r="BF147" s="161">
        <f>IF(N147="snížená",J147,0)</f>
        <v>0</v>
      </c>
      <c r="BG147" s="161">
        <f>IF(N147="zákl. přenesená",J147,0)</f>
        <v>0</v>
      </c>
      <c r="BH147" s="161">
        <f>IF(N147="sníž. přenesená",J147,0)</f>
        <v>0</v>
      </c>
      <c r="BI147" s="161">
        <f>IF(N147="nulová",J147,0)</f>
        <v>0</v>
      </c>
      <c r="BJ147" s="17" t="s">
        <v>83</v>
      </c>
      <c r="BK147" s="161">
        <f>ROUND(I147*H147,2)</f>
        <v>0</v>
      </c>
      <c r="BL147" s="17" t="s">
        <v>152</v>
      </c>
      <c r="BM147" s="160" t="s">
        <v>549</v>
      </c>
    </row>
    <row r="148" spans="1:65" s="2" customFormat="1" ht="6.9" customHeight="1">
      <c r="A148" s="32"/>
      <c r="B148" s="47"/>
      <c r="C148" s="48"/>
      <c r="D148" s="48"/>
      <c r="E148" s="48"/>
      <c r="F148" s="48"/>
      <c r="G148" s="48"/>
      <c r="H148" s="48"/>
      <c r="I148" s="48"/>
      <c r="J148" s="48"/>
      <c r="K148" s="48"/>
      <c r="L148" s="33"/>
      <c r="M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</row>
  </sheetData>
  <sheetProtection algorithmName="SHA-512" hashValue="ddyCOTuJM9eVwC5X0ujkLieADTbUIdr2c+se2+DIeQSCTangaLn7kfsaoDF1fAnbdB/j8D7ZTPk/jrhmr6XXcA==" saltValue="sk/yphCfWm4B2Xh5j2N6DA==" spinCount="100000" sheet="1" objects="1" scenarios="1"/>
  <protectedRanges>
    <protectedRange sqref="E20 J19:J20 I127:I147" name="Oblast1"/>
  </protectedRanges>
  <autoFilter ref="C123:K147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2"/>
  <sheetViews>
    <sheetView showGridLines="0" workbookViewId="0">
      <selection activeCell="AD37" activeCellId="1" sqref="AI20 AD3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9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7" t="s">
        <v>105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1:46" s="1" customFormat="1" ht="24.9" customHeight="1">
      <c r="B4" s="20"/>
      <c r="D4" s="21" t="s">
        <v>115</v>
      </c>
      <c r="L4" s="20"/>
      <c r="M4" s="98" t="s">
        <v>10</v>
      </c>
      <c r="AT4" s="17" t="s">
        <v>3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26.25" customHeight="1">
      <c r="B7" s="20"/>
      <c r="E7" s="253" t="str">
        <f>'Rekapitulace stavby'!K6</f>
        <v>Stavební úprava úseku od stávajícího železničního mostu po křižovatku Skalička a Rudolfov</v>
      </c>
      <c r="F7" s="254"/>
      <c r="G7" s="254"/>
      <c r="H7" s="254"/>
      <c r="L7" s="20"/>
    </row>
    <row r="8" spans="1:46" s="1" customFormat="1" ht="12" customHeight="1">
      <c r="B8" s="20"/>
      <c r="D8" s="27" t="s">
        <v>116</v>
      </c>
      <c r="L8" s="20"/>
    </row>
    <row r="9" spans="1:46" s="2" customFormat="1" ht="16.5" customHeight="1">
      <c r="A9" s="32"/>
      <c r="B9" s="33"/>
      <c r="C9" s="32"/>
      <c r="D9" s="32"/>
      <c r="E9" s="253" t="s">
        <v>117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118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2" t="s">
        <v>550</v>
      </c>
      <c r="F11" s="252"/>
      <c r="G11" s="252"/>
      <c r="H11" s="252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18</v>
      </c>
      <c r="E13" s="32"/>
      <c r="F13" s="25" t="s">
        <v>1</v>
      </c>
      <c r="G13" s="32"/>
      <c r="H13" s="32"/>
      <c r="I13" s="27" t="s">
        <v>19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20</v>
      </c>
      <c r="E14" s="32"/>
      <c r="F14" s="25" t="s">
        <v>21</v>
      </c>
      <c r="G14" s="32"/>
      <c r="H14" s="32"/>
      <c r="I14" s="27" t="s">
        <v>22</v>
      </c>
      <c r="J14" s="55" t="str">
        <f>'Rekapitulace stavby'!AN8</f>
        <v>22. 7. 2025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8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24</v>
      </c>
      <c r="E16" s="32"/>
      <c r="F16" s="32"/>
      <c r="G16" s="32"/>
      <c r="H16" s="32"/>
      <c r="I16" s="27" t="s">
        <v>25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26</v>
      </c>
      <c r="F17" s="32"/>
      <c r="G17" s="32"/>
      <c r="H17" s="32"/>
      <c r="I17" s="27" t="s">
        <v>27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28</v>
      </c>
      <c r="E19" s="32"/>
      <c r="F19" s="32"/>
      <c r="G19" s="32"/>
      <c r="H19" s="32"/>
      <c r="I19" s="27" t="s">
        <v>25</v>
      </c>
      <c r="J19" s="28" t="str">
        <f>'Rekapitulace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5" t="str">
        <f>'Rekapitulace stavby'!E14</f>
        <v>Vyplň údaj</v>
      </c>
      <c r="F20" s="248"/>
      <c r="G20" s="248"/>
      <c r="H20" s="248"/>
      <c r="I20" s="27" t="s">
        <v>27</v>
      </c>
      <c r="J20" s="28" t="str">
        <f>'Rekapitulace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30</v>
      </c>
      <c r="E22" s="32"/>
      <c r="F22" s="32"/>
      <c r="G22" s="32"/>
      <c r="H22" s="32"/>
      <c r="I22" s="27" t="s">
        <v>25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31</v>
      </c>
      <c r="F23" s="32"/>
      <c r="G23" s="32"/>
      <c r="H23" s="32"/>
      <c r="I23" s="27" t="s">
        <v>27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33</v>
      </c>
      <c r="E25" s="32"/>
      <c r="F25" s="32"/>
      <c r="G25" s="32"/>
      <c r="H25" s="32"/>
      <c r="I25" s="27" t="s">
        <v>25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34</v>
      </c>
      <c r="F26" s="32"/>
      <c r="G26" s="32"/>
      <c r="H26" s="32"/>
      <c r="I26" s="27" t="s">
        <v>27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35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1" t="s">
        <v>1</v>
      </c>
      <c r="F29" s="221"/>
      <c r="G29" s="221"/>
      <c r="H29" s="22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36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3"/>
      <c r="C34" s="32"/>
      <c r="D34" s="32"/>
      <c r="E34" s="32"/>
      <c r="F34" s="36" t="s">
        <v>38</v>
      </c>
      <c r="G34" s="32"/>
      <c r="H34" s="32"/>
      <c r="I34" s="36" t="s">
        <v>37</v>
      </c>
      <c r="J34" s="36" t="s">
        <v>39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customHeight="1">
      <c r="A35" s="32"/>
      <c r="B35" s="33"/>
      <c r="C35" s="32"/>
      <c r="D35" s="103" t="s">
        <v>40</v>
      </c>
      <c r="E35" s="27" t="s">
        <v>41</v>
      </c>
      <c r="F35" s="104">
        <f>ROUND((SUM(BE122:BE151)),  2)</f>
        <v>0</v>
      </c>
      <c r="G35" s="32"/>
      <c r="H35" s="32"/>
      <c r="I35" s="105">
        <v>0.21</v>
      </c>
      <c r="J35" s="104">
        <f>ROUND(((SUM(BE122:BE151))*I35),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customHeight="1">
      <c r="A36" s="32"/>
      <c r="B36" s="33"/>
      <c r="C36" s="32"/>
      <c r="D36" s="32"/>
      <c r="E36" s="27" t="s">
        <v>42</v>
      </c>
      <c r="F36" s="104">
        <f>ROUND((SUM(BF122:BF151)),  2)</f>
        <v>0</v>
      </c>
      <c r="G36" s="32"/>
      <c r="H36" s="32"/>
      <c r="I36" s="105">
        <v>0.12</v>
      </c>
      <c r="J36" s="104">
        <f>ROUND(((SUM(BF122:BF151))*I36),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3"/>
      <c r="C37" s="32"/>
      <c r="D37" s="32"/>
      <c r="E37" s="27" t="s">
        <v>43</v>
      </c>
      <c r="F37" s="104">
        <f>ROUND((SUM(BG122:BG151)),  2)</f>
        <v>0</v>
      </c>
      <c r="G37" s="32"/>
      <c r="H37" s="32"/>
      <c r="I37" s="105">
        <v>0.21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" hidden="1" customHeight="1">
      <c r="A38" s="32"/>
      <c r="B38" s="33"/>
      <c r="C38" s="32"/>
      <c r="D38" s="32"/>
      <c r="E38" s="27" t="s">
        <v>44</v>
      </c>
      <c r="F38" s="104">
        <f>ROUND((SUM(BH122:BH151)),  2)</f>
        <v>0</v>
      </c>
      <c r="G38" s="32"/>
      <c r="H38" s="32"/>
      <c r="I38" s="105">
        <v>0.12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" hidden="1" customHeight="1">
      <c r="A39" s="32"/>
      <c r="B39" s="33"/>
      <c r="C39" s="32"/>
      <c r="D39" s="32"/>
      <c r="E39" s="27" t="s">
        <v>45</v>
      </c>
      <c r="F39" s="104">
        <f>ROUND((SUM(BI122:BI151)),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46</v>
      </c>
      <c r="E41" s="60"/>
      <c r="F41" s="60"/>
      <c r="G41" s="108" t="s">
        <v>47</v>
      </c>
      <c r="H41" s="109" t="s">
        <v>48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3.2">
      <c r="A61" s="32"/>
      <c r="B61" s="33"/>
      <c r="C61" s="32"/>
      <c r="D61" s="45" t="s">
        <v>51</v>
      </c>
      <c r="E61" s="35"/>
      <c r="F61" s="112" t="s">
        <v>52</v>
      </c>
      <c r="G61" s="45" t="s">
        <v>51</v>
      </c>
      <c r="H61" s="35"/>
      <c r="I61" s="35"/>
      <c r="J61" s="113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3.2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3.2">
      <c r="A76" s="32"/>
      <c r="B76" s="33"/>
      <c r="C76" s="32"/>
      <c r="D76" s="45" t="s">
        <v>51</v>
      </c>
      <c r="E76" s="35"/>
      <c r="F76" s="112" t="s">
        <v>52</v>
      </c>
      <c r="G76" s="45" t="s">
        <v>51</v>
      </c>
      <c r="H76" s="35"/>
      <c r="I76" s="35"/>
      <c r="J76" s="113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" customHeight="1">
      <c r="A82" s="32"/>
      <c r="B82" s="33"/>
      <c r="C82" s="21" t="s">
        <v>120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26.25" customHeight="1">
      <c r="A85" s="32"/>
      <c r="B85" s="33"/>
      <c r="C85" s="32"/>
      <c r="D85" s="32"/>
      <c r="E85" s="253" t="str">
        <f>E7</f>
        <v>Stavební úprava úseku od stávajícího železničního mostu po křižovatku Skalička a Rudolfov</v>
      </c>
      <c r="F85" s="254"/>
      <c r="G85" s="254"/>
      <c r="H85" s="25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116</v>
      </c>
      <c r="L86" s="20"/>
    </row>
    <row r="87" spans="1:31" s="2" customFormat="1" ht="16.5" customHeight="1">
      <c r="A87" s="32"/>
      <c r="B87" s="33"/>
      <c r="C87" s="32"/>
      <c r="D87" s="32"/>
      <c r="E87" s="253" t="s">
        <v>117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118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2" t="str">
        <f>E11</f>
        <v>SO 192 - Dopravní značení provizorní - DIO</v>
      </c>
      <c r="F89" s="252"/>
      <c r="G89" s="252"/>
      <c r="H89" s="25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20</v>
      </c>
      <c r="D91" s="32"/>
      <c r="E91" s="32"/>
      <c r="F91" s="25" t="str">
        <f>F14</f>
        <v>Zábřeh</v>
      </c>
      <c r="G91" s="32"/>
      <c r="H91" s="32"/>
      <c r="I91" s="27" t="s">
        <v>22</v>
      </c>
      <c r="J91" s="55" t="str">
        <f>IF(J14="","",J14)</f>
        <v>22. 7. 2025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15" customHeight="1">
      <c r="A93" s="32"/>
      <c r="B93" s="33"/>
      <c r="C93" s="27" t="s">
        <v>24</v>
      </c>
      <c r="D93" s="32"/>
      <c r="E93" s="32"/>
      <c r="F93" s="25" t="str">
        <f>E17</f>
        <v>Město Zábřeh</v>
      </c>
      <c r="G93" s="32"/>
      <c r="H93" s="32"/>
      <c r="I93" s="27" t="s">
        <v>30</v>
      </c>
      <c r="J93" s="30" t="str">
        <f>E23</f>
        <v>Ing.Zdeněk Vitásek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15" customHeight="1">
      <c r="A94" s="32"/>
      <c r="B94" s="33"/>
      <c r="C94" s="27" t="s">
        <v>28</v>
      </c>
      <c r="D94" s="32"/>
      <c r="E94" s="32"/>
      <c r="F94" s="25" t="str">
        <f>IF(E20="","",E20)</f>
        <v>Vyplň údaj</v>
      </c>
      <c r="G94" s="32"/>
      <c r="H94" s="32"/>
      <c r="I94" s="27" t="s">
        <v>33</v>
      </c>
      <c r="J94" s="30" t="str">
        <f>E26</f>
        <v>Martin Pniok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121</v>
      </c>
      <c r="D96" s="106"/>
      <c r="E96" s="106"/>
      <c r="F96" s="106"/>
      <c r="G96" s="106"/>
      <c r="H96" s="106"/>
      <c r="I96" s="106"/>
      <c r="J96" s="115" t="s">
        <v>122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8" customHeight="1">
      <c r="A98" s="32"/>
      <c r="B98" s="33"/>
      <c r="C98" s="116" t="s">
        <v>123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124</v>
      </c>
    </row>
    <row r="99" spans="1:47" s="9" customFormat="1" ht="24.9" customHeight="1">
      <c r="B99" s="117"/>
      <c r="D99" s="118" t="s">
        <v>125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10" customFormat="1" ht="19.95" customHeight="1">
      <c r="B100" s="121"/>
      <c r="D100" s="122" t="s">
        <v>128</v>
      </c>
      <c r="E100" s="123"/>
      <c r="F100" s="123"/>
      <c r="G100" s="123"/>
      <c r="H100" s="123"/>
      <c r="I100" s="123"/>
      <c r="J100" s="124">
        <f>J124</f>
        <v>0</v>
      </c>
      <c r="L100" s="121"/>
    </row>
    <row r="101" spans="1:47" s="2" customFormat="1" ht="21.75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6.9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6.9" customHeight="1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4.9" customHeight="1">
      <c r="A107" s="32"/>
      <c r="B107" s="33"/>
      <c r="C107" s="21" t="s">
        <v>130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>
      <c r="A109" s="32"/>
      <c r="B109" s="33"/>
      <c r="C109" s="27" t="s">
        <v>16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6.25" customHeight="1">
      <c r="A110" s="32"/>
      <c r="B110" s="33"/>
      <c r="C110" s="32"/>
      <c r="D110" s="32"/>
      <c r="E110" s="253" t="str">
        <f>E7</f>
        <v>Stavební úprava úseku od stávajícího železničního mostu po křižovatku Skalička a Rudolfov</v>
      </c>
      <c r="F110" s="254"/>
      <c r="G110" s="254"/>
      <c r="H110" s="254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>
      <c r="B111" s="20"/>
      <c r="C111" s="27" t="s">
        <v>116</v>
      </c>
      <c r="L111" s="20"/>
    </row>
    <row r="112" spans="1:47" s="2" customFormat="1" ht="16.5" customHeight="1">
      <c r="A112" s="32"/>
      <c r="B112" s="33"/>
      <c r="C112" s="32"/>
      <c r="D112" s="32"/>
      <c r="E112" s="253" t="s">
        <v>117</v>
      </c>
      <c r="F112" s="252"/>
      <c r="G112" s="252"/>
      <c r="H112" s="25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118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42" t="str">
        <f>E11</f>
        <v>SO 192 - Dopravní značení provizorní - DIO</v>
      </c>
      <c r="F114" s="252"/>
      <c r="G114" s="252"/>
      <c r="H114" s="25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20</v>
      </c>
      <c r="D116" s="32"/>
      <c r="E116" s="32"/>
      <c r="F116" s="25" t="str">
        <f>F14</f>
        <v>Zábřeh</v>
      </c>
      <c r="G116" s="32"/>
      <c r="H116" s="32"/>
      <c r="I116" s="27" t="s">
        <v>22</v>
      </c>
      <c r="J116" s="55" t="str">
        <f>IF(J14="","",J14)</f>
        <v>22. 7. 2025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15" customHeight="1">
      <c r="A118" s="32"/>
      <c r="B118" s="33"/>
      <c r="C118" s="27" t="s">
        <v>24</v>
      </c>
      <c r="D118" s="32"/>
      <c r="E118" s="32"/>
      <c r="F118" s="25" t="str">
        <f>E17</f>
        <v>Město Zábřeh</v>
      </c>
      <c r="G118" s="32"/>
      <c r="H118" s="32"/>
      <c r="I118" s="27" t="s">
        <v>30</v>
      </c>
      <c r="J118" s="30" t="str">
        <f>E23</f>
        <v>Ing.Zdeněk Vitásek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15" customHeight="1">
      <c r="A119" s="32"/>
      <c r="B119" s="33"/>
      <c r="C119" s="27" t="s">
        <v>28</v>
      </c>
      <c r="D119" s="32"/>
      <c r="E119" s="32"/>
      <c r="F119" s="25" t="str">
        <f>IF(E20="","",E20)</f>
        <v>Vyplň údaj</v>
      </c>
      <c r="G119" s="32"/>
      <c r="H119" s="32"/>
      <c r="I119" s="27" t="s">
        <v>33</v>
      </c>
      <c r="J119" s="30" t="str">
        <f>E26</f>
        <v>Martin Pniok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25"/>
      <c r="B121" s="126"/>
      <c r="C121" s="127" t="s">
        <v>131</v>
      </c>
      <c r="D121" s="128" t="s">
        <v>61</v>
      </c>
      <c r="E121" s="128" t="s">
        <v>57</v>
      </c>
      <c r="F121" s="128" t="s">
        <v>58</v>
      </c>
      <c r="G121" s="128" t="s">
        <v>132</v>
      </c>
      <c r="H121" s="128" t="s">
        <v>133</v>
      </c>
      <c r="I121" s="128" t="s">
        <v>134</v>
      </c>
      <c r="J121" s="128" t="s">
        <v>122</v>
      </c>
      <c r="K121" s="129" t="s">
        <v>135</v>
      </c>
      <c r="L121" s="130"/>
      <c r="M121" s="62" t="s">
        <v>1</v>
      </c>
      <c r="N121" s="63" t="s">
        <v>40</v>
      </c>
      <c r="O121" s="63" t="s">
        <v>136</v>
      </c>
      <c r="P121" s="63" t="s">
        <v>137</v>
      </c>
      <c r="Q121" s="63" t="s">
        <v>138</v>
      </c>
      <c r="R121" s="63" t="s">
        <v>139</v>
      </c>
      <c r="S121" s="63" t="s">
        <v>140</v>
      </c>
      <c r="T121" s="64" t="s">
        <v>141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8" customHeight="1">
      <c r="A122" s="32"/>
      <c r="B122" s="33"/>
      <c r="C122" s="69" t="s">
        <v>142</v>
      </c>
      <c r="D122" s="32"/>
      <c r="E122" s="32"/>
      <c r="F122" s="32"/>
      <c r="G122" s="32"/>
      <c r="H122" s="32"/>
      <c r="I122" s="32"/>
      <c r="J122" s="131">
        <f>BK122</f>
        <v>0</v>
      </c>
      <c r="K122" s="32"/>
      <c r="L122" s="33"/>
      <c r="M122" s="65"/>
      <c r="N122" s="56"/>
      <c r="O122" s="66"/>
      <c r="P122" s="132">
        <f>P123</f>
        <v>0</v>
      </c>
      <c r="Q122" s="66"/>
      <c r="R122" s="132">
        <f>R123</f>
        <v>0</v>
      </c>
      <c r="S122" s="66"/>
      <c r="T122" s="133">
        <f>T123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75</v>
      </c>
      <c r="AU122" s="17" t="s">
        <v>124</v>
      </c>
      <c r="BK122" s="134">
        <f>BK123</f>
        <v>0</v>
      </c>
    </row>
    <row r="123" spans="1:65" s="12" customFormat="1" ht="25.95" customHeight="1">
      <c r="B123" s="135"/>
      <c r="D123" s="136" t="s">
        <v>75</v>
      </c>
      <c r="E123" s="137" t="s">
        <v>143</v>
      </c>
      <c r="F123" s="137" t="s">
        <v>144</v>
      </c>
      <c r="I123" s="138"/>
      <c r="J123" s="139">
        <f>BK123</f>
        <v>0</v>
      </c>
      <c r="L123" s="135"/>
      <c r="M123" s="140"/>
      <c r="N123" s="141"/>
      <c r="O123" s="141"/>
      <c r="P123" s="142">
        <f>P124</f>
        <v>0</v>
      </c>
      <c r="Q123" s="141"/>
      <c r="R123" s="142">
        <f>R124</f>
        <v>0</v>
      </c>
      <c r="S123" s="141"/>
      <c r="T123" s="143">
        <f>T124</f>
        <v>0</v>
      </c>
      <c r="AR123" s="136" t="s">
        <v>83</v>
      </c>
      <c r="AT123" s="144" t="s">
        <v>75</v>
      </c>
      <c r="AU123" s="144" t="s">
        <v>76</v>
      </c>
      <c r="AY123" s="136" t="s">
        <v>145</v>
      </c>
      <c r="BK123" s="145">
        <f>BK124</f>
        <v>0</v>
      </c>
    </row>
    <row r="124" spans="1:65" s="12" customFormat="1" ht="22.8" customHeight="1">
      <c r="B124" s="135"/>
      <c r="D124" s="136" t="s">
        <v>75</v>
      </c>
      <c r="E124" s="146" t="s">
        <v>197</v>
      </c>
      <c r="F124" s="146" t="s">
        <v>207</v>
      </c>
      <c r="I124" s="138"/>
      <c r="J124" s="147">
        <f>BK124</f>
        <v>0</v>
      </c>
      <c r="L124" s="135"/>
      <c r="M124" s="140"/>
      <c r="N124" s="141"/>
      <c r="O124" s="141"/>
      <c r="P124" s="142">
        <f>SUM(P125:P151)</f>
        <v>0</v>
      </c>
      <c r="Q124" s="141"/>
      <c r="R124" s="142">
        <f>SUM(R125:R151)</f>
        <v>0</v>
      </c>
      <c r="S124" s="141"/>
      <c r="T124" s="143">
        <f>SUM(T125:T151)</f>
        <v>0</v>
      </c>
      <c r="AR124" s="136" t="s">
        <v>83</v>
      </c>
      <c r="AT124" s="144" t="s">
        <v>75</v>
      </c>
      <c r="AU124" s="144" t="s">
        <v>83</v>
      </c>
      <c r="AY124" s="136" t="s">
        <v>145</v>
      </c>
      <c r="BK124" s="145">
        <f>SUM(BK125:BK151)</f>
        <v>0</v>
      </c>
    </row>
    <row r="125" spans="1:65" s="2" customFormat="1" ht="24.15" customHeight="1">
      <c r="A125" s="32"/>
      <c r="B125" s="148"/>
      <c r="C125" s="149" t="s">
        <v>83</v>
      </c>
      <c r="D125" s="149" t="s">
        <v>147</v>
      </c>
      <c r="E125" s="150" t="s">
        <v>551</v>
      </c>
      <c r="F125" s="151" t="s">
        <v>552</v>
      </c>
      <c r="G125" s="152" t="s">
        <v>205</v>
      </c>
      <c r="H125" s="153">
        <v>6</v>
      </c>
      <c r="I125" s="154"/>
      <c r="J125" s="155">
        <f>ROUND(I125*H125,2)</f>
        <v>0</v>
      </c>
      <c r="K125" s="151" t="s">
        <v>166</v>
      </c>
      <c r="L125" s="33"/>
      <c r="M125" s="156" t="s">
        <v>1</v>
      </c>
      <c r="N125" s="157" t="s">
        <v>41</v>
      </c>
      <c r="O125" s="58"/>
      <c r="P125" s="158">
        <f>O125*H125</f>
        <v>0</v>
      </c>
      <c r="Q125" s="158">
        <v>0</v>
      </c>
      <c r="R125" s="158">
        <f>Q125*H125</f>
        <v>0</v>
      </c>
      <c r="S125" s="158">
        <v>0</v>
      </c>
      <c r="T125" s="159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60" t="s">
        <v>152</v>
      </c>
      <c r="AT125" s="160" t="s">
        <v>147</v>
      </c>
      <c r="AU125" s="160" t="s">
        <v>85</v>
      </c>
      <c r="AY125" s="17" t="s">
        <v>145</v>
      </c>
      <c r="BE125" s="161">
        <f>IF(N125="základní",J125,0)</f>
        <v>0</v>
      </c>
      <c r="BF125" s="161">
        <f>IF(N125="snížená",J125,0)</f>
        <v>0</v>
      </c>
      <c r="BG125" s="161">
        <f>IF(N125="zákl. přenesená",J125,0)</f>
        <v>0</v>
      </c>
      <c r="BH125" s="161">
        <f>IF(N125="sníž. přenesená",J125,0)</f>
        <v>0</v>
      </c>
      <c r="BI125" s="161">
        <f>IF(N125="nulová",J125,0)</f>
        <v>0</v>
      </c>
      <c r="BJ125" s="17" t="s">
        <v>83</v>
      </c>
      <c r="BK125" s="161">
        <f>ROUND(I125*H125,2)</f>
        <v>0</v>
      </c>
      <c r="BL125" s="17" t="s">
        <v>152</v>
      </c>
      <c r="BM125" s="160" t="s">
        <v>553</v>
      </c>
    </row>
    <row r="126" spans="1:65" s="13" customFormat="1">
      <c r="B126" s="162"/>
      <c r="D126" s="163" t="s">
        <v>157</v>
      </c>
      <c r="E126" s="164" t="s">
        <v>1</v>
      </c>
      <c r="F126" s="165" t="s">
        <v>554</v>
      </c>
      <c r="H126" s="166">
        <v>6</v>
      </c>
      <c r="I126" s="167"/>
      <c r="L126" s="162"/>
      <c r="M126" s="168"/>
      <c r="N126" s="169"/>
      <c r="O126" s="169"/>
      <c r="P126" s="169"/>
      <c r="Q126" s="169"/>
      <c r="R126" s="169"/>
      <c r="S126" s="169"/>
      <c r="T126" s="170"/>
      <c r="AT126" s="164" t="s">
        <v>157</v>
      </c>
      <c r="AU126" s="164" t="s">
        <v>85</v>
      </c>
      <c r="AV126" s="13" t="s">
        <v>85</v>
      </c>
      <c r="AW126" s="13" t="s">
        <v>32</v>
      </c>
      <c r="AX126" s="13" t="s">
        <v>83</v>
      </c>
      <c r="AY126" s="164" t="s">
        <v>145</v>
      </c>
    </row>
    <row r="127" spans="1:65" s="2" customFormat="1" ht="24.15" customHeight="1">
      <c r="A127" s="32"/>
      <c r="B127" s="148"/>
      <c r="C127" s="149" t="s">
        <v>85</v>
      </c>
      <c r="D127" s="149" t="s">
        <v>147</v>
      </c>
      <c r="E127" s="150" t="s">
        <v>555</v>
      </c>
      <c r="F127" s="151" t="s">
        <v>556</v>
      </c>
      <c r="G127" s="152" t="s">
        <v>205</v>
      </c>
      <c r="H127" s="153">
        <v>3</v>
      </c>
      <c r="I127" s="154"/>
      <c r="J127" s="155">
        <f>ROUND(I127*H127,2)</f>
        <v>0</v>
      </c>
      <c r="K127" s="151" t="s">
        <v>166</v>
      </c>
      <c r="L127" s="33"/>
      <c r="M127" s="156" t="s">
        <v>1</v>
      </c>
      <c r="N127" s="157" t="s">
        <v>41</v>
      </c>
      <c r="O127" s="58"/>
      <c r="P127" s="158">
        <f>O127*H127</f>
        <v>0</v>
      </c>
      <c r="Q127" s="158">
        <v>0</v>
      </c>
      <c r="R127" s="158">
        <f>Q127*H127</f>
        <v>0</v>
      </c>
      <c r="S127" s="158">
        <v>0</v>
      </c>
      <c r="T127" s="159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0" t="s">
        <v>152</v>
      </c>
      <c r="AT127" s="160" t="s">
        <v>147</v>
      </c>
      <c r="AU127" s="160" t="s">
        <v>85</v>
      </c>
      <c r="AY127" s="17" t="s">
        <v>145</v>
      </c>
      <c r="BE127" s="161">
        <f>IF(N127="základní",J127,0)</f>
        <v>0</v>
      </c>
      <c r="BF127" s="161">
        <f>IF(N127="snížená",J127,0)</f>
        <v>0</v>
      </c>
      <c r="BG127" s="161">
        <f>IF(N127="zákl. přenesená",J127,0)</f>
        <v>0</v>
      </c>
      <c r="BH127" s="161">
        <f>IF(N127="sníž. přenesená",J127,0)</f>
        <v>0</v>
      </c>
      <c r="BI127" s="161">
        <f>IF(N127="nulová",J127,0)</f>
        <v>0</v>
      </c>
      <c r="BJ127" s="17" t="s">
        <v>83</v>
      </c>
      <c r="BK127" s="161">
        <f>ROUND(I127*H127,2)</f>
        <v>0</v>
      </c>
      <c r="BL127" s="17" t="s">
        <v>152</v>
      </c>
      <c r="BM127" s="160" t="s">
        <v>557</v>
      </c>
    </row>
    <row r="128" spans="1:65" s="13" customFormat="1">
      <c r="B128" s="162"/>
      <c r="D128" s="163" t="s">
        <v>157</v>
      </c>
      <c r="E128" s="164" t="s">
        <v>1</v>
      </c>
      <c r="F128" s="165" t="s">
        <v>558</v>
      </c>
      <c r="H128" s="166">
        <v>2</v>
      </c>
      <c r="I128" s="167"/>
      <c r="L128" s="162"/>
      <c r="M128" s="168"/>
      <c r="N128" s="169"/>
      <c r="O128" s="169"/>
      <c r="P128" s="169"/>
      <c r="Q128" s="169"/>
      <c r="R128" s="169"/>
      <c r="S128" s="169"/>
      <c r="T128" s="170"/>
      <c r="AT128" s="164" t="s">
        <v>157</v>
      </c>
      <c r="AU128" s="164" t="s">
        <v>85</v>
      </c>
      <c r="AV128" s="13" t="s">
        <v>85</v>
      </c>
      <c r="AW128" s="13" t="s">
        <v>32</v>
      </c>
      <c r="AX128" s="13" t="s">
        <v>76</v>
      </c>
      <c r="AY128" s="164" t="s">
        <v>145</v>
      </c>
    </row>
    <row r="129" spans="1:65" s="13" customFormat="1">
      <c r="B129" s="162"/>
      <c r="D129" s="163" t="s">
        <v>157</v>
      </c>
      <c r="E129" s="164" t="s">
        <v>1</v>
      </c>
      <c r="F129" s="165" t="s">
        <v>559</v>
      </c>
      <c r="H129" s="166">
        <v>1</v>
      </c>
      <c r="I129" s="167"/>
      <c r="L129" s="162"/>
      <c r="M129" s="168"/>
      <c r="N129" s="169"/>
      <c r="O129" s="169"/>
      <c r="P129" s="169"/>
      <c r="Q129" s="169"/>
      <c r="R129" s="169"/>
      <c r="S129" s="169"/>
      <c r="T129" s="170"/>
      <c r="AT129" s="164" t="s">
        <v>157</v>
      </c>
      <c r="AU129" s="164" t="s">
        <v>85</v>
      </c>
      <c r="AV129" s="13" t="s">
        <v>85</v>
      </c>
      <c r="AW129" s="13" t="s">
        <v>32</v>
      </c>
      <c r="AX129" s="13" t="s">
        <v>76</v>
      </c>
      <c r="AY129" s="164" t="s">
        <v>145</v>
      </c>
    </row>
    <row r="130" spans="1:65" s="14" customFormat="1">
      <c r="B130" s="171"/>
      <c r="D130" s="163" t="s">
        <v>157</v>
      </c>
      <c r="E130" s="172" t="s">
        <v>1</v>
      </c>
      <c r="F130" s="173" t="s">
        <v>161</v>
      </c>
      <c r="H130" s="174">
        <v>3</v>
      </c>
      <c r="I130" s="175"/>
      <c r="L130" s="171"/>
      <c r="M130" s="176"/>
      <c r="N130" s="177"/>
      <c r="O130" s="177"/>
      <c r="P130" s="177"/>
      <c r="Q130" s="177"/>
      <c r="R130" s="177"/>
      <c r="S130" s="177"/>
      <c r="T130" s="178"/>
      <c r="AT130" s="172" t="s">
        <v>157</v>
      </c>
      <c r="AU130" s="172" t="s">
        <v>85</v>
      </c>
      <c r="AV130" s="14" t="s">
        <v>152</v>
      </c>
      <c r="AW130" s="14" t="s">
        <v>32</v>
      </c>
      <c r="AX130" s="14" t="s">
        <v>83</v>
      </c>
      <c r="AY130" s="172" t="s">
        <v>145</v>
      </c>
    </row>
    <row r="131" spans="1:65" s="2" customFormat="1" ht="24.15" customHeight="1">
      <c r="A131" s="32"/>
      <c r="B131" s="148"/>
      <c r="C131" s="149" t="s">
        <v>162</v>
      </c>
      <c r="D131" s="149" t="s">
        <v>147</v>
      </c>
      <c r="E131" s="150" t="s">
        <v>560</v>
      </c>
      <c r="F131" s="151" t="s">
        <v>561</v>
      </c>
      <c r="G131" s="152" t="s">
        <v>205</v>
      </c>
      <c r="H131" s="153">
        <v>504</v>
      </c>
      <c r="I131" s="154"/>
      <c r="J131" s="155">
        <f>ROUND(I131*H131,2)</f>
        <v>0</v>
      </c>
      <c r="K131" s="151" t="s">
        <v>166</v>
      </c>
      <c r="L131" s="33"/>
      <c r="M131" s="156" t="s">
        <v>1</v>
      </c>
      <c r="N131" s="157" t="s">
        <v>41</v>
      </c>
      <c r="O131" s="58"/>
      <c r="P131" s="158">
        <f>O131*H131</f>
        <v>0</v>
      </c>
      <c r="Q131" s="158">
        <v>0</v>
      </c>
      <c r="R131" s="158">
        <f>Q131*H131</f>
        <v>0</v>
      </c>
      <c r="S131" s="158">
        <v>0</v>
      </c>
      <c r="T131" s="159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0" t="s">
        <v>152</v>
      </c>
      <c r="AT131" s="160" t="s">
        <v>147</v>
      </c>
      <c r="AU131" s="160" t="s">
        <v>85</v>
      </c>
      <c r="AY131" s="17" t="s">
        <v>145</v>
      </c>
      <c r="BE131" s="161">
        <f>IF(N131="základní",J131,0)</f>
        <v>0</v>
      </c>
      <c r="BF131" s="161">
        <f>IF(N131="snížená",J131,0)</f>
        <v>0</v>
      </c>
      <c r="BG131" s="161">
        <f>IF(N131="zákl. přenesená",J131,0)</f>
        <v>0</v>
      </c>
      <c r="BH131" s="161">
        <f>IF(N131="sníž. přenesená",J131,0)</f>
        <v>0</v>
      </c>
      <c r="BI131" s="161">
        <f>IF(N131="nulová",J131,0)</f>
        <v>0</v>
      </c>
      <c r="BJ131" s="17" t="s">
        <v>83</v>
      </c>
      <c r="BK131" s="161">
        <f>ROUND(I131*H131,2)</f>
        <v>0</v>
      </c>
      <c r="BL131" s="17" t="s">
        <v>152</v>
      </c>
      <c r="BM131" s="160" t="s">
        <v>562</v>
      </c>
    </row>
    <row r="132" spans="1:65" s="13" customFormat="1">
      <c r="B132" s="162"/>
      <c r="D132" s="163" t="s">
        <v>157</v>
      </c>
      <c r="E132" s="164" t="s">
        <v>1</v>
      </c>
      <c r="F132" s="165" t="s">
        <v>563</v>
      </c>
      <c r="H132" s="166">
        <v>504</v>
      </c>
      <c r="I132" s="167"/>
      <c r="L132" s="162"/>
      <c r="M132" s="168"/>
      <c r="N132" s="169"/>
      <c r="O132" s="169"/>
      <c r="P132" s="169"/>
      <c r="Q132" s="169"/>
      <c r="R132" s="169"/>
      <c r="S132" s="169"/>
      <c r="T132" s="170"/>
      <c r="AT132" s="164" t="s">
        <v>157</v>
      </c>
      <c r="AU132" s="164" t="s">
        <v>85</v>
      </c>
      <c r="AV132" s="13" t="s">
        <v>85</v>
      </c>
      <c r="AW132" s="13" t="s">
        <v>32</v>
      </c>
      <c r="AX132" s="13" t="s">
        <v>83</v>
      </c>
      <c r="AY132" s="164" t="s">
        <v>145</v>
      </c>
    </row>
    <row r="133" spans="1:65" s="2" customFormat="1" ht="24.15" customHeight="1">
      <c r="A133" s="32"/>
      <c r="B133" s="148"/>
      <c r="C133" s="149" t="s">
        <v>152</v>
      </c>
      <c r="D133" s="149" t="s">
        <v>147</v>
      </c>
      <c r="E133" s="150" t="s">
        <v>564</v>
      </c>
      <c r="F133" s="151" t="s">
        <v>565</v>
      </c>
      <c r="G133" s="152" t="s">
        <v>205</v>
      </c>
      <c r="H133" s="153">
        <v>252</v>
      </c>
      <c r="I133" s="154"/>
      <c r="J133" s="155">
        <f>ROUND(I133*H133,2)</f>
        <v>0</v>
      </c>
      <c r="K133" s="151" t="s">
        <v>166</v>
      </c>
      <c r="L133" s="33"/>
      <c r="M133" s="156" t="s">
        <v>1</v>
      </c>
      <c r="N133" s="157" t="s">
        <v>41</v>
      </c>
      <c r="O133" s="58"/>
      <c r="P133" s="158">
        <f>O133*H133</f>
        <v>0</v>
      </c>
      <c r="Q133" s="158">
        <v>0</v>
      </c>
      <c r="R133" s="158">
        <f>Q133*H133</f>
        <v>0</v>
      </c>
      <c r="S133" s="158">
        <v>0</v>
      </c>
      <c r="T133" s="159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0" t="s">
        <v>152</v>
      </c>
      <c r="AT133" s="160" t="s">
        <v>147</v>
      </c>
      <c r="AU133" s="160" t="s">
        <v>85</v>
      </c>
      <c r="AY133" s="17" t="s">
        <v>145</v>
      </c>
      <c r="BE133" s="161">
        <f>IF(N133="základní",J133,0)</f>
        <v>0</v>
      </c>
      <c r="BF133" s="161">
        <f>IF(N133="snížená",J133,0)</f>
        <v>0</v>
      </c>
      <c r="BG133" s="161">
        <f>IF(N133="zákl. přenesená",J133,0)</f>
        <v>0</v>
      </c>
      <c r="BH133" s="161">
        <f>IF(N133="sníž. přenesená",J133,0)</f>
        <v>0</v>
      </c>
      <c r="BI133" s="161">
        <f>IF(N133="nulová",J133,0)</f>
        <v>0</v>
      </c>
      <c r="BJ133" s="17" t="s">
        <v>83</v>
      </c>
      <c r="BK133" s="161">
        <f>ROUND(I133*H133,2)</f>
        <v>0</v>
      </c>
      <c r="BL133" s="17" t="s">
        <v>152</v>
      </c>
      <c r="BM133" s="160" t="s">
        <v>566</v>
      </c>
    </row>
    <row r="134" spans="1:65" s="13" customFormat="1">
      <c r="B134" s="162"/>
      <c r="D134" s="163" t="s">
        <v>157</v>
      </c>
      <c r="E134" s="164" t="s">
        <v>1</v>
      </c>
      <c r="F134" s="165" t="s">
        <v>567</v>
      </c>
      <c r="H134" s="166">
        <v>168</v>
      </c>
      <c r="I134" s="167"/>
      <c r="L134" s="162"/>
      <c r="M134" s="168"/>
      <c r="N134" s="169"/>
      <c r="O134" s="169"/>
      <c r="P134" s="169"/>
      <c r="Q134" s="169"/>
      <c r="R134" s="169"/>
      <c r="S134" s="169"/>
      <c r="T134" s="170"/>
      <c r="AT134" s="164" t="s">
        <v>157</v>
      </c>
      <c r="AU134" s="164" t="s">
        <v>85</v>
      </c>
      <c r="AV134" s="13" t="s">
        <v>85</v>
      </c>
      <c r="AW134" s="13" t="s">
        <v>32</v>
      </c>
      <c r="AX134" s="13" t="s">
        <v>76</v>
      </c>
      <c r="AY134" s="164" t="s">
        <v>145</v>
      </c>
    </row>
    <row r="135" spans="1:65" s="13" customFormat="1">
      <c r="B135" s="162"/>
      <c r="D135" s="163" t="s">
        <v>157</v>
      </c>
      <c r="E135" s="164" t="s">
        <v>1</v>
      </c>
      <c r="F135" s="165" t="s">
        <v>568</v>
      </c>
      <c r="H135" s="166">
        <v>84</v>
      </c>
      <c r="I135" s="167"/>
      <c r="L135" s="162"/>
      <c r="M135" s="168"/>
      <c r="N135" s="169"/>
      <c r="O135" s="169"/>
      <c r="P135" s="169"/>
      <c r="Q135" s="169"/>
      <c r="R135" s="169"/>
      <c r="S135" s="169"/>
      <c r="T135" s="170"/>
      <c r="AT135" s="164" t="s">
        <v>157</v>
      </c>
      <c r="AU135" s="164" t="s">
        <v>85</v>
      </c>
      <c r="AV135" s="13" t="s">
        <v>85</v>
      </c>
      <c r="AW135" s="13" t="s">
        <v>32</v>
      </c>
      <c r="AX135" s="13" t="s">
        <v>76</v>
      </c>
      <c r="AY135" s="164" t="s">
        <v>145</v>
      </c>
    </row>
    <row r="136" spans="1:65" s="14" customFormat="1">
      <c r="B136" s="171"/>
      <c r="D136" s="163" t="s">
        <v>157</v>
      </c>
      <c r="E136" s="172" t="s">
        <v>1</v>
      </c>
      <c r="F136" s="173" t="s">
        <v>161</v>
      </c>
      <c r="H136" s="174">
        <v>252</v>
      </c>
      <c r="I136" s="175"/>
      <c r="L136" s="171"/>
      <c r="M136" s="176"/>
      <c r="N136" s="177"/>
      <c r="O136" s="177"/>
      <c r="P136" s="177"/>
      <c r="Q136" s="177"/>
      <c r="R136" s="177"/>
      <c r="S136" s="177"/>
      <c r="T136" s="178"/>
      <c r="AT136" s="172" t="s">
        <v>157</v>
      </c>
      <c r="AU136" s="172" t="s">
        <v>85</v>
      </c>
      <c r="AV136" s="14" t="s">
        <v>152</v>
      </c>
      <c r="AW136" s="14" t="s">
        <v>32</v>
      </c>
      <c r="AX136" s="14" t="s">
        <v>83</v>
      </c>
      <c r="AY136" s="172" t="s">
        <v>145</v>
      </c>
    </row>
    <row r="137" spans="1:65" s="2" customFormat="1" ht="24.15" customHeight="1">
      <c r="A137" s="32"/>
      <c r="B137" s="148"/>
      <c r="C137" s="149" t="s">
        <v>177</v>
      </c>
      <c r="D137" s="149" t="s">
        <v>147</v>
      </c>
      <c r="E137" s="150" t="s">
        <v>569</v>
      </c>
      <c r="F137" s="151" t="s">
        <v>570</v>
      </c>
      <c r="G137" s="152" t="s">
        <v>205</v>
      </c>
      <c r="H137" s="153">
        <v>3</v>
      </c>
      <c r="I137" s="154"/>
      <c r="J137" s="155">
        <f>ROUND(I137*H137,2)</f>
        <v>0</v>
      </c>
      <c r="K137" s="151" t="s">
        <v>166</v>
      </c>
      <c r="L137" s="33"/>
      <c r="M137" s="156" t="s">
        <v>1</v>
      </c>
      <c r="N137" s="157" t="s">
        <v>41</v>
      </c>
      <c r="O137" s="58"/>
      <c r="P137" s="158">
        <f>O137*H137</f>
        <v>0</v>
      </c>
      <c r="Q137" s="158">
        <v>0</v>
      </c>
      <c r="R137" s="158">
        <f>Q137*H137</f>
        <v>0</v>
      </c>
      <c r="S137" s="158">
        <v>0</v>
      </c>
      <c r="T137" s="159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0" t="s">
        <v>152</v>
      </c>
      <c r="AT137" s="160" t="s">
        <v>147</v>
      </c>
      <c r="AU137" s="160" t="s">
        <v>85</v>
      </c>
      <c r="AY137" s="17" t="s">
        <v>145</v>
      </c>
      <c r="BE137" s="161">
        <f>IF(N137="základní",J137,0)</f>
        <v>0</v>
      </c>
      <c r="BF137" s="161">
        <f>IF(N137="snížená",J137,0)</f>
        <v>0</v>
      </c>
      <c r="BG137" s="161">
        <f>IF(N137="zákl. přenesená",J137,0)</f>
        <v>0</v>
      </c>
      <c r="BH137" s="161">
        <f>IF(N137="sníž. přenesená",J137,0)</f>
        <v>0</v>
      </c>
      <c r="BI137" s="161">
        <f>IF(N137="nulová",J137,0)</f>
        <v>0</v>
      </c>
      <c r="BJ137" s="17" t="s">
        <v>83</v>
      </c>
      <c r="BK137" s="161">
        <f>ROUND(I137*H137,2)</f>
        <v>0</v>
      </c>
      <c r="BL137" s="17" t="s">
        <v>152</v>
      </c>
      <c r="BM137" s="160" t="s">
        <v>571</v>
      </c>
    </row>
    <row r="138" spans="1:65" s="13" customFormat="1">
      <c r="B138" s="162"/>
      <c r="D138" s="163" t="s">
        <v>157</v>
      </c>
      <c r="E138" s="164" t="s">
        <v>1</v>
      </c>
      <c r="F138" s="165" t="s">
        <v>572</v>
      </c>
      <c r="H138" s="166">
        <v>2</v>
      </c>
      <c r="I138" s="167"/>
      <c r="L138" s="162"/>
      <c r="M138" s="168"/>
      <c r="N138" s="169"/>
      <c r="O138" s="169"/>
      <c r="P138" s="169"/>
      <c r="Q138" s="169"/>
      <c r="R138" s="169"/>
      <c r="S138" s="169"/>
      <c r="T138" s="170"/>
      <c r="AT138" s="164" t="s">
        <v>157</v>
      </c>
      <c r="AU138" s="164" t="s">
        <v>85</v>
      </c>
      <c r="AV138" s="13" t="s">
        <v>85</v>
      </c>
      <c r="AW138" s="13" t="s">
        <v>32</v>
      </c>
      <c r="AX138" s="13" t="s">
        <v>76</v>
      </c>
      <c r="AY138" s="164" t="s">
        <v>145</v>
      </c>
    </row>
    <row r="139" spans="1:65" s="13" customFormat="1">
      <c r="B139" s="162"/>
      <c r="D139" s="163" t="s">
        <v>157</v>
      </c>
      <c r="E139" s="164" t="s">
        <v>1</v>
      </c>
      <c r="F139" s="165" t="s">
        <v>573</v>
      </c>
      <c r="H139" s="166">
        <v>1</v>
      </c>
      <c r="I139" s="167"/>
      <c r="L139" s="162"/>
      <c r="M139" s="168"/>
      <c r="N139" s="169"/>
      <c r="O139" s="169"/>
      <c r="P139" s="169"/>
      <c r="Q139" s="169"/>
      <c r="R139" s="169"/>
      <c r="S139" s="169"/>
      <c r="T139" s="170"/>
      <c r="AT139" s="164" t="s">
        <v>157</v>
      </c>
      <c r="AU139" s="164" t="s">
        <v>85</v>
      </c>
      <c r="AV139" s="13" t="s">
        <v>85</v>
      </c>
      <c r="AW139" s="13" t="s">
        <v>32</v>
      </c>
      <c r="AX139" s="13" t="s">
        <v>76</v>
      </c>
      <c r="AY139" s="164" t="s">
        <v>145</v>
      </c>
    </row>
    <row r="140" spans="1:65" s="14" customFormat="1">
      <c r="B140" s="171"/>
      <c r="D140" s="163" t="s">
        <v>157</v>
      </c>
      <c r="E140" s="172" t="s">
        <v>1</v>
      </c>
      <c r="F140" s="173" t="s">
        <v>161</v>
      </c>
      <c r="H140" s="174">
        <v>3</v>
      </c>
      <c r="I140" s="175"/>
      <c r="L140" s="171"/>
      <c r="M140" s="176"/>
      <c r="N140" s="177"/>
      <c r="O140" s="177"/>
      <c r="P140" s="177"/>
      <c r="Q140" s="177"/>
      <c r="R140" s="177"/>
      <c r="S140" s="177"/>
      <c r="T140" s="178"/>
      <c r="AT140" s="172" t="s">
        <v>157</v>
      </c>
      <c r="AU140" s="172" t="s">
        <v>85</v>
      </c>
      <c r="AV140" s="14" t="s">
        <v>152</v>
      </c>
      <c r="AW140" s="14" t="s">
        <v>32</v>
      </c>
      <c r="AX140" s="14" t="s">
        <v>83</v>
      </c>
      <c r="AY140" s="172" t="s">
        <v>145</v>
      </c>
    </row>
    <row r="141" spans="1:65" s="2" customFormat="1" ht="24.15" customHeight="1">
      <c r="A141" s="32"/>
      <c r="B141" s="148"/>
      <c r="C141" s="149" t="s">
        <v>181</v>
      </c>
      <c r="D141" s="149" t="s">
        <v>147</v>
      </c>
      <c r="E141" s="150" t="s">
        <v>574</v>
      </c>
      <c r="F141" s="151" t="s">
        <v>575</v>
      </c>
      <c r="G141" s="152" t="s">
        <v>205</v>
      </c>
      <c r="H141" s="153">
        <v>252</v>
      </c>
      <c r="I141" s="154"/>
      <c r="J141" s="155">
        <f>ROUND(I141*H141,2)</f>
        <v>0</v>
      </c>
      <c r="K141" s="151" t="s">
        <v>166</v>
      </c>
      <c r="L141" s="33"/>
      <c r="M141" s="156" t="s">
        <v>1</v>
      </c>
      <c r="N141" s="157" t="s">
        <v>41</v>
      </c>
      <c r="O141" s="58"/>
      <c r="P141" s="158">
        <f>O141*H141</f>
        <v>0</v>
      </c>
      <c r="Q141" s="158">
        <v>0</v>
      </c>
      <c r="R141" s="158">
        <f>Q141*H141</f>
        <v>0</v>
      </c>
      <c r="S141" s="158">
        <v>0</v>
      </c>
      <c r="T141" s="159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0" t="s">
        <v>152</v>
      </c>
      <c r="AT141" s="160" t="s">
        <v>147</v>
      </c>
      <c r="AU141" s="160" t="s">
        <v>85</v>
      </c>
      <c r="AY141" s="17" t="s">
        <v>145</v>
      </c>
      <c r="BE141" s="161">
        <f>IF(N141="základní",J141,0)</f>
        <v>0</v>
      </c>
      <c r="BF141" s="161">
        <f>IF(N141="snížená",J141,0)</f>
        <v>0</v>
      </c>
      <c r="BG141" s="161">
        <f>IF(N141="zákl. přenesená",J141,0)</f>
        <v>0</v>
      </c>
      <c r="BH141" s="161">
        <f>IF(N141="sníž. přenesená",J141,0)</f>
        <v>0</v>
      </c>
      <c r="BI141" s="161">
        <f>IF(N141="nulová",J141,0)</f>
        <v>0</v>
      </c>
      <c r="BJ141" s="17" t="s">
        <v>83</v>
      </c>
      <c r="BK141" s="161">
        <f>ROUND(I141*H141,2)</f>
        <v>0</v>
      </c>
      <c r="BL141" s="17" t="s">
        <v>152</v>
      </c>
      <c r="BM141" s="160" t="s">
        <v>576</v>
      </c>
    </row>
    <row r="142" spans="1:65" s="13" customFormat="1">
      <c r="B142" s="162"/>
      <c r="D142" s="163" t="s">
        <v>157</v>
      </c>
      <c r="E142" s="164" t="s">
        <v>1</v>
      </c>
      <c r="F142" s="165" t="s">
        <v>577</v>
      </c>
      <c r="H142" s="166">
        <v>168</v>
      </c>
      <c r="I142" s="167"/>
      <c r="L142" s="162"/>
      <c r="M142" s="168"/>
      <c r="N142" s="169"/>
      <c r="O142" s="169"/>
      <c r="P142" s="169"/>
      <c r="Q142" s="169"/>
      <c r="R142" s="169"/>
      <c r="S142" s="169"/>
      <c r="T142" s="170"/>
      <c r="AT142" s="164" t="s">
        <v>157</v>
      </c>
      <c r="AU142" s="164" t="s">
        <v>85</v>
      </c>
      <c r="AV142" s="13" t="s">
        <v>85</v>
      </c>
      <c r="AW142" s="13" t="s">
        <v>32</v>
      </c>
      <c r="AX142" s="13" t="s">
        <v>76</v>
      </c>
      <c r="AY142" s="164" t="s">
        <v>145</v>
      </c>
    </row>
    <row r="143" spans="1:65" s="13" customFormat="1">
      <c r="B143" s="162"/>
      <c r="D143" s="163" t="s">
        <v>157</v>
      </c>
      <c r="E143" s="164" t="s">
        <v>1</v>
      </c>
      <c r="F143" s="165" t="s">
        <v>578</v>
      </c>
      <c r="H143" s="166">
        <v>84</v>
      </c>
      <c r="I143" s="167"/>
      <c r="L143" s="162"/>
      <c r="M143" s="168"/>
      <c r="N143" s="169"/>
      <c r="O143" s="169"/>
      <c r="P143" s="169"/>
      <c r="Q143" s="169"/>
      <c r="R143" s="169"/>
      <c r="S143" s="169"/>
      <c r="T143" s="170"/>
      <c r="AT143" s="164" t="s">
        <v>157</v>
      </c>
      <c r="AU143" s="164" t="s">
        <v>85</v>
      </c>
      <c r="AV143" s="13" t="s">
        <v>85</v>
      </c>
      <c r="AW143" s="13" t="s">
        <v>32</v>
      </c>
      <c r="AX143" s="13" t="s">
        <v>76</v>
      </c>
      <c r="AY143" s="164" t="s">
        <v>145</v>
      </c>
    </row>
    <row r="144" spans="1:65" s="14" customFormat="1">
      <c r="B144" s="171"/>
      <c r="D144" s="163" t="s">
        <v>157</v>
      </c>
      <c r="E144" s="172" t="s">
        <v>1</v>
      </c>
      <c r="F144" s="173" t="s">
        <v>161</v>
      </c>
      <c r="H144" s="174">
        <v>252</v>
      </c>
      <c r="I144" s="175"/>
      <c r="L144" s="171"/>
      <c r="M144" s="176"/>
      <c r="N144" s="177"/>
      <c r="O144" s="177"/>
      <c r="P144" s="177"/>
      <c r="Q144" s="177"/>
      <c r="R144" s="177"/>
      <c r="S144" s="177"/>
      <c r="T144" s="178"/>
      <c r="AT144" s="172" t="s">
        <v>157</v>
      </c>
      <c r="AU144" s="172" t="s">
        <v>85</v>
      </c>
      <c r="AV144" s="14" t="s">
        <v>152</v>
      </c>
      <c r="AW144" s="14" t="s">
        <v>32</v>
      </c>
      <c r="AX144" s="14" t="s">
        <v>83</v>
      </c>
      <c r="AY144" s="172" t="s">
        <v>145</v>
      </c>
    </row>
    <row r="145" spans="1:65" s="2" customFormat="1" ht="24.15" customHeight="1">
      <c r="A145" s="32"/>
      <c r="B145" s="148"/>
      <c r="C145" s="149" t="s">
        <v>186</v>
      </c>
      <c r="D145" s="149" t="s">
        <v>147</v>
      </c>
      <c r="E145" s="150" t="s">
        <v>579</v>
      </c>
      <c r="F145" s="151" t="s">
        <v>580</v>
      </c>
      <c r="G145" s="152" t="s">
        <v>205</v>
      </c>
      <c r="H145" s="153">
        <v>1</v>
      </c>
      <c r="I145" s="154"/>
      <c r="J145" s="155">
        <f>ROUND(I145*H145,2)</f>
        <v>0</v>
      </c>
      <c r="K145" s="151" t="s">
        <v>151</v>
      </c>
      <c r="L145" s="33"/>
      <c r="M145" s="156" t="s">
        <v>1</v>
      </c>
      <c r="N145" s="157" t="s">
        <v>41</v>
      </c>
      <c r="O145" s="58"/>
      <c r="P145" s="158">
        <f>O145*H145</f>
        <v>0</v>
      </c>
      <c r="Q145" s="158">
        <v>0</v>
      </c>
      <c r="R145" s="158">
        <f>Q145*H145</f>
        <v>0</v>
      </c>
      <c r="S145" s="158">
        <v>0</v>
      </c>
      <c r="T145" s="159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0" t="s">
        <v>152</v>
      </c>
      <c r="AT145" s="160" t="s">
        <v>147</v>
      </c>
      <c r="AU145" s="160" t="s">
        <v>85</v>
      </c>
      <c r="AY145" s="17" t="s">
        <v>145</v>
      </c>
      <c r="BE145" s="161">
        <f>IF(N145="základní",J145,0)</f>
        <v>0</v>
      </c>
      <c r="BF145" s="161">
        <f>IF(N145="snížená",J145,0)</f>
        <v>0</v>
      </c>
      <c r="BG145" s="161">
        <f>IF(N145="zákl. přenesená",J145,0)</f>
        <v>0</v>
      </c>
      <c r="BH145" s="161">
        <f>IF(N145="sníž. přenesená",J145,0)</f>
        <v>0</v>
      </c>
      <c r="BI145" s="161">
        <f>IF(N145="nulová",J145,0)</f>
        <v>0</v>
      </c>
      <c r="BJ145" s="17" t="s">
        <v>83</v>
      </c>
      <c r="BK145" s="161">
        <f>ROUND(I145*H145,2)</f>
        <v>0</v>
      </c>
      <c r="BL145" s="17" t="s">
        <v>152</v>
      </c>
      <c r="BM145" s="160" t="s">
        <v>581</v>
      </c>
    </row>
    <row r="146" spans="1:65" s="2" customFormat="1" ht="24.15" customHeight="1">
      <c r="A146" s="32"/>
      <c r="B146" s="148"/>
      <c r="C146" s="149" t="s">
        <v>192</v>
      </c>
      <c r="D146" s="149" t="s">
        <v>147</v>
      </c>
      <c r="E146" s="150" t="s">
        <v>582</v>
      </c>
      <c r="F146" s="151" t="s">
        <v>583</v>
      </c>
      <c r="G146" s="152" t="s">
        <v>205</v>
      </c>
      <c r="H146" s="153">
        <v>84</v>
      </c>
      <c r="I146" s="154"/>
      <c r="J146" s="155">
        <f>ROUND(I146*H146,2)</f>
        <v>0</v>
      </c>
      <c r="K146" s="151" t="s">
        <v>151</v>
      </c>
      <c r="L146" s="33"/>
      <c r="M146" s="156" t="s">
        <v>1</v>
      </c>
      <c r="N146" s="157" t="s">
        <v>41</v>
      </c>
      <c r="O146" s="58"/>
      <c r="P146" s="158">
        <f>O146*H146</f>
        <v>0</v>
      </c>
      <c r="Q146" s="158">
        <v>0</v>
      </c>
      <c r="R146" s="158">
        <f>Q146*H146</f>
        <v>0</v>
      </c>
      <c r="S146" s="158">
        <v>0</v>
      </c>
      <c r="T146" s="159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0" t="s">
        <v>152</v>
      </c>
      <c r="AT146" s="160" t="s">
        <v>147</v>
      </c>
      <c r="AU146" s="160" t="s">
        <v>85</v>
      </c>
      <c r="AY146" s="17" t="s">
        <v>145</v>
      </c>
      <c r="BE146" s="161">
        <f>IF(N146="základní",J146,0)</f>
        <v>0</v>
      </c>
      <c r="BF146" s="161">
        <f>IF(N146="snížená",J146,0)</f>
        <v>0</v>
      </c>
      <c r="BG146" s="161">
        <f>IF(N146="zákl. přenesená",J146,0)</f>
        <v>0</v>
      </c>
      <c r="BH146" s="161">
        <f>IF(N146="sníž. přenesená",J146,0)</f>
        <v>0</v>
      </c>
      <c r="BI146" s="161">
        <f>IF(N146="nulová",J146,0)</f>
        <v>0</v>
      </c>
      <c r="BJ146" s="17" t="s">
        <v>83</v>
      </c>
      <c r="BK146" s="161">
        <f>ROUND(I146*H146,2)</f>
        <v>0</v>
      </c>
      <c r="BL146" s="17" t="s">
        <v>152</v>
      </c>
      <c r="BM146" s="160" t="s">
        <v>584</v>
      </c>
    </row>
    <row r="147" spans="1:65" s="13" customFormat="1">
      <c r="B147" s="162"/>
      <c r="D147" s="163" t="s">
        <v>157</v>
      </c>
      <c r="E147" s="164" t="s">
        <v>1</v>
      </c>
      <c r="F147" s="165" t="s">
        <v>585</v>
      </c>
      <c r="H147" s="166">
        <v>84</v>
      </c>
      <c r="I147" s="167"/>
      <c r="L147" s="162"/>
      <c r="M147" s="168"/>
      <c r="N147" s="169"/>
      <c r="O147" s="169"/>
      <c r="P147" s="169"/>
      <c r="Q147" s="169"/>
      <c r="R147" s="169"/>
      <c r="S147" s="169"/>
      <c r="T147" s="170"/>
      <c r="AT147" s="164" t="s">
        <v>157</v>
      </c>
      <c r="AU147" s="164" t="s">
        <v>85</v>
      </c>
      <c r="AV147" s="13" t="s">
        <v>85</v>
      </c>
      <c r="AW147" s="13" t="s">
        <v>32</v>
      </c>
      <c r="AX147" s="13" t="s">
        <v>83</v>
      </c>
      <c r="AY147" s="164" t="s">
        <v>145</v>
      </c>
    </row>
    <row r="148" spans="1:65" s="2" customFormat="1" ht="24.15" customHeight="1">
      <c r="A148" s="32"/>
      <c r="B148" s="148"/>
      <c r="C148" s="149" t="s">
        <v>197</v>
      </c>
      <c r="D148" s="149" t="s">
        <v>147</v>
      </c>
      <c r="E148" s="150" t="s">
        <v>586</v>
      </c>
      <c r="F148" s="151" t="s">
        <v>587</v>
      </c>
      <c r="G148" s="152" t="s">
        <v>205</v>
      </c>
      <c r="H148" s="153">
        <v>6</v>
      </c>
      <c r="I148" s="154"/>
      <c r="J148" s="155">
        <f>ROUND(I148*H148,2)</f>
        <v>0</v>
      </c>
      <c r="K148" s="151" t="s">
        <v>166</v>
      </c>
      <c r="L148" s="33"/>
      <c r="M148" s="156" t="s">
        <v>1</v>
      </c>
      <c r="N148" s="157" t="s">
        <v>41</v>
      </c>
      <c r="O148" s="58"/>
      <c r="P148" s="158">
        <f>O148*H148</f>
        <v>0</v>
      </c>
      <c r="Q148" s="158">
        <v>0</v>
      </c>
      <c r="R148" s="158">
        <f>Q148*H148</f>
        <v>0</v>
      </c>
      <c r="S148" s="158">
        <v>0</v>
      </c>
      <c r="T148" s="159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0" t="s">
        <v>152</v>
      </c>
      <c r="AT148" s="160" t="s">
        <v>147</v>
      </c>
      <c r="AU148" s="160" t="s">
        <v>85</v>
      </c>
      <c r="AY148" s="17" t="s">
        <v>145</v>
      </c>
      <c r="BE148" s="161">
        <f>IF(N148="základní",J148,0)</f>
        <v>0</v>
      </c>
      <c r="BF148" s="161">
        <f>IF(N148="snížená",J148,0)</f>
        <v>0</v>
      </c>
      <c r="BG148" s="161">
        <f>IF(N148="zákl. přenesená",J148,0)</f>
        <v>0</v>
      </c>
      <c r="BH148" s="161">
        <f>IF(N148="sníž. přenesená",J148,0)</f>
        <v>0</v>
      </c>
      <c r="BI148" s="161">
        <f>IF(N148="nulová",J148,0)</f>
        <v>0</v>
      </c>
      <c r="BJ148" s="17" t="s">
        <v>83</v>
      </c>
      <c r="BK148" s="161">
        <f>ROUND(I148*H148,2)</f>
        <v>0</v>
      </c>
      <c r="BL148" s="17" t="s">
        <v>152</v>
      </c>
      <c r="BM148" s="160" t="s">
        <v>588</v>
      </c>
    </row>
    <row r="149" spans="1:65" s="13" customFormat="1">
      <c r="B149" s="162"/>
      <c r="D149" s="163" t="s">
        <v>157</v>
      </c>
      <c r="E149" s="164" t="s">
        <v>1</v>
      </c>
      <c r="F149" s="165" t="s">
        <v>554</v>
      </c>
      <c r="H149" s="166">
        <v>6</v>
      </c>
      <c r="I149" s="167"/>
      <c r="L149" s="162"/>
      <c r="M149" s="168"/>
      <c r="N149" s="169"/>
      <c r="O149" s="169"/>
      <c r="P149" s="169"/>
      <c r="Q149" s="169"/>
      <c r="R149" s="169"/>
      <c r="S149" s="169"/>
      <c r="T149" s="170"/>
      <c r="AT149" s="164" t="s">
        <v>157</v>
      </c>
      <c r="AU149" s="164" t="s">
        <v>85</v>
      </c>
      <c r="AV149" s="13" t="s">
        <v>85</v>
      </c>
      <c r="AW149" s="13" t="s">
        <v>32</v>
      </c>
      <c r="AX149" s="13" t="s">
        <v>83</v>
      </c>
      <c r="AY149" s="164" t="s">
        <v>145</v>
      </c>
    </row>
    <row r="150" spans="1:65" s="2" customFormat="1" ht="24.15" customHeight="1">
      <c r="A150" s="32"/>
      <c r="B150" s="148"/>
      <c r="C150" s="149" t="s">
        <v>202</v>
      </c>
      <c r="D150" s="149" t="s">
        <v>147</v>
      </c>
      <c r="E150" s="150" t="s">
        <v>589</v>
      </c>
      <c r="F150" s="151" t="s">
        <v>590</v>
      </c>
      <c r="G150" s="152" t="s">
        <v>205</v>
      </c>
      <c r="H150" s="153">
        <v>504</v>
      </c>
      <c r="I150" s="154"/>
      <c r="J150" s="155">
        <f>ROUND(I150*H150,2)</f>
        <v>0</v>
      </c>
      <c r="K150" s="151" t="s">
        <v>166</v>
      </c>
      <c r="L150" s="33"/>
      <c r="M150" s="156" t="s">
        <v>1</v>
      </c>
      <c r="N150" s="157" t="s">
        <v>41</v>
      </c>
      <c r="O150" s="58"/>
      <c r="P150" s="158">
        <f>O150*H150</f>
        <v>0</v>
      </c>
      <c r="Q150" s="158">
        <v>0</v>
      </c>
      <c r="R150" s="158">
        <f>Q150*H150</f>
        <v>0</v>
      </c>
      <c r="S150" s="158">
        <v>0</v>
      </c>
      <c r="T150" s="159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0" t="s">
        <v>152</v>
      </c>
      <c r="AT150" s="160" t="s">
        <v>147</v>
      </c>
      <c r="AU150" s="160" t="s">
        <v>85</v>
      </c>
      <c r="AY150" s="17" t="s">
        <v>145</v>
      </c>
      <c r="BE150" s="161">
        <f>IF(N150="základní",J150,0)</f>
        <v>0</v>
      </c>
      <c r="BF150" s="161">
        <f>IF(N150="snížená",J150,0)</f>
        <v>0</v>
      </c>
      <c r="BG150" s="161">
        <f>IF(N150="zákl. přenesená",J150,0)</f>
        <v>0</v>
      </c>
      <c r="BH150" s="161">
        <f>IF(N150="sníž. přenesená",J150,0)</f>
        <v>0</v>
      </c>
      <c r="BI150" s="161">
        <f>IF(N150="nulová",J150,0)</f>
        <v>0</v>
      </c>
      <c r="BJ150" s="17" t="s">
        <v>83</v>
      </c>
      <c r="BK150" s="161">
        <f>ROUND(I150*H150,2)</f>
        <v>0</v>
      </c>
      <c r="BL150" s="17" t="s">
        <v>152</v>
      </c>
      <c r="BM150" s="160" t="s">
        <v>591</v>
      </c>
    </row>
    <row r="151" spans="1:65" s="13" customFormat="1">
      <c r="B151" s="162"/>
      <c r="D151" s="163" t="s">
        <v>157</v>
      </c>
      <c r="E151" s="164" t="s">
        <v>1</v>
      </c>
      <c r="F151" s="165" t="s">
        <v>563</v>
      </c>
      <c r="H151" s="166">
        <v>504</v>
      </c>
      <c r="I151" s="167"/>
      <c r="L151" s="162"/>
      <c r="M151" s="204"/>
      <c r="N151" s="205"/>
      <c r="O151" s="205"/>
      <c r="P151" s="205"/>
      <c r="Q151" s="205"/>
      <c r="R151" s="205"/>
      <c r="S151" s="205"/>
      <c r="T151" s="206"/>
      <c r="AT151" s="164" t="s">
        <v>157</v>
      </c>
      <c r="AU151" s="164" t="s">
        <v>85</v>
      </c>
      <c r="AV151" s="13" t="s">
        <v>85</v>
      </c>
      <c r="AW151" s="13" t="s">
        <v>32</v>
      </c>
      <c r="AX151" s="13" t="s">
        <v>83</v>
      </c>
      <c r="AY151" s="164" t="s">
        <v>145</v>
      </c>
    </row>
    <row r="152" spans="1:65" s="2" customFormat="1" ht="6.9" customHeight="1">
      <c r="A152" s="32"/>
      <c r="B152" s="47"/>
      <c r="C152" s="48"/>
      <c r="D152" s="48"/>
      <c r="E152" s="48"/>
      <c r="F152" s="48"/>
      <c r="G152" s="48"/>
      <c r="H152" s="48"/>
      <c r="I152" s="48"/>
      <c r="J152" s="48"/>
      <c r="K152" s="48"/>
      <c r="L152" s="33"/>
      <c r="M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</row>
  </sheetData>
  <sheetProtection algorithmName="SHA-512" hashValue="9D5Da3oxA2MdOAs2YeS1UDuZNhNHnwsGCGjJgvuaRQSkMX5BSbOhtdxcvloQ4KG+lD4VFCQqsm3UU7IB7NzK9w==" saltValue="oAdO27+dgaIxgeFNpMH5Gw==" spinCount="100000" sheet="1" objects="1" scenarios="1"/>
  <protectedRanges>
    <protectedRange sqref="E20 J19:J20 I125:I150" name="Oblast1"/>
  </protectedRanges>
  <autoFilter ref="C121:K151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6"/>
  <sheetViews>
    <sheetView showGridLines="0" workbookViewId="0">
      <selection activeCell="AD37" activeCellId="1" sqref="AI20 AD3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9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7" t="s">
        <v>108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1:46" s="1" customFormat="1" ht="24.9" customHeight="1">
      <c r="B4" s="20"/>
      <c r="D4" s="21" t="s">
        <v>115</v>
      </c>
      <c r="L4" s="20"/>
      <c r="M4" s="98" t="s">
        <v>10</v>
      </c>
      <c r="AT4" s="17" t="s">
        <v>3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26.25" customHeight="1">
      <c r="B7" s="20"/>
      <c r="E7" s="253" t="str">
        <f>'Rekapitulace stavby'!K6</f>
        <v>Stavební úprava úseku od stávajícího železničního mostu po křižovatku Skalička a Rudolfov</v>
      </c>
      <c r="F7" s="254"/>
      <c r="G7" s="254"/>
      <c r="H7" s="254"/>
      <c r="L7" s="20"/>
    </row>
    <row r="8" spans="1:46" s="1" customFormat="1" ht="12" customHeight="1">
      <c r="B8" s="20"/>
      <c r="D8" s="27" t="s">
        <v>116</v>
      </c>
      <c r="L8" s="20"/>
    </row>
    <row r="9" spans="1:46" s="2" customFormat="1" ht="16.5" customHeight="1">
      <c r="A9" s="32"/>
      <c r="B9" s="33"/>
      <c r="C9" s="32"/>
      <c r="D9" s="32"/>
      <c r="E9" s="253" t="s">
        <v>117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118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2" t="s">
        <v>592</v>
      </c>
      <c r="F11" s="252"/>
      <c r="G11" s="252"/>
      <c r="H11" s="252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18</v>
      </c>
      <c r="E13" s="32"/>
      <c r="F13" s="25" t="s">
        <v>1</v>
      </c>
      <c r="G13" s="32"/>
      <c r="H13" s="32"/>
      <c r="I13" s="27" t="s">
        <v>19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20</v>
      </c>
      <c r="E14" s="32"/>
      <c r="F14" s="25" t="s">
        <v>593</v>
      </c>
      <c r="G14" s="32"/>
      <c r="H14" s="32"/>
      <c r="I14" s="27" t="s">
        <v>22</v>
      </c>
      <c r="J14" s="55" t="str">
        <f>'Rekapitulace stavby'!AN8</f>
        <v>22. 7. 2025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8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24</v>
      </c>
      <c r="E16" s="32"/>
      <c r="F16" s="32"/>
      <c r="G16" s="32"/>
      <c r="H16" s="32"/>
      <c r="I16" s="27" t="s">
        <v>25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594</v>
      </c>
      <c r="F17" s="32"/>
      <c r="G17" s="32"/>
      <c r="H17" s="32"/>
      <c r="I17" s="27" t="s">
        <v>27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28</v>
      </c>
      <c r="E19" s="32"/>
      <c r="F19" s="32"/>
      <c r="G19" s="32"/>
      <c r="H19" s="32"/>
      <c r="I19" s="27" t="s">
        <v>25</v>
      </c>
      <c r="J19" s="28" t="str">
        <f>'Rekapitulace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5" t="str">
        <f>'Rekapitulace stavby'!E14</f>
        <v>Vyplň údaj</v>
      </c>
      <c r="F20" s="248"/>
      <c r="G20" s="248"/>
      <c r="H20" s="248"/>
      <c r="I20" s="27" t="s">
        <v>27</v>
      </c>
      <c r="J20" s="28" t="str">
        <f>'Rekapitulace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30</v>
      </c>
      <c r="E22" s="32"/>
      <c r="F22" s="32"/>
      <c r="G22" s="32"/>
      <c r="H22" s="32"/>
      <c r="I22" s="27" t="s">
        <v>25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595</v>
      </c>
      <c r="F23" s="32"/>
      <c r="G23" s="32"/>
      <c r="H23" s="32"/>
      <c r="I23" s="27" t="s">
        <v>27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33</v>
      </c>
      <c r="E25" s="32"/>
      <c r="F25" s="32"/>
      <c r="G25" s="32"/>
      <c r="H25" s="32"/>
      <c r="I25" s="27" t="s">
        <v>25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596</v>
      </c>
      <c r="F26" s="32"/>
      <c r="G26" s="32"/>
      <c r="H26" s="32"/>
      <c r="I26" s="27" t="s">
        <v>27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35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1" t="s">
        <v>597</v>
      </c>
      <c r="F29" s="221"/>
      <c r="G29" s="221"/>
      <c r="H29" s="22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36</v>
      </c>
      <c r="E32" s="32"/>
      <c r="F32" s="32"/>
      <c r="G32" s="32"/>
      <c r="H32" s="32"/>
      <c r="I32" s="32"/>
      <c r="J32" s="71">
        <f>ROUND(J136,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3"/>
      <c r="C34" s="32"/>
      <c r="D34" s="32"/>
      <c r="E34" s="32"/>
      <c r="F34" s="36" t="s">
        <v>38</v>
      </c>
      <c r="G34" s="32"/>
      <c r="H34" s="32"/>
      <c r="I34" s="36" t="s">
        <v>37</v>
      </c>
      <c r="J34" s="36" t="s">
        <v>39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customHeight="1">
      <c r="A35" s="32"/>
      <c r="B35" s="33"/>
      <c r="C35" s="32"/>
      <c r="D35" s="103" t="s">
        <v>40</v>
      </c>
      <c r="E35" s="27" t="s">
        <v>41</v>
      </c>
      <c r="F35" s="104">
        <f>ROUND((SUM(BE136:BE215)),  2)</f>
        <v>0</v>
      </c>
      <c r="G35" s="32"/>
      <c r="H35" s="32"/>
      <c r="I35" s="105">
        <v>0.21</v>
      </c>
      <c r="J35" s="104">
        <f>ROUND(((SUM(BE136:BE215))*I35),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customHeight="1">
      <c r="A36" s="32"/>
      <c r="B36" s="33"/>
      <c r="C36" s="32"/>
      <c r="D36" s="32"/>
      <c r="E36" s="27" t="s">
        <v>42</v>
      </c>
      <c r="F36" s="104">
        <f>ROUND((SUM(BF136:BF215)),  2)</f>
        <v>0</v>
      </c>
      <c r="G36" s="32"/>
      <c r="H36" s="32"/>
      <c r="I36" s="105">
        <v>0.12</v>
      </c>
      <c r="J36" s="104">
        <f>ROUND(((SUM(BF136:BF215))*I36),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3"/>
      <c r="C37" s="32"/>
      <c r="D37" s="32"/>
      <c r="E37" s="27" t="s">
        <v>43</v>
      </c>
      <c r="F37" s="104">
        <f>ROUND((SUM(BG136:BG215)),  2)</f>
        <v>0</v>
      </c>
      <c r="G37" s="32"/>
      <c r="H37" s="32"/>
      <c r="I37" s="105">
        <v>0.21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" hidden="1" customHeight="1">
      <c r="A38" s="32"/>
      <c r="B38" s="33"/>
      <c r="C38" s="32"/>
      <c r="D38" s="32"/>
      <c r="E38" s="27" t="s">
        <v>44</v>
      </c>
      <c r="F38" s="104">
        <f>ROUND((SUM(BH136:BH215)),  2)</f>
        <v>0</v>
      </c>
      <c r="G38" s="32"/>
      <c r="H38" s="32"/>
      <c r="I38" s="105">
        <v>0.12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" hidden="1" customHeight="1">
      <c r="A39" s="32"/>
      <c r="B39" s="33"/>
      <c r="C39" s="32"/>
      <c r="D39" s="32"/>
      <c r="E39" s="27" t="s">
        <v>45</v>
      </c>
      <c r="F39" s="104">
        <f>ROUND((SUM(BI136:BI215)),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46</v>
      </c>
      <c r="E41" s="60"/>
      <c r="F41" s="60"/>
      <c r="G41" s="108" t="s">
        <v>47</v>
      </c>
      <c r="H41" s="109" t="s">
        <v>48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3.2">
      <c r="A61" s="32"/>
      <c r="B61" s="33"/>
      <c r="C61" s="32"/>
      <c r="D61" s="45" t="s">
        <v>51</v>
      </c>
      <c r="E61" s="35"/>
      <c r="F61" s="112" t="s">
        <v>52</v>
      </c>
      <c r="G61" s="45" t="s">
        <v>51</v>
      </c>
      <c r="H61" s="35"/>
      <c r="I61" s="35"/>
      <c r="J61" s="113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3.2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3.2">
      <c r="A76" s="32"/>
      <c r="B76" s="33"/>
      <c r="C76" s="32"/>
      <c r="D76" s="45" t="s">
        <v>51</v>
      </c>
      <c r="E76" s="35"/>
      <c r="F76" s="112" t="s">
        <v>52</v>
      </c>
      <c r="G76" s="45" t="s">
        <v>51</v>
      </c>
      <c r="H76" s="35"/>
      <c r="I76" s="35"/>
      <c r="J76" s="113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" customHeight="1">
      <c r="A82" s="32"/>
      <c r="B82" s="33"/>
      <c r="C82" s="21" t="s">
        <v>120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26.25" customHeight="1">
      <c r="A85" s="32"/>
      <c r="B85" s="33"/>
      <c r="C85" s="32"/>
      <c r="D85" s="32"/>
      <c r="E85" s="253" t="str">
        <f>E7</f>
        <v>Stavební úprava úseku od stávajícího železničního mostu po křižovatku Skalička a Rudolfov</v>
      </c>
      <c r="F85" s="254"/>
      <c r="G85" s="254"/>
      <c r="H85" s="25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116</v>
      </c>
      <c r="L86" s="20"/>
    </row>
    <row r="87" spans="1:31" s="2" customFormat="1" ht="16.5" customHeight="1">
      <c r="A87" s="32"/>
      <c r="B87" s="33"/>
      <c r="C87" s="32"/>
      <c r="D87" s="32"/>
      <c r="E87" s="253" t="s">
        <v>117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118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2" t="str">
        <f>E11</f>
        <v>SO 401 - Výměna stávajícího osvětlení</v>
      </c>
      <c r="F89" s="252"/>
      <c r="G89" s="252"/>
      <c r="H89" s="25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20</v>
      </c>
      <c r="D91" s="32"/>
      <c r="E91" s="32"/>
      <c r="F91" s="25" t="str">
        <f>F14</f>
        <v>k.ú. ZÁBŘEH NA MORAVĚ</v>
      </c>
      <c r="G91" s="32"/>
      <c r="H91" s="32"/>
      <c r="I91" s="27" t="s">
        <v>22</v>
      </c>
      <c r="J91" s="55" t="str">
        <f>IF(J14="","",J14)</f>
        <v>22. 7. 2025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15" customHeight="1">
      <c r="A93" s="32"/>
      <c r="B93" s="33"/>
      <c r="C93" s="27" t="s">
        <v>24</v>
      </c>
      <c r="D93" s="32"/>
      <c r="E93" s="32"/>
      <c r="F93" s="25" t="str">
        <f>E17</f>
        <v>Město Zábřeh, Masarykovo náměstí 6, 789 01 Zábřeh</v>
      </c>
      <c r="G93" s="32"/>
      <c r="H93" s="32"/>
      <c r="I93" s="27" t="s">
        <v>30</v>
      </c>
      <c r="J93" s="30" t="str">
        <f>E23</f>
        <v xml:space="preserve"> 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15" customHeight="1">
      <c r="A94" s="32"/>
      <c r="B94" s="33"/>
      <c r="C94" s="27" t="s">
        <v>28</v>
      </c>
      <c r="D94" s="32"/>
      <c r="E94" s="32"/>
      <c r="F94" s="25" t="str">
        <f>IF(E20="","",E20)</f>
        <v>Vyplň údaj</v>
      </c>
      <c r="G94" s="32"/>
      <c r="H94" s="32"/>
      <c r="I94" s="27" t="s">
        <v>33</v>
      </c>
      <c r="J94" s="30" t="str">
        <f>E26</f>
        <v>Milan Vician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121</v>
      </c>
      <c r="D96" s="106"/>
      <c r="E96" s="106"/>
      <c r="F96" s="106"/>
      <c r="G96" s="106"/>
      <c r="H96" s="106"/>
      <c r="I96" s="106"/>
      <c r="J96" s="115" t="s">
        <v>122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8" customHeight="1">
      <c r="A98" s="32"/>
      <c r="B98" s="33"/>
      <c r="C98" s="116" t="s">
        <v>123</v>
      </c>
      <c r="D98" s="32"/>
      <c r="E98" s="32"/>
      <c r="F98" s="32"/>
      <c r="G98" s="32"/>
      <c r="H98" s="32"/>
      <c r="I98" s="32"/>
      <c r="J98" s="71">
        <f>J136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124</v>
      </c>
    </row>
    <row r="99" spans="1:47" s="9" customFormat="1" ht="24.9" customHeight="1">
      <c r="B99" s="117"/>
      <c r="D99" s="118" t="s">
        <v>125</v>
      </c>
      <c r="E99" s="119"/>
      <c r="F99" s="119"/>
      <c r="G99" s="119"/>
      <c r="H99" s="119"/>
      <c r="I99" s="119"/>
      <c r="J99" s="120">
        <f>J137</f>
        <v>0</v>
      </c>
      <c r="L99" s="117"/>
    </row>
    <row r="100" spans="1:47" s="10" customFormat="1" ht="19.95" customHeight="1">
      <c r="B100" s="121"/>
      <c r="D100" s="122" t="s">
        <v>128</v>
      </c>
      <c r="E100" s="123"/>
      <c r="F100" s="123"/>
      <c r="G100" s="123"/>
      <c r="H100" s="123"/>
      <c r="I100" s="123"/>
      <c r="J100" s="124">
        <f>J138</f>
        <v>0</v>
      </c>
      <c r="L100" s="121"/>
    </row>
    <row r="101" spans="1:47" s="9" customFormat="1" ht="24.9" customHeight="1">
      <c r="B101" s="117"/>
      <c r="D101" s="118" t="s">
        <v>598</v>
      </c>
      <c r="E101" s="119"/>
      <c r="F101" s="119"/>
      <c r="G101" s="119"/>
      <c r="H101" s="119"/>
      <c r="I101" s="119"/>
      <c r="J101" s="120">
        <f>J140</f>
        <v>0</v>
      </c>
      <c r="L101" s="117"/>
    </row>
    <row r="102" spans="1:47" s="10" customFormat="1" ht="19.95" customHeight="1">
      <c r="B102" s="121"/>
      <c r="D102" s="122" t="s">
        <v>599</v>
      </c>
      <c r="E102" s="123"/>
      <c r="F102" s="123"/>
      <c r="G102" s="123"/>
      <c r="H102" s="123"/>
      <c r="I102" s="123"/>
      <c r="J102" s="124">
        <f>J141</f>
        <v>0</v>
      </c>
      <c r="L102" s="121"/>
    </row>
    <row r="103" spans="1:47" s="10" customFormat="1" ht="19.95" customHeight="1">
      <c r="B103" s="121"/>
      <c r="D103" s="122" t="s">
        <v>600</v>
      </c>
      <c r="E103" s="123"/>
      <c r="F103" s="123"/>
      <c r="G103" s="123"/>
      <c r="H103" s="123"/>
      <c r="I103" s="123"/>
      <c r="J103" s="124">
        <f>J166</f>
        <v>0</v>
      </c>
      <c r="L103" s="121"/>
    </row>
    <row r="104" spans="1:47" s="9" customFormat="1" ht="24.9" customHeight="1">
      <c r="B104" s="117"/>
      <c r="D104" s="118" t="s">
        <v>601</v>
      </c>
      <c r="E104" s="119"/>
      <c r="F104" s="119"/>
      <c r="G104" s="119"/>
      <c r="H104" s="119"/>
      <c r="I104" s="119"/>
      <c r="J104" s="120">
        <f>J169</f>
        <v>0</v>
      </c>
      <c r="L104" s="117"/>
    </row>
    <row r="105" spans="1:47" s="10" customFormat="1" ht="19.95" customHeight="1">
      <c r="B105" s="121"/>
      <c r="D105" s="122" t="s">
        <v>602</v>
      </c>
      <c r="E105" s="123"/>
      <c r="F105" s="123"/>
      <c r="G105" s="123"/>
      <c r="H105" s="123"/>
      <c r="I105" s="123"/>
      <c r="J105" s="124">
        <f>J170</f>
        <v>0</v>
      </c>
      <c r="L105" s="121"/>
    </row>
    <row r="106" spans="1:47" s="10" customFormat="1" ht="19.95" customHeight="1">
      <c r="B106" s="121"/>
      <c r="D106" s="122" t="s">
        <v>603</v>
      </c>
      <c r="E106" s="123"/>
      <c r="F106" s="123"/>
      <c r="G106" s="123"/>
      <c r="H106" s="123"/>
      <c r="I106" s="123"/>
      <c r="J106" s="124">
        <f>J179</f>
        <v>0</v>
      </c>
      <c r="L106" s="121"/>
    </row>
    <row r="107" spans="1:47" s="9" customFormat="1" ht="24.9" customHeight="1">
      <c r="B107" s="117"/>
      <c r="D107" s="118" t="s">
        <v>604</v>
      </c>
      <c r="E107" s="119"/>
      <c r="F107" s="119"/>
      <c r="G107" s="119"/>
      <c r="H107" s="119"/>
      <c r="I107" s="119"/>
      <c r="J107" s="120">
        <f>J197</f>
        <v>0</v>
      </c>
      <c r="L107" s="117"/>
    </row>
    <row r="108" spans="1:47" s="9" customFormat="1" ht="24.9" customHeight="1">
      <c r="B108" s="117"/>
      <c r="D108" s="118" t="s">
        <v>605</v>
      </c>
      <c r="E108" s="119"/>
      <c r="F108" s="119"/>
      <c r="G108" s="119"/>
      <c r="H108" s="119"/>
      <c r="I108" s="119"/>
      <c r="J108" s="120">
        <f>J200</f>
        <v>0</v>
      </c>
      <c r="L108" s="117"/>
    </row>
    <row r="109" spans="1:47" s="10" customFormat="1" ht="19.95" customHeight="1">
      <c r="B109" s="121"/>
      <c r="D109" s="122" t="s">
        <v>606</v>
      </c>
      <c r="E109" s="123"/>
      <c r="F109" s="123"/>
      <c r="G109" s="123"/>
      <c r="H109" s="123"/>
      <c r="I109" s="123"/>
      <c r="J109" s="124">
        <f>J201</f>
        <v>0</v>
      </c>
      <c r="L109" s="121"/>
    </row>
    <row r="110" spans="1:47" s="9" customFormat="1" ht="24.9" customHeight="1">
      <c r="B110" s="117"/>
      <c r="D110" s="118" t="s">
        <v>607</v>
      </c>
      <c r="E110" s="119"/>
      <c r="F110" s="119"/>
      <c r="G110" s="119"/>
      <c r="H110" s="119"/>
      <c r="I110" s="119"/>
      <c r="J110" s="120">
        <f>J203</f>
        <v>0</v>
      </c>
      <c r="L110" s="117"/>
    </row>
    <row r="111" spans="1:47" s="9" customFormat="1" ht="24.9" customHeight="1">
      <c r="B111" s="117"/>
      <c r="D111" s="118" t="s">
        <v>608</v>
      </c>
      <c r="E111" s="119"/>
      <c r="F111" s="119"/>
      <c r="G111" s="119"/>
      <c r="H111" s="119"/>
      <c r="I111" s="119"/>
      <c r="J111" s="120">
        <f>J205</f>
        <v>0</v>
      </c>
      <c r="L111" s="117"/>
    </row>
    <row r="112" spans="1:47" s="10" customFormat="1" ht="19.95" customHeight="1">
      <c r="B112" s="121"/>
      <c r="D112" s="122" t="s">
        <v>609</v>
      </c>
      <c r="E112" s="123"/>
      <c r="F112" s="123"/>
      <c r="G112" s="123"/>
      <c r="H112" s="123"/>
      <c r="I112" s="123"/>
      <c r="J112" s="124">
        <f>J206</f>
        <v>0</v>
      </c>
      <c r="L112" s="121"/>
    </row>
    <row r="113" spans="1:31" s="10" customFormat="1" ht="19.95" customHeight="1">
      <c r="B113" s="121"/>
      <c r="D113" s="122" t="s">
        <v>610</v>
      </c>
      <c r="E113" s="123"/>
      <c r="F113" s="123"/>
      <c r="G113" s="123"/>
      <c r="H113" s="123"/>
      <c r="I113" s="123"/>
      <c r="J113" s="124">
        <f>J211</f>
        <v>0</v>
      </c>
      <c r="L113" s="121"/>
    </row>
    <row r="114" spans="1:31" s="10" customFormat="1" ht="19.95" customHeight="1">
      <c r="B114" s="121"/>
      <c r="D114" s="122" t="s">
        <v>611</v>
      </c>
      <c r="E114" s="123"/>
      <c r="F114" s="123"/>
      <c r="G114" s="123"/>
      <c r="H114" s="123"/>
      <c r="I114" s="123"/>
      <c r="J114" s="124">
        <f>J213</f>
        <v>0</v>
      </c>
      <c r="L114" s="121"/>
    </row>
    <row r="115" spans="1:31" s="2" customFormat="1" ht="21.7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6.9" customHeight="1">
      <c r="A116" s="32"/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20" spans="1:31" s="2" customFormat="1" ht="6.9" customHeight="1">
      <c r="A120" s="32"/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24.9" customHeight="1">
      <c r="A121" s="32"/>
      <c r="B121" s="33"/>
      <c r="C121" s="21" t="s">
        <v>130</v>
      </c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6.9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16</v>
      </c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26.25" customHeight="1">
      <c r="A124" s="32"/>
      <c r="B124" s="33"/>
      <c r="C124" s="32"/>
      <c r="D124" s="32"/>
      <c r="E124" s="253" t="str">
        <f>E7</f>
        <v>Stavební úprava úseku od stávajícího železničního mostu po křižovatku Skalička a Rudolfov</v>
      </c>
      <c r="F124" s="254"/>
      <c r="G124" s="254"/>
      <c r="H124" s="254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1" customFormat="1" ht="12" customHeight="1">
      <c r="B125" s="20"/>
      <c r="C125" s="27" t="s">
        <v>116</v>
      </c>
      <c r="L125" s="20"/>
    </row>
    <row r="126" spans="1:31" s="2" customFormat="1" ht="16.5" customHeight="1">
      <c r="A126" s="32"/>
      <c r="B126" s="33"/>
      <c r="C126" s="32"/>
      <c r="D126" s="32"/>
      <c r="E126" s="253" t="s">
        <v>117</v>
      </c>
      <c r="F126" s="252"/>
      <c r="G126" s="252"/>
      <c r="H126" s="25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2" customHeight="1">
      <c r="A127" s="32"/>
      <c r="B127" s="33"/>
      <c r="C127" s="27" t="s">
        <v>118</v>
      </c>
      <c r="D127" s="32"/>
      <c r="E127" s="32"/>
      <c r="F127" s="32"/>
      <c r="G127" s="32"/>
      <c r="H127" s="32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6.5" customHeight="1">
      <c r="A128" s="32"/>
      <c r="B128" s="33"/>
      <c r="C128" s="32"/>
      <c r="D128" s="32"/>
      <c r="E128" s="242" t="str">
        <f>E11</f>
        <v>SO 401 - Výměna stávajícího osvětlení</v>
      </c>
      <c r="F128" s="252"/>
      <c r="G128" s="252"/>
      <c r="H128" s="252"/>
      <c r="I128" s="32"/>
      <c r="J128" s="32"/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6.9" customHeight="1">
      <c r="A129" s="32"/>
      <c r="B129" s="33"/>
      <c r="C129" s="32"/>
      <c r="D129" s="32"/>
      <c r="E129" s="32"/>
      <c r="F129" s="32"/>
      <c r="G129" s="32"/>
      <c r="H129" s="32"/>
      <c r="I129" s="32"/>
      <c r="J129" s="32"/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12" customHeight="1">
      <c r="A130" s="32"/>
      <c r="B130" s="33"/>
      <c r="C130" s="27" t="s">
        <v>20</v>
      </c>
      <c r="D130" s="32"/>
      <c r="E130" s="32"/>
      <c r="F130" s="25" t="str">
        <f>F14</f>
        <v>k.ú. ZÁBŘEH NA MORAVĚ</v>
      </c>
      <c r="G130" s="32"/>
      <c r="H130" s="32"/>
      <c r="I130" s="27" t="s">
        <v>22</v>
      </c>
      <c r="J130" s="55" t="str">
        <f>IF(J14="","",J14)</f>
        <v>22. 7. 2025</v>
      </c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6.9" customHeight="1">
      <c r="A131" s="32"/>
      <c r="B131" s="33"/>
      <c r="C131" s="32"/>
      <c r="D131" s="32"/>
      <c r="E131" s="32"/>
      <c r="F131" s="32"/>
      <c r="G131" s="32"/>
      <c r="H131" s="32"/>
      <c r="I131" s="32"/>
      <c r="J131" s="32"/>
      <c r="K131" s="32"/>
      <c r="L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15.15" customHeight="1">
      <c r="A132" s="32"/>
      <c r="B132" s="33"/>
      <c r="C132" s="27" t="s">
        <v>24</v>
      </c>
      <c r="D132" s="32"/>
      <c r="E132" s="32"/>
      <c r="F132" s="25" t="str">
        <f>E17</f>
        <v>Město Zábřeh, Masarykovo náměstí 6, 789 01 Zábřeh</v>
      </c>
      <c r="G132" s="32"/>
      <c r="H132" s="32"/>
      <c r="I132" s="27" t="s">
        <v>30</v>
      </c>
      <c r="J132" s="30" t="str">
        <f>E23</f>
        <v xml:space="preserve"> </v>
      </c>
      <c r="K132" s="32"/>
      <c r="L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2" customFormat="1" ht="15.15" customHeight="1">
      <c r="A133" s="32"/>
      <c r="B133" s="33"/>
      <c r="C133" s="27" t="s">
        <v>28</v>
      </c>
      <c r="D133" s="32"/>
      <c r="E133" s="32"/>
      <c r="F133" s="25" t="str">
        <f>IF(E20="","",E20)</f>
        <v>Vyplň údaj</v>
      </c>
      <c r="G133" s="32"/>
      <c r="H133" s="32"/>
      <c r="I133" s="27" t="s">
        <v>33</v>
      </c>
      <c r="J133" s="30" t="str">
        <f>E26</f>
        <v>Milan Vician</v>
      </c>
      <c r="K133" s="32"/>
      <c r="L133" s="4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65" s="2" customFormat="1" ht="10.35" customHeight="1">
      <c r="A134" s="32"/>
      <c r="B134" s="33"/>
      <c r="C134" s="32"/>
      <c r="D134" s="32"/>
      <c r="E134" s="32"/>
      <c r="F134" s="32"/>
      <c r="G134" s="32"/>
      <c r="H134" s="32"/>
      <c r="I134" s="32"/>
      <c r="J134" s="32"/>
      <c r="K134" s="32"/>
      <c r="L134" s="4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65" s="11" customFormat="1" ht="29.25" customHeight="1">
      <c r="A135" s="125"/>
      <c r="B135" s="126"/>
      <c r="C135" s="127" t="s">
        <v>131</v>
      </c>
      <c r="D135" s="128" t="s">
        <v>61</v>
      </c>
      <c r="E135" s="128" t="s">
        <v>57</v>
      </c>
      <c r="F135" s="128" t="s">
        <v>58</v>
      </c>
      <c r="G135" s="128" t="s">
        <v>132</v>
      </c>
      <c r="H135" s="128" t="s">
        <v>133</v>
      </c>
      <c r="I135" s="128" t="s">
        <v>134</v>
      </c>
      <c r="J135" s="128" t="s">
        <v>122</v>
      </c>
      <c r="K135" s="129" t="s">
        <v>135</v>
      </c>
      <c r="L135" s="130"/>
      <c r="M135" s="62" t="s">
        <v>1</v>
      </c>
      <c r="N135" s="63" t="s">
        <v>40</v>
      </c>
      <c r="O135" s="63" t="s">
        <v>136</v>
      </c>
      <c r="P135" s="63" t="s">
        <v>137</v>
      </c>
      <c r="Q135" s="63" t="s">
        <v>138</v>
      </c>
      <c r="R135" s="63" t="s">
        <v>139</v>
      </c>
      <c r="S135" s="63" t="s">
        <v>140</v>
      </c>
      <c r="T135" s="64" t="s">
        <v>141</v>
      </c>
      <c r="U135" s="125"/>
      <c r="V135" s="125"/>
      <c r="W135" s="125"/>
      <c r="X135" s="125"/>
      <c r="Y135" s="125"/>
      <c r="Z135" s="125"/>
      <c r="AA135" s="125"/>
      <c r="AB135" s="125"/>
      <c r="AC135" s="125"/>
      <c r="AD135" s="125"/>
      <c r="AE135" s="125"/>
    </row>
    <row r="136" spans="1:65" s="2" customFormat="1" ht="22.8" customHeight="1">
      <c r="A136" s="32"/>
      <c r="B136" s="33"/>
      <c r="C136" s="69" t="s">
        <v>142</v>
      </c>
      <c r="D136" s="32"/>
      <c r="E136" s="32"/>
      <c r="F136" s="32"/>
      <c r="G136" s="32"/>
      <c r="H136" s="32"/>
      <c r="I136" s="32"/>
      <c r="J136" s="131">
        <f>BK136</f>
        <v>0</v>
      </c>
      <c r="K136" s="32"/>
      <c r="L136" s="33"/>
      <c r="M136" s="65"/>
      <c r="N136" s="56"/>
      <c r="O136" s="66"/>
      <c r="P136" s="132">
        <f>P137+P140+P169+P197+P200+P203+P205</f>
        <v>0</v>
      </c>
      <c r="Q136" s="66"/>
      <c r="R136" s="132">
        <f>R137+R140+R169+R197+R200+R203+R205</f>
        <v>4.0682200000000002E-2</v>
      </c>
      <c r="S136" s="66"/>
      <c r="T136" s="133">
        <f>T137+T140+T169+T197+T200+T203+T205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T136" s="17" t="s">
        <v>75</v>
      </c>
      <c r="AU136" s="17" t="s">
        <v>124</v>
      </c>
      <c r="BK136" s="134">
        <f>BK137+BK140+BK169+BK197+BK200+BK203+BK205</f>
        <v>0</v>
      </c>
    </row>
    <row r="137" spans="1:65" s="12" customFormat="1" ht="25.95" customHeight="1">
      <c r="B137" s="135"/>
      <c r="D137" s="136" t="s">
        <v>75</v>
      </c>
      <c r="E137" s="137" t="s">
        <v>143</v>
      </c>
      <c r="F137" s="137" t="s">
        <v>144</v>
      </c>
      <c r="I137" s="138"/>
      <c r="J137" s="139">
        <f>BK137</f>
        <v>0</v>
      </c>
      <c r="L137" s="135"/>
      <c r="M137" s="140"/>
      <c r="N137" s="141"/>
      <c r="O137" s="141"/>
      <c r="P137" s="142">
        <f>P138</f>
        <v>0</v>
      </c>
      <c r="Q137" s="141"/>
      <c r="R137" s="142">
        <f>R138</f>
        <v>0</v>
      </c>
      <c r="S137" s="141"/>
      <c r="T137" s="143">
        <f>T138</f>
        <v>0</v>
      </c>
      <c r="AR137" s="136" t="s">
        <v>83</v>
      </c>
      <c r="AT137" s="144" t="s">
        <v>75</v>
      </c>
      <c r="AU137" s="144" t="s">
        <v>76</v>
      </c>
      <c r="AY137" s="136" t="s">
        <v>145</v>
      </c>
      <c r="BK137" s="145">
        <f>BK138</f>
        <v>0</v>
      </c>
    </row>
    <row r="138" spans="1:65" s="12" customFormat="1" ht="22.8" customHeight="1">
      <c r="B138" s="135"/>
      <c r="D138" s="136" t="s">
        <v>75</v>
      </c>
      <c r="E138" s="146" t="s">
        <v>197</v>
      </c>
      <c r="F138" s="146" t="s">
        <v>207</v>
      </c>
      <c r="I138" s="138"/>
      <c r="J138" s="147">
        <f>BK138</f>
        <v>0</v>
      </c>
      <c r="L138" s="135"/>
      <c r="M138" s="140"/>
      <c r="N138" s="141"/>
      <c r="O138" s="141"/>
      <c r="P138" s="142">
        <f>P139</f>
        <v>0</v>
      </c>
      <c r="Q138" s="141"/>
      <c r="R138" s="142">
        <f>R139</f>
        <v>0</v>
      </c>
      <c r="S138" s="141"/>
      <c r="T138" s="143">
        <f>T139</f>
        <v>0</v>
      </c>
      <c r="AR138" s="136" t="s">
        <v>83</v>
      </c>
      <c r="AT138" s="144" t="s">
        <v>75</v>
      </c>
      <c r="AU138" s="144" t="s">
        <v>83</v>
      </c>
      <c r="AY138" s="136" t="s">
        <v>145</v>
      </c>
      <c r="BK138" s="145">
        <f>BK139</f>
        <v>0</v>
      </c>
    </row>
    <row r="139" spans="1:65" s="2" customFormat="1" ht="37.799999999999997" customHeight="1">
      <c r="A139" s="32"/>
      <c r="B139" s="148"/>
      <c r="C139" s="149" t="s">
        <v>83</v>
      </c>
      <c r="D139" s="149" t="s">
        <v>147</v>
      </c>
      <c r="E139" s="150" t="s">
        <v>612</v>
      </c>
      <c r="F139" s="151" t="s">
        <v>613</v>
      </c>
      <c r="G139" s="152" t="s">
        <v>614</v>
      </c>
      <c r="H139" s="153">
        <v>1</v>
      </c>
      <c r="I139" s="154"/>
      <c r="J139" s="155">
        <f>ROUND(I139*H139,2)</f>
        <v>0</v>
      </c>
      <c r="K139" s="151" t="s">
        <v>151</v>
      </c>
      <c r="L139" s="33"/>
      <c r="M139" s="156" t="s">
        <v>1</v>
      </c>
      <c r="N139" s="157" t="s">
        <v>41</v>
      </c>
      <c r="O139" s="58"/>
      <c r="P139" s="158">
        <f>O139*H139</f>
        <v>0</v>
      </c>
      <c r="Q139" s="158">
        <v>0</v>
      </c>
      <c r="R139" s="158">
        <f>Q139*H139</f>
        <v>0</v>
      </c>
      <c r="S139" s="158">
        <v>0</v>
      </c>
      <c r="T139" s="159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0" t="s">
        <v>152</v>
      </c>
      <c r="AT139" s="160" t="s">
        <v>147</v>
      </c>
      <c r="AU139" s="160" t="s">
        <v>85</v>
      </c>
      <c r="AY139" s="17" t="s">
        <v>145</v>
      </c>
      <c r="BE139" s="161">
        <f>IF(N139="základní",J139,0)</f>
        <v>0</v>
      </c>
      <c r="BF139" s="161">
        <f>IF(N139="snížená",J139,0)</f>
        <v>0</v>
      </c>
      <c r="BG139" s="161">
        <f>IF(N139="zákl. přenesená",J139,0)</f>
        <v>0</v>
      </c>
      <c r="BH139" s="161">
        <f>IF(N139="sníž. přenesená",J139,0)</f>
        <v>0</v>
      </c>
      <c r="BI139" s="161">
        <f>IF(N139="nulová",J139,0)</f>
        <v>0</v>
      </c>
      <c r="BJ139" s="17" t="s">
        <v>83</v>
      </c>
      <c r="BK139" s="161">
        <f>ROUND(I139*H139,2)</f>
        <v>0</v>
      </c>
      <c r="BL139" s="17" t="s">
        <v>152</v>
      </c>
      <c r="BM139" s="160" t="s">
        <v>615</v>
      </c>
    </row>
    <row r="140" spans="1:65" s="12" customFormat="1" ht="25.95" customHeight="1">
      <c r="B140" s="135"/>
      <c r="D140" s="136" t="s">
        <v>75</v>
      </c>
      <c r="E140" s="137" t="s">
        <v>616</v>
      </c>
      <c r="F140" s="137" t="s">
        <v>617</v>
      </c>
      <c r="I140" s="138"/>
      <c r="J140" s="139">
        <f>BK140</f>
        <v>0</v>
      </c>
      <c r="L140" s="135"/>
      <c r="M140" s="140"/>
      <c r="N140" s="141"/>
      <c r="O140" s="141"/>
      <c r="P140" s="142">
        <f>P141+P166</f>
        <v>0</v>
      </c>
      <c r="Q140" s="141"/>
      <c r="R140" s="142">
        <f>R141+R166</f>
        <v>1.8499999999999999E-2</v>
      </c>
      <c r="S140" s="141"/>
      <c r="T140" s="143">
        <f>T141+T166</f>
        <v>0</v>
      </c>
      <c r="AR140" s="136" t="s">
        <v>85</v>
      </c>
      <c r="AT140" s="144" t="s">
        <v>75</v>
      </c>
      <c r="AU140" s="144" t="s">
        <v>76</v>
      </c>
      <c r="AY140" s="136" t="s">
        <v>145</v>
      </c>
      <c r="BK140" s="145">
        <f>BK141+BK166</f>
        <v>0</v>
      </c>
    </row>
    <row r="141" spans="1:65" s="12" customFormat="1" ht="22.8" customHeight="1">
      <c r="B141" s="135"/>
      <c r="D141" s="136" t="s">
        <v>75</v>
      </c>
      <c r="E141" s="146" t="s">
        <v>618</v>
      </c>
      <c r="F141" s="146" t="s">
        <v>619</v>
      </c>
      <c r="I141" s="138"/>
      <c r="J141" s="147">
        <f>BK141</f>
        <v>0</v>
      </c>
      <c r="L141" s="135"/>
      <c r="M141" s="140"/>
      <c r="N141" s="141"/>
      <c r="O141" s="141"/>
      <c r="P141" s="142">
        <f>SUM(P142:P165)</f>
        <v>0</v>
      </c>
      <c r="Q141" s="141"/>
      <c r="R141" s="142">
        <f>SUM(R142:R165)</f>
        <v>1.8499999999999999E-2</v>
      </c>
      <c r="S141" s="141"/>
      <c r="T141" s="143">
        <f>SUM(T142:T165)</f>
        <v>0</v>
      </c>
      <c r="AR141" s="136" t="s">
        <v>85</v>
      </c>
      <c r="AT141" s="144" t="s">
        <v>75</v>
      </c>
      <c r="AU141" s="144" t="s">
        <v>83</v>
      </c>
      <c r="AY141" s="136" t="s">
        <v>145</v>
      </c>
      <c r="BK141" s="145">
        <f>SUM(BK142:BK165)</f>
        <v>0</v>
      </c>
    </row>
    <row r="142" spans="1:65" s="2" customFormat="1" ht="37.799999999999997" customHeight="1">
      <c r="A142" s="32"/>
      <c r="B142" s="148"/>
      <c r="C142" s="149" t="s">
        <v>85</v>
      </c>
      <c r="D142" s="149" t="s">
        <v>147</v>
      </c>
      <c r="E142" s="150" t="s">
        <v>620</v>
      </c>
      <c r="F142" s="151" t="s">
        <v>621</v>
      </c>
      <c r="G142" s="152" t="s">
        <v>165</v>
      </c>
      <c r="H142" s="153">
        <v>6</v>
      </c>
      <c r="I142" s="154"/>
      <c r="J142" s="155">
        <f t="shared" ref="J142:J165" si="0">ROUND(I142*H142,2)</f>
        <v>0</v>
      </c>
      <c r="K142" s="151" t="s">
        <v>151</v>
      </c>
      <c r="L142" s="33"/>
      <c r="M142" s="156" t="s">
        <v>1</v>
      </c>
      <c r="N142" s="157" t="s">
        <v>41</v>
      </c>
      <c r="O142" s="58"/>
      <c r="P142" s="158">
        <f t="shared" ref="P142:P165" si="1">O142*H142</f>
        <v>0</v>
      </c>
      <c r="Q142" s="158">
        <v>0</v>
      </c>
      <c r="R142" s="158">
        <f t="shared" ref="R142:R165" si="2">Q142*H142</f>
        <v>0</v>
      </c>
      <c r="S142" s="158">
        <v>0</v>
      </c>
      <c r="T142" s="159">
        <f t="shared" ref="T142:T165" si="3"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0" t="s">
        <v>230</v>
      </c>
      <c r="AT142" s="160" t="s">
        <v>147</v>
      </c>
      <c r="AU142" s="160" t="s">
        <v>85</v>
      </c>
      <c r="AY142" s="17" t="s">
        <v>145</v>
      </c>
      <c r="BE142" s="161">
        <f t="shared" ref="BE142:BE165" si="4">IF(N142="základní",J142,0)</f>
        <v>0</v>
      </c>
      <c r="BF142" s="161">
        <f t="shared" ref="BF142:BF165" si="5">IF(N142="snížená",J142,0)</f>
        <v>0</v>
      </c>
      <c r="BG142" s="161">
        <f t="shared" ref="BG142:BG165" si="6">IF(N142="zákl. přenesená",J142,0)</f>
        <v>0</v>
      </c>
      <c r="BH142" s="161">
        <f t="shared" ref="BH142:BH165" si="7">IF(N142="sníž. přenesená",J142,0)</f>
        <v>0</v>
      </c>
      <c r="BI142" s="161">
        <f t="shared" ref="BI142:BI165" si="8">IF(N142="nulová",J142,0)</f>
        <v>0</v>
      </c>
      <c r="BJ142" s="17" t="s">
        <v>83</v>
      </c>
      <c r="BK142" s="161">
        <f t="shared" ref="BK142:BK165" si="9">ROUND(I142*H142,2)</f>
        <v>0</v>
      </c>
      <c r="BL142" s="17" t="s">
        <v>230</v>
      </c>
      <c r="BM142" s="160" t="s">
        <v>622</v>
      </c>
    </row>
    <row r="143" spans="1:65" s="2" customFormat="1" ht="16.5" customHeight="1">
      <c r="A143" s="32"/>
      <c r="B143" s="148"/>
      <c r="C143" s="182" t="s">
        <v>162</v>
      </c>
      <c r="D143" s="182" t="s">
        <v>257</v>
      </c>
      <c r="E143" s="183" t="s">
        <v>623</v>
      </c>
      <c r="F143" s="184" t="s">
        <v>624</v>
      </c>
      <c r="G143" s="185" t="s">
        <v>165</v>
      </c>
      <c r="H143" s="186">
        <v>6</v>
      </c>
      <c r="I143" s="187"/>
      <c r="J143" s="188">
        <f t="shared" si="0"/>
        <v>0</v>
      </c>
      <c r="K143" s="184" t="s">
        <v>1</v>
      </c>
      <c r="L143" s="189"/>
      <c r="M143" s="190" t="s">
        <v>1</v>
      </c>
      <c r="N143" s="191" t="s">
        <v>41</v>
      </c>
      <c r="O143" s="58"/>
      <c r="P143" s="158">
        <f t="shared" si="1"/>
        <v>0</v>
      </c>
      <c r="Q143" s="158">
        <v>0</v>
      </c>
      <c r="R143" s="158">
        <f t="shared" si="2"/>
        <v>0</v>
      </c>
      <c r="S143" s="158">
        <v>0</v>
      </c>
      <c r="T143" s="159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0" t="s">
        <v>361</v>
      </c>
      <c r="AT143" s="160" t="s">
        <v>257</v>
      </c>
      <c r="AU143" s="160" t="s">
        <v>85</v>
      </c>
      <c r="AY143" s="17" t="s">
        <v>145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7" t="s">
        <v>83</v>
      </c>
      <c r="BK143" s="161">
        <f t="shared" si="9"/>
        <v>0</v>
      </c>
      <c r="BL143" s="17" t="s">
        <v>230</v>
      </c>
      <c r="BM143" s="160" t="s">
        <v>625</v>
      </c>
    </row>
    <row r="144" spans="1:65" s="2" customFormat="1" ht="44.25" customHeight="1">
      <c r="A144" s="32"/>
      <c r="B144" s="148"/>
      <c r="C144" s="149" t="s">
        <v>152</v>
      </c>
      <c r="D144" s="149" t="s">
        <v>147</v>
      </c>
      <c r="E144" s="150" t="s">
        <v>626</v>
      </c>
      <c r="F144" s="151" t="s">
        <v>627</v>
      </c>
      <c r="G144" s="152" t="s">
        <v>165</v>
      </c>
      <c r="H144" s="153">
        <v>4</v>
      </c>
      <c r="I144" s="154"/>
      <c r="J144" s="155">
        <f t="shared" si="0"/>
        <v>0</v>
      </c>
      <c r="K144" s="151" t="s">
        <v>151</v>
      </c>
      <c r="L144" s="33"/>
      <c r="M144" s="156" t="s">
        <v>1</v>
      </c>
      <c r="N144" s="157" t="s">
        <v>41</v>
      </c>
      <c r="O144" s="58"/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0" t="s">
        <v>230</v>
      </c>
      <c r="AT144" s="160" t="s">
        <v>147</v>
      </c>
      <c r="AU144" s="160" t="s">
        <v>85</v>
      </c>
      <c r="AY144" s="17" t="s">
        <v>145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7" t="s">
        <v>83</v>
      </c>
      <c r="BK144" s="161">
        <f t="shared" si="9"/>
        <v>0</v>
      </c>
      <c r="BL144" s="17" t="s">
        <v>230</v>
      </c>
      <c r="BM144" s="160" t="s">
        <v>628</v>
      </c>
    </row>
    <row r="145" spans="1:65" s="2" customFormat="1" ht="24.15" customHeight="1">
      <c r="A145" s="32"/>
      <c r="B145" s="148"/>
      <c r="C145" s="182" t="s">
        <v>177</v>
      </c>
      <c r="D145" s="182" t="s">
        <v>257</v>
      </c>
      <c r="E145" s="183" t="s">
        <v>629</v>
      </c>
      <c r="F145" s="184" t="s">
        <v>630</v>
      </c>
      <c r="G145" s="185" t="s">
        <v>165</v>
      </c>
      <c r="H145" s="186">
        <v>4</v>
      </c>
      <c r="I145" s="187"/>
      <c r="J145" s="188">
        <f t="shared" si="0"/>
        <v>0</v>
      </c>
      <c r="K145" s="184" t="s">
        <v>151</v>
      </c>
      <c r="L145" s="189"/>
      <c r="M145" s="190" t="s">
        <v>1</v>
      </c>
      <c r="N145" s="191" t="s">
        <v>41</v>
      </c>
      <c r="O145" s="58"/>
      <c r="P145" s="158">
        <f t="shared" si="1"/>
        <v>0</v>
      </c>
      <c r="Q145" s="158">
        <v>8.9999999999999998E-4</v>
      </c>
      <c r="R145" s="158">
        <f t="shared" si="2"/>
        <v>3.5999999999999999E-3</v>
      </c>
      <c r="S145" s="158">
        <v>0</v>
      </c>
      <c r="T145" s="159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0" t="s">
        <v>361</v>
      </c>
      <c r="AT145" s="160" t="s">
        <v>257</v>
      </c>
      <c r="AU145" s="160" t="s">
        <v>85</v>
      </c>
      <c r="AY145" s="17" t="s">
        <v>145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7" t="s">
        <v>83</v>
      </c>
      <c r="BK145" s="161">
        <f t="shared" si="9"/>
        <v>0</v>
      </c>
      <c r="BL145" s="17" t="s">
        <v>230</v>
      </c>
      <c r="BM145" s="160" t="s">
        <v>631</v>
      </c>
    </row>
    <row r="146" spans="1:65" s="2" customFormat="1" ht="44.25" customHeight="1">
      <c r="A146" s="32"/>
      <c r="B146" s="148"/>
      <c r="C146" s="149" t="s">
        <v>181</v>
      </c>
      <c r="D146" s="149" t="s">
        <v>147</v>
      </c>
      <c r="E146" s="150" t="s">
        <v>632</v>
      </c>
      <c r="F146" s="151" t="s">
        <v>633</v>
      </c>
      <c r="G146" s="152" t="s">
        <v>165</v>
      </c>
      <c r="H146" s="153">
        <v>25</v>
      </c>
      <c r="I146" s="154"/>
      <c r="J146" s="155">
        <f t="shared" si="0"/>
        <v>0</v>
      </c>
      <c r="K146" s="151" t="s">
        <v>151</v>
      </c>
      <c r="L146" s="33"/>
      <c r="M146" s="156" t="s">
        <v>1</v>
      </c>
      <c r="N146" s="157" t="s">
        <v>41</v>
      </c>
      <c r="O146" s="58"/>
      <c r="P146" s="158">
        <f t="shared" si="1"/>
        <v>0</v>
      </c>
      <c r="Q146" s="158">
        <v>0</v>
      </c>
      <c r="R146" s="158">
        <f t="shared" si="2"/>
        <v>0</v>
      </c>
      <c r="S146" s="158">
        <v>0</v>
      </c>
      <c r="T146" s="159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0" t="s">
        <v>230</v>
      </c>
      <c r="AT146" s="160" t="s">
        <v>147</v>
      </c>
      <c r="AU146" s="160" t="s">
        <v>85</v>
      </c>
      <c r="AY146" s="17" t="s">
        <v>145</v>
      </c>
      <c r="BE146" s="161">
        <f t="shared" si="4"/>
        <v>0</v>
      </c>
      <c r="BF146" s="161">
        <f t="shared" si="5"/>
        <v>0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7" t="s">
        <v>83</v>
      </c>
      <c r="BK146" s="161">
        <f t="shared" si="9"/>
        <v>0</v>
      </c>
      <c r="BL146" s="17" t="s">
        <v>230</v>
      </c>
      <c r="BM146" s="160" t="s">
        <v>634</v>
      </c>
    </row>
    <row r="147" spans="1:65" s="2" customFormat="1" ht="24.15" customHeight="1">
      <c r="A147" s="32"/>
      <c r="B147" s="148"/>
      <c r="C147" s="182" t="s">
        <v>186</v>
      </c>
      <c r="D147" s="182" t="s">
        <v>257</v>
      </c>
      <c r="E147" s="183" t="s">
        <v>635</v>
      </c>
      <c r="F147" s="184" t="s">
        <v>636</v>
      </c>
      <c r="G147" s="185" t="s">
        <v>165</v>
      </c>
      <c r="H147" s="186">
        <v>25</v>
      </c>
      <c r="I147" s="187"/>
      <c r="J147" s="188">
        <f t="shared" si="0"/>
        <v>0</v>
      </c>
      <c r="K147" s="184" t="s">
        <v>151</v>
      </c>
      <c r="L147" s="189"/>
      <c r="M147" s="190" t="s">
        <v>1</v>
      </c>
      <c r="N147" s="191" t="s">
        <v>41</v>
      </c>
      <c r="O147" s="58"/>
      <c r="P147" s="158">
        <f t="shared" si="1"/>
        <v>0</v>
      </c>
      <c r="Q147" s="158">
        <v>1.6000000000000001E-4</v>
      </c>
      <c r="R147" s="158">
        <f t="shared" si="2"/>
        <v>4.0000000000000001E-3</v>
      </c>
      <c r="S147" s="158">
        <v>0</v>
      </c>
      <c r="T147" s="159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0" t="s">
        <v>361</v>
      </c>
      <c r="AT147" s="160" t="s">
        <v>257</v>
      </c>
      <c r="AU147" s="160" t="s">
        <v>85</v>
      </c>
      <c r="AY147" s="17" t="s">
        <v>145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7" t="s">
        <v>83</v>
      </c>
      <c r="BK147" s="161">
        <f t="shared" si="9"/>
        <v>0</v>
      </c>
      <c r="BL147" s="17" t="s">
        <v>230</v>
      </c>
      <c r="BM147" s="160" t="s">
        <v>637</v>
      </c>
    </row>
    <row r="148" spans="1:65" s="2" customFormat="1" ht="33" customHeight="1">
      <c r="A148" s="32"/>
      <c r="B148" s="148"/>
      <c r="C148" s="149" t="s">
        <v>192</v>
      </c>
      <c r="D148" s="149" t="s">
        <v>147</v>
      </c>
      <c r="E148" s="150" t="s">
        <v>638</v>
      </c>
      <c r="F148" s="151" t="s">
        <v>639</v>
      </c>
      <c r="G148" s="152" t="s">
        <v>205</v>
      </c>
      <c r="H148" s="153">
        <v>3</v>
      </c>
      <c r="I148" s="154"/>
      <c r="J148" s="155">
        <f t="shared" si="0"/>
        <v>0</v>
      </c>
      <c r="K148" s="151" t="s">
        <v>151</v>
      </c>
      <c r="L148" s="33"/>
      <c r="M148" s="156" t="s">
        <v>1</v>
      </c>
      <c r="N148" s="157" t="s">
        <v>41</v>
      </c>
      <c r="O148" s="58"/>
      <c r="P148" s="158">
        <f t="shared" si="1"/>
        <v>0</v>
      </c>
      <c r="Q148" s="158">
        <v>0</v>
      </c>
      <c r="R148" s="158">
        <f t="shared" si="2"/>
        <v>0</v>
      </c>
      <c r="S148" s="158">
        <v>0</v>
      </c>
      <c r="T148" s="159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0" t="s">
        <v>152</v>
      </c>
      <c r="AT148" s="160" t="s">
        <v>147</v>
      </c>
      <c r="AU148" s="160" t="s">
        <v>85</v>
      </c>
      <c r="AY148" s="17" t="s">
        <v>145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7" t="s">
        <v>83</v>
      </c>
      <c r="BK148" s="161">
        <f t="shared" si="9"/>
        <v>0</v>
      </c>
      <c r="BL148" s="17" t="s">
        <v>152</v>
      </c>
      <c r="BM148" s="160" t="s">
        <v>640</v>
      </c>
    </row>
    <row r="149" spans="1:65" s="2" customFormat="1" ht="16.5" customHeight="1">
      <c r="A149" s="32"/>
      <c r="B149" s="148"/>
      <c r="C149" s="182" t="s">
        <v>197</v>
      </c>
      <c r="D149" s="182" t="s">
        <v>257</v>
      </c>
      <c r="E149" s="183" t="s">
        <v>641</v>
      </c>
      <c r="F149" s="184" t="s">
        <v>642</v>
      </c>
      <c r="G149" s="185" t="s">
        <v>205</v>
      </c>
      <c r="H149" s="186">
        <v>3</v>
      </c>
      <c r="I149" s="187"/>
      <c r="J149" s="188">
        <f t="shared" si="0"/>
        <v>0</v>
      </c>
      <c r="K149" s="184" t="s">
        <v>1</v>
      </c>
      <c r="L149" s="189"/>
      <c r="M149" s="190" t="s">
        <v>1</v>
      </c>
      <c r="N149" s="191" t="s">
        <v>41</v>
      </c>
      <c r="O149" s="58"/>
      <c r="P149" s="158">
        <f t="shared" si="1"/>
        <v>0</v>
      </c>
      <c r="Q149" s="158">
        <v>0</v>
      </c>
      <c r="R149" s="158">
        <f t="shared" si="2"/>
        <v>0</v>
      </c>
      <c r="S149" s="158">
        <v>0</v>
      </c>
      <c r="T149" s="159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0" t="s">
        <v>361</v>
      </c>
      <c r="AT149" s="160" t="s">
        <v>257</v>
      </c>
      <c r="AU149" s="160" t="s">
        <v>85</v>
      </c>
      <c r="AY149" s="17" t="s">
        <v>145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7" t="s">
        <v>83</v>
      </c>
      <c r="BK149" s="161">
        <f t="shared" si="9"/>
        <v>0</v>
      </c>
      <c r="BL149" s="17" t="s">
        <v>230</v>
      </c>
      <c r="BM149" s="160" t="s">
        <v>643</v>
      </c>
    </row>
    <row r="150" spans="1:65" s="2" customFormat="1" ht="16.5" customHeight="1">
      <c r="A150" s="32"/>
      <c r="B150" s="148"/>
      <c r="C150" s="182" t="s">
        <v>202</v>
      </c>
      <c r="D150" s="182" t="s">
        <v>257</v>
      </c>
      <c r="E150" s="183" t="s">
        <v>644</v>
      </c>
      <c r="F150" s="184" t="s">
        <v>645</v>
      </c>
      <c r="G150" s="185" t="s">
        <v>205</v>
      </c>
      <c r="H150" s="186">
        <v>3</v>
      </c>
      <c r="I150" s="187"/>
      <c r="J150" s="188">
        <f t="shared" si="0"/>
        <v>0</v>
      </c>
      <c r="K150" s="184" t="s">
        <v>1</v>
      </c>
      <c r="L150" s="189"/>
      <c r="M150" s="190" t="s">
        <v>1</v>
      </c>
      <c r="N150" s="191" t="s">
        <v>41</v>
      </c>
      <c r="O150" s="58"/>
      <c r="P150" s="158">
        <f t="shared" si="1"/>
        <v>0</v>
      </c>
      <c r="Q150" s="158">
        <v>0</v>
      </c>
      <c r="R150" s="158">
        <f t="shared" si="2"/>
        <v>0</v>
      </c>
      <c r="S150" s="158">
        <v>0</v>
      </c>
      <c r="T150" s="159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0" t="s">
        <v>361</v>
      </c>
      <c r="AT150" s="160" t="s">
        <v>257</v>
      </c>
      <c r="AU150" s="160" t="s">
        <v>85</v>
      </c>
      <c r="AY150" s="17" t="s">
        <v>145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7" t="s">
        <v>83</v>
      </c>
      <c r="BK150" s="161">
        <f t="shared" si="9"/>
        <v>0</v>
      </c>
      <c r="BL150" s="17" t="s">
        <v>230</v>
      </c>
      <c r="BM150" s="160" t="s">
        <v>646</v>
      </c>
    </row>
    <row r="151" spans="1:65" s="2" customFormat="1" ht="37.799999999999997" customHeight="1">
      <c r="A151" s="32"/>
      <c r="B151" s="148"/>
      <c r="C151" s="149" t="s">
        <v>208</v>
      </c>
      <c r="D151" s="149" t="s">
        <v>147</v>
      </c>
      <c r="E151" s="150" t="s">
        <v>647</v>
      </c>
      <c r="F151" s="151" t="s">
        <v>648</v>
      </c>
      <c r="G151" s="152" t="s">
        <v>205</v>
      </c>
      <c r="H151" s="153">
        <v>2</v>
      </c>
      <c r="I151" s="154"/>
      <c r="J151" s="155">
        <f t="shared" si="0"/>
        <v>0</v>
      </c>
      <c r="K151" s="151" t="s">
        <v>151</v>
      </c>
      <c r="L151" s="33"/>
      <c r="M151" s="156" t="s">
        <v>1</v>
      </c>
      <c r="N151" s="157" t="s">
        <v>41</v>
      </c>
      <c r="O151" s="58"/>
      <c r="P151" s="158">
        <f t="shared" si="1"/>
        <v>0</v>
      </c>
      <c r="Q151" s="158">
        <v>0</v>
      </c>
      <c r="R151" s="158">
        <f t="shared" si="2"/>
        <v>0</v>
      </c>
      <c r="S151" s="158">
        <v>0</v>
      </c>
      <c r="T151" s="159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0" t="s">
        <v>230</v>
      </c>
      <c r="AT151" s="160" t="s">
        <v>147</v>
      </c>
      <c r="AU151" s="160" t="s">
        <v>85</v>
      </c>
      <c r="AY151" s="17" t="s">
        <v>145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7" t="s">
        <v>83</v>
      </c>
      <c r="BK151" s="161">
        <f t="shared" si="9"/>
        <v>0</v>
      </c>
      <c r="BL151" s="17" t="s">
        <v>230</v>
      </c>
      <c r="BM151" s="160" t="s">
        <v>649</v>
      </c>
    </row>
    <row r="152" spans="1:65" s="2" customFormat="1" ht="44.25" customHeight="1">
      <c r="A152" s="32"/>
      <c r="B152" s="148"/>
      <c r="C152" s="149" t="s">
        <v>8</v>
      </c>
      <c r="D152" s="149" t="s">
        <v>147</v>
      </c>
      <c r="E152" s="150" t="s">
        <v>650</v>
      </c>
      <c r="F152" s="151" t="s">
        <v>651</v>
      </c>
      <c r="G152" s="152" t="s">
        <v>205</v>
      </c>
      <c r="H152" s="153">
        <v>3</v>
      </c>
      <c r="I152" s="154"/>
      <c r="J152" s="155">
        <f t="shared" si="0"/>
        <v>0</v>
      </c>
      <c r="K152" s="151" t="s">
        <v>151</v>
      </c>
      <c r="L152" s="33"/>
      <c r="M152" s="156" t="s">
        <v>1</v>
      </c>
      <c r="N152" s="157" t="s">
        <v>41</v>
      </c>
      <c r="O152" s="58"/>
      <c r="P152" s="158">
        <f t="shared" si="1"/>
        <v>0</v>
      </c>
      <c r="Q152" s="158">
        <v>0</v>
      </c>
      <c r="R152" s="158">
        <f t="shared" si="2"/>
        <v>0</v>
      </c>
      <c r="S152" s="158">
        <v>0</v>
      </c>
      <c r="T152" s="159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0" t="s">
        <v>230</v>
      </c>
      <c r="AT152" s="160" t="s">
        <v>147</v>
      </c>
      <c r="AU152" s="160" t="s">
        <v>85</v>
      </c>
      <c r="AY152" s="17" t="s">
        <v>145</v>
      </c>
      <c r="BE152" s="161">
        <f t="shared" si="4"/>
        <v>0</v>
      </c>
      <c r="BF152" s="161">
        <f t="shared" si="5"/>
        <v>0</v>
      </c>
      <c r="BG152" s="161">
        <f t="shared" si="6"/>
        <v>0</v>
      </c>
      <c r="BH152" s="161">
        <f t="shared" si="7"/>
        <v>0</v>
      </c>
      <c r="BI152" s="161">
        <f t="shared" si="8"/>
        <v>0</v>
      </c>
      <c r="BJ152" s="17" t="s">
        <v>83</v>
      </c>
      <c r="BK152" s="161">
        <f t="shared" si="9"/>
        <v>0</v>
      </c>
      <c r="BL152" s="17" t="s">
        <v>230</v>
      </c>
      <c r="BM152" s="160" t="s">
        <v>652</v>
      </c>
    </row>
    <row r="153" spans="1:65" s="2" customFormat="1" ht="37.799999999999997" customHeight="1">
      <c r="A153" s="32"/>
      <c r="B153" s="148"/>
      <c r="C153" s="149" t="s">
        <v>217</v>
      </c>
      <c r="D153" s="149" t="s">
        <v>147</v>
      </c>
      <c r="E153" s="150" t="s">
        <v>653</v>
      </c>
      <c r="F153" s="151" t="s">
        <v>654</v>
      </c>
      <c r="G153" s="152" t="s">
        <v>205</v>
      </c>
      <c r="H153" s="153">
        <v>1</v>
      </c>
      <c r="I153" s="154"/>
      <c r="J153" s="155">
        <f t="shared" si="0"/>
        <v>0</v>
      </c>
      <c r="K153" s="151" t="s">
        <v>655</v>
      </c>
      <c r="L153" s="33"/>
      <c r="M153" s="156" t="s">
        <v>1</v>
      </c>
      <c r="N153" s="157" t="s">
        <v>41</v>
      </c>
      <c r="O153" s="58"/>
      <c r="P153" s="158">
        <f t="shared" si="1"/>
        <v>0</v>
      </c>
      <c r="Q153" s="158">
        <v>0</v>
      </c>
      <c r="R153" s="158">
        <f t="shared" si="2"/>
        <v>0</v>
      </c>
      <c r="S153" s="158">
        <v>0</v>
      </c>
      <c r="T153" s="159">
        <f t="shared" si="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0" t="s">
        <v>230</v>
      </c>
      <c r="AT153" s="160" t="s">
        <v>147</v>
      </c>
      <c r="AU153" s="160" t="s">
        <v>85</v>
      </c>
      <c r="AY153" s="17" t="s">
        <v>145</v>
      </c>
      <c r="BE153" s="161">
        <f t="shared" si="4"/>
        <v>0</v>
      </c>
      <c r="BF153" s="161">
        <f t="shared" si="5"/>
        <v>0</v>
      </c>
      <c r="BG153" s="161">
        <f t="shared" si="6"/>
        <v>0</v>
      </c>
      <c r="BH153" s="161">
        <f t="shared" si="7"/>
        <v>0</v>
      </c>
      <c r="BI153" s="161">
        <f t="shared" si="8"/>
        <v>0</v>
      </c>
      <c r="BJ153" s="17" t="s">
        <v>83</v>
      </c>
      <c r="BK153" s="161">
        <f t="shared" si="9"/>
        <v>0</v>
      </c>
      <c r="BL153" s="17" t="s">
        <v>230</v>
      </c>
      <c r="BM153" s="160" t="s">
        <v>656</v>
      </c>
    </row>
    <row r="154" spans="1:65" s="2" customFormat="1" ht="24.15" customHeight="1">
      <c r="A154" s="32"/>
      <c r="B154" s="148"/>
      <c r="C154" s="182" t="s">
        <v>222</v>
      </c>
      <c r="D154" s="182" t="s">
        <v>257</v>
      </c>
      <c r="E154" s="183" t="s">
        <v>657</v>
      </c>
      <c r="F154" s="184" t="s">
        <v>658</v>
      </c>
      <c r="G154" s="185" t="s">
        <v>205</v>
      </c>
      <c r="H154" s="186">
        <v>1</v>
      </c>
      <c r="I154" s="187"/>
      <c r="J154" s="188">
        <f t="shared" si="0"/>
        <v>0</v>
      </c>
      <c r="K154" s="184" t="s">
        <v>655</v>
      </c>
      <c r="L154" s="189"/>
      <c r="M154" s="190" t="s">
        <v>1</v>
      </c>
      <c r="N154" s="191" t="s">
        <v>41</v>
      </c>
      <c r="O154" s="58"/>
      <c r="P154" s="158">
        <f t="shared" si="1"/>
        <v>0</v>
      </c>
      <c r="Q154" s="158">
        <v>8.0999999999999996E-3</v>
      </c>
      <c r="R154" s="158">
        <f t="shared" si="2"/>
        <v>8.0999999999999996E-3</v>
      </c>
      <c r="S154" s="158">
        <v>0</v>
      </c>
      <c r="T154" s="159">
        <f t="shared" si="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0" t="s">
        <v>361</v>
      </c>
      <c r="AT154" s="160" t="s">
        <v>257</v>
      </c>
      <c r="AU154" s="160" t="s">
        <v>85</v>
      </c>
      <c r="AY154" s="17" t="s">
        <v>145</v>
      </c>
      <c r="BE154" s="161">
        <f t="shared" si="4"/>
        <v>0</v>
      </c>
      <c r="BF154" s="161">
        <f t="shared" si="5"/>
        <v>0</v>
      </c>
      <c r="BG154" s="161">
        <f t="shared" si="6"/>
        <v>0</v>
      </c>
      <c r="BH154" s="161">
        <f t="shared" si="7"/>
        <v>0</v>
      </c>
      <c r="BI154" s="161">
        <f t="shared" si="8"/>
        <v>0</v>
      </c>
      <c r="BJ154" s="17" t="s">
        <v>83</v>
      </c>
      <c r="BK154" s="161">
        <f t="shared" si="9"/>
        <v>0</v>
      </c>
      <c r="BL154" s="17" t="s">
        <v>230</v>
      </c>
      <c r="BM154" s="160" t="s">
        <v>659</v>
      </c>
    </row>
    <row r="155" spans="1:65" s="2" customFormat="1" ht="24.15" customHeight="1">
      <c r="A155" s="32"/>
      <c r="B155" s="148"/>
      <c r="C155" s="149" t="s">
        <v>226</v>
      </c>
      <c r="D155" s="149" t="s">
        <v>147</v>
      </c>
      <c r="E155" s="150" t="s">
        <v>660</v>
      </c>
      <c r="F155" s="151" t="s">
        <v>661</v>
      </c>
      <c r="G155" s="152" t="s">
        <v>205</v>
      </c>
      <c r="H155" s="153">
        <v>2</v>
      </c>
      <c r="I155" s="154"/>
      <c r="J155" s="155">
        <f t="shared" si="0"/>
        <v>0</v>
      </c>
      <c r="K155" s="151" t="s">
        <v>151</v>
      </c>
      <c r="L155" s="33"/>
      <c r="M155" s="156" t="s">
        <v>1</v>
      </c>
      <c r="N155" s="157" t="s">
        <v>41</v>
      </c>
      <c r="O155" s="58"/>
      <c r="P155" s="158">
        <f t="shared" si="1"/>
        <v>0</v>
      </c>
      <c r="Q155" s="158">
        <v>0</v>
      </c>
      <c r="R155" s="158">
        <f t="shared" si="2"/>
        <v>0</v>
      </c>
      <c r="S155" s="158">
        <v>0</v>
      </c>
      <c r="T155" s="159">
        <f t="shared" si="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0" t="s">
        <v>230</v>
      </c>
      <c r="AT155" s="160" t="s">
        <v>147</v>
      </c>
      <c r="AU155" s="160" t="s">
        <v>85</v>
      </c>
      <c r="AY155" s="17" t="s">
        <v>145</v>
      </c>
      <c r="BE155" s="161">
        <f t="shared" si="4"/>
        <v>0</v>
      </c>
      <c r="BF155" s="161">
        <f t="shared" si="5"/>
        <v>0</v>
      </c>
      <c r="BG155" s="161">
        <f t="shared" si="6"/>
        <v>0</v>
      </c>
      <c r="BH155" s="161">
        <f t="shared" si="7"/>
        <v>0</v>
      </c>
      <c r="BI155" s="161">
        <f t="shared" si="8"/>
        <v>0</v>
      </c>
      <c r="BJ155" s="17" t="s">
        <v>83</v>
      </c>
      <c r="BK155" s="161">
        <f t="shared" si="9"/>
        <v>0</v>
      </c>
      <c r="BL155" s="17" t="s">
        <v>230</v>
      </c>
      <c r="BM155" s="160" t="s">
        <v>662</v>
      </c>
    </row>
    <row r="156" spans="1:65" s="2" customFormat="1" ht="24.15" customHeight="1">
      <c r="A156" s="32"/>
      <c r="B156" s="148"/>
      <c r="C156" s="182" t="s">
        <v>230</v>
      </c>
      <c r="D156" s="182" t="s">
        <v>257</v>
      </c>
      <c r="E156" s="183" t="s">
        <v>663</v>
      </c>
      <c r="F156" s="184" t="s">
        <v>664</v>
      </c>
      <c r="G156" s="185" t="s">
        <v>205</v>
      </c>
      <c r="H156" s="186">
        <v>2</v>
      </c>
      <c r="I156" s="187"/>
      <c r="J156" s="188">
        <f t="shared" si="0"/>
        <v>0</v>
      </c>
      <c r="K156" s="184" t="s">
        <v>1</v>
      </c>
      <c r="L156" s="189"/>
      <c r="M156" s="190" t="s">
        <v>1</v>
      </c>
      <c r="N156" s="191" t="s">
        <v>41</v>
      </c>
      <c r="O156" s="58"/>
      <c r="P156" s="158">
        <f t="shared" si="1"/>
        <v>0</v>
      </c>
      <c r="Q156" s="158">
        <v>0</v>
      </c>
      <c r="R156" s="158">
        <f t="shared" si="2"/>
        <v>0</v>
      </c>
      <c r="S156" s="158">
        <v>0</v>
      </c>
      <c r="T156" s="159">
        <f t="shared" si="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0" t="s">
        <v>361</v>
      </c>
      <c r="AT156" s="160" t="s">
        <v>257</v>
      </c>
      <c r="AU156" s="160" t="s">
        <v>85</v>
      </c>
      <c r="AY156" s="17" t="s">
        <v>145</v>
      </c>
      <c r="BE156" s="161">
        <f t="shared" si="4"/>
        <v>0</v>
      </c>
      <c r="BF156" s="161">
        <f t="shared" si="5"/>
        <v>0</v>
      </c>
      <c r="BG156" s="161">
        <f t="shared" si="6"/>
        <v>0</v>
      </c>
      <c r="BH156" s="161">
        <f t="shared" si="7"/>
        <v>0</v>
      </c>
      <c r="BI156" s="161">
        <f t="shared" si="8"/>
        <v>0</v>
      </c>
      <c r="BJ156" s="17" t="s">
        <v>83</v>
      </c>
      <c r="BK156" s="161">
        <f t="shared" si="9"/>
        <v>0</v>
      </c>
      <c r="BL156" s="17" t="s">
        <v>230</v>
      </c>
      <c r="BM156" s="160" t="s">
        <v>665</v>
      </c>
    </row>
    <row r="157" spans="1:65" s="2" customFormat="1" ht="16.5" customHeight="1">
      <c r="A157" s="32"/>
      <c r="B157" s="148"/>
      <c r="C157" s="182" t="s">
        <v>295</v>
      </c>
      <c r="D157" s="182" t="s">
        <v>257</v>
      </c>
      <c r="E157" s="183" t="s">
        <v>666</v>
      </c>
      <c r="F157" s="184" t="s">
        <v>667</v>
      </c>
      <c r="G157" s="185" t="s">
        <v>205</v>
      </c>
      <c r="H157" s="186">
        <v>2</v>
      </c>
      <c r="I157" s="187"/>
      <c r="J157" s="188">
        <f t="shared" si="0"/>
        <v>0</v>
      </c>
      <c r="K157" s="184" t="s">
        <v>1</v>
      </c>
      <c r="L157" s="189"/>
      <c r="M157" s="190" t="s">
        <v>1</v>
      </c>
      <c r="N157" s="191" t="s">
        <v>41</v>
      </c>
      <c r="O157" s="58"/>
      <c r="P157" s="158">
        <f t="shared" si="1"/>
        <v>0</v>
      </c>
      <c r="Q157" s="158">
        <v>0</v>
      </c>
      <c r="R157" s="158">
        <f t="shared" si="2"/>
        <v>0</v>
      </c>
      <c r="S157" s="158">
        <v>0</v>
      </c>
      <c r="T157" s="159">
        <f t="shared" si="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0" t="s">
        <v>361</v>
      </c>
      <c r="AT157" s="160" t="s">
        <v>257</v>
      </c>
      <c r="AU157" s="160" t="s">
        <v>85</v>
      </c>
      <c r="AY157" s="17" t="s">
        <v>145</v>
      </c>
      <c r="BE157" s="161">
        <f t="shared" si="4"/>
        <v>0</v>
      </c>
      <c r="BF157" s="161">
        <f t="shared" si="5"/>
        <v>0</v>
      </c>
      <c r="BG157" s="161">
        <f t="shared" si="6"/>
        <v>0</v>
      </c>
      <c r="BH157" s="161">
        <f t="shared" si="7"/>
        <v>0</v>
      </c>
      <c r="BI157" s="161">
        <f t="shared" si="8"/>
        <v>0</v>
      </c>
      <c r="BJ157" s="17" t="s">
        <v>83</v>
      </c>
      <c r="BK157" s="161">
        <f t="shared" si="9"/>
        <v>0</v>
      </c>
      <c r="BL157" s="17" t="s">
        <v>230</v>
      </c>
      <c r="BM157" s="160" t="s">
        <v>668</v>
      </c>
    </row>
    <row r="158" spans="1:65" s="2" customFormat="1" ht="16.5" customHeight="1">
      <c r="A158" s="32"/>
      <c r="B158" s="148"/>
      <c r="C158" s="182" t="s">
        <v>301</v>
      </c>
      <c r="D158" s="182" t="s">
        <v>257</v>
      </c>
      <c r="E158" s="183" t="s">
        <v>669</v>
      </c>
      <c r="F158" s="184" t="s">
        <v>670</v>
      </c>
      <c r="G158" s="185" t="s">
        <v>205</v>
      </c>
      <c r="H158" s="186">
        <v>2</v>
      </c>
      <c r="I158" s="187"/>
      <c r="J158" s="188">
        <f t="shared" si="0"/>
        <v>0</v>
      </c>
      <c r="K158" s="184" t="s">
        <v>1</v>
      </c>
      <c r="L158" s="189"/>
      <c r="M158" s="190" t="s">
        <v>1</v>
      </c>
      <c r="N158" s="191" t="s">
        <v>41</v>
      </c>
      <c r="O158" s="58"/>
      <c r="P158" s="158">
        <f t="shared" si="1"/>
        <v>0</v>
      </c>
      <c r="Q158" s="158">
        <v>0</v>
      </c>
      <c r="R158" s="158">
        <f t="shared" si="2"/>
        <v>0</v>
      </c>
      <c r="S158" s="158">
        <v>0</v>
      </c>
      <c r="T158" s="159">
        <f t="shared" si="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0" t="s">
        <v>361</v>
      </c>
      <c r="AT158" s="160" t="s">
        <v>257</v>
      </c>
      <c r="AU158" s="160" t="s">
        <v>85</v>
      </c>
      <c r="AY158" s="17" t="s">
        <v>145</v>
      </c>
      <c r="BE158" s="161">
        <f t="shared" si="4"/>
        <v>0</v>
      </c>
      <c r="BF158" s="161">
        <f t="shared" si="5"/>
        <v>0</v>
      </c>
      <c r="BG158" s="161">
        <f t="shared" si="6"/>
        <v>0</v>
      </c>
      <c r="BH158" s="161">
        <f t="shared" si="7"/>
        <v>0</v>
      </c>
      <c r="BI158" s="161">
        <f t="shared" si="8"/>
        <v>0</v>
      </c>
      <c r="BJ158" s="17" t="s">
        <v>83</v>
      </c>
      <c r="BK158" s="161">
        <f t="shared" si="9"/>
        <v>0</v>
      </c>
      <c r="BL158" s="17" t="s">
        <v>230</v>
      </c>
      <c r="BM158" s="160" t="s">
        <v>671</v>
      </c>
    </row>
    <row r="159" spans="1:65" s="2" customFormat="1" ht="49.05" customHeight="1">
      <c r="A159" s="32"/>
      <c r="B159" s="148"/>
      <c r="C159" s="149" t="s">
        <v>307</v>
      </c>
      <c r="D159" s="149" t="s">
        <v>147</v>
      </c>
      <c r="E159" s="150" t="s">
        <v>672</v>
      </c>
      <c r="F159" s="151" t="s">
        <v>673</v>
      </c>
      <c r="G159" s="152" t="s">
        <v>165</v>
      </c>
      <c r="H159" s="153">
        <v>4</v>
      </c>
      <c r="I159" s="154"/>
      <c r="J159" s="155">
        <f t="shared" si="0"/>
        <v>0</v>
      </c>
      <c r="K159" s="151" t="s">
        <v>151</v>
      </c>
      <c r="L159" s="33"/>
      <c r="M159" s="156" t="s">
        <v>1</v>
      </c>
      <c r="N159" s="157" t="s">
        <v>41</v>
      </c>
      <c r="O159" s="58"/>
      <c r="P159" s="158">
        <f t="shared" si="1"/>
        <v>0</v>
      </c>
      <c r="Q159" s="158">
        <v>0</v>
      </c>
      <c r="R159" s="158">
        <f t="shared" si="2"/>
        <v>0</v>
      </c>
      <c r="S159" s="158">
        <v>0</v>
      </c>
      <c r="T159" s="159">
        <f t="shared" si="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0" t="s">
        <v>230</v>
      </c>
      <c r="AT159" s="160" t="s">
        <v>147</v>
      </c>
      <c r="AU159" s="160" t="s">
        <v>85</v>
      </c>
      <c r="AY159" s="17" t="s">
        <v>145</v>
      </c>
      <c r="BE159" s="161">
        <f t="shared" si="4"/>
        <v>0</v>
      </c>
      <c r="BF159" s="161">
        <f t="shared" si="5"/>
        <v>0</v>
      </c>
      <c r="BG159" s="161">
        <f t="shared" si="6"/>
        <v>0</v>
      </c>
      <c r="BH159" s="161">
        <f t="shared" si="7"/>
        <v>0</v>
      </c>
      <c r="BI159" s="161">
        <f t="shared" si="8"/>
        <v>0</v>
      </c>
      <c r="BJ159" s="17" t="s">
        <v>83</v>
      </c>
      <c r="BK159" s="161">
        <f t="shared" si="9"/>
        <v>0</v>
      </c>
      <c r="BL159" s="17" t="s">
        <v>230</v>
      </c>
      <c r="BM159" s="160" t="s">
        <v>674</v>
      </c>
    </row>
    <row r="160" spans="1:65" s="2" customFormat="1" ht="16.5" customHeight="1">
      <c r="A160" s="32"/>
      <c r="B160" s="148"/>
      <c r="C160" s="182" t="s">
        <v>311</v>
      </c>
      <c r="D160" s="182" t="s">
        <v>257</v>
      </c>
      <c r="E160" s="183" t="s">
        <v>675</v>
      </c>
      <c r="F160" s="184" t="s">
        <v>676</v>
      </c>
      <c r="G160" s="185" t="s">
        <v>276</v>
      </c>
      <c r="H160" s="186">
        <v>2.8</v>
      </c>
      <c r="I160" s="187"/>
      <c r="J160" s="188">
        <f t="shared" si="0"/>
        <v>0</v>
      </c>
      <c r="K160" s="184" t="s">
        <v>151</v>
      </c>
      <c r="L160" s="189"/>
      <c r="M160" s="190" t="s">
        <v>1</v>
      </c>
      <c r="N160" s="191" t="s">
        <v>41</v>
      </c>
      <c r="O160" s="58"/>
      <c r="P160" s="158">
        <f t="shared" si="1"/>
        <v>0</v>
      </c>
      <c r="Q160" s="158">
        <v>1E-3</v>
      </c>
      <c r="R160" s="158">
        <f t="shared" si="2"/>
        <v>2.8E-3</v>
      </c>
      <c r="S160" s="158">
        <v>0</v>
      </c>
      <c r="T160" s="159">
        <f t="shared" si="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0" t="s">
        <v>361</v>
      </c>
      <c r="AT160" s="160" t="s">
        <v>257</v>
      </c>
      <c r="AU160" s="160" t="s">
        <v>85</v>
      </c>
      <c r="AY160" s="17" t="s">
        <v>145</v>
      </c>
      <c r="BE160" s="161">
        <f t="shared" si="4"/>
        <v>0</v>
      </c>
      <c r="BF160" s="161">
        <f t="shared" si="5"/>
        <v>0</v>
      </c>
      <c r="BG160" s="161">
        <f t="shared" si="6"/>
        <v>0</v>
      </c>
      <c r="BH160" s="161">
        <f t="shared" si="7"/>
        <v>0</v>
      </c>
      <c r="BI160" s="161">
        <f t="shared" si="8"/>
        <v>0</v>
      </c>
      <c r="BJ160" s="17" t="s">
        <v>83</v>
      </c>
      <c r="BK160" s="161">
        <f t="shared" si="9"/>
        <v>0</v>
      </c>
      <c r="BL160" s="17" t="s">
        <v>230</v>
      </c>
      <c r="BM160" s="160" t="s">
        <v>677</v>
      </c>
    </row>
    <row r="161" spans="1:65" s="2" customFormat="1" ht="21.75" customHeight="1">
      <c r="A161" s="32"/>
      <c r="B161" s="148"/>
      <c r="C161" s="149" t="s">
        <v>7</v>
      </c>
      <c r="D161" s="149" t="s">
        <v>147</v>
      </c>
      <c r="E161" s="150" t="s">
        <v>678</v>
      </c>
      <c r="F161" s="151" t="s">
        <v>679</v>
      </c>
      <c r="G161" s="152" t="s">
        <v>205</v>
      </c>
      <c r="H161" s="153">
        <v>4</v>
      </c>
      <c r="I161" s="154"/>
      <c r="J161" s="155">
        <f t="shared" si="0"/>
        <v>0</v>
      </c>
      <c r="K161" s="151" t="s">
        <v>151</v>
      </c>
      <c r="L161" s="33"/>
      <c r="M161" s="156" t="s">
        <v>1</v>
      </c>
      <c r="N161" s="157" t="s">
        <v>41</v>
      </c>
      <c r="O161" s="58"/>
      <c r="P161" s="158">
        <f t="shared" si="1"/>
        <v>0</v>
      </c>
      <c r="Q161" s="158">
        <v>0</v>
      </c>
      <c r="R161" s="158">
        <f t="shared" si="2"/>
        <v>0</v>
      </c>
      <c r="S161" s="158">
        <v>0</v>
      </c>
      <c r="T161" s="159">
        <f t="shared" si="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0" t="s">
        <v>230</v>
      </c>
      <c r="AT161" s="160" t="s">
        <v>147</v>
      </c>
      <c r="AU161" s="160" t="s">
        <v>85</v>
      </c>
      <c r="AY161" s="17" t="s">
        <v>145</v>
      </c>
      <c r="BE161" s="161">
        <f t="shared" si="4"/>
        <v>0</v>
      </c>
      <c r="BF161" s="161">
        <f t="shared" si="5"/>
        <v>0</v>
      </c>
      <c r="BG161" s="161">
        <f t="shared" si="6"/>
        <v>0</v>
      </c>
      <c r="BH161" s="161">
        <f t="shared" si="7"/>
        <v>0</v>
      </c>
      <c r="BI161" s="161">
        <f t="shared" si="8"/>
        <v>0</v>
      </c>
      <c r="BJ161" s="17" t="s">
        <v>83</v>
      </c>
      <c r="BK161" s="161">
        <f t="shared" si="9"/>
        <v>0</v>
      </c>
      <c r="BL161" s="17" t="s">
        <v>230</v>
      </c>
      <c r="BM161" s="160" t="s">
        <v>680</v>
      </c>
    </row>
    <row r="162" spans="1:65" s="2" customFormat="1" ht="16.5" customHeight="1">
      <c r="A162" s="32"/>
      <c r="B162" s="148"/>
      <c r="C162" s="182" t="s">
        <v>273</v>
      </c>
      <c r="D162" s="182" t="s">
        <v>257</v>
      </c>
      <c r="E162" s="183" t="s">
        <v>681</v>
      </c>
      <c r="F162" s="184" t="s">
        <v>682</v>
      </c>
      <c r="G162" s="185" t="s">
        <v>205</v>
      </c>
      <c r="H162" s="186">
        <v>4</v>
      </c>
      <c r="I162" s="187"/>
      <c r="J162" s="188">
        <f t="shared" si="0"/>
        <v>0</v>
      </c>
      <c r="K162" s="184" t="s">
        <v>1</v>
      </c>
      <c r="L162" s="189"/>
      <c r="M162" s="190" t="s">
        <v>1</v>
      </c>
      <c r="N162" s="191" t="s">
        <v>41</v>
      </c>
      <c r="O162" s="58"/>
      <c r="P162" s="158">
        <f t="shared" si="1"/>
        <v>0</v>
      </c>
      <c r="Q162" s="158">
        <v>0</v>
      </c>
      <c r="R162" s="158">
        <f t="shared" si="2"/>
        <v>0</v>
      </c>
      <c r="S162" s="158">
        <v>0</v>
      </c>
      <c r="T162" s="159">
        <f t="shared" si="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0" t="s">
        <v>361</v>
      </c>
      <c r="AT162" s="160" t="s">
        <v>257</v>
      </c>
      <c r="AU162" s="160" t="s">
        <v>85</v>
      </c>
      <c r="AY162" s="17" t="s">
        <v>145</v>
      </c>
      <c r="BE162" s="161">
        <f t="shared" si="4"/>
        <v>0</v>
      </c>
      <c r="BF162" s="161">
        <f t="shared" si="5"/>
        <v>0</v>
      </c>
      <c r="BG162" s="161">
        <f t="shared" si="6"/>
        <v>0</v>
      </c>
      <c r="BH162" s="161">
        <f t="shared" si="7"/>
        <v>0</v>
      </c>
      <c r="BI162" s="161">
        <f t="shared" si="8"/>
        <v>0</v>
      </c>
      <c r="BJ162" s="17" t="s">
        <v>83</v>
      </c>
      <c r="BK162" s="161">
        <f t="shared" si="9"/>
        <v>0</v>
      </c>
      <c r="BL162" s="17" t="s">
        <v>230</v>
      </c>
      <c r="BM162" s="160" t="s">
        <v>683</v>
      </c>
    </row>
    <row r="163" spans="1:65" s="2" customFormat="1" ht="24.15" customHeight="1">
      <c r="A163" s="32"/>
      <c r="B163" s="148"/>
      <c r="C163" s="149" t="s">
        <v>323</v>
      </c>
      <c r="D163" s="149" t="s">
        <v>147</v>
      </c>
      <c r="E163" s="150" t="s">
        <v>684</v>
      </c>
      <c r="F163" s="151" t="s">
        <v>685</v>
      </c>
      <c r="G163" s="152" t="s">
        <v>205</v>
      </c>
      <c r="H163" s="153">
        <v>1</v>
      </c>
      <c r="I163" s="154"/>
      <c r="J163" s="155">
        <f t="shared" si="0"/>
        <v>0</v>
      </c>
      <c r="K163" s="151" t="s">
        <v>151</v>
      </c>
      <c r="L163" s="33"/>
      <c r="M163" s="156" t="s">
        <v>1</v>
      </c>
      <c r="N163" s="157" t="s">
        <v>41</v>
      </c>
      <c r="O163" s="58"/>
      <c r="P163" s="158">
        <f t="shared" si="1"/>
        <v>0</v>
      </c>
      <c r="Q163" s="158">
        <v>0</v>
      </c>
      <c r="R163" s="158">
        <f t="shared" si="2"/>
        <v>0</v>
      </c>
      <c r="S163" s="158">
        <v>0</v>
      </c>
      <c r="T163" s="159">
        <f t="shared" si="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0" t="s">
        <v>230</v>
      </c>
      <c r="AT163" s="160" t="s">
        <v>147</v>
      </c>
      <c r="AU163" s="160" t="s">
        <v>85</v>
      </c>
      <c r="AY163" s="17" t="s">
        <v>145</v>
      </c>
      <c r="BE163" s="161">
        <f t="shared" si="4"/>
        <v>0</v>
      </c>
      <c r="BF163" s="161">
        <f t="shared" si="5"/>
        <v>0</v>
      </c>
      <c r="BG163" s="161">
        <f t="shared" si="6"/>
        <v>0</v>
      </c>
      <c r="BH163" s="161">
        <f t="shared" si="7"/>
        <v>0</v>
      </c>
      <c r="BI163" s="161">
        <f t="shared" si="8"/>
        <v>0</v>
      </c>
      <c r="BJ163" s="17" t="s">
        <v>83</v>
      </c>
      <c r="BK163" s="161">
        <f t="shared" si="9"/>
        <v>0</v>
      </c>
      <c r="BL163" s="17" t="s">
        <v>230</v>
      </c>
      <c r="BM163" s="160" t="s">
        <v>686</v>
      </c>
    </row>
    <row r="164" spans="1:65" s="2" customFormat="1" ht="24.15" customHeight="1">
      <c r="A164" s="32"/>
      <c r="B164" s="148"/>
      <c r="C164" s="149" t="s">
        <v>327</v>
      </c>
      <c r="D164" s="149" t="s">
        <v>147</v>
      </c>
      <c r="E164" s="150" t="s">
        <v>687</v>
      </c>
      <c r="F164" s="151" t="s">
        <v>688</v>
      </c>
      <c r="G164" s="152" t="s">
        <v>689</v>
      </c>
      <c r="H164" s="153">
        <v>1</v>
      </c>
      <c r="I164" s="154"/>
      <c r="J164" s="155">
        <f t="shared" si="0"/>
        <v>0</v>
      </c>
      <c r="K164" s="151" t="s">
        <v>151</v>
      </c>
      <c r="L164" s="33"/>
      <c r="M164" s="156" t="s">
        <v>1</v>
      </c>
      <c r="N164" s="157" t="s">
        <v>41</v>
      </c>
      <c r="O164" s="58"/>
      <c r="P164" s="158">
        <f t="shared" si="1"/>
        <v>0</v>
      </c>
      <c r="Q164" s="158">
        <v>0</v>
      </c>
      <c r="R164" s="158">
        <f t="shared" si="2"/>
        <v>0</v>
      </c>
      <c r="S164" s="158">
        <v>0</v>
      </c>
      <c r="T164" s="159">
        <f t="shared" si="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0" t="s">
        <v>230</v>
      </c>
      <c r="AT164" s="160" t="s">
        <v>147</v>
      </c>
      <c r="AU164" s="160" t="s">
        <v>85</v>
      </c>
      <c r="AY164" s="17" t="s">
        <v>145</v>
      </c>
      <c r="BE164" s="161">
        <f t="shared" si="4"/>
        <v>0</v>
      </c>
      <c r="BF164" s="161">
        <f t="shared" si="5"/>
        <v>0</v>
      </c>
      <c r="BG164" s="161">
        <f t="shared" si="6"/>
        <v>0</v>
      </c>
      <c r="BH164" s="161">
        <f t="shared" si="7"/>
        <v>0</v>
      </c>
      <c r="BI164" s="161">
        <f t="shared" si="8"/>
        <v>0</v>
      </c>
      <c r="BJ164" s="17" t="s">
        <v>83</v>
      </c>
      <c r="BK164" s="161">
        <f t="shared" si="9"/>
        <v>0</v>
      </c>
      <c r="BL164" s="17" t="s">
        <v>230</v>
      </c>
      <c r="BM164" s="160" t="s">
        <v>690</v>
      </c>
    </row>
    <row r="165" spans="1:65" s="2" customFormat="1" ht="21.75" customHeight="1">
      <c r="A165" s="32"/>
      <c r="B165" s="148"/>
      <c r="C165" s="149" t="s">
        <v>332</v>
      </c>
      <c r="D165" s="149" t="s">
        <v>147</v>
      </c>
      <c r="E165" s="150" t="s">
        <v>691</v>
      </c>
      <c r="F165" s="151" t="s">
        <v>692</v>
      </c>
      <c r="G165" s="152" t="s">
        <v>693</v>
      </c>
      <c r="H165" s="153">
        <v>1</v>
      </c>
      <c r="I165" s="154"/>
      <c r="J165" s="155">
        <f t="shared" si="0"/>
        <v>0</v>
      </c>
      <c r="K165" s="151" t="s">
        <v>1</v>
      </c>
      <c r="L165" s="33"/>
      <c r="M165" s="156" t="s">
        <v>1</v>
      </c>
      <c r="N165" s="157" t="s">
        <v>41</v>
      </c>
      <c r="O165" s="58"/>
      <c r="P165" s="158">
        <f t="shared" si="1"/>
        <v>0</v>
      </c>
      <c r="Q165" s="158">
        <v>0</v>
      </c>
      <c r="R165" s="158">
        <f t="shared" si="2"/>
        <v>0</v>
      </c>
      <c r="S165" s="158">
        <v>0</v>
      </c>
      <c r="T165" s="159">
        <f t="shared" si="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0" t="s">
        <v>230</v>
      </c>
      <c r="AT165" s="160" t="s">
        <v>147</v>
      </c>
      <c r="AU165" s="160" t="s">
        <v>85</v>
      </c>
      <c r="AY165" s="17" t="s">
        <v>145</v>
      </c>
      <c r="BE165" s="161">
        <f t="shared" si="4"/>
        <v>0</v>
      </c>
      <c r="BF165" s="161">
        <f t="shared" si="5"/>
        <v>0</v>
      </c>
      <c r="BG165" s="161">
        <f t="shared" si="6"/>
        <v>0</v>
      </c>
      <c r="BH165" s="161">
        <f t="shared" si="7"/>
        <v>0</v>
      </c>
      <c r="BI165" s="161">
        <f t="shared" si="8"/>
        <v>0</v>
      </c>
      <c r="BJ165" s="17" t="s">
        <v>83</v>
      </c>
      <c r="BK165" s="161">
        <f t="shared" si="9"/>
        <v>0</v>
      </c>
      <c r="BL165" s="17" t="s">
        <v>230</v>
      </c>
      <c r="BM165" s="160" t="s">
        <v>694</v>
      </c>
    </row>
    <row r="166" spans="1:65" s="12" customFormat="1" ht="22.8" customHeight="1">
      <c r="B166" s="135"/>
      <c r="D166" s="136" t="s">
        <v>75</v>
      </c>
      <c r="E166" s="146" t="s">
        <v>695</v>
      </c>
      <c r="F166" s="146" t="s">
        <v>696</v>
      </c>
      <c r="I166" s="138"/>
      <c r="J166" s="147">
        <f>BK166</f>
        <v>0</v>
      </c>
      <c r="L166" s="135"/>
      <c r="M166" s="140"/>
      <c r="N166" s="141"/>
      <c r="O166" s="141"/>
      <c r="P166" s="142">
        <f>SUM(P167:P168)</f>
        <v>0</v>
      </c>
      <c r="Q166" s="141"/>
      <c r="R166" s="142">
        <f>SUM(R167:R168)</f>
        <v>0</v>
      </c>
      <c r="S166" s="141"/>
      <c r="T166" s="143">
        <f>SUM(T167:T168)</f>
        <v>0</v>
      </c>
      <c r="AR166" s="136" t="s">
        <v>85</v>
      </c>
      <c r="AT166" s="144" t="s">
        <v>75</v>
      </c>
      <c r="AU166" s="144" t="s">
        <v>83</v>
      </c>
      <c r="AY166" s="136" t="s">
        <v>145</v>
      </c>
      <c r="BK166" s="145">
        <f>SUM(BK167:BK168)</f>
        <v>0</v>
      </c>
    </row>
    <row r="167" spans="1:65" s="2" customFormat="1" ht="16.5" customHeight="1">
      <c r="A167" s="32"/>
      <c r="B167" s="148"/>
      <c r="C167" s="149" t="s">
        <v>336</v>
      </c>
      <c r="D167" s="149" t="s">
        <v>147</v>
      </c>
      <c r="E167" s="150" t="s">
        <v>697</v>
      </c>
      <c r="F167" s="151" t="s">
        <v>698</v>
      </c>
      <c r="G167" s="152" t="s">
        <v>205</v>
      </c>
      <c r="H167" s="153">
        <v>1</v>
      </c>
      <c r="I167" s="154"/>
      <c r="J167" s="155">
        <f>ROUND(I167*H167,2)</f>
        <v>0</v>
      </c>
      <c r="K167" s="151" t="s">
        <v>1</v>
      </c>
      <c r="L167" s="33"/>
      <c r="M167" s="156" t="s">
        <v>1</v>
      </c>
      <c r="N167" s="157" t="s">
        <v>41</v>
      </c>
      <c r="O167" s="58"/>
      <c r="P167" s="158">
        <f>O167*H167</f>
        <v>0</v>
      </c>
      <c r="Q167" s="158">
        <v>0</v>
      </c>
      <c r="R167" s="158">
        <f>Q167*H167</f>
        <v>0</v>
      </c>
      <c r="S167" s="158">
        <v>0</v>
      </c>
      <c r="T167" s="159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0" t="s">
        <v>230</v>
      </c>
      <c r="AT167" s="160" t="s">
        <v>147</v>
      </c>
      <c r="AU167" s="160" t="s">
        <v>85</v>
      </c>
      <c r="AY167" s="17" t="s">
        <v>145</v>
      </c>
      <c r="BE167" s="161">
        <f>IF(N167="základní",J167,0)</f>
        <v>0</v>
      </c>
      <c r="BF167" s="161">
        <f>IF(N167="snížená",J167,0)</f>
        <v>0</v>
      </c>
      <c r="BG167" s="161">
        <f>IF(N167="zákl. přenesená",J167,0)</f>
        <v>0</v>
      </c>
      <c r="BH167" s="161">
        <f>IF(N167="sníž. přenesená",J167,0)</f>
        <v>0</v>
      </c>
      <c r="BI167" s="161">
        <f>IF(N167="nulová",J167,0)</f>
        <v>0</v>
      </c>
      <c r="BJ167" s="17" t="s">
        <v>83</v>
      </c>
      <c r="BK167" s="161">
        <f>ROUND(I167*H167,2)</f>
        <v>0</v>
      </c>
      <c r="BL167" s="17" t="s">
        <v>230</v>
      </c>
      <c r="BM167" s="160" t="s">
        <v>699</v>
      </c>
    </row>
    <row r="168" spans="1:65" s="2" customFormat="1" ht="16.5" customHeight="1">
      <c r="A168" s="32"/>
      <c r="B168" s="148"/>
      <c r="C168" s="149" t="s">
        <v>341</v>
      </c>
      <c r="D168" s="149" t="s">
        <v>147</v>
      </c>
      <c r="E168" s="150" t="s">
        <v>700</v>
      </c>
      <c r="F168" s="151" t="s">
        <v>701</v>
      </c>
      <c r="G168" s="152" t="s">
        <v>205</v>
      </c>
      <c r="H168" s="153">
        <v>1</v>
      </c>
      <c r="I168" s="154"/>
      <c r="J168" s="155">
        <f>ROUND(I168*H168,2)</f>
        <v>0</v>
      </c>
      <c r="K168" s="151" t="s">
        <v>1</v>
      </c>
      <c r="L168" s="33"/>
      <c r="M168" s="156" t="s">
        <v>1</v>
      </c>
      <c r="N168" s="157" t="s">
        <v>41</v>
      </c>
      <c r="O168" s="58"/>
      <c r="P168" s="158">
        <f>O168*H168</f>
        <v>0</v>
      </c>
      <c r="Q168" s="158">
        <v>0</v>
      </c>
      <c r="R168" s="158">
        <f>Q168*H168</f>
        <v>0</v>
      </c>
      <c r="S168" s="158">
        <v>0</v>
      </c>
      <c r="T168" s="159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0" t="s">
        <v>230</v>
      </c>
      <c r="AT168" s="160" t="s">
        <v>147</v>
      </c>
      <c r="AU168" s="160" t="s">
        <v>85</v>
      </c>
      <c r="AY168" s="17" t="s">
        <v>145</v>
      </c>
      <c r="BE168" s="161">
        <f>IF(N168="základní",J168,0)</f>
        <v>0</v>
      </c>
      <c r="BF168" s="161">
        <f>IF(N168="snížená",J168,0)</f>
        <v>0</v>
      </c>
      <c r="BG168" s="161">
        <f>IF(N168="zákl. přenesená",J168,0)</f>
        <v>0</v>
      </c>
      <c r="BH168" s="161">
        <f>IF(N168="sníž. přenesená",J168,0)</f>
        <v>0</v>
      </c>
      <c r="BI168" s="161">
        <f>IF(N168="nulová",J168,0)</f>
        <v>0</v>
      </c>
      <c r="BJ168" s="17" t="s">
        <v>83</v>
      </c>
      <c r="BK168" s="161">
        <f>ROUND(I168*H168,2)</f>
        <v>0</v>
      </c>
      <c r="BL168" s="17" t="s">
        <v>230</v>
      </c>
      <c r="BM168" s="160" t="s">
        <v>702</v>
      </c>
    </row>
    <row r="169" spans="1:65" s="12" customFormat="1" ht="25.95" customHeight="1">
      <c r="B169" s="135"/>
      <c r="D169" s="136" t="s">
        <v>75</v>
      </c>
      <c r="E169" s="137" t="s">
        <v>257</v>
      </c>
      <c r="F169" s="137" t="s">
        <v>703</v>
      </c>
      <c r="I169" s="138"/>
      <c r="J169" s="139">
        <f>BK169</f>
        <v>0</v>
      </c>
      <c r="L169" s="135"/>
      <c r="M169" s="140"/>
      <c r="N169" s="141"/>
      <c r="O169" s="141"/>
      <c r="P169" s="142">
        <f>P170+P179</f>
        <v>0</v>
      </c>
      <c r="Q169" s="141"/>
      <c r="R169" s="142">
        <f>R170+R179</f>
        <v>2.2182200000000003E-2</v>
      </c>
      <c r="S169" s="141"/>
      <c r="T169" s="143">
        <f>T170+T179</f>
        <v>0</v>
      </c>
      <c r="AR169" s="136" t="s">
        <v>162</v>
      </c>
      <c r="AT169" s="144" t="s">
        <v>75</v>
      </c>
      <c r="AU169" s="144" t="s">
        <v>76</v>
      </c>
      <c r="AY169" s="136" t="s">
        <v>145</v>
      </c>
      <c r="BK169" s="145">
        <f>BK170+BK179</f>
        <v>0</v>
      </c>
    </row>
    <row r="170" spans="1:65" s="12" customFormat="1" ht="22.8" customHeight="1">
      <c r="B170" s="135"/>
      <c r="D170" s="136" t="s">
        <v>75</v>
      </c>
      <c r="E170" s="146" t="s">
        <v>704</v>
      </c>
      <c r="F170" s="146" t="s">
        <v>705</v>
      </c>
      <c r="I170" s="138"/>
      <c r="J170" s="147">
        <f>BK170</f>
        <v>0</v>
      </c>
      <c r="L170" s="135"/>
      <c r="M170" s="140"/>
      <c r="N170" s="141"/>
      <c r="O170" s="141"/>
      <c r="P170" s="142">
        <f>SUM(P171:P178)</f>
        <v>0</v>
      </c>
      <c r="Q170" s="141"/>
      <c r="R170" s="142">
        <f>SUM(R171:R178)</f>
        <v>2.1000000000000001E-2</v>
      </c>
      <c r="S170" s="141"/>
      <c r="T170" s="143">
        <f>SUM(T171:T178)</f>
        <v>0</v>
      </c>
      <c r="AR170" s="136" t="s">
        <v>162</v>
      </c>
      <c r="AT170" s="144" t="s">
        <v>75</v>
      </c>
      <c r="AU170" s="144" t="s">
        <v>83</v>
      </c>
      <c r="AY170" s="136" t="s">
        <v>145</v>
      </c>
      <c r="BK170" s="145">
        <f>SUM(BK171:BK178)</f>
        <v>0</v>
      </c>
    </row>
    <row r="171" spans="1:65" s="2" customFormat="1" ht="49.05" customHeight="1">
      <c r="A171" s="32"/>
      <c r="B171" s="148"/>
      <c r="C171" s="182" t="s">
        <v>345</v>
      </c>
      <c r="D171" s="182" t="s">
        <v>257</v>
      </c>
      <c r="E171" s="183" t="s">
        <v>706</v>
      </c>
      <c r="F171" s="184" t="s">
        <v>707</v>
      </c>
      <c r="G171" s="185" t="s">
        <v>205</v>
      </c>
      <c r="H171" s="186">
        <v>1</v>
      </c>
      <c r="I171" s="187"/>
      <c r="J171" s="188">
        <f t="shared" ref="J171:J178" si="10">ROUND(I171*H171,2)</f>
        <v>0</v>
      </c>
      <c r="K171" s="184" t="s">
        <v>1</v>
      </c>
      <c r="L171" s="189"/>
      <c r="M171" s="190" t="s">
        <v>1</v>
      </c>
      <c r="N171" s="191" t="s">
        <v>41</v>
      </c>
      <c r="O171" s="58"/>
      <c r="P171" s="158">
        <f t="shared" ref="P171:P178" si="11">O171*H171</f>
        <v>0</v>
      </c>
      <c r="Q171" s="158">
        <v>0</v>
      </c>
      <c r="R171" s="158">
        <f t="shared" ref="R171:R178" si="12">Q171*H171</f>
        <v>0</v>
      </c>
      <c r="S171" s="158">
        <v>0</v>
      </c>
      <c r="T171" s="159">
        <f t="shared" ref="T171:T178" si="13"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0" t="s">
        <v>708</v>
      </c>
      <c r="AT171" s="160" t="s">
        <v>257</v>
      </c>
      <c r="AU171" s="160" t="s">
        <v>85</v>
      </c>
      <c r="AY171" s="17" t="s">
        <v>145</v>
      </c>
      <c r="BE171" s="161">
        <f t="shared" ref="BE171:BE178" si="14">IF(N171="základní",J171,0)</f>
        <v>0</v>
      </c>
      <c r="BF171" s="161">
        <f t="shared" ref="BF171:BF178" si="15">IF(N171="snížená",J171,0)</f>
        <v>0</v>
      </c>
      <c r="BG171" s="161">
        <f t="shared" ref="BG171:BG178" si="16">IF(N171="zákl. přenesená",J171,0)</f>
        <v>0</v>
      </c>
      <c r="BH171" s="161">
        <f t="shared" ref="BH171:BH178" si="17">IF(N171="sníž. přenesená",J171,0)</f>
        <v>0</v>
      </c>
      <c r="BI171" s="161">
        <f t="shared" ref="BI171:BI178" si="18">IF(N171="nulová",J171,0)</f>
        <v>0</v>
      </c>
      <c r="BJ171" s="17" t="s">
        <v>83</v>
      </c>
      <c r="BK171" s="161">
        <f t="shared" ref="BK171:BK178" si="19">ROUND(I171*H171,2)</f>
        <v>0</v>
      </c>
      <c r="BL171" s="17" t="s">
        <v>709</v>
      </c>
      <c r="BM171" s="160" t="s">
        <v>710</v>
      </c>
    </row>
    <row r="172" spans="1:65" s="2" customFormat="1" ht="49.05" customHeight="1">
      <c r="A172" s="32"/>
      <c r="B172" s="148"/>
      <c r="C172" s="182" t="s">
        <v>349</v>
      </c>
      <c r="D172" s="182" t="s">
        <v>257</v>
      </c>
      <c r="E172" s="183" t="s">
        <v>711</v>
      </c>
      <c r="F172" s="184" t="s">
        <v>712</v>
      </c>
      <c r="G172" s="185" t="s">
        <v>205</v>
      </c>
      <c r="H172" s="186">
        <v>1</v>
      </c>
      <c r="I172" s="187"/>
      <c r="J172" s="188">
        <f t="shared" si="10"/>
        <v>0</v>
      </c>
      <c r="K172" s="184" t="s">
        <v>1</v>
      </c>
      <c r="L172" s="189"/>
      <c r="M172" s="190" t="s">
        <v>1</v>
      </c>
      <c r="N172" s="191" t="s">
        <v>41</v>
      </c>
      <c r="O172" s="58"/>
      <c r="P172" s="158">
        <f t="shared" si="11"/>
        <v>0</v>
      </c>
      <c r="Q172" s="158">
        <v>0</v>
      </c>
      <c r="R172" s="158">
        <f t="shared" si="12"/>
        <v>0</v>
      </c>
      <c r="S172" s="158">
        <v>0</v>
      </c>
      <c r="T172" s="159">
        <f t="shared" si="1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0" t="s">
        <v>708</v>
      </c>
      <c r="AT172" s="160" t="s">
        <v>257</v>
      </c>
      <c r="AU172" s="160" t="s">
        <v>85</v>
      </c>
      <c r="AY172" s="17" t="s">
        <v>145</v>
      </c>
      <c r="BE172" s="161">
        <f t="shared" si="14"/>
        <v>0</v>
      </c>
      <c r="BF172" s="161">
        <f t="shared" si="15"/>
        <v>0</v>
      </c>
      <c r="BG172" s="161">
        <f t="shared" si="16"/>
        <v>0</v>
      </c>
      <c r="BH172" s="161">
        <f t="shared" si="17"/>
        <v>0</v>
      </c>
      <c r="BI172" s="161">
        <f t="shared" si="18"/>
        <v>0</v>
      </c>
      <c r="BJ172" s="17" t="s">
        <v>83</v>
      </c>
      <c r="BK172" s="161">
        <f t="shared" si="19"/>
        <v>0</v>
      </c>
      <c r="BL172" s="17" t="s">
        <v>709</v>
      </c>
      <c r="BM172" s="160" t="s">
        <v>713</v>
      </c>
    </row>
    <row r="173" spans="1:65" s="2" customFormat="1" ht="24.15" customHeight="1">
      <c r="A173" s="32"/>
      <c r="B173" s="148"/>
      <c r="C173" s="149" t="s">
        <v>353</v>
      </c>
      <c r="D173" s="149" t="s">
        <v>147</v>
      </c>
      <c r="E173" s="150" t="s">
        <v>714</v>
      </c>
      <c r="F173" s="151" t="s">
        <v>715</v>
      </c>
      <c r="G173" s="152" t="s">
        <v>205</v>
      </c>
      <c r="H173" s="153">
        <v>2</v>
      </c>
      <c r="I173" s="154"/>
      <c r="J173" s="155">
        <f t="shared" si="10"/>
        <v>0</v>
      </c>
      <c r="K173" s="151" t="s">
        <v>151</v>
      </c>
      <c r="L173" s="33"/>
      <c r="M173" s="156" t="s">
        <v>1</v>
      </c>
      <c r="N173" s="157" t="s">
        <v>41</v>
      </c>
      <c r="O173" s="58"/>
      <c r="P173" s="158">
        <f t="shared" si="11"/>
        <v>0</v>
      </c>
      <c r="Q173" s="158">
        <v>0</v>
      </c>
      <c r="R173" s="158">
        <f t="shared" si="12"/>
        <v>0</v>
      </c>
      <c r="S173" s="158">
        <v>0</v>
      </c>
      <c r="T173" s="159">
        <f t="shared" si="1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0" t="s">
        <v>709</v>
      </c>
      <c r="AT173" s="160" t="s">
        <v>147</v>
      </c>
      <c r="AU173" s="160" t="s">
        <v>85</v>
      </c>
      <c r="AY173" s="17" t="s">
        <v>145</v>
      </c>
      <c r="BE173" s="161">
        <f t="shared" si="14"/>
        <v>0</v>
      </c>
      <c r="BF173" s="161">
        <f t="shared" si="15"/>
        <v>0</v>
      </c>
      <c r="BG173" s="161">
        <f t="shared" si="16"/>
        <v>0</v>
      </c>
      <c r="BH173" s="161">
        <f t="shared" si="17"/>
        <v>0</v>
      </c>
      <c r="BI173" s="161">
        <f t="shared" si="18"/>
        <v>0</v>
      </c>
      <c r="BJ173" s="17" t="s">
        <v>83</v>
      </c>
      <c r="BK173" s="161">
        <f t="shared" si="19"/>
        <v>0</v>
      </c>
      <c r="BL173" s="17" t="s">
        <v>709</v>
      </c>
      <c r="BM173" s="160" t="s">
        <v>716</v>
      </c>
    </row>
    <row r="174" spans="1:65" s="2" customFormat="1" ht="24.15" customHeight="1">
      <c r="A174" s="32"/>
      <c r="B174" s="148"/>
      <c r="C174" s="149" t="s">
        <v>357</v>
      </c>
      <c r="D174" s="149" t="s">
        <v>147</v>
      </c>
      <c r="E174" s="150" t="s">
        <v>717</v>
      </c>
      <c r="F174" s="151" t="s">
        <v>718</v>
      </c>
      <c r="G174" s="152" t="s">
        <v>205</v>
      </c>
      <c r="H174" s="153">
        <v>2</v>
      </c>
      <c r="I174" s="154"/>
      <c r="J174" s="155">
        <f t="shared" si="10"/>
        <v>0</v>
      </c>
      <c r="K174" s="151" t="s">
        <v>151</v>
      </c>
      <c r="L174" s="33"/>
      <c r="M174" s="156" t="s">
        <v>1</v>
      </c>
      <c r="N174" s="157" t="s">
        <v>41</v>
      </c>
      <c r="O174" s="58"/>
      <c r="P174" s="158">
        <f t="shared" si="11"/>
        <v>0</v>
      </c>
      <c r="Q174" s="158">
        <v>0</v>
      </c>
      <c r="R174" s="158">
        <f t="shared" si="12"/>
        <v>0</v>
      </c>
      <c r="S174" s="158">
        <v>0</v>
      </c>
      <c r="T174" s="159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0" t="s">
        <v>709</v>
      </c>
      <c r="AT174" s="160" t="s">
        <v>147</v>
      </c>
      <c r="AU174" s="160" t="s">
        <v>85</v>
      </c>
      <c r="AY174" s="17" t="s">
        <v>145</v>
      </c>
      <c r="BE174" s="161">
        <f t="shared" si="14"/>
        <v>0</v>
      </c>
      <c r="BF174" s="161">
        <f t="shared" si="15"/>
        <v>0</v>
      </c>
      <c r="BG174" s="161">
        <f t="shared" si="16"/>
        <v>0</v>
      </c>
      <c r="BH174" s="161">
        <f t="shared" si="17"/>
        <v>0</v>
      </c>
      <c r="BI174" s="161">
        <f t="shared" si="18"/>
        <v>0</v>
      </c>
      <c r="BJ174" s="17" t="s">
        <v>83</v>
      </c>
      <c r="BK174" s="161">
        <f t="shared" si="19"/>
        <v>0</v>
      </c>
      <c r="BL174" s="17" t="s">
        <v>709</v>
      </c>
      <c r="BM174" s="160" t="s">
        <v>719</v>
      </c>
    </row>
    <row r="175" spans="1:65" s="2" customFormat="1" ht="24.15" customHeight="1">
      <c r="A175" s="32"/>
      <c r="B175" s="148"/>
      <c r="C175" s="182" t="s">
        <v>361</v>
      </c>
      <c r="D175" s="182" t="s">
        <v>257</v>
      </c>
      <c r="E175" s="183" t="s">
        <v>720</v>
      </c>
      <c r="F175" s="184" t="s">
        <v>721</v>
      </c>
      <c r="G175" s="185" t="s">
        <v>205</v>
      </c>
      <c r="H175" s="186">
        <v>2</v>
      </c>
      <c r="I175" s="187"/>
      <c r="J175" s="188">
        <f t="shared" si="10"/>
        <v>0</v>
      </c>
      <c r="K175" s="184" t="s">
        <v>151</v>
      </c>
      <c r="L175" s="189"/>
      <c r="M175" s="190" t="s">
        <v>1</v>
      </c>
      <c r="N175" s="191" t="s">
        <v>41</v>
      </c>
      <c r="O175" s="58"/>
      <c r="P175" s="158">
        <f t="shared" si="11"/>
        <v>0</v>
      </c>
      <c r="Q175" s="158">
        <v>1.0500000000000001E-2</v>
      </c>
      <c r="R175" s="158">
        <f t="shared" si="12"/>
        <v>2.1000000000000001E-2</v>
      </c>
      <c r="S175" s="158">
        <v>0</v>
      </c>
      <c r="T175" s="159">
        <f t="shared" si="1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0" t="s">
        <v>722</v>
      </c>
      <c r="AT175" s="160" t="s">
        <v>257</v>
      </c>
      <c r="AU175" s="160" t="s">
        <v>85</v>
      </c>
      <c r="AY175" s="17" t="s">
        <v>145</v>
      </c>
      <c r="BE175" s="161">
        <f t="shared" si="14"/>
        <v>0</v>
      </c>
      <c r="BF175" s="161">
        <f t="shared" si="15"/>
        <v>0</v>
      </c>
      <c r="BG175" s="161">
        <f t="shared" si="16"/>
        <v>0</v>
      </c>
      <c r="BH175" s="161">
        <f t="shared" si="17"/>
        <v>0</v>
      </c>
      <c r="BI175" s="161">
        <f t="shared" si="18"/>
        <v>0</v>
      </c>
      <c r="BJ175" s="17" t="s">
        <v>83</v>
      </c>
      <c r="BK175" s="161">
        <f t="shared" si="19"/>
        <v>0</v>
      </c>
      <c r="BL175" s="17" t="s">
        <v>722</v>
      </c>
      <c r="BM175" s="160" t="s">
        <v>723</v>
      </c>
    </row>
    <row r="176" spans="1:65" s="2" customFormat="1" ht="16.5" customHeight="1">
      <c r="A176" s="32"/>
      <c r="B176" s="148"/>
      <c r="C176" s="149" t="s">
        <v>365</v>
      </c>
      <c r="D176" s="149" t="s">
        <v>147</v>
      </c>
      <c r="E176" s="150" t="s">
        <v>724</v>
      </c>
      <c r="F176" s="151" t="s">
        <v>725</v>
      </c>
      <c r="G176" s="152" t="s">
        <v>205</v>
      </c>
      <c r="H176" s="153">
        <v>2</v>
      </c>
      <c r="I176" s="154"/>
      <c r="J176" s="155">
        <f t="shared" si="10"/>
        <v>0</v>
      </c>
      <c r="K176" s="151" t="s">
        <v>151</v>
      </c>
      <c r="L176" s="33"/>
      <c r="M176" s="156" t="s">
        <v>1</v>
      </c>
      <c r="N176" s="157" t="s">
        <v>41</v>
      </c>
      <c r="O176" s="58"/>
      <c r="P176" s="158">
        <f t="shared" si="11"/>
        <v>0</v>
      </c>
      <c r="Q176" s="158">
        <v>0</v>
      </c>
      <c r="R176" s="158">
        <f t="shared" si="12"/>
        <v>0</v>
      </c>
      <c r="S176" s="158">
        <v>0</v>
      </c>
      <c r="T176" s="159">
        <f t="shared" si="1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0" t="s">
        <v>709</v>
      </c>
      <c r="AT176" s="160" t="s">
        <v>147</v>
      </c>
      <c r="AU176" s="160" t="s">
        <v>85</v>
      </c>
      <c r="AY176" s="17" t="s">
        <v>145</v>
      </c>
      <c r="BE176" s="161">
        <f t="shared" si="14"/>
        <v>0</v>
      </c>
      <c r="BF176" s="161">
        <f t="shared" si="15"/>
        <v>0</v>
      </c>
      <c r="BG176" s="161">
        <f t="shared" si="16"/>
        <v>0</v>
      </c>
      <c r="BH176" s="161">
        <f t="shared" si="17"/>
        <v>0</v>
      </c>
      <c r="BI176" s="161">
        <f t="shared" si="18"/>
        <v>0</v>
      </c>
      <c r="BJ176" s="17" t="s">
        <v>83</v>
      </c>
      <c r="BK176" s="161">
        <f t="shared" si="19"/>
        <v>0</v>
      </c>
      <c r="BL176" s="17" t="s">
        <v>709</v>
      </c>
      <c r="BM176" s="160" t="s">
        <v>726</v>
      </c>
    </row>
    <row r="177" spans="1:65" s="2" customFormat="1" ht="16.5" customHeight="1">
      <c r="A177" s="32"/>
      <c r="B177" s="148"/>
      <c r="C177" s="182" t="s">
        <v>369</v>
      </c>
      <c r="D177" s="182" t="s">
        <v>257</v>
      </c>
      <c r="E177" s="183" t="s">
        <v>727</v>
      </c>
      <c r="F177" s="184" t="s">
        <v>728</v>
      </c>
      <c r="G177" s="185" t="s">
        <v>205</v>
      </c>
      <c r="H177" s="186">
        <v>2</v>
      </c>
      <c r="I177" s="187"/>
      <c r="J177" s="188">
        <f t="shared" si="10"/>
        <v>0</v>
      </c>
      <c r="K177" s="184" t="s">
        <v>1</v>
      </c>
      <c r="L177" s="189"/>
      <c r="M177" s="190" t="s">
        <v>1</v>
      </c>
      <c r="N177" s="191" t="s">
        <v>41</v>
      </c>
      <c r="O177" s="58"/>
      <c r="P177" s="158">
        <f t="shared" si="11"/>
        <v>0</v>
      </c>
      <c r="Q177" s="158">
        <v>0</v>
      </c>
      <c r="R177" s="158">
        <f t="shared" si="12"/>
        <v>0</v>
      </c>
      <c r="S177" s="158">
        <v>0</v>
      </c>
      <c r="T177" s="159">
        <f t="shared" si="1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0" t="s">
        <v>361</v>
      </c>
      <c r="AT177" s="160" t="s">
        <v>257</v>
      </c>
      <c r="AU177" s="160" t="s">
        <v>85</v>
      </c>
      <c r="AY177" s="17" t="s">
        <v>145</v>
      </c>
      <c r="BE177" s="161">
        <f t="shared" si="14"/>
        <v>0</v>
      </c>
      <c r="BF177" s="161">
        <f t="shared" si="15"/>
        <v>0</v>
      </c>
      <c r="BG177" s="161">
        <f t="shared" si="16"/>
        <v>0</v>
      </c>
      <c r="BH177" s="161">
        <f t="shared" si="17"/>
        <v>0</v>
      </c>
      <c r="BI177" s="161">
        <f t="shared" si="18"/>
        <v>0</v>
      </c>
      <c r="BJ177" s="17" t="s">
        <v>83</v>
      </c>
      <c r="BK177" s="161">
        <f t="shared" si="19"/>
        <v>0</v>
      </c>
      <c r="BL177" s="17" t="s">
        <v>230</v>
      </c>
      <c r="BM177" s="160" t="s">
        <v>729</v>
      </c>
    </row>
    <row r="178" spans="1:65" s="2" customFormat="1" ht="16.5" customHeight="1">
      <c r="A178" s="32"/>
      <c r="B178" s="148"/>
      <c r="C178" s="182" t="s">
        <v>373</v>
      </c>
      <c r="D178" s="182" t="s">
        <v>257</v>
      </c>
      <c r="E178" s="183" t="s">
        <v>730</v>
      </c>
      <c r="F178" s="184" t="s">
        <v>731</v>
      </c>
      <c r="G178" s="185" t="s">
        <v>205</v>
      </c>
      <c r="H178" s="186">
        <v>2</v>
      </c>
      <c r="I178" s="187"/>
      <c r="J178" s="188">
        <f t="shared" si="10"/>
        <v>0</v>
      </c>
      <c r="K178" s="184" t="s">
        <v>1</v>
      </c>
      <c r="L178" s="189"/>
      <c r="M178" s="190" t="s">
        <v>1</v>
      </c>
      <c r="N178" s="191" t="s">
        <v>41</v>
      </c>
      <c r="O178" s="58"/>
      <c r="P178" s="158">
        <f t="shared" si="11"/>
        <v>0</v>
      </c>
      <c r="Q178" s="158">
        <v>0</v>
      </c>
      <c r="R178" s="158">
        <f t="shared" si="12"/>
        <v>0</v>
      </c>
      <c r="S178" s="158">
        <v>0</v>
      </c>
      <c r="T178" s="159">
        <f t="shared" si="1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0" t="s">
        <v>361</v>
      </c>
      <c r="AT178" s="160" t="s">
        <v>257</v>
      </c>
      <c r="AU178" s="160" t="s">
        <v>85</v>
      </c>
      <c r="AY178" s="17" t="s">
        <v>145</v>
      </c>
      <c r="BE178" s="161">
        <f t="shared" si="14"/>
        <v>0</v>
      </c>
      <c r="BF178" s="161">
        <f t="shared" si="15"/>
        <v>0</v>
      </c>
      <c r="BG178" s="161">
        <f t="shared" si="16"/>
        <v>0</v>
      </c>
      <c r="BH178" s="161">
        <f t="shared" si="17"/>
        <v>0</v>
      </c>
      <c r="BI178" s="161">
        <f t="shared" si="18"/>
        <v>0</v>
      </c>
      <c r="BJ178" s="17" t="s">
        <v>83</v>
      </c>
      <c r="BK178" s="161">
        <f t="shared" si="19"/>
        <v>0</v>
      </c>
      <c r="BL178" s="17" t="s">
        <v>230</v>
      </c>
      <c r="BM178" s="160" t="s">
        <v>732</v>
      </c>
    </row>
    <row r="179" spans="1:65" s="12" customFormat="1" ht="22.8" customHeight="1">
      <c r="B179" s="135"/>
      <c r="D179" s="136" t="s">
        <v>75</v>
      </c>
      <c r="E179" s="146" t="s">
        <v>733</v>
      </c>
      <c r="F179" s="146" t="s">
        <v>734</v>
      </c>
      <c r="I179" s="138"/>
      <c r="J179" s="147">
        <f>BK179</f>
        <v>0</v>
      </c>
      <c r="L179" s="135"/>
      <c r="M179" s="140"/>
      <c r="N179" s="141"/>
      <c r="O179" s="141"/>
      <c r="P179" s="142">
        <f>SUM(P180:P196)</f>
        <v>0</v>
      </c>
      <c r="Q179" s="141"/>
      <c r="R179" s="142">
        <f>SUM(R180:R196)</f>
        <v>1.1822E-3</v>
      </c>
      <c r="S179" s="141"/>
      <c r="T179" s="143">
        <f>SUM(T180:T196)</f>
        <v>0</v>
      </c>
      <c r="AR179" s="136" t="s">
        <v>162</v>
      </c>
      <c r="AT179" s="144" t="s">
        <v>75</v>
      </c>
      <c r="AU179" s="144" t="s">
        <v>83</v>
      </c>
      <c r="AY179" s="136" t="s">
        <v>145</v>
      </c>
      <c r="BK179" s="145">
        <f>SUM(BK180:BK196)</f>
        <v>0</v>
      </c>
    </row>
    <row r="180" spans="1:65" s="2" customFormat="1" ht="24.15" customHeight="1">
      <c r="A180" s="32"/>
      <c r="B180" s="148"/>
      <c r="C180" s="149" t="s">
        <v>377</v>
      </c>
      <c r="D180" s="149" t="s">
        <v>147</v>
      </c>
      <c r="E180" s="150" t="s">
        <v>735</v>
      </c>
      <c r="F180" s="151" t="s">
        <v>736</v>
      </c>
      <c r="G180" s="152" t="s">
        <v>737</v>
      </c>
      <c r="H180" s="153">
        <v>0.01</v>
      </c>
      <c r="I180" s="154"/>
      <c r="J180" s="155">
        <f t="shared" ref="J180:J196" si="20">ROUND(I180*H180,2)</f>
        <v>0</v>
      </c>
      <c r="K180" s="151" t="s">
        <v>151</v>
      </c>
      <c r="L180" s="33"/>
      <c r="M180" s="156" t="s">
        <v>1</v>
      </c>
      <c r="N180" s="157" t="s">
        <v>41</v>
      </c>
      <c r="O180" s="58"/>
      <c r="P180" s="158">
        <f t="shared" ref="P180:P196" si="21">O180*H180</f>
        <v>0</v>
      </c>
      <c r="Q180" s="158">
        <v>8.8000000000000005E-3</v>
      </c>
      <c r="R180" s="158">
        <f t="shared" ref="R180:R196" si="22">Q180*H180</f>
        <v>8.8000000000000011E-5</v>
      </c>
      <c r="S180" s="158">
        <v>0</v>
      </c>
      <c r="T180" s="159">
        <f t="shared" ref="T180:T196" si="23"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0" t="s">
        <v>709</v>
      </c>
      <c r="AT180" s="160" t="s">
        <v>147</v>
      </c>
      <c r="AU180" s="160" t="s">
        <v>85</v>
      </c>
      <c r="AY180" s="17" t="s">
        <v>145</v>
      </c>
      <c r="BE180" s="161">
        <f t="shared" ref="BE180:BE196" si="24">IF(N180="základní",J180,0)</f>
        <v>0</v>
      </c>
      <c r="BF180" s="161">
        <f t="shared" ref="BF180:BF196" si="25">IF(N180="snížená",J180,0)</f>
        <v>0</v>
      </c>
      <c r="BG180" s="161">
        <f t="shared" ref="BG180:BG196" si="26">IF(N180="zákl. přenesená",J180,0)</f>
        <v>0</v>
      </c>
      <c r="BH180" s="161">
        <f t="shared" ref="BH180:BH196" si="27">IF(N180="sníž. přenesená",J180,0)</f>
        <v>0</v>
      </c>
      <c r="BI180" s="161">
        <f t="shared" ref="BI180:BI196" si="28">IF(N180="nulová",J180,0)</f>
        <v>0</v>
      </c>
      <c r="BJ180" s="17" t="s">
        <v>83</v>
      </c>
      <c r="BK180" s="161">
        <f t="shared" ref="BK180:BK196" si="29">ROUND(I180*H180,2)</f>
        <v>0</v>
      </c>
      <c r="BL180" s="17" t="s">
        <v>709</v>
      </c>
      <c r="BM180" s="160" t="s">
        <v>738</v>
      </c>
    </row>
    <row r="181" spans="1:65" s="2" customFormat="1" ht="21.75" customHeight="1">
      <c r="A181" s="32"/>
      <c r="B181" s="148"/>
      <c r="C181" s="149" t="s">
        <v>381</v>
      </c>
      <c r="D181" s="149" t="s">
        <v>147</v>
      </c>
      <c r="E181" s="150" t="s">
        <v>739</v>
      </c>
      <c r="F181" s="151" t="s">
        <v>740</v>
      </c>
      <c r="G181" s="152" t="s">
        <v>737</v>
      </c>
      <c r="H181" s="153">
        <v>0.01</v>
      </c>
      <c r="I181" s="154"/>
      <c r="J181" s="155">
        <f t="shared" si="20"/>
        <v>0</v>
      </c>
      <c r="K181" s="151" t="s">
        <v>151</v>
      </c>
      <c r="L181" s="33"/>
      <c r="M181" s="156" t="s">
        <v>1</v>
      </c>
      <c r="N181" s="157" t="s">
        <v>41</v>
      </c>
      <c r="O181" s="58"/>
      <c r="P181" s="158">
        <f t="shared" si="21"/>
        <v>0</v>
      </c>
      <c r="Q181" s="158">
        <v>9.9000000000000008E-3</v>
      </c>
      <c r="R181" s="158">
        <f t="shared" si="22"/>
        <v>9.9000000000000008E-5</v>
      </c>
      <c r="S181" s="158">
        <v>0</v>
      </c>
      <c r="T181" s="159">
        <f t="shared" si="23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0" t="s">
        <v>709</v>
      </c>
      <c r="AT181" s="160" t="s">
        <v>147</v>
      </c>
      <c r="AU181" s="160" t="s">
        <v>85</v>
      </c>
      <c r="AY181" s="17" t="s">
        <v>145</v>
      </c>
      <c r="BE181" s="161">
        <f t="shared" si="24"/>
        <v>0</v>
      </c>
      <c r="BF181" s="161">
        <f t="shared" si="25"/>
        <v>0</v>
      </c>
      <c r="BG181" s="161">
        <f t="shared" si="26"/>
        <v>0</v>
      </c>
      <c r="BH181" s="161">
        <f t="shared" si="27"/>
        <v>0</v>
      </c>
      <c r="BI181" s="161">
        <f t="shared" si="28"/>
        <v>0</v>
      </c>
      <c r="BJ181" s="17" t="s">
        <v>83</v>
      </c>
      <c r="BK181" s="161">
        <f t="shared" si="29"/>
        <v>0</v>
      </c>
      <c r="BL181" s="17" t="s">
        <v>709</v>
      </c>
      <c r="BM181" s="160" t="s">
        <v>741</v>
      </c>
    </row>
    <row r="182" spans="1:65" s="2" customFormat="1" ht="62.7" customHeight="1">
      <c r="A182" s="32"/>
      <c r="B182" s="148"/>
      <c r="C182" s="149" t="s">
        <v>385</v>
      </c>
      <c r="D182" s="149" t="s">
        <v>147</v>
      </c>
      <c r="E182" s="150" t="s">
        <v>742</v>
      </c>
      <c r="F182" s="151" t="s">
        <v>743</v>
      </c>
      <c r="G182" s="152" t="s">
        <v>165</v>
      </c>
      <c r="H182" s="153">
        <v>2</v>
      </c>
      <c r="I182" s="154"/>
      <c r="J182" s="155">
        <f t="shared" si="20"/>
        <v>0</v>
      </c>
      <c r="K182" s="151" t="s">
        <v>151</v>
      </c>
      <c r="L182" s="33"/>
      <c r="M182" s="156" t="s">
        <v>1</v>
      </c>
      <c r="N182" s="157" t="s">
        <v>41</v>
      </c>
      <c r="O182" s="58"/>
      <c r="P182" s="158">
        <f t="shared" si="21"/>
        <v>0</v>
      </c>
      <c r="Q182" s="158">
        <v>0</v>
      </c>
      <c r="R182" s="158">
        <f t="shared" si="22"/>
        <v>0</v>
      </c>
      <c r="S182" s="158">
        <v>0</v>
      </c>
      <c r="T182" s="159">
        <f t="shared" si="2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0" t="s">
        <v>709</v>
      </c>
      <c r="AT182" s="160" t="s">
        <v>147</v>
      </c>
      <c r="AU182" s="160" t="s">
        <v>85</v>
      </c>
      <c r="AY182" s="17" t="s">
        <v>145</v>
      </c>
      <c r="BE182" s="161">
        <f t="shared" si="24"/>
        <v>0</v>
      </c>
      <c r="BF182" s="161">
        <f t="shared" si="25"/>
        <v>0</v>
      </c>
      <c r="BG182" s="161">
        <f t="shared" si="26"/>
        <v>0</v>
      </c>
      <c r="BH182" s="161">
        <f t="shared" si="27"/>
        <v>0</v>
      </c>
      <c r="BI182" s="161">
        <f t="shared" si="28"/>
        <v>0</v>
      </c>
      <c r="BJ182" s="17" t="s">
        <v>83</v>
      </c>
      <c r="BK182" s="161">
        <f t="shared" si="29"/>
        <v>0</v>
      </c>
      <c r="BL182" s="17" t="s">
        <v>709</v>
      </c>
      <c r="BM182" s="160" t="s">
        <v>744</v>
      </c>
    </row>
    <row r="183" spans="1:65" s="2" customFormat="1" ht="44.25" customHeight="1">
      <c r="A183" s="32"/>
      <c r="B183" s="148"/>
      <c r="C183" s="149" t="s">
        <v>389</v>
      </c>
      <c r="D183" s="149" t="s">
        <v>147</v>
      </c>
      <c r="E183" s="150" t="s">
        <v>745</v>
      </c>
      <c r="F183" s="151" t="s">
        <v>746</v>
      </c>
      <c r="G183" s="152" t="s">
        <v>172</v>
      </c>
      <c r="H183" s="153">
        <v>2.65</v>
      </c>
      <c r="I183" s="154"/>
      <c r="J183" s="155">
        <f t="shared" si="20"/>
        <v>0</v>
      </c>
      <c r="K183" s="151" t="s">
        <v>151</v>
      </c>
      <c r="L183" s="33"/>
      <c r="M183" s="156" t="s">
        <v>1</v>
      </c>
      <c r="N183" s="157" t="s">
        <v>41</v>
      </c>
      <c r="O183" s="58"/>
      <c r="P183" s="158">
        <f t="shared" si="21"/>
        <v>0</v>
      </c>
      <c r="Q183" s="158">
        <v>0</v>
      </c>
      <c r="R183" s="158">
        <f t="shared" si="22"/>
        <v>0</v>
      </c>
      <c r="S183" s="158">
        <v>0</v>
      </c>
      <c r="T183" s="159">
        <f t="shared" si="2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0" t="s">
        <v>709</v>
      </c>
      <c r="AT183" s="160" t="s">
        <v>147</v>
      </c>
      <c r="AU183" s="160" t="s">
        <v>85</v>
      </c>
      <c r="AY183" s="17" t="s">
        <v>145</v>
      </c>
      <c r="BE183" s="161">
        <f t="shared" si="24"/>
        <v>0</v>
      </c>
      <c r="BF183" s="161">
        <f t="shared" si="25"/>
        <v>0</v>
      </c>
      <c r="BG183" s="161">
        <f t="shared" si="26"/>
        <v>0</v>
      </c>
      <c r="BH183" s="161">
        <f t="shared" si="27"/>
        <v>0</v>
      </c>
      <c r="BI183" s="161">
        <f t="shared" si="28"/>
        <v>0</v>
      </c>
      <c r="BJ183" s="17" t="s">
        <v>83</v>
      </c>
      <c r="BK183" s="161">
        <f t="shared" si="29"/>
        <v>0</v>
      </c>
      <c r="BL183" s="17" t="s">
        <v>709</v>
      </c>
      <c r="BM183" s="160" t="s">
        <v>747</v>
      </c>
    </row>
    <row r="184" spans="1:65" s="2" customFormat="1" ht="55.5" customHeight="1">
      <c r="A184" s="32"/>
      <c r="B184" s="148"/>
      <c r="C184" s="149" t="s">
        <v>393</v>
      </c>
      <c r="D184" s="149" t="s">
        <v>147</v>
      </c>
      <c r="E184" s="150" t="s">
        <v>748</v>
      </c>
      <c r="F184" s="151" t="s">
        <v>749</v>
      </c>
      <c r="G184" s="152" t="s">
        <v>172</v>
      </c>
      <c r="H184" s="153">
        <v>26.5</v>
      </c>
      <c r="I184" s="154"/>
      <c r="J184" s="155">
        <f t="shared" si="20"/>
        <v>0</v>
      </c>
      <c r="K184" s="151" t="s">
        <v>151</v>
      </c>
      <c r="L184" s="33"/>
      <c r="M184" s="156" t="s">
        <v>1</v>
      </c>
      <c r="N184" s="157" t="s">
        <v>41</v>
      </c>
      <c r="O184" s="58"/>
      <c r="P184" s="158">
        <f t="shared" si="21"/>
        <v>0</v>
      </c>
      <c r="Q184" s="158">
        <v>0</v>
      </c>
      <c r="R184" s="158">
        <f t="shared" si="22"/>
        <v>0</v>
      </c>
      <c r="S184" s="158">
        <v>0</v>
      </c>
      <c r="T184" s="159">
        <f t="shared" si="2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0" t="s">
        <v>709</v>
      </c>
      <c r="AT184" s="160" t="s">
        <v>147</v>
      </c>
      <c r="AU184" s="160" t="s">
        <v>85</v>
      </c>
      <c r="AY184" s="17" t="s">
        <v>145</v>
      </c>
      <c r="BE184" s="161">
        <f t="shared" si="24"/>
        <v>0</v>
      </c>
      <c r="BF184" s="161">
        <f t="shared" si="25"/>
        <v>0</v>
      </c>
      <c r="BG184" s="161">
        <f t="shared" si="26"/>
        <v>0</v>
      </c>
      <c r="BH184" s="161">
        <f t="shared" si="27"/>
        <v>0</v>
      </c>
      <c r="BI184" s="161">
        <f t="shared" si="28"/>
        <v>0</v>
      </c>
      <c r="BJ184" s="17" t="s">
        <v>83</v>
      </c>
      <c r="BK184" s="161">
        <f t="shared" si="29"/>
        <v>0</v>
      </c>
      <c r="BL184" s="17" t="s">
        <v>709</v>
      </c>
      <c r="BM184" s="160" t="s">
        <v>750</v>
      </c>
    </row>
    <row r="185" spans="1:65" s="2" customFormat="1" ht="37.799999999999997" customHeight="1">
      <c r="A185" s="32"/>
      <c r="B185" s="148"/>
      <c r="C185" s="149" t="s">
        <v>397</v>
      </c>
      <c r="D185" s="149" t="s">
        <v>147</v>
      </c>
      <c r="E185" s="150" t="s">
        <v>751</v>
      </c>
      <c r="F185" s="151" t="s">
        <v>752</v>
      </c>
      <c r="G185" s="152" t="s">
        <v>189</v>
      </c>
      <c r="H185" s="153">
        <v>4.8</v>
      </c>
      <c r="I185" s="154"/>
      <c r="J185" s="155">
        <f t="shared" si="20"/>
        <v>0</v>
      </c>
      <c r="K185" s="151" t="s">
        <v>151</v>
      </c>
      <c r="L185" s="33"/>
      <c r="M185" s="156" t="s">
        <v>1</v>
      </c>
      <c r="N185" s="157" t="s">
        <v>41</v>
      </c>
      <c r="O185" s="58"/>
      <c r="P185" s="158">
        <f t="shared" si="21"/>
        <v>0</v>
      </c>
      <c r="Q185" s="158">
        <v>0</v>
      </c>
      <c r="R185" s="158">
        <f t="shared" si="22"/>
        <v>0</v>
      </c>
      <c r="S185" s="158">
        <v>0</v>
      </c>
      <c r="T185" s="159">
        <f t="shared" si="2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0" t="s">
        <v>709</v>
      </c>
      <c r="AT185" s="160" t="s">
        <v>147</v>
      </c>
      <c r="AU185" s="160" t="s">
        <v>85</v>
      </c>
      <c r="AY185" s="17" t="s">
        <v>145</v>
      </c>
      <c r="BE185" s="161">
        <f t="shared" si="24"/>
        <v>0</v>
      </c>
      <c r="BF185" s="161">
        <f t="shared" si="25"/>
        <v>0</v>
      </c>
      <c r="BG185" s="161">
        <f t="shared" si="26"/>
        <v>0</v>
      </c>
      <c r="BH185" s="161">
        <f t="shared" si="27"/>
        <v>0</v>
      </c>
      <c r="BI185" s="161">
        <f t="shared" si="28"/>
        <v>0</v>
      </c>
      <c r="BJ185" s="17" t="s">
        <v>83</v>
      </c>
      <c r="BK185" s="161">
        <f t="shared" si="29"/>
        <v>0</v>
      </c>
      <c r="BL185" s="17" t="s">
        <v>709</v>
      </c>
      <c r="BM185" s="160" t="s">
        <v>753</v>
      </c>
    </row>
    <row r="186" spans="1:65" s="2" customFormat="1" ht="55.5" customHeight="1">
      <c r="A186" s="32"/>
      <c r="B186" s="148"/>
      <c r="C186" s="149" t="s">
        <v>402</v>
      </c>
      <c r="D186" s="149" t="s">
        <v>147</v>
      </c>
      <c r="E186" s="150" t="s">
        <v>754</v>
      </c>
      <c r="F186" s="151" t="s">
        <v>755</v>
      </c>
      <c r="G186" s="152" t="s">
        <v>165</v>
      </c>
      <c r="H186" s="153">
        <v>2</v>
      </c>
      <c r="I186" s="154"/>
      <c r="J186" s="155">
        <f t="shared" si="20"/>
        <v>0</v>
      </c>
      <c r="K186" s="151" t="s">
        <v>151</v>
      </c>
      <c r="L186" s="33"/>
      <c r="M186" s="156" t="s">
        <v>1</v>
      </c>
      <c r="N186" s="157" t="s">
        <v>41</v>
      </c>
      <c r="O186" s="58"/>
      <c r="P186" s="158">
        <f t="shared" si="21"/>
        <v>0</v>
      </c>
      <c r="Q186" s="158">
        <v>0</v>
      </c>
      <c r="R186" s="158">
        <f t="shared" si="22"/>
        <v>0</v>
      </c>
      <c r="S186" s="158">
        <v>0</v>
      </c>
      <c r="T186" s="159">
        <f t="shared" si="2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0" t="s">
        <v>709</v>
      </c>
      <c r="AT186" s="160" t="s">
        <v>147</v>
      </c>
      <c r="AU186" s="160" t="s">
        <v>85</v>
      </c>
      <c r="AY186" s="17" t="s">
        <v>145</v>
      </c>
      <c r="BE186" s="161">
        <f t="shared" si="24"/>
        <v>0</v>
      </c>
      <c r="BF186" s="161">
        <f t="shared" si="25"/>
        <v>0</v>
      </c>
      <c r="BG186" s="161">
        <f t="shared" si="26"/>
        <v>0</v>
      </c>
      <c r="BH186" s="161">
        <f t="shared" si="27"/>
        <v>0</v>
      </c>
      <c r="BI186" s="161">
        <f t="shared" si="28"/>
        <v>0</v>
      </c>
      <c r="BJ186" s="17" t="s">
        <v>83</v>
      </c>
      <c r="BK186" s="161">
        <f t="shared" si="29"/>
        <v>0</v>
      </c>
      <c r="BL186" s="17" t="s">
        <v>709</v>
      </c>
      <c r="BM186" s="160" t="s">
        <v>756</v>
      </c>
    </row>
    <row r="187" spans="1:65" s="2" customFormat="1" ht="24.15" customHeight="1">
      <c r="A187" s="32"/>
      <c r="B187" s="148"/>
      <c r="C187" s="149" t="s">
        <v>407</v>
      </c>
      <c r="D187" s="149" t="s">
        <v>147</v>
      </c>
      <c r="E187" s="150" t="s">
        <v>757</v>
      </c>
      <c r="F187" s="151" t="s">
        <v>758</v>
      </c>
      <c r="G187" s="152" t="s">
        <v>150</v>
      </c>
      <c r="H187" s="153">
        <v>0.72</v>
      </c>
      <c r="I187" s="154"/>
      <c r="J187" s="155">
        <f t="shared" si="20"/>
        <v>0</v>
      </c>
      <c r="K187" s="151" t="s">
        <v>151</v>
      </c>
      <c r="L187" s="33"/>
      <c r="M187" s="156" t="s">
        <v>1</v>
      </c>
      <c r="N187" s="157" t="s">
        <v>41</v>
      </c>
      <c r="O187" s="58"/>
      <c r="P187" s="158">
        <f t="shared" si="21"/>
        <v>0</v>
      </c>
      <c r="Q187" s="158">
        <v>1.16E-3</v>
      </c>
      <c r="R187" s="158">
        <f t="shared" si="22"/>
        <v>8.3520000000000003E-4</v>
      </c>
      <c r="S187" s="158">
        <v>0</v>
      </c>
      <c r="T187" s="159">
        <f t="shared" si="2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0" t="s">
        <v>709</v>
      </c>
      <c r="AT187" s="160" t="s">
        <v>147</v>
      </c>
      <c r="AU187" s="160" t="s">
        <v>85</v>
      </c>
      <c r="AY187" s="17" t="s">
        <v>145</v>
      </c>
      <c r="BE187" s="161">
        <f t="shared" si="24"/>
        <v>0</v>
      </c>
      <c r="BF187" s="161">
        <f t="shared" si="25"/>
        <v>0</v>
      </c>
      <c r="BG187" s="161">
        <f t="shared" si="26"/>
        <v>0</v>
      </c>
      <c r="BH187" s="161">
        <f t="shared" si="27"/>
        <v>0</v>
      </c>
      <c r="BI187" s="161">
        <f t="shared" si="28"/>
        <v>0</v>
      </c>
      <c r="BJ187" s="17" t="s">
        <v>83</v>
      </c>
      <c r="BK187" s="161">
        <f t="shared" si="29"/>
        <v>0</v>
      </c>
      <c r="BL187" s="17" t="s">
        <v>709</v>
      </c>
      <c r="BM187" s="160" t="s">
        <v>759</v>
      </c>
    </row>
    <row r="188" spans="1:65" s="2" customFormat="1" ht="24.15" customHeight="1">
      <c r="A188" s="32"/>
      <c r="B188" s="148"/>
      <c r="C188" s="149" t="s">
        <v>411</v>
      </c>
      <c r="D188" s="149" t="s">
        <v>147</v>
      </c>
      <c r="E188" s="150" t="s">
        <v>760</v>
      </c>
      <c r="F188" s="151" t="s">
        <v>761</v>
      </c>
      <c r="G188" s="152" t="s">
        <v>150</v>
      </c>
      <c r="H188" s="153">
        <v>0.72</v>
      </c>
      <c r="I188" s="154"/>
      <c r="J188" s="155">
        <f t="shared" si="20"/>
        <v>0</v>
      </c>
      <c r="K188" s="151" t="s">
        <v>151</v>
      </c>
      <c r="L188" s="33"/>
      <c r="M188" s="156" t="s">
        <v>1</v>
      </c>
      <c r="N188" s="157" t="s">
        <v>41</v>
      </c>
      <c r="O188" s="58"/>
      <c r="P188" s="158">
        <f t="shared" si="21"/>
        <v>0</v>
      </c>
      <c r="Q188" s="158">
        <v>0</v>
      </c>
      <c r="R188" s="158">
        <f t="shared" si="22"/>
        <v>0</v>
      </c>
      <c r="S188" s="158">
        <v>0</v>
      </c>
      <c r="T188" s="159">
        <f t="shared" si="2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0" t="s">
        <v>709</v>
      </c>
      <c r="AT188" s="160" t="s">
        <v>147</v>
      </c>
      <c r="AU188" s="160" t="s">
        <v>85</v>
      </c>
      <c r="AY188" s="17" t="s">
        <v>145</v>
      </c>
      <c r="BE188" s="161">
        <f t="shared" si="24"/>
        <v>0</v>
      </c>
      <c r="BF188" s="161">
        <f t="shared" si="25"/>
        <v>0</v>
      </c>
      <c r="BG188" s="161">
        <f t="shared" si="26"/>
        <v>0</v>
      </c>
      <c r="BH188" s="161">
        <f t="shared" si="27"/>
        <v>0</v>
      </c>
      <c r="BI188" s="161">
        <f t="shared" si="28"/>
        <v>0</v>
      </c>
      <c r="BJ188" s="17" t="s">
        <v>83</v>
      </c>
      <c r="BK188" s="161">
        <f t="shared" si="29"/>
        <v>0</v>
      </c>
      <c r="BL188" s="17" t="s">
        <v>709</v>
      </c>
      <c r="BM188" s="160" t="s">
        <v>762</v>
      </c>
    </row>
    <row r="189" spans="1:65" s="2" customFormat="1" ht="37.799999999999997" customHeight="1">
      <c r="A189" s="32"/>
      <c r="B189" s="148"/>
      <c r="C189" s="149" t="s">
        <v>415</v>
      </c>
      <c r="D189" s="149" t="s">
        <v>147</v>
      </c>
      <c r="E189" s="150" t="s">
        <v>763</v>
      </c>
      <c r="F189" s="151" t="s">
        <v>764</v>
      </c>
      <c r="G189" s="152" t="s">
        <v>165</v>
      </c>
      <c r="H189" s="153">
        <v>2</v>
      </c>
      <c r="I189" s="154"/>
      <c r="J189" s="155">
        <f t="shared" si="20"/>
        <v>0</v>
      </c>
      <c r="K189" s="151" t="s">
        <v>151</v>
      </c>
      <c r="L189" s="33"/>
      <c r="M189" s="156" t="s">
        <v>1</v>
      </c>
      <c r="N189" s="157" t="s">
        <v>41</v>
      </c>
      <c r="O189" s="58"/>
      <c r="P189" s="158">
        <f t="shared" si="21"/>
        <v>0</v>
      </c>
      <c r="Q189" s="158">
        <v>0</v>
      </c>
      <c r="R189" s="158">
        <f t="shared" si="22"/>
        <v>0</v>
      </c>
      <c r="S189" s="158">
        <v>0</v>
      </c>
      <c r="T189" s="159">
        <f t="shared" si="2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0" t="s">
        <v>709</v>
      </c>
      <c r="AT189" s="160" t="s">
        <v>147</v>
      </c>
      <c r="AU189" s="160" t="s">
        <v>85</v>
      </c>
      <c r="AY189" s="17" t="s">
        <v>145</v>
      </c>
      <c r="BE189" s="161">
        <f t="shared" si="24"/>
        <v>0</v>
      </c>
      <c r="BF189" s="161">
        <f t="shared" si="25"/>
        <v>0</v>
      </c>
      <c r="BG189" s="161">
        <f t="shared" si="26"/>
        <v>0</v>
      </c>
      <c r="BH189" s="161">
        <f t="shared" si="27"/>
        <v>0</v>
      </c>
      <c r="BI189" s="161">
        <f t="shared" si="28"/>
        <v>0</v>
      </c>
      <c r="BJ189" s="17" t="s">
        <v>83</v>
      </c>
      <c r="BK189" s="161">
        <f t="shared" si="29"/>
        <v>0</v>
      </c>
      <c r="BL189" s="17" t="s">
        <v>709</v>
      </c>
      <c r="BM189" s="160" t="s">
        <v>765</v>
      </c>
    </row>
    <row r="190" spans="1:65" s="2" customFormat="1" ht="33" customHeight="1">
      <c r="A190" s="32"/>
      <c r="B190" s="148"/>
      <c r="C190" s="149" t="s">
        <v>417</v>
      </c>
      <c r="D190" s="149" t="s">
        <v>147</v>
      </c>
      <c r="E190" s="150" t="s">
        <v>766</v>
      </c>
      <c r="F190" s="151" t="s">
        <v>767</v>
      </c>
      <c r="G190" s="152" t="s">
        <v>165</v>
      </c>
      <c r="H190" s="153">
        <v>2</v>
      </c>
      <c r="I190" s="154"/>
      <c r="J190" s="155">
        <f t="shared" si="20"/>
        <v>0</v>
      </c>
      <c r="K190" s="151" t="s">
        <v>151</v>
      </c>
      <c r="L190" s="33"/>
      <c r="M190" s="156" t="s">
        <v>1</v>
      </c>
      <c r="N190" s="157" t="s">
        <v>41</v>
      </c>
      <c r="O190" s="58"/>
      <c r="P190" s="158">
        <f t="shared" si="21"/>
        <v>0</v>
      </c>
      <c r="Q190" s="158">
        <v>6.9999999999999994E-5</v>
      </c>
      <c r="R190" s="158">
        <f t="shared" si="22"/>
        <v>1.3999999999999999E-4</v>
      </c>
      <c r="S190" s="158">
        <v>0</v>
      </c>
      <c r="T190" s="159">
        <f t="shared" si="23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0" t="s">
        <v>709</v>
      </c>
      <c r="AT190" s="160" t="s">
        <v>147</v>
      </c>
      <c r="AU190" s="160" t="s">
        <v>85</v>
      </c>
      <c r="AY190" s="17" t="s">
        <v>145</v>
      </c>
      <c r="BE190" s="161">
        <f t="shared" si="24"/>
        <v>0</v>
      </c>
      <c r="BF190" s="161">
        <f t="shared" si="25"/>
        <v>0</v>
      </c>
      <c r="BG190" s="161">
        <f t="shared" si="26"/>
        <v>0</v>
      </c>
      <c r="BH190" s="161">
        <f t="shared" si="27"/>
        <v>0</v>
      </c>
      <c r="BI190" s="161">
        <f t="shared" si="28"/>
        <v>0</v>
      </c>
      <c r="BJ190" s="17" t="s">
        <v>83</v>
      </c>
      <c r="BK190" s="161">
        <f t="shared" si="29"/>
        <v>0</v>
      </c>
      <c r="BL190" s="17" t="s">
        <v>709</v>
      </c>
      <c r="BM190" s="160" t="s">
        <v>768</v>
      </c>
    </row>
    <row r="191" spans="1:65" s="2" customFormat="1" ht="24.15" customHeight="1">
      <c r="A191" s="32"/>
      <c r="B191" s="148"/>
      <c r="C191" s="182" t="s">
        <v>421</v>
      </c>
      <c r="D191" s="182" t="s">
        <v>257</v>
      </c>
      <c r="E191" s="183" t="s">
        <v>769</v>
      </c>
      <c r="F191" s="184" t="s">
        <v>770</v>
      </c>
      <c r="G191" s="185" t="s">
        <v>165</v>
      </c>
      <c r="H191" s="186">
        <v>2</v>
      </c>
      <c r="I191" s="187"/>
      <c r="J191" s="188">
        <f t="shared" si="20"/>
        <v>0</v>
      </c>
      <c r="K191" s="184" t="s">
        <v>1</v>
      </c>
      <c r="L191" s="189"/>
      <c r="M191" s="190" t="s">
        <v>1</v>
      </c>
      <c r="N191" s="191" t="s">
        <v>41</v>
      </c>
      <c r="O191" s="58"/>
      <c r="P191" s="158">
        <f t="shared" si="21"/>
        <v>0</v>
      </c>
      <c r="Q191" s="158">
        <v>1.0000000000000001E-5</v>
      </c>
      <c r="R191" s="158">
        <f t="shared" si="22"/>
        <v>2.0000000000000002E-5</v>
      </c>
      <c r="S191" s="158">
        <v>0</v>
      </c>
      <c r="T191" s="159">
        <f t="shared" si="2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0" t="s">
        <v>722</v>
      </c>
      <c r="AT191" s="160" t="s">
        <v>257</v>
      </c>
      <c r="AU191" s="160" t="s">
        <v>85</v>
      </c>
      <c r="AY191" s="17" t="s">
        <v>145</v>
      </c>
      <c r="BE191" s="161">
        <f t="shared" si="24"/>
        <v>0</v>
      </c>
      <c r="BF191" s="161">
        <f t="shared" si="25"/>
        <v>0</v>
      </c>
      <c r="BG191" s="161">
        <f t="shared" si="26"/>
        <v>0</v>
      </c>
      <c r="BH191" s="161">
        <f t="shared" si="27"/>
        <v>0</v>
      </c>
      <c r="BI191" s="161">
        <f t="shared" si="28"/>
        <v>0</v>
      </c>
      <c r="BJ191" s="17" t="s">
        <v>83</v>
      </c>
      <c r="BK191" s="161">
        <f t="shared" si="29"/>
        <v>0</v>
      </c>
      <c r="BL191" s="17" t="s">
        <v>722</v>
      </c>
      <c r="BM191" s="160" t="s">
        <v>771</v>
      </c>
    </row>
    <row r="192" spans="1:65" s="2" customFormat="1" ht="24.15" customHeight="1">
      <c r="A192" s="32"/>
      <c r="B192" s="148"/>
      <c r="C192" s="149" t="s">
        <v>423</v>
      </c>
      <c r="D192" s="149" t="s">
        <v>147</v>
      </c>
      <c r="E192" s="150" t="s">
        <v>772</v>
      </c>
      <c r="F192" s="151" t="s">
        <v>773</v>
      </c>
      <c r="G192" s="152" t="s">
        <v>189</v>
      </c>
      <c r="H192" s="153">
        <v>3.11</v>
      </c>
      <c r="I192" s="154"/>
      <c r="J192" s="155">
        <f t="shared" si="20"/>
        <v>0</v>
      </c>
      <c r="K192" s="151" t="s">
        <v>151</v>
      </c>
      <c r="L192" s="33"/>
      <c r="M192" s="156" t="s">
        <v>1</v>
      </c>
      <c r="N192" s="157" t="s">
        <v>41</v>
      </c>
      <c r="O192" s="58"/>
      <c r="P192" s="158">
        <f t="shared" si="21"/>
        <v>0</v>
      </c>
      <c r="Q192" s="158">
        <v>0</v>
      </c>
      <c r="R192" s="158">
        <f t="shared" si="22"/>
        <v>0</v>
      </c>
      <c r="S192" s="158">
        <v>0</v>
      </c>
      <c r="T192" s="159">
        <f t="shared" si="2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0" t="s">
        <v>709</v>
      </c>
      <c r="AT192" s="160" t="s">
        <v>147</v>
      </c>
      <c r="AU192" s="160" t="s">
        <v>85</v>
      </c>
      <c r="AY192" s="17" t="s">
        <v>145</v>
      </c>
      <c r="BE192" s="161">
        <f t="shared" si="24"/>
        <v>0</v>
      </c>
      <c r="BF192" s="161">
        <f t="shared" si="25"/>
        <v>0</v>
      </c>
      <c r="BG192" s="161">
        <f t="shared" si="26"/>
        <v>0</v>
      </c>
      <c r="BH192" s="161">
        <f t="shared" si="27"/>
        <v>0</v>
      </c>
      <c r="BI192" s="161">
        <f t="shared" si="28"/>
        <v>0</v>
      </c>
      <c r="BJ192" s="17" t="s">
        <v>83</v>
      </c>
      <c r="BK192" s="161">
        <f t="shared" si="29"/>
        <v>0</v>
      </c>
      <c r="BL192" s="17" t="s">
        <v>709</v>
      </c>
      <c r="BM192" s="160" t="s">
        <v>774</v>
      </c>
    </row>
    <row r="193" spans="1:65" s="2" customFormat="1" ht="37.799999999999997" customHeight="1">
      <c r="A193" s="32"/>
      <c r="B193" s="148"/>
      <c r="C193" s="149" t="s">
        <v>427</v>
      </c>
      <c r="D193" s="149" t="s">
        <v>147</v>
      </c>
      <c r="E193" s="150" t="s">
        <v>775</v>
      </c>
      <c r="F193" s="151" t="s">
        <v>776</v>
      </c>
      <c r="G193" s="152" t="s">
        <v>189</v>
      </c>
      <c r="H193" s="153">
        <v>31.1</v>
      </c>
      <c r="I193" s="154"/>
      <c r="J193" s="155">
        <f t="shared" si="20"/>
        <v>0</v>
      </c>
      <c r="K193" s="151" t="s">
        <v>151</v>
      </c>
      <c r="L193" s="33"/>
      <c r="M193" s="156" t="s">
        <v>1</v>
      </c>
      <c r="N193" s="157" t="s">
        <v>41</v>
      </c>
      <c r="O193" s="58"/>
      <c r="P193" s="158">
        <f t="shared" si="21"/>
        <v>0</v>
      </c>
      <c r="Q193" s="158">
        <v>0</v>
      </c>
      <c r="R193" s="158">
        <f t="shared" si="22"/>
        <v>0</v>
      </c>
      <c r="S193" s="158">
        <v>0</v>
      </c>
      <c r="T193" s="159">
        <f t="shared" si="2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0" t="s">
        <v>709</v>
      </c>
      <c r="AT193" s="160" t="s">
        <v>147</v>
      </c>
      <c r="AU193" s="160" t="s">
        <v>85</v>
      </c>
      <c r="AY193" s="17" t="s">
        <v>145</v>
      </c>
      <c r="BE193" s="161">
        <f t="shared" si="24"/>
        <v>0</v>
      </c>
      <c r="BF193" s="161">
        <f t="shared" si="25"/>
        <v>0</v>
      </c>
      <c r="BG193" s="161">
        <f t="shared" si="26"/>
        <v>0</v>
      </c>
      <c r="BH193" s="161">
        <f t="shared" si="27"/>
        <v>0</v>
      </c>
      <c r="BI193" s="161">
        <f t="shared" si="28"/>
        <v>0</v>
      </c>
      <c r="BJ193" s="17" t="s">
        <v>83</v>
      </c>
      <c r="BK193" s="161">
        <f t="shared" si="29"/>
        <v>0</v>
      </c>
      <c r="BL193" s="17" t="s">
        <v>709</v>
      </c>
      <c r="BM193" s="160" t="s">
        <v>777</v>
      </c>
    </row>
    <row r="194" spans="1:65" s="2" customFormat="1" ht="49.05" customHeight="1">
      <c r="A194" s="32"/>
      <c r="B194" s="148"/>
      <c r="C194" s="149" t="s">
        <v>431</v>
      </c>
      <c r="D194" s="149" t="s">
        <v>147</v>
      </c>
      <c r="E194" s="150" t="s">
        <v>778</v>
      </c>
      <c r="F194" s="151" t="s">
        <v>779</v>
      </c>
      <c r="G194" s="152" t="s">
        <v>189</v>
      </c>
      <c r="H194" s="153">
        <v>3.11</v>
      </c>
      <c r="I194" s="154"/>
      <c r="J194" s="155">
        <f t="shared" si="20"/>
        <v>0</v>
      </c>
      <c r="K194" s="151" t="s">
        <v>151</v>
      </c>
      <c r="L194" s="33"/>
      <c r="M194" s="156" t="s">
        <v>1</v>
      </c>
      <c r="N194" s="157" t="s">
        <v>41</v>
      </c>
      <c r="O194" s="58"/>
      <c r="P194" s="158">
        <f t="shared" si="21"/>
        <v>0</v>
      </c>
      <c r="Q194" s="158">
        <v>0</v>
      </c>
      <c r="R194" s="158">
        <f t="shared" si="22"/>
        <v>0</v>
      </c>
      <c r="S194" s="158">
        <v>0</v>
      </c>
      <c r="T194" s="159">
        <f t="shared" si="23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0" t="s">
        <v>709</v>
      </c>
      <c r="AT194" s="160" t="s">
        <v>147</v>
      </c>
      <c r="AU194" s="160" t="s">
        <v>85</v>
      </c>
      <c r="AY194" s="17" t="s">
        <v>145</v>
      </c>
      <c r="BE194" s="161">
        <f t="shared" si="24"/>
        <v>0</v>
      </c>
      <c r="BF194" s="161">
        <f t="shared" si="25"/>
        <v>0</v>
      </c>
      <c r="BG194" s="161">
        <f t="shared" si="26"/>
        <v>0</v>
      </c>
      <c r="BH194" s="161">
        <f t="shared" si="27"/>
        <v>0</v>
      </c>
      <c r="BI194" s="161">
        <f t="shared" si="28"/>
        <v>0</v>
      </c>
      <c r="BJ194" s="17" t="s">
        <v>83</v>
      </c>
      <c r="BK194" s="161">
        <f t="shared" si="29"/>
        <v>0</v>
      </c>
      <c r="BL194" s="17" t="s">
        <v>709</v>
      </c>
      <c r="BM194" s="160" t="s">
        <v>780</v>
      </c>
    </row>
    <row r="195" spans="1:65" s="2" customFormat="1" ht="24.15" customHeight="1">
      <c r="A195" s="32"/>
      <c r="B195" s="148"/>
      <c r="C195" s="149" t="s">
        <v>435</v>
      </c>
      <c r="D195" s="149" t="s">
        <v>147</v>
      </c>
      <c r="E195" s="150" t="s">
        <v>781</v>
      </c>
      <c r="F195" s="151" t="s">
        <v>782</v>
      </c>
      <c r="G195" s="152" t="s">
        <v>783</v>
      </c>
      <c r="H195" s="153">
        <v>2</v>
      </c>
      <c r="I195" s="154"/>
      <c r="J195" s="155">
        <f t="shared" si="20"/>
        <v>0</v>
      </c>
      <c r="K195" s="151" t="s">
        <v>1</v>
      </c>
      <c r="L195" s="33"/>
      <c r="M195" s="156" t="s">
        <v>1</v>
      </c>
      <c r="N195" s="157" t="s">
        <v>41</v>
      </c>
      <c r="O195" s="58"/>
      <c r="P195" s="158">
        <f t="shared" si="21"/>
        <v>0</v>
      </c>
      <c r="Q195" s="158">
        <v>0</v>
      </c>
      <c r="R195" s="158">
        <f t="shared" si="22"/>
        <v>0</v>
      </c>
      <c r="S195" s="158">
        <v>0</v>
      </c>
      <c r="T195" s="159">
        <f t="shared" si="23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0" t="s">
        <v>709</v>
      </c>
      <c r="AT195" s="160" t="s">
        <v>147</v>
      </c>
      <c r="AU195" s="160" t="s">
        <v>85</v>
      </c>
      <c r="AY195" s="17" t="s">
        <v>145</v>
      </c>
      <c r="BE195" s="161">
        <f t="shared" si="24"/>
        <v>0</v>
      </c>
      <c r="BF195" s="161">
        <f t="shared" si="25"/>
        <v>0</v>
      </c>
      <c r="BG195" s="161">
        <f t="shared" si="26"/>
        <v>0</v>
      </c>
      <c r="BH195" s="161">
        <f t="shared" si="27"/>
        <v>0</v>
      </c>
      <c r="BI195" s="161">
        <f t="shared" si="28"/>
        <v>0</v>
      </c>
      <c r="BJ195" s="17" t="s">
        <v>83</v>
      </c>
      <c r="BK195" s="161">
        <f t="shared" si="29"/>
        <v>0</v>
      </c>
      <c r="BL195" s="17" t="s">
        <v>709</v>
      </c>
      <c r="BM195" s="160" t="s">
        <v>784</v>
      </c>
    </row>
    <row r="196" spans="1:65" s="2" customFormat="1" ht="76.349999999999994" customHeight="1">
      <c r="A196" s="32"/>
      <c r="B196" s="148"/>
      <c r="C196" s="149" t="s">
        <v>446</v>
      </c>
      <c r="D196" s="149" t="s">
        <v>147</v>
      </c>
      <c r="E196" s="150" t="s">
        <v>785</v>
      </c>
      <c r="F196" s="151" t="s">
        <v>786</v>
      </c>
      <c r="G196" s="152" t="s">
        <v>205</v>
      </c>
      <c r="H196" s="153">
        <v>2</v>
      </c>
      <c r="I196" s="154"/>
      <c r="J196" s="155">
        <f t="shared" si="20"/>
        <v>0</v>
      </c>
      <c r="K196" s="151" t="s">
        <v>1</v>
      </c>
      <c r="L196" s="33"/>
      <c r="M196" s="156" t="s">
        <v>1</v>
      </c>
      <c r="N196" s="157" t="s">
        <v>41</v>
      </c>
      <c r="O196" s="58"/>
      <c r="P196" s="158">
        <f t="shared" si="21"/>
        <v>0</v>
      </c>
      <c r="Q196" s="158">
        <v>0</v>
      </c>
      <c r="R196" s="158">
        <f t="shared" si="22"/>
        <v>0</v>
      </c>
      <c r="S196" s="158">
        <v>0</v>
      </c>
      <c r="T196" s="159">
        <f t="shared" si="23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0" t="s">
        <v>709</v>
      </c>
      <c r="AT196" s="160" t="s">
        <v>147</v>
      </c>
      <c r="AU196" s="160" t="s">
        <v>85</v>
      </c>
      <c r="AY196" s="17" t="s">
        <v>145</v>
      </c>
      <c r="BE196" s="161">
        <f t="shared" si="24"/>
        <v>0</v>
      </c>
      <c r="BF196" s="161">
        <f t="shared" si="25"/>
        <v>0</v>
      </c>
      <c r="BG196" s="161">
        <f t="shared" si="26"/>
        <v>0</v>
      </c>
      <c r="BH196" s="161">
        <f t="shared" si="27"/>
        <v>0</v>
      </c>
      <c r="BI196" s="161">
        <f t="shared" si="28"/>
        <v>0</v>
      </c>
      <c r="BJ196" s="17" t="s">
        <v>83</v>
      </c>
      <c r="BK196" s="161">
        <f t="shared" si="29"/>
        <v>0</v>
      </c>
      <c r="BL196" s="17" t="s">
        <v>709</v>
      </c>
      <c r="BM196" s="160" t="s">
        <v>787</v>
      </c>
    </row>
    <row r="197" spans="1:65" s="12" customFormat="1" ht="25.95" customHeight="1">
      <c r="B197" s="135"/>
      <c r="D197" s="136" t="s">
        <v>75</v>
      </c>
      <c r="E197" s="137" t="s">
        <v>788</v>
      </c>
      <c r="F197" s="137" t="s">
        <v>789</v>
      </c>
      <c r="I197" s="138"/>
      <c r="J197" s="139">
        <f>BK197</f>
        <v>0</v>
      </c>
      <c r="L197" s="135"/>
      <c r="M197" s="140"/>
      <c r="N197" s="141"/>
      <c r="O197" s="141"/>
      <c r="P197" s="142">
        <f>SUM(P198:P199)</f>
        <v>0</v>
      </c>
      <c r="Q197" s="141"/>
      <c r="R197" s="142">
        <f>SUM(R198:R199)</f>
        <v>0</v>
      </c>
      <c r="S197" s="141"/>
      <c r="T197" s="143">
        <f>SUM(T198:T199)</f>
        <v>0</v>
      </c>
      <c r="AR197" s="136" t="s">
        <v>152</v>
      </c>
      <c r="AT197" s="144" t="s">
        <v>75</v>
      </c>
      <c r="AU197" s="144" t="s">
        <v>76</v>
      </c>
      <c r="AY197" s="136" t="s">
        <v>145</v>
      </c>
      <c r="BK197" s="145">
        <f>SUM(BK198:BK199)</f>
        <v>0</v>
      </c>
    </row>
    <row r="198" spans="1:65" s="2" customFormat="1" ht="24.15" customHeight="1">
      <c r="A198" s="32"/>
      <c r="B198" s="148"/>
      <c r="C198" s="149" t="s">
        <v>790</v>
      </c>
      <c r="D198" s="149" t="s">
        <v>147</v>
      </c>
      <c r="E198" s="150" t="s">
        <v>791</v>
      </c>
      <c r="F198" s="151" t="s">
        <v>792</v>
      </c>
      <c r="G198" s="152" t="s">
        <v>793</v>
      </c>
      <c r="H198" s="153">
        <v>2</v>
      </c>
      <c r="I198" s="154"/>
      <c r="J198" s="155">
        <f>ROUND(I198*H198,2)</f>
        <v>0</v>
      </c>
      <c r="K198" s="151" t="s">
        <v>1</v>
      </c>
      <c r="L198" s="33"/>
      <c r="M198" s="156" t="s">
        <v>1</v>
      </c>
      <c r="N198" s="157" t="s">
        <v>41</v>
      </c>
      <c r="O198" s="58"/>
      <c r="P198" s="158">
        <f>O198*H198</f>
        <v>0</v>
      </c>
      <c r="Q198" s="158">
        <v>0</v>
      </c>
      <c r="R198" s="158">
        <f>Q198*H198</f>
        <v>0</v>
      </c>
      <c r="S198" s="158">
        <v>0</v>
      </c>
      <c r="T198" s="159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0" t="s">
        <v>794</v>
      </c>
      <c r="AT198" s="160" t="s">
        <v>147</v>
      </c>
      <c r="AU198" s="160" t="s">
        <v>83</v>
      </c>
      <c r="AY198" s="17" t="s">
        <v>145</v>
      </c>
      <c r="BE198" s="161">
        <f>IF(N198="základní",J198,0)</f>
        <v>0</v>
      </c>
      <c r="BF198" s="161">
        <f>IF(N198="snížená",J198,0)</f>
        <v>0</v>
      </c>
      <c r="BG198" s="161">
        <f>IF(N198="zákl. přenesená",J198,0)</f>
        <v>0</v>
      </c>
      <c r="BH198" s="161">
        <f>IF(N198="sníž. přenesená",J198,0)</f>
        <v>0</v>
      </c>
      <c r="BI198" s="161">
        <f>IF(N198="nulová",J198,0)</f>
        <v>0</v>
      </c>
      <c r="BJ198" s="17" t="s">
        <v>83</v>
      </c>
      <c r="BK198" s="161">
        <f>ROUND(I198*H198,2)</f>
        <v>0</v>
      </c>
      <c r="BL198" s="17" t="s">
        <v>794</v>
      </c>
      <c r="BM198" s="160" t="s">
        <v>795</v>
      </c>
    </row>
    <row r="199" spans="1:65" s="2" customFormat="1" ht="16.5" customHeight="1">
      <c r="A199" s="32"/>
      <c r="B199" s="148"/>
      <c r="C199" s="149" t="s">
        <v>796</v>
      </c>
      <c r="D199" s="149" t="s">
        <v>147</v>
      </c>
      <c r="E199" s="150" t="s">
        <v>797</v>
      </c>
      <c r="F199" s="151" t="s">
        <v>798</v>
      </c>
      <c r="G199" s="152" t="s">
        <v>793</v>
      </c>
      <c r="H199" s="153">
        <v>1</v>
      </c>
      <c r="I199" s="154"/>
      <c r="J199" s="155">
        <f>ROUND(I199*H199,2)</f>
        <v>0</v>
      </c>
      <c r="K199" s="151" t="s">
        <v>1</v>
      </c>
      <c r="L199" s="33"/>
      <c r="M199" s="156" t="s">
        <v>1</v>
      </c>
      <c r="N199" s="157" t="s">
        <v>41</v>
      </c>
      <c r="O199" s="58"/>
      <c r="P199" s="158">
        <f>O199*H199</f>
        <v>0</v>
      </c>
      <c r="Q199" s="158">
        <v>0</v>
      </c>
      <c r="R199" s="158">
        <f>Q199*H199</f>
        <v>0</v>
      </c>
      <c r="S199" s="158">
        <v>0</v>
      </c>
      <c r="T199" s="159">
        <f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0" t="s">
        <v>794</v>
      </c>
      <c r="AT199" s="160" t="s">
        <v>147</v>
      </c>
      <c r="AU199" s="160" t="s">
        <v>83</v>
      </c>
      <c r="AY199" s="17" t="s">
        <v>145</v>
      </c>
      <c r="BE199" s="161">
        <f>IF(N199="základní",J199,0)</f>
        <v>0</v>
      </c>
      <c r="BF199" s="161">
        <f>IF(N199="snížená",J199,0)</f>
        <v>0</v>
      </c>
      <c r="BG199" s="161">
        <f>IF(N199="zákl. přenesená",J199,0)</f>
        <v>0</v>
      </c>
      <c r="BH199" s="161">
        <f>IF(N199="sníž. přenesená",J199,0)</f>
        <v>0</v>
      </c>
      <c r="BI199" s="161">
        <f>IF(N199="nulová",J199,0)</f>
        <v>0</v>
      </c>
      <c r="BJ199" s="17" t="s">
        <v>83</v>
      </c>
      <c r="BK199" s="161">
        <f>ROUND(I199*H199,2)</f>
        <v>0</v>
      </c>
      <c r="BL199" s="17" t="s">
        <v>794</v>
      </c>
      <c r="BM199" s="160" t="s">
        <v>799</v>
      </c>
    </row>
    <row r="200" spans="1:65" s="12" customFormat="1" ht="25.95" customHeight="1">
      <c r="B200" s="135"/>
      <c r="D200" s="136" t="s">
        <v>75</v>
      </c>
      <c r="E200" s="137" t="s">
        <v>800</v>
      </c>
      <c r="F200" s="137" t="s">
        <v>800</v>
      </c>
      <c r="I200" s="138"/>
      <c r="J200" s="139">
        <f>BK200</f>
        <v>0</v>
      </c>
      <c r="L200" s="135"/>
      <c r="M200" s="140"/>
      <c r="N200" s="141"/>
      <c r="O200" s="141"/>
      <c r="P200" s="142">
        <f>P201</f>
        <v>0</v>
      </c>
      <c r="Q200" s="141"/>
      <c r="R200" s="142">
        <f>R201</f>
        <v>0</v>
      </c>
      <c r="S200" s="141"/>
      <c r="T200" s="143">
        <f>T201</f>
        <v>0</v>
      </c>
      <c r="AR200" s="136" t="s">
        <v>152</v>
      </c>
      <c r="AT200" s="144" t="s">
        <v>75</v>
      </c>
      <c r="AU200" s="144" t="s">
        <v>76</v>
      </c>
      <c r="AY200" s="136" t="s">
        <v>145</v>
      </c>
      <c r="BK200" s="145">
        <f>BK201</f>
        <v>0</v>
      </c>
    </row>
    <row r="201" spans="1:65" s="12" customFormat="1" ht="22.8" customHeight="1">
      <c r="B201" s="135"/>
      <c r="D201" s="136" t="s">
        <v>75</v>
      </c>
      <c r="E201" s="146" t="s">
        <v>801</v>
      </c>
      <c r="F201" s="146" t="s">
        <v>802</v>
      </c>
      <c r="I201" s="138"/>
      <c r="J201" s="147">
        <f>BK201</f>
        <v>0</v>
      </c>
      <c r="L201" s="135"/>
      <c r="M201" s="140"/>
      <c r="N201" s="141"/>
      <c r="O201" s="141"/>
      <c r="P201" s="142">
        <f>P202</f>
        <v>0</v>
      </c>
      <c r="Q201" s="141"/>
      <c r="R201" s="142">
        <f>R202</f>
        <v>0</v>
      </c>
      <c r="S201" s="141"/>
      <c r="T201" s="143">
        <f>T202</f>
        <v>0</v>
      </c>
      <c r="AR201" s="136" t="s">
        <v>152</v>
      </c>
      <c r="AT201" s="144" t="s">
        <v>75</v>
      </c>
      <c r="AU201" s="144" t="s">
        <v>83</v>
      </c>
      <c r="AY201" s="136" t="s">
        <v>145</v>
      </c>
      <c r="BK201" s="145">
        <f>BK202</f>
        <v>0</v>
      </c>
    </row>
    <row r="202" spans="1:65" s="2" customFormat="1" ht="16.5" customHeight="1">
      <c r="A202" s="32"/>
      <c r="B202" s="148"/>
      <c r="C202" s="149" t="s">
        <v>803</v>
      </c>
      <c r="D202" s="149" t="s">
        <v>147</v>
      </c>
      <c r="E202" s="150" t="s">
        <v>804</v>
      </c>
      <c r="F202" s="151" t="s">
        <v>805</v>
      </c>
      <c r="G202" s="152" t="s">
        <v>806</v>
      </c>
      <c r="H202" s="153">
        <v>1</v>
      </c>
      <c r="I202" s="154"/>
      <c r="J202" s="155">
        <f>ROUND(I202*H202,2)</f>
        <v>0</v>
      </c>
      <c r="K202" s="151" t="s">
        <v>1</v>
      </c>
      <c r="L202" s="33"/>
      <c r="M202" s="156" t="s">
        <v>1</v>
      </c>
      <c r="N202" s="157" t="s">
        <v>41</v>
      </c>
      <c r="O202" s="58"/>
      <c r="P202" s="158">
        <f>O202*H202</f>
        <v>0</v>
      </c>
      <c r="Q202" s="158">
        <v>0</v>
      </c>
      <c r="R202" s="158">
        <f>Q202*H202</f>
        <v>0</v>
      </c>
      <c r="S202" s="158">
        <v>0</v>
      </c>
      <c r="T202" s="159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0" t="s">
        <v>794</v>
      </c>
      <c r="AT202" s="160" t="s">
        <v>147</v>
      </c>
      <c r="AU202" s="160" t="s">
        <v>85</v>
      </c>
      <c r="AY202" s="17" t="s">
        <v>145</v>
      </c>
      <c r="BE202" s="161">
        <f>IF(N202="základní",J202,0)</f>
        <v>0</v>
      </c>
      <c r="BF202" s="161">
        <f>IF(N202="snížená",J202,0)</f>
        <v>0</v>
      </c>
      <c r="BG202" s="161">
        <f>IF(N202="zákl. přenesená",J202,0)</f>
        <v>0</v>
      </c>
      <c r="BH202" s="161">
        <f>IF(N202="sníž. přenesená",J202,0)</f>
        <v>0</v>
      </c>
      <c r="BI202" s="161">
        <f>IF(N202="nulová",J202,0)</f>
        <v>0</v>
      </c>
      <c r="BJ202" s="17" t="s">
        <v>83</v>
      </c>
      <c r="BK202" s="161">
        <f>ROUND(I202*H202,2)</f>
        <v>0</v>
      </c>
      <c r="BL202" s="17" t="s">
        <v>794</v>
      </c>
      <c r="BM202" s="160" t="s">
        <v>807</v>
      </c>
    </row>
    <row r="203" spans="1:65" s="12" customFormat="1" ht="25.95" customHeight="1">
      <c r="B203" s="135"/>
      <c r="D203" s="136" t="s">
        <v>75</v>
      </c>
      <c r="E203" s="137" t="s">
        <v>808</v>
      </c>
      <c r="F203" s="137" t="s">
        <v>809</v>
      </c>
      <c r="I203" s="138"/>
      <c r="J203" s="139">
        <f>BK203</f>
        <v>0</v>
      </c>
      <c r="L203" s="135"/>
      <c r="M203" s="140"/>
      <c r="N203" s="141"/>
      <c r="O203" s="141"/>
      <c r="P203" s="142">
        <f>P204</f>
        <v>0</v>
      </c>
      <c r="Q203" s="141"/>
      <c r="R203" s="142">
        <f>R204</f>
        <v>0</v>
      </c>
      <c r="S203" s="141"/>
      <c r="T203" s="143">
        <f>T204</f>
        <v>0</v>
      </c>
      <c r="AR203" s="136" t="s">
        <v>152</v>
      </c>
      <c r="AT203" s="144" t="s">
        <v>75</v>
      </c>
      <c r="AU203" s="144" t="s">
        <v>76</v>
      </c>
      <c r="AY203" s="136" t="s">
        <v>145</v>
      </c>
      <c r="BK203" s="145">
        <f>BK204</f>
        <v>0</v>
      </c>
    </row>
    <row r="204" spans="1:65" s="2" customFormat="1" ht="16.5" customHeight="1">
      <c r="A204" s="32"/>
      <c r="B204" s="148"/>
      <c r="C204" s="149" t="s">
        <v>810</v>
      </c>
      <c r="D204" s="149" t="s">
        <v>147</v>
      </c>
      <c r="E204" s="150" t="s">
        <v>811</v>
      </c>
      <c r="F204" s="151" t="s">
        <v>809</v>
      </c>
      <c r="G204" s="152" t="s">
        <v>793</v>
      </c>
      <c r="H204" s="153">
        <v>8</v>
      </c>
      <c r="I204" s="154"/>
      <c r="J204" s="155">
        <f>ROUND(I204*H204,2)</f>
        <v>0</v>
      </c>
      <c r="K204" s="151" t="s">
        <v>1</v>
      </c>
      <c r="L204" s="33"/>
      <c r="M204" s="156" t="s">
        <v>1</v>
      </c>
      <c r="N204" s="157" t="s">
        <v>41</v>
      </c>
      <c r="O204" s="58"/>
      <c r="P204" s="158">
        <f>O204*H204</f>
        <v>0</v>
      </c>
      <c r="Q204" s="158">
        <v>0</v>
      </c>
      <c r="R204" s="158">
        <f>Q204*H204</f>
        <v>0</v>
      </c>
      <c r="S204" s="158">
        <v>0</v>
      </c>
      <c r="T204" s="159">
        <f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0" t="s">
        <v>794</v>
      </c>
      <c r="AT204" s="160" t="s">
        <v>147</v>
      </c>
      <c r="AU204" s="160" t="s">
        <v>83</v>
      </c>
      <c r="AY204" s="17" t="s">
        <v>145</v>
      </c>
      <c r="BE204" s="161">
        <f>IF(N204="základní",J204,0)</f>
        <v>0</v>
      </c>
      <c r="BF204" s="161">
        <f>IF(N204="snížená",J204,0)</f>
        <v>0</v>
      </c>
      <c r="BG204" s="161">
        <f>IF(N204="zákl. přenesená",J204,0)</f>
        <v>0</v>
      </c>
      <c r="BH204" s="161">
        <f>IF(N204="sníž. přenesená",J204,0)</f>
        <v>0</v>
      </c>
      <c r="BI204" s="161">
        <f>IF(N204="nulová",J204,0)</f>
        <v>0</v>
      </c>
      <c r="BJ204" s="17" t="s">
        <v>83</v>
      </c>
      <c r="BK204" s="161">
        <f>ROUND(I204*H204,2)</f>
        <v>0</v>
      </c>
      <c r="BL204" s="17" t="s">
        <v>794</v>
      </c>
      <c r="BM204" s="160" t="s">
        <v>812</v>
      </c>
    </row>
    <row r="205" spans="1:65" s="12" customFormat="1" ht="25.95" customHeight="1">
      <c r="B205" s="135"/>
      <c r="D205" s="136" t="s">
        <v>75</v>
      </c>
      <c r="E205" s="137" t="s">
        <v>113</v>
      </c>
      <c r="F205" s="137" t="s">
        <v>813</v>
      </c>
      <c r="I205" s="138"/>
      <c r="J205" s="139">
        <f>BK205</f>
        <v>0</v>
      </c>
      <c r="L205" s="135"/>
      <c r="M205" s="140"/>
      <c r="N205" s="141"/>
      <c r="O205" s="141"/>
      <c r="P205" s="142">
        <f>P206+P211+P213</f>
        <v>0</v>
      </c>
      <c r="Q205" s="141"/>
      <c r="R205" s="142">
        <f>R206+R211+R213</f>
        <v>0</v>
      </c>
      <c r="S205" s="141"/>
      <c r="T205" s="143">
        <f>T206+T211+T213</f>
        <v>0</v>
      </c>
      <c r="AR205" s="136" t="s">
        <v>177</v>
      </c>
      <c r="AT205" s="144" t="s">
        <v>75</v>
      </c>
      <c r="AU205" s="144" t="s">
        <v>76</v>
      </c>
      <c r="AY205" s="136" t="s">
        <v>145</v>
      </c>
      <c r="BK205" s="145">
        <f>BK206+BK211+BK213</f>
        <v>0</v>
      </c>
    </row>
    <row r="206" spans="1:65" s="12" customFormat="1" ht="22.8" customHeight="1">
      <c r="B206" s="135"/>
      <c r="D206" s="136" t="s">
        <v>75</v>
      </c>
      <c r="E206" s="146" t="s">
        <v>814</v>
      </c>
      <c r="F206" s="146" t="s">
        <v>815</v>
      </c>
      <c r="I206" s="138"/>
      <c r="J206" s="147">
        <f>BK206</f>
        <v>0</v>
      </c>
      <c r="L206" s="135"/>
      <c r="M206" s="140"/>
      <c r="N206" s="141"/>
      <c r="O206" s="141"/>
      <c r="P206" s="142">
        <f>SUM(P207:P210)</f>
        <v>0</v>
      </c>
      <c r="Q206" s="141"/>
      <c r="R206" s="142">
        <f>SUM(R207:R210)</f>
        <v>0</v>
      </c>
      <c r="S206" s="141"/>
      <c r="T206" s="143">
        <f>SUM(T207:T210)</f>
        <v>0</v>
      </c>
      <c r="AR206" s="136" t="s">
        <v>177</v>
      </c>
      <c r="AT206" s="144" t="s">
        <v>75</v>
      </c>
      <c r="AU206" s="144" t="s">
        <v>83</v>
      </c>
      <c r="AY206" s="136" t="s">
        <v>145</v>
      </c>
      <c r="BK206" s="145">
        <f>SUM(BK207:BK210)</f>
        <v>0</v>
      </c>
    </row>
    <row r="207" spans="1:65" s="2" customFormat="1" ht="16.5" customHeight="1">
      <c r="A207" s="32"/>
      <c r="B207" s="148"/>
      <c r="C207" s="149" t="s">
        <v>816</v>
      </c>
      <c r="D207" s="149" t="s">
        <v>147</v>
      </c>
      <c r="E207" s="150" t="s">
        <v>817</v>
      </c>
      <c r="F207" s="151" t="s">
        <v>818</v>
      </c>
      <c r="G207" s="152" t="s">
        <v>205</v>
      </c>
      <c r="H207" s="153">
        <v>1</v>
      </c>
      <c r="I207" s="154"/>
      <c r="J207" s="155">
        <f>ROUND(I207*H207,2)</f>
        <v>0</v>
      </c>
      <c r="K207" s="151" t="s">
        <v>151</v>
      </c>
      <c r="L207" s="33"/>
      <c r="M207" s="156" t="s">
        <v>1</v>
      </c>
      <c r="N207" s="157" t="s">
        <v>41</v>
      </c>
      <c r="O207" s="58"/>
      <c r="P207" s="158">
        <f>O207*H207</f>
        <v>0</v>
      </c>
      <c r="Q207" s="158">
        <v>0</v>
      </c>
      <c r="R207" s="158">
        <f>Q207*H207</f>
        <v>0</v>
      </c>
      <c r="S207" s="158">
        <v>0</v>
      </c>
      <c r="T207" s="159">
        <f>S207*H207</f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0" t="s">
        <v>819</v>
      </c>
      <c r="AT207" s="160" t="s">
        <v>147</v>
      </c>
      <c r="AU207" s="160" t="s">
        <v>85</v>
      </c>
      <c r="AY207" s="17" t="s">
        <v>145</v>
      </c>
      <c r="BE207" s="161">
        <f>IF(N207="základní",J207,0)</f>
        <v>0</v>
      </c>
      <c r="BF207" s="161">
        <f>IF(N207="snížená",J207,0)</f>
        <v>0</v>
      </c>
      <c r="BG207" s="161">
        <f>IF(N207="zákl. přenesená",J207,0)</f>
        <v>0</v>
      </c>
      <c r="BH207" s="161">
        <f>IF(N207="sníž. přenesená",J207,0)</f>
        <v>0</v>
      </c>
      <c r="BI207" s="161">
        <f>IF(N207="nulová",J207,0)</f>
        <v>0</v>
      </c>
      <c r="BJ207" s="17" t="s">
        <v>83</v>
      </c>
      <c r="BK207" s="161">
        <f>ROUND(I207*H207,2)</f>
        <v>0</v>
      </c>
      <c r="BL207" s="17" t="s">
        <v>819</v>
      </c>
      <c r="BM207" s="160" t="s">
        <v>820</v>
      </c>
    </row>
    <row r="208" spans="1:65" s="2" customFormat="1" ht="16.5" customHeight="1">
      <c r="A208" s="32"/>
      <c r="B208" s="148"/>
      <c r="C208" s="149" t="s">
        <v>821</v>
      </c>
      <c r="D208" s="149" t="s">
        <v>147</v>
      </c>
      <c r="E208" s="150" t="s">
        <v>822</v>
      </c>
      <c r="F208" s="151" t="s">
        <v>823</v>
      </c>
      <c r="G208" s="152" t="s">
        <v>693</v>
      </c>
      <c r="H208" s="153">
        <v>1</v>
      </c>
      <c r="I208" s="154"/>
      <c r="J208" s="155">
        <f>ROUND(I208*H208,2)</f>
        <v>0</v>
      </c>
      <c r="K208" s="151" t="s">
        <v>151</v>
      </c>
      <c r="L208" s="33"/>
      <c r="M208" s="156" t="s">
        <v>1</v>
      </c>
      <c r="N208" s="157" t="s">
        <v>41</v>
      </c>
      <c r="O208" s="58"/>
      <c r="P208" s="158">
        <f>O208*H208</f>
        <v>0</v>
      </c>
      <c r="Q208" s="158">
        <v>0</v>
      </c>
      <c r="R208" s="158">
        <f>Q208*H208</f>
        <v>0</v>
      </c>
      <c r="S208" s="158">
        <v>0</v>
      </c>
      <c r="T208" s="159">
        <f>S208*H208</f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0" t="s">
        <v>819</v>
      </c>
      <c r="AT208" s="160" t="s">
        <v>147</v>
      </c>
      <c r="AU208" s="160" t="s">
        <v>85</v>
      </c>
      <c r="AY208" s="17" t="s">
        <v>145</v>
      </c>
      <c r="BE208" s="161">
        <f>IF(N208="základní",J208,0)</f>
        <v>0</v>
      </c>
      <c r="BF208" s="161">
        <f>IF(N208="snížená",J208,0)</f>
        <v>0</v>
      </c>
      <c r="BG208" s="161">
        <f>IF(N208="zákl. přenesená",J208,0)</f>
        <v>0</v>
      </c>
      <c r="BH208" s="161">
        <f>IF(N208="sníž. přenesená",J208,0)</f>
        <v>0</v>
      </c>
      <c r="BI208" s="161">
        <f>IF(N208="nulová",J208,0)</f>
        <v>0</v>
      </c>
      <c r="BJ208" s="17" t="s">
        <v>83</v>
      </c>
      <c r="BK208" s="161">
        <f>ROUND(I208*H208,2)</f>
        <v>0</v>
      </c>
      <c r="BL208" s="17" t="s">
        <v>819</v>
      </c>
      <c r="BM208" s="160" t="s">
        <v>824</v>
      </c>
    </row>
    <row r="209" spans="1:65" s="2" customFormat="1" ht="16.5" customHeight="1">
      <c r="A209" s="32"/>
      <c r="B209" s="148"/>
      <c r="C209" s="149" t="s">
        <v>825</v>
      </c>
      <c r="D209" s="149" t="s">
        <v>147</v>
      </c>
      <c r="E209" s="150" t="s">
        <v>826</v>
      </c>
      <c r="F209" s="151" t="s">
        <v>827</v>
      </c>
      <c r="G209" s="152" t="s">
        <v>693</v>
      </c>
      <c r="H209" s="153">
        <v>1</v>
      </c>
      <c r="I209" s="154"/>
      <c r="J209" s="155">
        <f>ROUND(I209*H209,2)</f>
        <v>0</v>
      </c>
      <c r="K209" s="151" t="s">
        <v>151</v>
      </c>
      <c r="L209" s="33"/>
      <c r="M209" s="156" t="s">
        <v>1</v>
      </c>
      <c r="N209" s="157" t="s">
        <v>41</v>
      </c>
      <c r="O209" s="58"/>
      <c r="P209" s="158">
        <f>O209*H209</f>
        <v>0</v>
      </c>
      <c r="Q209" s="158">
        <v>0</v>
      </c>
      <c r="R209" s="158">
        <f>Q209*H209</f>
        <v>0</v>
      </c>
      <c r="S209" s="158">
        <v>0</v>
      </c>
      <c r="T209" s="159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0" t="s">
        <v>819</v>
      </c>
      <c r="AT209" s="160" t="s">
        <v>147</v>
      </c>
      <c r="AU209" s="160" t="s">
        <v>85</v>
      </c>
      <c r="AY209" s="17" t="s">
        <v>145</v>
      </c>
      <c r="BE209" s="161">
        <f>IF(N209="základní",J209,0)</f>
        <v>0</v>
      </c>
      <c r="BF209" s="161">
        <f>IF(N209="snížená",J209,0)</f>
        <v>0</v>
      </c>
      <c r="BG209" s="161">
        <f>IF(N209="zákl. přenesená",J209,0)</f>
        <v>0</v>
      </c>
      <c r="BH209" s="161">
        <f>IF(N209="sníž. přenesená",J209,0)</f>
        <v>0</v>
      </c>
      <c r="BI209" s="161">
        <f>IF(N209="nulová",J209,0)</f>
        <v>0</v>
      </c>
      <c r="BJ209" s="17" t="s">
        <v>83</v>
      </c>
      <c r="BK209" s="161">
        <f>ROUND(I209*H209,2)</f>
        <v>0</v>
      </c>
      <c r="BL209" s="17" t="s">
        <v>819</v>
      </c>
      <c r="BM209" s="160" t="s">
        <v>828</v>
      </c>
    </row>
    <row r="210" spans="1:65" s="2" customFormat="1" ht="16.5" customHeight="1">
      <c r="A210" s="32"/>
      <c r="B210" s="148"/>
      <c r="C210" s="149" t="s">
        <v>829</v>
      </c>
      <c r="D210" s="149" t="s">
        <v>147</v>
      </c>
      <c r="E210" s="150" t="s">
        <v>830</v>
      </c>
      <c r="F210" s="151" t="s">
        <v>831</v>
      </c>
      <c r="G210" s="152" t="s">
        <v>693</v>
      </c>
      <c r="H210" s="153">
        <v>1</v>
      </c>
      <c r="I210" s="154"/>
      <c r="J210" s="155">
        <f>ROUND(I210*H210,2)</f>
        <v>0</v>
      </c>
      <c r="K210" s="151" t="s">
        <v>151</v>
      </c>
      <c r="L210" s="33"/>
      <c r="M210" s="156" t="s">
        <v>1</v>
      </c>
      <c r="N210" s="157" t="s">
        <v>41</v>
      </c>
      <c r="O210" s="58"/>
      <c r="P210" s="158">
        <f>O210*H210</f>
        <v>0</v>
      </c>
      <c r="Q210" s="158">
        <v>0</v>
      </c>
      <c r="R210" s="158">
        <f>Q210*H210</f>
        <v>0</v>
      </c>
      <c r="S210" s="158">
        <v>0</v>
      </c>
      <c r="T210" s="159">
        <f>S210*H210</f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0" t="s">
        <v>819</v>
      </c>
      <c r="AT210" s="160" t="s">
        <v>147</v>
      </c>
      <c r="AU210" s="160" t="s">
        <v>85</v>
      </c>
      <c r="AY210" s="17" t="s">
        <v>145</v>
      </c>
      <c r="BE210" s="161">
        <f>IF(N210="základní",J210,0)</f>
        <v>0</v>
      </c>
      <c r="BF210" s="161">
        <f>IF(N210="snížená",J210,0)</f>
        <v>0</v>
      </c>
      <c r="BG210" s="161">
        <f>IF(N210="zákl. přenesená",J210,0)</f>
        <v>0</v>
      </c>
      <c r="BH210" s="161">
        <f>IF(N210="sníž. přenesená",J210,0)</f>
        <v>0</v>
      </c>
      <c r="BI210" s="161">
        <f>IF(N210="nulová",J210,0)</f>
        <v>0</v>
      </c>
      <c r="BJ210" s="17" t="s">
        <v>83</v>
      </c>
      <c r="BK210" s="161">
        <f>ROUND(I210*H210,2)</f>
        <v>0</v>
      </c>
      <c r="BL210" s="17" t="s">
        <v>819</v>
      </c>
      <c r="BM210" s="160" t="s">
        <v>832</v>
      </c>
    </row>
    <row r="211" spans="1:65" s="12" customFormat="1" ht="22.8" customHeight="1">
      <c r="B211" s="135"/>
      <c r="D211" s="136" t="s">
        <v>75</v>
      </c>
      <c r="E211" s="146" t="s">
        <v>833</v>
      </c>
      <c r="F211" s="146" t="s">
        <v>834</v>
      </c>
      <c r="I211" s="138"/>
      <c r="J211" s="147">
        <f>BK211</f>
        <v>0</v>
      </c>
      <c r="L211" s="135"/>
      <c r="M211" s="140"/>
      <c r="N211" s="141"/>
      <c r="O211" s="141"/>
      <c r="P211" s="142">
        <f>P212</f>
        <v>0</v>
      </c>
      <c r="Q211" s="141"/>
      <c r="R211" s="142">
        <f>R212</f>
        <v>0</v>
      </c>
      <c r="S211" s="141"/>
      <c r="T211" s="143">
        <f>T212</f>
        <v>0</v>
      </c>
      <c r="AR211" s="136" t="s">
        <v>177</v>
      </c>
      <c r="AT211" s="144" t="s">
        <v>75</v>
      </c>
      <c r="AU211" s="144" t="s">
        <v>83</v>
      </c>
      <c r="AY211" s="136" t="s">
        <v>145</v>
      </c>
      <c r="BK211" s="145">
        <f>BK212</f>
        <v>0</v>
      </c>
    </row>
    <row r="212" spans="1:65" s="2" customFormat="1" ht="16.5" customHeight="1">
      <c r="A212" s="32"/>
      <c r="B212" s="148"/>
      <c r="C212" s="149" t="s">
        <v>835</v>
      </c>
      <c r="D212" s="149" t="s">
        <v>147</v>
      </c>
      <c r="E212" s="150" t="s">
        <v>836</v>
      </c>
      <c r="F212" s="151" t="s">
        <v>834</v>
      </c>
      <c r="G212" s="152" t="s">
        <v>837</v>
      </c>
      <c r="H212" s="153">
        <v>1</v>
      </c>
      <c r="I212" s="154"/>
      <c r="J212" s="155">
        <f>ROUND(I212*H212,2)</f>
        <v>0</v>
      </c>
      <c r="K212" s="151" t="s">
        <v>151</v>
      </c>
      <c r="L212" s="33"/>
      <c r="M212" s="156" t="s">
        <v>1</v>
      </c>
      <c r="N212" s="157" t="s">
        <v>41</v>
      </c>
      <c r="O212" s="58"/>
      <c r="P212" s="158">
        <f>O212*H212</f>
        <v>0</v>
      </c>
      <c r="Q212" s="158">
        <v>0</v>
      </c>
      <c r="R212" s="158">
        <f>Q212*H212</f>
        <v>0</v>
      </c>
      <c r="S212" s="158">
        <v>0</v>
      </c>
      <c r="T212" s="159">
        <f>S212*H212</f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0" t="s">
        <v>819</v>
      </c>
      <c r="AT212" s="160" t="s">
        <v>147</v>
      </c>
      <c r="AU212" s="160" t="s">
        <v>85</v>
      </c>
      <c r="AY212" s="17" t="s">
        <v>145</v>
      </c>
      <c r="BE212" s="161">
        <f>IF(N212="základní",J212,0)</f>
        <v>0</v>
      </c>
      <c r="BF212" s="161">
        <f>IF(N212="snížená",J212,0)</f>
        <v>0</v>
      </c>
      <c r="BG212" s="161">
        <f>IF(N212="zákl. přenesená",J212,0)</f>
        <v>0</v>
      </c>
      <c r="BH212" s="161">
        <f>IF(N212="sníž. přenesená",J212,0)</f>
        <v>0</v>
      </c>
      <c r="BI212" s="161">
        <f>IF(N212="nulová",J212,0)</f>
        <v>0</v>
      </c>
      <c r="BJ212" s="17" t="s">
        <v>83</v>
      </c>
      <c r="BK212" s="161">
        <f>ROUND(I212*H212,2)</f>
        <v>0</v>
      </c>
      <c r="BL212" s="17" t="s">
        <v>819</v>
      </c>
      <c r="BM212" s="160" t="s">
        <v>838</v>
      </c>
    </row>
    <row r="213" spans="1:65" s="12" customFormat="1" ht="22.8" customHeight="1">
      <c r="B213" s="135"/>
      <c r="D213" s="136" t="s">
        <v>75</v>
      </c>
      <c r="E213" s="146" t="s">
        <v>839</v>
      </c>
      <c r="F213" s="146" t="s">
        <v>840</v>
      </c>
      <c r="I213" s="138"/>
      <c r="J213" s="147">
        <f>BK213</f>
        <v>0</v>
      </c>
      <c r="L213" s="135"/>
      <c r="M213" s="140"/>
      <c r="N213" s="141"/>
      <c r="O213" s="141"/>
      <c r="P213" s="142">
        <f>SUM(P214:P215)</f>
        <v>0</v>
      </c>
      <c r="Q213" s="141"/>
      <c r="R213" s="142">
        <f>SUM(R214:R215)</f>
        <v>0</v>
      </c>
      <c r="S213" s="141"/>
      <c r="T213" s="143">
        <f>SUM(T214:T215)</f>
        <v>0</v>
      </c>
      <c r="AR213" s="136" t="s">
        <v>177</v>
      </c>
      <c r="AT213" s="144" t="s">
        <v>75</v>
      </c>
      <c r="AU213" s="144" t="s">
        <v>83</v>
      </c>
      <c r="AY213" s="136" t="s">
        <v>145</v>
      </c>
      <c r="BK213" s="145">
        <f>SUM(BK214:BK215)</f>
        <v>0</v>
      </c>
    </row>
    <row r="214" spans="1:65" s="2" customFormat="1" ht="21.75" customHeight="1">
      <c r="A214" s="32"/>
      <c r="B214" s="148"/>
      <c r="C214" s="149" t="s">
        <v>841</v>
      </c>
      <c r="D214" s="149" t="s">
        <v>147</v>
      </c>
      <c r="E214" s="150" t="s">
        <v>842</v>
      </c>
      <c r="F214" s="151" t="s">
        <v>843</v>
      </c>
      <c r="G214" s="152" t="s">
        <v>205</v>
      </c>
      <c r="H214" s="153">
        <v>1</v>
      </c>
      <c r="I214" s="154"/>
      <c r="J214" s="155">
        <f>ROUND(I214*H214,2)</f>
        <v>0</v>
      </c>
      <c r="K214" s="151" t="s">
        <v>151</v>
      </c>
      <c r="L214" s="33"/>
      <c r="M214" s="156" t="s">
        <v>1</v>
      </c>
      <c r="N214" s="157" t="s">
        <v>41</v>
      </c>
      <c r="O214" s="58"/>
      <c r="P214" s="158">
        <f>O214*H214</f>
        <v>0</v>
      </c>
      <c r="Q214" s="158">
        <v>0</v>
      </c>
      <c r="R214" s="158">
        <f>Q214*H214</f>
        <v>0</v>
      </c>
      <c r="S214" s="158">
        <v>0</v>
      </c>
      <c r="T214" s="159">
        <f>S214*H214</f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60" t="s">
        <v>819</v>
      </c>
      <c r="AT214" s="160" t="s">
        <v>147</v>
      </c>
      <c r="AU214" s="160" t="s">
        <v>85</v>
      </c>
      <c r="AY214" s="17" t="s">
        <v>145</v>
      </c>
      <c r="BE214" s="161">
        <f>IF(N214="základní",J214,0)</f>
        <v>0</v>
      </c>
      <c r="BF214" s="161">
        <f>IF(N214="snížená",J214,0)</f>
        <v>0</v>
      </c>
      <c r="BG214" s="161">
        <f>IF(N214="zákl. přenesená",J214,0)</f>
        <v>0</v>
      </c>
      <c r="BH214" s="161">
        <f>IF(N214="sníž. přenesená",J214,0)</f>
        <v>0</v>
      </c>
      <c r="BI214" s="161">
        <f>IF(N214="nulová",J214,0)</f>
        <v>0</v>
      </c>
      <c r="BJ214" s="17" t="s">
        <v>83</v>
      </c>
      <c r="BK214" s="161">
        <f>ROUND(I214*H214,2)</f>
        <v>0</v>
      </c>
      <c r="BL214" s="17" t="s">
        <v>819</v>
      </c>
      <c r="BM214" s="160" t="s">
        <v>844</v>
      </c>
    </row>
    <row r="215" spans="1:65" s="2" customFormat="1" ht="16.5" customHeight="1">
      <c r="A215" s="32"/>
      <c r="B215" s="148"/>
      <c r="C215" s="149" t="s">
        <v>845</v>
      </c>
      <c r="D215" s="149" t="s">
        <v>147</v>
      </c>
      <c r="E215" s="150" t="s">
        <v>846</v>
      </c>
      <c r="F215" s="151" t="s">
        <v>847</v>
      </c>
      <c r="G215" s="152" t="s">
        <v>837</v>
      </c>
      <c r="H215" s="153">
        <v>1</v>
      </c>
      <c r="I215" s="154"/>
      <c r="J215" s="155">
        <f>ROUND(I215*H215,2)</f>
        <v>0</v>
      </c>
      <c r="K215" s="151" t="s">
        <v>151</v>
      </c>
      <c r="L215" s="33"/>
      <c r="M215" s="199" t="s">
        <v>1</v>
      </c>
      <c r="N215" s="200" t="s">
        <v>41</v>
      </c>
      <c r="O215" s="201"/>
      <c r="P215" s="202">
        <f>O215*H215</f>
        <v>0</v>
      </c>
      <c r="Q215" s="202">
        <v>0</v>
      </c>
      <c r="R215" s="202">
        <f>Q215*H215</f>
        <v>0</v>
      </c>
      <c r="S215" s="202">
        <v>0</v>
      </c>
      <c r="T215" s="203">
        <f>S215*H215</f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0" t="s">
        <v>819</v>
      </c>
      <c r="AT215" s="160" t="s">
        <v>147</v>
      </c>
      <c r="AU215" s="160" t="s">
        <v>85</v>
      </c>
      <c r="AY215" s="17" t="s">
        <v>145</v>
      </c>
      <c r="BE215" s="161">
        <f>IF(N215="základní",J215,0)</f>
        <v>0</v>
      </c>
      <c r="BF215" s="161">
        <f>IF(N215="snížená",J215,0)</f>
        <v>0</v>
      </c>
      <c r="BG215" s="161">
        <f>IF(N215="zákl. přenesená",J215,0)</f>
        <v>0</v>
      </c>
      <c r="BH215" s="161">
        <f>IF(N215="sníž. přenesená",J215,0)</f>
        <v>0</v>
      </c>
      <c r="BI215" s="161">
        <f>IF(N215="nulová",J215,0)</f>
        <v>0</v>
      </c>
      <c r="BJ215" s="17" t="s">
        <v>83</v>
      </c>
      <c r="BK215" s="161">
        <f>ROUND(I215*H215,2)</f>
        <v>0</v>
      </c>
      <c r="BL215" s="17" t="s">
        <v>819</v>
      </c>
      <c r="BM215" s="160" t="s">
        <v>848</v>
      </c>
    </row>
    <row r="216" spans="1:65" s="2" customFormat="1" ht="6.9" customHeight="1">
      <c r="A216" s="32"/>
      <c r="B216" s="47"/>
      <c r="C216" s="48"/>
      <c r="D216" s="48"/>
      <c r="E216" s="48"/>
      <c r="F216" s="48"/>
      <c r="G216" s="48"/>
      <c r="H216" s="48"/>
      <c r="I216" s="48"/>
      <c r="J216" s="48"/>
      <c r="K216" s="48"/>
      <c r="L216" s="33"/>
      <c r="M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</row>
  </sheetData>
  <sheetProtection algorithmName="SHA-512" hashValue="O7a4JrNZpbaToC4IWMEb+SbrWwCSFOboUlOkT7NPBLa3nkvlh9fX8QcQn/azMV2sUrLIOFfV15p9hYZb06OATQ==" saltValue="LLuztCh9zrB8jyYgq3DNiA==" spinCount="100000" sheet="1" objects="1" scenarios="1"/>
  <protectedRanges>
    <protectedRange sqref="E20 J19:J20 I139:I215" name="Oblast1"/>
  </protectedRanges>
  <autoFilter ref="C135:K215"/>
  <mergeCells count="12">
    <mergeCell ref="E128:H128"/>
    <mergeCell ref="L2:V2"/>
    <mergeCell ref="E85:H85"/>
    <mergeCell ref="E87:H87"/>
    <mergeCell ref="E89:H89"/>
    <mergeCell ref="E124:H124"/>
    <mergeCell ref="E126:H12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8"/>
  <sheetViews>
    <sheetView showGridLines="0" workbookViewId="0">
      <selection activeCell="J24" sqref="J24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9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7" t="s">
        <v>111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1:46" s="1" customFormat="1" ht="24.9" customHeight="1">
      <c r="B4" s="20"/>
      <c r="D4" s="21" t="s">
        <v>115</v>
      </c>
      <c r="L4" s="20"/>
      <c r="M4" s="98" t="s">
        <v>10</v>
      </c>
      <c r="AT4" s="17" t="s">
        <v>3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26.25" customHeight="1">
      <c r="B7" s="20"/>
      <c r="E7" s="253" t="str">
        <f>'Rekapitulace stavby'!K6</f>
        <v>Stavební úprava úseku od stávajícího železničního mostu po křižovatku Skalička a Rudolfov</v>
      </c>
      <c r="F7" s="254"/>
      <c r="G7" s="254"/>
      <c r="H7" s="254"/>
      <c r="L7" s="20"/>
    </row>
    <row r="8" spans="1:46" s="1" customFormat="1" ht="12" customHeight="1">
      <c r="B8" s="20"/>
      <c r="D8" s="27" t="s">
        <v>116</v>
      </c>
      <c r="L8" s="20"/>
    </row>
    <row r="9" spans="1:46" s="2" customFormat="1" ht="16.5" customHeight="1">
      <c r="A9" s="32"/>
      <c r="B9" s="33"/>
      <c r="C9" s="32"/>
      <c r="D9" s="32"/>
      <c r="E9" s="253" t="s">
        <v>117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118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2" t="s">
        <v>849</v>
      </c>
      <c r="F11" s="252"/>
      <c r="G11" s="252"/>
      <c r="H11" s="252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18</v>
      </c>
      <c r="E13" s="32"/>
      <c r="F13" s="25" t="s">
        <v>1</v>
      </c>
      <c r="G13" s="32"/>
      <c r="H13" s="32"/>
      <c r="I13" s="27" t="s">
        <v>19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20</v>
      </c>
      <c r="E14" s="32"/>
      <c r="F14" s="25" t="s">
        <v>21</v>
      </c>
      <c r="G14" s="32"/>
      <c r="H14" s="32"/>
      <c r="I14" s="27" t="s">
        <v>22</v>
      </c>
      <c r="J14" s="55" t="str">
        <f>'Rekapitulace stavby'!AN8</f>
        <v>22. 7. 2025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8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24</v>
      </c>
      <c r="E16" s="32"/>
      <c r="F16" s="32"/>
      <c r="G16" s="32"/>
      <c r="H16" s="32"/>
      <c r="I16" s="27" t="s">
        <v>25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26</v>
      </c>
      <c r="F17" s="32"/>
      <c r="G17" s="32"/>
      <c r="H17" s="32"/>
      <c r="I17" s="27" t="s">
        <v>27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28</v>
      </c>
      <c r="E19" s="32"/>
      <c r="F19" s="32"/>
      <c r="G19" s="32"/>
      <c r="H19" s="32"/>
      <c r="I19" s="27" t="s">
        <v>25</v>
      </c>
      <c r="J19" s="208" t="str">
        <f>'Rekapitulace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5" t="str">
        <f>'Rekapitulace stavby'!E14</f>
        <v>Vyplň údaj</v>
      </c>
      <c r="F20" s="248"/>
      <c r="G20" s="248"/>
      <c r="H20" s="248"/>
      <c r="I20" s="27" t="s">
        <v>27</v>
      </c>
      <c r="J20" s="207" t="str">
        <f>'Rekapitulace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30</v>
      </c>
      <c r="E22" s="32"/>
      <c r="F22" s="32"/>
      <c r="G22" s="32"/>
      <c r="H22" s="32"/>
      <c r="I22" s="27" t="s">
        <v>25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31</v>
      </c>
      <c r="F23" s="32"/>
      <c r="G23" s="32"/>
      <c r="H23" s="32"/>
      <c r="I23" s="27" t="s">
        <v>27</v>
      </c>
      <c r="J23" s="25" t="s">
        <v>1</v>
      </c>
      <c r="K23" s="32"/>
      <c r="L23" s="42"/>
      <c r="S23" s="32"/>
      <c r="T23" s="32"/>
      <c r="U23" s="32"/>
      <c r="V23" s="32" t="s">
        <v>595</v>
      </c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33</v>
      </c>
      <c r="E25" s="32"/>
      <c r="F25" s="32"/>
      <c r="G25" s="32"/>
      <c r="H25" s="32"/>
      <c r="I25" s="27" t="s">
        <v>25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34</v>
      </c>
      <c r="F26" s="32"/>
      <c r="G26" s="32"/>
      <c r="H26" s="32"/>
      <c r="I26" s="27" t="s">
        <v>27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35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1" t="s">
        <v>1</v>
      </c>
      <c r="F29" s="221"/>
      <c r="G29" s="221"/>
      <c r="H29" s="22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36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3"/>
      <c r="C34" s="32"/>
      <c r="D34" s="32"/>
      <c r="E34" s="32"/>
      <c r="F34" s="36" t="s">
        <v>38</v>
      </c>
      <c r="G34" s="32"/>
      <c r="H34" s="32"/>
      <c r="I34" s="36" t="s">
        <v>37</v>
      </c>
      <c r="J34" s="36" t="s">
        <v>39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customHeight="1">
      <c r="A35" s="32"/>
      <c r="B35" s="33"/>
      <c r="C35" s="32"/>
      <c r="D35" s="103" t="s">
        <v>40</v>
      </c>
      <c r="E35" s="27" t="s">
        <v>41</v>
      </c>
      <c r="F35" s="104">
        <f>ROUND((SUM(BE122:BE157)),  2)</f>
        <v>0</v>
      </c>
      <c r="G35" s="32"/>
      <c r="H35" s="32"/>
      <c r="I35" s="105">
        <v>0.21</v>
      </c>
      <c r="J35" s="104">
        <f>ROUND(((SUM(BE122:BE157))*I35),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customHeight="1">
      <c r="A36" s="32"/>
      <c r="B36" s="33"/>
      <c r="C36" s="32"/>
      <c r="D36" s="32"/>
      <c r="E36" s="27" t="s">
        <v>42</v>
      </c>
      <c r="F36" s="104">
        <f>ROUND((SUM(BF122:BF157)),  2)</f>
        <v>0</v>
      </c>
      <c r="G36" s="32"/>
      <c r="H36" s="32"/>
      <c r="I36" s="105">
        <v>0.12</v>
      </c>
      <c r="J36" s="104">
        <f>ROUND(((SUM(BF122:BF157))*I36),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3"/>
      <c r="C37" s="32"/>
      <c r="D37" s="32"/>
      <c r="E37" s="27" t="s">
        <v>43</v>
      </c>
      <c r="F37" s="104">
        <f>ROUND((SUM(BG122:BG157)),  2)</f>
        <v>0</v>
      </c>
      <c r="G37" s="32"/>
      <c r="H37" s="32"/>
      <c r="I37" s="105">
        <v>0.21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" hidden="1" customHeight="1">
      <c r="A38" s="32"/>
      <c r="B38" s="33"/>
      <c r="C38" s="32"/>
      <c r="D38" s="32"/>
      <c r="E38" s="27" t="s">
        <v>44</v>
      </c>
      <c r="F38" s="104">
        <f>ROUND((SUM(BH122:BH157)),  2)</f>
        <v>0</v>
      </c>
      <c r="G38" s="32"/>
      <c r="H38" s="32"/>
      <c r="I38" s="105">
        <v>0.12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" hidden="1" customHeight="1">
      <c r="A39" s="32"/>
      <c r="B39" s="33"/>
      <c r="C39" s="32"/>
      <c r="D39" s="32"/>
      <c r="E39" s="27" t="s">
        <v>45</v>
      </c>
      <c r="F39" s="104">
        <f>ROUND((SUM(BI122:BI157)),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46</v>
      </c>
      <c r="E41" s="60"/>
      <c r="F41" s="60"/>
      <c r="G41" s="108" t="s">
        <v>47</v>
      </c>
      <c r="H41" s="109" t="s">
        <v>48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3.2">
      <c r="A61" s="32"/>
      <c r="B61" s="33"/>
      <c r="C61" s="32"/>
      <c r="D61" s="45" t="s">
        <v>51</v>
      </c>
      <c r="E61" s="35"/>
      <c r="F61" s="112" t="s">
        <v>52</v>
      </c>
      <c r="G61" s="45" t="s">
        <v>51</v>
      </c>
      <c r="H61" s="35"/>
      <c r="I61" s="35"/>
      <c r="J61" s="113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3.2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3.2">
      <c r="A76" s="32"/>
      <c r="B76" s="33"/>
      <c r="C76" s="32"/>
      <c r="D76" s="45" t="s">
        <v>51</v>
      </c>
      <c r="E76" s="35"/>
      <c r="F76" s="112" t="s">
        <v>52</v>
      </c>
      <c r="G76" s="45" t="s">
        <v>51</v>
      </c>
      <c r="H76" s="35"/>
      <c r="I76" s="35"/>
      <c r="J76" s="113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" customHeight="1">
      <c r="A82" s="32"/>
      <c r="B82" s="33"/>
      <c r="C82" s="21" t="s">
        <v>120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26.25" customHeight="1">
      <c r="A85" s="32"/>
      <c r="B85" s="33"/>
      <c r="C85" s="32"/>
      <c r="D85" s="32"/>
      <c r="E85" s="253" t="str">
        <f>E7</f>
        <v>Stavební úprava úseku od stávajícího železničního mostu po křižovatku Skalička a Rudolfov</v>
      </c>
      <c r="F85" s="254"/>
      <c r="G85" s="254"/>
      <c r="H85" s="25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116</v>
      </c>
      <c r="L86" s="20"/>
    </row>
    <row r="87" spans="1:31" s="2" customFormat="1" ht="16.5" customHeight="1">
      <c r="A87" s="32"/>
      <c r="B87" s="33"/>
      <c r="C87" s="32"/>
      <c r="D87" s="32"/>
      <c r="E87" s="253" t="s">
        <v>117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118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2" t="str">
        <f>E11</f>
        <v>SO 1000 - Ostaní  náklady</v>
      </c>
      <c r="F89" s="252"/>
      <c r="G89" s="252"/>
      <c r="H89" s="25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20</v>
      </c>
      <c r="D91" s="32"/>
      <c r="E91" s="32"/>
      <c r="F91" s="25" t="str">
        <f>F14</f>
        <v>Zábřeh</v>
      </c>
      <c r="G91" s="32"/>
      <c r="H91" s="32"/>
      <c r="I91" s="27" t="s">
        <v>22</v>
      </c>
      <c r="J91" s="55" t="str">
        <f>IF(J14="","",J14)</f>
        <v>22. 7. 2025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15" customHeight="1">
      <c r="A93" s="32"/>
      <c r="B93" s="33"/>
      <c r="C93" s="27" t="s">
        <v>24</v>
      </c>
      <c r="D93" s="32"/>
      <c r="E93" s="32"/>
      <c r="F93" s="25" t="str">
        <f>E17</f>
        <v>Město Zábřeh</v>
      </c>
      <c r="G93" s="32"/>
      <c r="H93" s="32"/>
      <c r="I93" s="27" t="s">
        <v>30</v>
      </c>
      <c r="J93" s="30" t="str">
        <f>E23</f>
        <v>Ing.Zdeněk Vitásek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15" customHeight="1">
      <c r="A94" s="32"/>
      <c r="B94" s="33"/>
      <c r="C94" s="27" t="s">
        <v>28</v>
      </c>
      <c r="D94" s="32"/>
      <c r="E94" s="32"/>
      <c r="F94" s="25" t="str">
        <f>IF(E20="","",E20)</f>
        <v>Vyplň údaj</v>
      </c>
      <c r="G94" s="32"/>
      <c r="H94" s="32"/>
      <c r="I94" s="27" t="s">
        <v>33</v>
      </c>
      <c r="J94" s="30" t="str">
        <f>E26</f>
        <v>Martin Pniok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121</v>
      </c>
      <c r="D96" s="106"/>
      <c r="E96" s="106"/>
      <c r="F96" s="106"/>
      <c r="G96" s="106"/>
      <c r="H96" s="106"/>
      <c r="I96" s="106"/>
      <c r="J96" s="115" t="s">
        <v>122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8" customHeight="1">
      <c r="A98" s="32"/>
      <c r="B98" s="33"/>
      <c r="C98" s="116" t="s">
        <v>123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124</v>
      </c>
    </row>
    <row r="99" spans="1:47" s="9" customFormat="1" ht="24.9" customHeight="1">
      <c r="B99" s="117"/>
      <c r="D99" s="118" t="s">
        <v>850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10" customFormat="1" ht="19.95" customHeight="1">
      <c r="B100" s="121"/>
      <c r="D100" s="122" t="s">
        <v>851</v>
      </c>
      <c r="E100" s="123"/>
      <c r="F100" s="123"/>
      <c r="G100" s="123"/>
      <c r="H100" s="123"/>
      <c r="I100" s="123"/>
      <c r="J100" s="124">
        <f>J124</f>
        <v>0</v>
      </c>
      <c r="L100" s="121"/>
    </row>
    <row r="101" spans="1:47" s="2" customFormat="1" ht="21.75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6.9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6.9" customHeight="1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4.9" customHeight="1">
      <c r="A107" s="32"/>
      <c r="B107" s="33"/>
      <c r="C107" s="21" t="s">
        <v>130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>
      <c r="A109" s="32"/>
      <c r="B109" s="33"/>
      <c r="C109" s="27" t="s">
        <v>16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6.25" customHeight="1">
      <c r="A110" s="32"/>
      <c r="B110" s="33"/>
      <c r="C110" s="32"/>
      <c r="D110" s="32"/>
      <c r="E110" s="253" t="str">
        <f>E7</f>
        <v>Stavební úprava úseku od stávajícího železničního mostu po křižovatku Skalička a Rudolfov</v>
      </c>
      <c r="F110" s="254"/>
      <c r="G110" s="254"/>
      <c r="H110" s="254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>
      <c r="B111" s="20"/>
      <c r="C111" s="27" t="s">
        <v>116</v>
      </c>
      <c r="L111" s="20"/>
    </row>
    <row r="112" spans="1:47" s="2" customFormat="1" ht="16.5" customHeight="1">
      <c r="A112" s="32"/>
      <c r="B112" s="33"/>
      <c r="C112" s="32"/>
      <c r="D112" s="32"/>
      <c r="E112" s="253" t="s">
        <v>117</v>
      </c>
      <c r="F112" s="252"/>
      <c r="G112" s="252"/>
      <c r="H112" s="25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118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42" t="str">
        <f>E11</f>
        <v>SO 1000 - Ostaní  náklady</v>
      </c>
      <c r="F114" s="252"/>
      <c r="G114" s="252"/>
      <c r="H114" s="25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20</v>
      </c>
      <c r="D116" s="32"/>
      <c r="E116" s="32"/>
      <c r="F116" s="25" t="str">
        <f>F14</f>
        <v>Zábřeh</v>
      </c>
      <c r="G116" s="32"/>
      <c r="H116" s="32"/>
      <c r="I116" s="27" t="s">
        <v>22</v>
      </c>
      <c r="J116" s="55" t="str">
        <f>IF(J14="","",J14)</f>
        <v>22. 7. 2025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15" customHeight="1">
      <c r="A118" s="32"/>
      <c r="B118" s="33"/>
      <c r="C118" s="27" t="s">
        <v>24</v>
      </c>
      <c r="D118" s="32"/>
      <c r="E118" s="32"/>
      <c r="F118" s="25" t="str">
        <f>E17</f>
        <v>Město Zábřeh</v>
      </c>
      <c r="G118" s="32"/>
      <c r="H118" s="32"/>
      <c r="I118" s="27" t="s">
        <v>30</v>
      </c>
      <c r="J118" s="30" t="str">
        <f>E23</f>
        <v>Ing.Zdeněk Vitásek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15" customHeight="1">
      <c r="A119" s="32"/>
      <c r="B119" s="33"/>
      <c r="C119" s="27" t="s">
        <v>28</v>
      </c>
      <c r="D119" s="32"/>
      <c r="E119" s="32"/>
      <c r="F119" s="25" t="str">
        <f>IF(E20="","",E20)</f>
        <v>Vyplň údaj</v>
      </c>
      <c r="G119" s="32"/>
      <c r="H119" s="32"/>
      <c r="I119" s="27" t="s">
        <v>33</v>
      </c>
      <c r="J119" s="30" t="str">
        <f>E26</f>
        <v>Martin Pniok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25"/>
      <c r="B121" s="126"/>
      <c r="C121" s="127" t="s">
        <v>131</v>
      </c>
      <c r="D121" s="128" t="s">
        <v>61</v>
      </c>
      <c r="E121" s="128" t="s">
        <v>57</v>
      </c>
      <c r="F121" s="128" t="s">
        <v>58</v>
      </c>
      <c r="G121" s="128" t="s">
        <v>132</v>
      </c>
      <c r="H121" s="128" t="s">
        <v>133</v>
      </c>
      <c r="I121" s="128" t="s">
        <v>134</v>
      </c>
      <c r="J121" s="128" t="s">
        <v>122</v>
      </c>
      <c r="K121" s="129" t="s">
        <v>135</v>
      </c>
      <c r="L121" s="130"/>
      <c r="M121" s="62" t="s">
        <v>1</v>
      </c>
      <c r="N121" s="63" t="s">
        <v>40</v>
      </c>
      <c r="O121" s="63" t="s">
        <v>136</v>
      </c>
      <c r="P121" s="63" t="s">
        <v>137</v>
      </c>
      <c r="Q121" s="63" t="s">
        <v>138</v>
      </c>
      <c r="R121" s="63" t="s">
        <v>139</v>
      </c>
      <c r="S121" s="63" t="s">
        <v>140</v>
      </c>
      <c r="T121" s="64" t="s">
        <v>141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8" customHeight="1">
      <c r="A122" s="32"/>
      <c r="B122" s="33"/>
      <c r="C122" s="69" t="s">
        <v>142</v>
      </c>
      <c r="D122" s="32"/>
      <c r="E122" s="32"/>
      <c r="F122" s="32"/>
      <c r="G122" s="32"/>
      <c r="H122" s="32"/>
      <c r="I122" s="32"/>
      <c r="J122" s="131">
        <f>BK122</f>
        <v>0</v>
      </c>
      <c r="K122" s="32"/>
      <c r="L122" s="33"/>
      <c r="M122" s="65"/>
      <c r="N122" s="56"/>
      <c r="O122" s="66"/>
      <c r="P122" s="132">
        <f>P123</f>
        <v>0</v>
      </c>
      <c r="Q122" s="66"/>
      <c r="R122" s="132">
        <f>R123</f>
        <v>0</v>
      </c>
      <c r="S122" s="66"/>
      <c r="T122" s="133">
        <f>T123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75</v>
      </c>
      <c r="AU122" s="17" t="s">
        <v>124</v>
      </c>
      <c r="BK122" s="134">
        <f>BK123</f>
        <v>0</v>
      </c>
    </row>
    <row r="123" spans="1:65" s="12" customFormat="1" ht="25.95" customHeight="1">
      <c r="B123" s="135"/>
      <c r="D123" s="136" t="s">
        <v>75</v>
      </c>
      <c r="E123" s="137" t="s">
        <v>852</v>
      </c>
      <c r="F123" s="137" t="s">
        <v>800</v>
      </c>
      <c r="I123" s="138"/>
      <c r="J123" s="139">
        <f>BK123</f>
        <v>0</v>
      </c>
      <c r="L123" s="135"/>
      <c r="M123" s="140"/>
      <c r="N123" s="141"/>
      <c r="O123" s="141"/>
      <c r="P123" s="142">
        <f>P124</f>
        <v>0</v>
      </c>
      <c r="Q123" s="141"/>
      <c r="R123" s="142">
        <f>R124</f>
        <v>0</v>
      </c>
      <c r="S123" s="141"/>
      <c r="T123" s="143">
        <f>T124</f>
        <v>0</v>
      </c>
      <c r="AR123" s="136" t="s">
        <v>152</v>
      </c>
      <c r="AT123" s="144" t="s">
        <v>75</v>
      </c>
      <c r="AU123" s="144" t="s">
        <v>76</v>
      </c>
      <c r="AY123" s="136" t="s">
        <v>145</v>
      </c>
      <c r="BK123" s="145">
        <f>BK124</f>
        <v>0</v>
      </c>
    </row>
    <row r="124" spans="1:65" s="12" customFormat="1" ht="22.8" customHeight="1">
      <c r="B124" s="135"/>
      <c r="D124" s="136" t="s">
        <v>75</v>
      </c>
      <c r="E124" s="146" t="s">
        <v>853</v>
      </c>
      <c r="F124" s="146" t="s">
        <v>800</v>
      </c>
      <c r="I124" s="138"/>
      <c r="J124" s="147">
        <f>BK124</f>
        <v>0</v>
      </c>
      <c r="L124" s="135"/>
      <c r="M124" s="140"/>
      <c r="N124" s="141"/>
      <c r="O124" s="141"/>
      <c r="P124" s="142">
        <f>SUM(P125:P157)</f>
        <v>0</v>
      </c>
      <c r="Q124" s="141"/>
      <c r="R124" s="142">
        <f>SUM(R125:R157)</f>
        <v>0</v>
      </c>
      <c r="S124" s="141"/>
      <c r="T124" s="143">
        <f>SUM(T125:T157)</f>
        <v>0</v>
      </c>
      <c r="AR124" s="136" t="s">
        <v>152</v>
      </c>
      <c r="AT124" s="144" t="s">
        <v>75</v>
      </c>
      <c r="AU124" s="144" t="s">
        <v>83</v>
      </c>
      <c r="AY124" s="136" t="s">
        <v>145</v>
      </c>
      <c r="BK124" s="145">
        <f>SUM(BK125:BK157)</f>
        <v>0</v>
      </c>
    </row>
    <row r="125" spans="1:65" s="2" customFormat="1" ht="16.5" customHeight="1">
      <c r="A125" s="32"/>
      <c r="B125" s="148"/>
      <c r="C125" s="149" t="s">
        <v>83</v>
      </c>
      <c r="D125" s="149" t="s">
        <v>147</v>
      </c>
      <c r="E125" s="150" t="s">
        <v>854</v>
      </c>
      <c r="F125" s="151" t="s">
        <v>855</v>
      </c>
      <c r="G125" s="152" t="s">
        <v>856</v>
      </c>
      <c r="H125" s="153">
        <v>1</v>
      </c>
      <c r="I125" s="154"/>
      <c r="J125" s="155">
        <f>ROUND(I125*H125,2)</f>
        <v>0</v>
      </c>
      <c r="K125" s="151" t="s">
        <v>1</v>
      </c>
      <c r="L125" s="33"/>
      <c r="M125" s="156" t="s">
        <v>1</v>
      </c>
      <c r="N125" s="157" t="s">
        <v>41</v>
      </c>
      <c r="O125" s="58"/>
      <c r="P125" s="158">
        <f>O125*H125</f>
        <v>0</v>
      </c>
      <c r="Q125" s="158">
        <v>0</v>
      </c>
      <c r="R125" s="158">
        <f>Q125*H125</f>
        <v>0</v>
      </c>
      <c r="S125" s="158">
        <v>0</v>
      </c>
      <c r="T125" s="159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60" t="s">
        <v>857</v>
      </c>
      <c r="AT125" s="160" t="s">
        <v>147</v>
      </c>
      <c r="AU125" s="160" t="s">
        <v>85</v>
      </c>
      <c r="AY125" s="17" t="s">
        <v>145</v>
      </c>
      <c r="BE125" s="161">
        <f>IF(N125="základní",J125,0)</f>
        <v>0</v>
      </c>
      <c r="BF125" s="161">
        <f>IF(N125="snížená",J125,0)</f>
        <v>0</v>
      </c>
      <c r="BG125" s="161">
        <f>IF(N125="zákl. přenesená",J125,0)</f>
        <v>0</v>
      </c>
      <c r="BH125" s="161">
        <f>IF(N125="sníž. přenesená",J125,0)</f>
        <v>0</v>
      </c>
      <c r="BI125" s="161">
        <f>IF(N125="nulová",J125,0)</f>
        <v>0</v>
      </c>
      <c r="BJ125" s="17" t="s">
        <v>83</v>
      </c>
      <c r="BK125" s="161">
        <f>ROUND(I125*H125,2)</f>
        <v>0</v>
      </c>
      <c r="BL125" s="17" t="s">
        <v>857</v>
      </c>
      <c r="BM125" s="160" t="s">
        <v>858</v>
      </c>
    </row>
    <row r="126" spans="1:65" s="2" customFormat="1" ht="16.5" customHeight="1">
      <c r="A126" s="32"/>
      <c r="B126" s="148"/>
      <c r="C126" s="149" t="s">
        <v>85</v>
      </c>
      <c r="D126" s="149" t="s">
        <v>147</v>
      </c>
      <c r="E126" s="150" t="s">
        <v>859</v>
      </c>
      <c r="F126" s="151" t="s">
        <v>860</v>
      </c>
      <c r="G126" s="152" t="s">
        <v>856</v>
      </c>
      <c r="H126" s="153">
        <v>1</v>
      </c>
      <c r="I126" s="154"/>
      <c r="J126" s="155">
        <f>ROUND(I126*H126,2)</f>
        <v>0</v>
      </c>
      <c r="K126" s="151" t="s">
        <v>1</v>
      </c>
      <c r="L126" s="33"/>
      <c r="M126" s="156" t="s">
        <v>1</v>
      </c>
      <c r="N126" s="157" t="s">
        <v>41</v>
      </c>
      <c r="O126" s="58"/>
      <c r="P126" s="158">
        <f>O126*H126</f>
        <v>0</v>
      </c>
      <c r="Q126" s="158">
        <v>0</v>
      </c>
      <c r="R126" s="158">
        <f>Q126*H126</f>
        <v>0</v>
      </c>
      <c r="S126" s="158">
        <v>0</v>
      </c>
      <c r="T126" s="159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0" t="s">
        <v>857</v>
      </c>
      <c r="AT126" s="160" t="s">
        <v>147</v>
      </c>
      <c r="AU126" s="160" t="s">
        <v>85</v>
      </c>
      <c r="AY126" s="17" t="s">
        <v>145</v>
      </c>
      <c r="BE126" s="161">
        <f>IF(N126="základní",J126,0)</f>
        <v>0</v>
      </c>
      <c r="BF126" s="161">
        <f>IF(N126="snížená",J126,0)</f>
        <v>0</v>
      </c>
      <c r="BG126" s="161">
        <f>IF(N126="zákl. přenesená",J126,0)</f>
        <v>0</v>
      </c>
      <c r="BH126" s="161">
        <f>IF(N126="sníž. přenesená",J126,0)</f>
        <v>0</v>
      </c>
      <c r="BI126" s="161">
        <f>IF(N126="nulová",J126,0)</f>
        <v>0</v>
      </c>
      <c r="BJ126" s="17" t="s">
        <v>83</v>
      </c>
      <c r="BK126" s="161">
        <f>ROUND(I126*H126,2)</f>
        <v>0</v>
      </c>
      <c r="BL126" s="17" t="s">
        <v>857</v>
      </c>
      <c r="BM126" s="160" t="s">
        <v>861</v>
      </c>
    </row>
    <row r="127" spans="1:65" s="15" customFormat="1" ht="20.399999999999999">
      <c r="B127" s="192"/>
      <c r="D127" s="163" t="s">
        <v>157</v>
      </c>
      <c r="E127" s="193" t="s">
        <v>1</v>
      </c>
      <c r="F127" s="194" t="s">
        <v>862</v>
      </c>
      <c r="H127" s="193" t="s">
        <v>1</v>
      </c>
      <c r="I127" s="195"/>
      <c r="L127" s="192"/>
      <c r="M127" s="196"/>
      <c r="N127" s="197"/>
      <c r="O127" s="197"/>
      <c r="P127" s="197"/>
      <c r="Q127" s="197"/>
      <c r="R127" s="197"/>
      <c r="S127" s="197"/>
      <c r="T127" s="198"/>
      <c r="AT127" s="193" t="s">
        <v>157</v>
      </c>
      <c r="AU127" s="193" t="s">
        <v>85</v>
      </c>
      <c r="AV127" s="15" t="s">
        <v>83</v>
      </c>
      <c r="AW127" s="15" t="s">
        <v>32</v>
      </c>
      <c r="AX127" s="15" t="s">
        <v>76</v>
      </c>
      <c r="AY127" s="193" t="s">
        <v>145</v>
      </c>
    </row>
    <row r="128" spans="1:65" s="13" customFormat="1">
      <c r="B128" s="162"/>
      <c r="D128" s="163" t="s">
        <v>157</v>
      </c>
      <c r="E128" s="164" t="s">
        <v>1</v>
      </c>
      <c r="F128" s="165" t="s">
        <v>83</v>
      </c>
      <c r="H128" s="166">
        <v>1</v>
      </c>
      <c r="I128" s="167"/>
      <c r="L128" s="162"/>
      <c r="M128" s="168"/>
      <c r="N128" s="169"/>
      <c r="O128" s="169"/>
      <c r="P128" s="169"/>
      <c r="Q128" s="169"/>
      <c r="R128" s="169"/>
      <c r="S128" s="169"/>
      <c r="T128" s="170"/>
      <c r="AT128" s="164" t="s">
        <v>157</v>
      </c>
      <c r="AU128" s="164" t="s">
        <v>85</v>
      </c>
      <c r="AV128" s="13" t="s">
        <v>85</v>
      </c>
      <c r="AW128" s="13" t="s">
        <v>32</v>
      </c>
      <c r="AX128" s="13" t="s">
        <v>83</v>
      </c>
      <c r="AY128" s="164" t="s">
        <v>145</v>
      </c>
    </row>
    <row r="129" spans="1:65" s="2" customFormat="1" ht="21.75" customHeight="1">
      <c r="A129" s="32"/>
      <c r="B129" s="148"/>
      <c r="C129" s="149" t="s">
        <v>162</v>
      </c>
      <c r="D129" s="149" t="s">
        <v>147</v>
      </c>
      <c r="E129" s="150" t="s">
        <v>863</v>
      </c>
      <c r="F129" s="151" t="s">
        <v>864</v>
      </c>
      <c r="G129" s="152" t="s">
        <v>856</v>
      </c>
      <c r="H129" s="153">
        <v>1</v>
      </c>
      <c r="I129" s="154"/>
      <c r="J129" s="155">
        <f>ROUND(I129*H129,2)</f>
        <v>0</v>
      </c>
      <c r="K129" s="151" t="s">
        <v>1</v>
      </c>
      <c r="L129" s="33"/>
      <c r="M129" s="156" t="s">
        <v>1</v>
      </c>
      <c r="N129" s="157" t="s">
        <v>41</v>
      </c>
      <c r="O129" s="58"/>
      <c r="P129" s="158">
        <f>O129*H129</f>
        <v>0</v>
      </c>
      <c r="Q129" s="158">
        <v>0</v>
      </c>
      <c r="R129" s="158">
        <f>Q129*H129</f>
        <v>0</v>
      </c>
      <c r="S129" s="158">
        <v>0</v>
      </c>
      <c r="T129" s="159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0" t="s">
        <v>857</v>
      </c>
      <c r="AT129" s="160" t="s">
        <v>147</v>
      </c>
      <c r="AU129" s="160" t="s">
        <v>85</v>
      </c>
      <c r="AY129" s="17" t="s">
        <v>145</v>
      </c>
      <c r="BE129" s="161">
        <f>IF(N129="základní",J129,0)</f>
        <v>0</v>
      </c>
      <c r="BF129" s="161">
        <f>IF(N129="snížená",J129,0)</f>
        <v>0</v>
      </c>
      <c r="BG129" s="161">
        <f>IF(N129="zákl. přenesená",J129,0)</f>
        <v>0</v>
      </c>
      <c r="BH129" s="161">
        <f>IF(N129="sníž. přenesená",J129,0)</f>
        <v>0</v>
      </c>
      <c r="BI129" s="161">
        <f>IF(N129="nulová",J129,0)</f>
        <v>0</v>
      </c>
      <c r="BJ129" s="17" t="s">
        <v>83</v>
      </c>
      <c r="BK129" s="161">
        <f>ROUND(I129*H129,2)</f>
        <v>0</v>
      </c>
      <c r="BL129" s="17" t="s">
        <v>857</v>
      </c>
      <c r="BM129" s="160" t="s">
        <v>865</v>
      </c>
    </row>
    <row r="130" spans="1:65" s="15" customFormat="1" ht="20.399999999999999">
      <c r="B130" s="192"/>
      <c r="D130" s="163" t="s">
        <v>157</v>
      </c>
      <c r="E130" s="193" t="s">
        <v>1</v>
      </c>
      <c r="F130" s="194" t="s">
        <v>866</v>
      </c>
      <c r="H130" s="193" t="s">
        <v>1</v>
      </c>
      <c r="I130" s="195"/>
      <c r="L130" s="192"/>
      <c r="M130" s="196"/>
      <c r="N130" s="197"/>
      <c r="O130" s="197"/>
      <c r="P130" s="197"/>
      <c r="Q130" s="197"/>
      <c r="R130" s="197"/>
      <c r="S130" s="197"/>
      <c r="T130" s="198"/>
      <c r="AT130" s="193" t="s">
        <v>157</v>
      </c>
      <c r="AU130" s="193" t="s">
        <v>85</v>
      </c>
      <c r="AV130" s="15" t="s">
        <v>83</v>
      </c>
      <c r="AW130" s="15" t="s">
        <v>32</v>
      </c>
      <c r="AX130" s="15" t="s">
        <v>76</v>
      </c>
      <c r="AY130" s="193" t="s">
        <v>145</v>
      </c>
    </row>
    <row r="131" spans="1:65" s="15" customFormat="1" ht="20.399999999999999">
      <c r="B131" s="192"/>
      <c r="D131" s="163" t="s">
        <v>157</v>
      </c>
      <c r="E131" s="193" t="s">
        <v>1</v>
      </c>
      <c r="F131" s="194" t="s">
        <v>867</v>
      </c>
      <c r="H131" s="193" t="s">
        <v>1</v>
      </c>
      <c r="I131" s="195"/>
      <c r="L131" s="192"/>
      <c r="M131" s="196"/>
      <c r="N131" s="197"/>
      <c r="O131" s="197"/>
      <c r="P131" s="197"/>
      <c r="Q131" s="197"/>
      <c r="R131" s="197"/>
      <c r="S131" s="197"/>
      <c r="T131" s="198"/>
      <c r="AT131" s="193" t="s">
        <v>157</v>
      </c>
      <c r="AU131" s="193" t="s">
        <v>85</v>
      </c>
      <c r="AV131" s="15" t="s">
        <v>83</v>
      </c>
      <c r="AW131" s="15" t="s">
        <v>32</v>
      </c>
      <c r="AX131" s="15" t="s">
        <v>76</v>
      </c>
      <c r="AY131" s="193" t="s">
        <v>145</v>
      </c>
    </row>
    <row r="132" spans="1:65" s="13" customFormat="1">
      <c r="B132" s="162"/>
      <c r="D132" s="163" t="s">
        <v>157</v>
      </c>
      <c r="E132" s="164" t="s">
        <v>1</v>
      </c>
      <c r="F132" s="165" t="s">
        <v>83</v>
      </c>
      <c r="H132" s="166">
        <v>1</v>
      </c>
      <c r="I132" s="167"/>
      <c r="L132" s="162"/>
      <c r="M132" s="168"/>
      <c r="N132" s="169"/>
      <c r="O132" s="169"/>
      <c r="P132" s="169"/>
      <c r="Q132" s="169"/>
      <c r="R132" s="169"/>
      <c r="S132" s="169"/>
      <c r="T132" s="170"/>
      <c r="AT132" s="164" t="s">
        <v>157</v>
      </c>
      <c r="AU132" s="164" t="s">
        <v>85</v>
      </c>
      <c r="AV132" s="13" t="s">
        <v>85</v>
      </c>
      <c r="AW132" s="13" t="s">
        <v>32</v>
      </c>
      <c r="AX132" s="13" t="s">
        <v>83</v>
      </c>
      <c r="AY132" s="164" t="s">
        <v>145</v>
      </c>
    </row>
    <row r="133" spans="1:65" s="2" customFormat="1" ht="16.5" customHeight="1">
      <c r="A133" s="32"/>
      <c r="B133" s="148"/>
      <c r="C133" s="149" t="s">
        <v>152</v>
      </c>
      <c r="D133" s="149" t="s">
        <v>147</v>
      </c>
      <c r="E133" s="150" t="s">
        <v>868</v>
      </c>
      <c r="F133" s="151" t="s">
        <v>869</v>
      </c>
      <c r="G133" s="152" t="s">
        <v>856</v>
      </c>
      <c r="H133" s="153">
        <v>1</v>
      </c>
      <c r="I133" s="154"/>
      <c r="J133" s="155">
        <f>ROUND(I133*H133,2)</f>
        <v>0</v>
      </c>
      <c r="K133" s="151" t="s">
        <v>1</v>
      </c>
      <c r="L133" s="33"/>
      <c r="M133" s="156" t="s">
        <v>1</v>
      </c>
      <c r="N133" s="157" t="s">
        <v>41</v>
      </c>
      <c r="O133" s="58"/>
      <c r="P133" s="158">
        <f>O133*H133</f>
        <v>0</v>
      </c>
      <c r="Q133" s="158">
        <v>0</v>
      </c>
      <c r="R133" s="158">
        <f>Q133*H133</f>
        <v>0</v>
      </c>
      <c r="S133" s="158">
        <v>0</v>
      </c>
      <c r="T133" s="159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0" t="s">
        <v>857</v>
      </c>
      <c r="AT133" s="160" t="s">
        <v>147</v>
      </c>
      <c r="AU133" s="160" t="s">
        <v>85</v>
      </c>
      <c r="AY133" s="17" t="s">
        <v>145</v>
      </c>
      <c r="BE133" s="161">
        <f>IF(N133="základní",J133,0)</f>
        <v>0</v>
      </c>
      <c r="BF133" s="161">
        <f>IF(N133="snížená",J133,0)</f>
        <v>0</v>
      </c>
      <c r="BG133" s="161">
        <f>IF(N133="zákl. přenesená",J133,0)</f>
        <v>0</v>
      </c>
      <c r="BH133" s="161">
        <f>IF(N133="sníž. přenesená",J133,0)</f>
        <v>0</v>
      </c>
      <c r="BI133" s="161">
        <f>IF(N133="nulová",J133,0)</f>
        <v>0</v>
      </c>
      <c r="BJ133" s="17" t="s">
        <v>83</v>
      </c>
      <c r="BK133" s="161">
        <f>ROUND(I133*H133,2)</f>
        <v>0</v>
      </c>
      <c r="BL133" s="17" t="s">
        <v>857</v>
      </c>
      <c r="BM133" s="160" t="s">
        <v>870</v>
      </c>
    </row>
    <row r="134" spans="1:65" s="15" customFormat="1" ht="30.6">
      <c r="B134" s="192"/>
      <c r="D134" s="163" t="s">
        <v>157</v>
      </c>
      <c r="E134" s="193" t="s">
        <v>1</v>
      </c>
      <c r="F134" s="194" t="s">
        <v>871</v>
      </c>
      <c r="H134" s="193" t="s">
        <v>1</v>
      </c>
      <c r="I134" s="195"/>
      <c r="L134" s="192"/>
      <c r="M134" s="196"/>
      <c r="N134" s="197"/>
      <c r="O134" s="197"/>
      <c r="P134" s="197"/>
      <c r="Q134" s="197"/>
      <c r="R134" s="197"/>
      <c r="S134" s="197"/>
      <c r="T134" s="198"/>
      <c r="AT134" s="193" t="s">
        <v>157</v>
      </c>
      <c r="AU134" s="193" t="s">
        <v>85</v>
      </c>
      <c r="AV134" s="15" t="s">
        <v>83</v>
      </c>
      <c r="AW134" s="15" t="s">
        <v>32</v>
      </c>
      <c r="AX134" s="15" t="s">
        <v>76</v>
      </c>
      <c r="AY134" s="193" t="s">
        <v>145</v>
      </c>
    </row>
    <row r="135" spans="1:65" s="15" customFormat="1">
      <c r="B135" s="192"/>
      <c r="D135" s="163" t="s">
        <v>157</v>
      </c>
      <c r="E135" s="193" t="s">
        <v>1</v>
      </c>
      <c r="F135" s="194" t="s">
        <v>872</v>
      </c>
      <c r="H135" s="193" t="s">
        <v>1</v>
      </c>
      <c r="I135" s="195"/>
      <c r="L135" s="192"/>
      <c r="M135" s="196"/>
      <c r="N135" s="197"/>
      <c r="O135" s="197"/>
      <c r="P135" s="197"/>
      <c r="Q135" s="197"/>
      <c r="R135" s="197"/>
      <c r="S135" s="197"/>
      <c r="T135" s="198"/>
      <c r="AT135" s="193" t="s">
        <v>157</v>
      </c>
      <c r="AU135" s="193" t="s">
        <v>85</v>
      </c>
      <c r="AV135" s="15" t="s">
        <v>83</v>
      </c>
      <c r="AW135" s="15" t="s">
        <v>32</v>
      </c>
      <c r="AX135" s="15" t="s">
        <v>76</v>
      </c>
      <c r="AY135" s="193" t="s">
        <v>145</v>
      </c>
    </row>
    <row r="136" spans="1:65" s="13" customFormat="1">
      <c r="B136" s="162"/>
      <c r="D136" s="163" t="s">
        <v>157</v>
      </c>
      <c r="E136" s="164" t="s">
        <v>1</v>
      </c>
      <c r="F136" s="165" t="s">
        <v>83</v>
      </c>
      <c r="H136" s="166">
        <v>1</v>
      </c>
      <c r="I136" s="167"/>
      <c r="L136" s="162"/>
      <c r="M136" s="168"/>
      <c r="N136" s="169"/>
      <c r="O136" s="169"/>
      <c r="P136" s="169"/>
      <c r="Q136" s="169"/>
      <c r="R136" s="169"/>
      <c r="S136" s="169"/>
      <c r="T136" s="170"/>
      <c r="AT136" s="164" t="s">
        <v>157</v>
      </c>
      <c r="AU136" s="164" t="s">
        <v>85</v>
      </c>
      <c r="AV136" s="13" t="s">
        <v>85</v>
      </c>
      <c r="AW136" s="13" t="s">
        <v>32</v>
      </c>
      <c r="AX136" s="13" t="s">
        <v>83</v>
      </c>
      <c r="AY136" s="164" t="s">
        <v>145</v>
      </c>
    </row>
    <row r="137" spans="1:65" s="2" customFormat="1" ht="16.5" customHeight="1">
      <c r="A137" s="32"/>
      <c r="B137" s="148"/>
      <c r="C137" s="149" t="s">
        <v>177</v>
      </c>
      <c r="D137" s="149" t="s">
        <v>147</v>
      </c>
      <c r="E137" s="150" t="s">
        <v>873</v>
      </c>
      <c r="F137" s="151" t="s">
        <v>874</v>
      </c>
      <c r="G137" s="152" t="s">
        <v>856</v>
      </c>
      <c r="H137" s="153">
        <v>1</v>
      </c>
      <c r="I137" s="154"/>
      <c r="J137" s="155">
        <f>ROUND(I137*H137,2)</f>
        <v>0</v>
      </c>
      <c r="K137" s="151" t="s">
        <v>1</v>
      </c>
      <c r="L137" s="33"/>
      <c r="M137" s="156" t="s">
        <v>1</v>
      </c>
      <c r="N137" s="157" t="s">
        <v>41</v>
      </c>
      <c r="O137" s="58"/>
      <c r="P137" s="158">
        <f>O137*H137</f>
        <v>0</v>
      </c>
      <c r="Q137" s="158">
        <v>0</v>
      </c>
      <c r="R137" s="158">
        <f>Q137*H137</f>
        <v>0</v>
      </c>
      <c r="S137" s="158">
        <v>0</v>
      </c>
      <c r="T137" s="159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0" t="s">
        <v>857</v>
      </c>
      <c r="AT137" s="160" t="s">
        <v>147</v>
      </c>
      <c r="AU137" s="160" t="s">
        <v>85</v>
      </c>
      <c r="AY137" s="17" t="s">
        <v>145</v>
      </c>
      <c r="BE137" s="161">
        <f>IF(N137="základní",J137,0)</f>
        <v>0</v>
      </c>
      <c r="BF137" s="161">
        <f>IF(N137="snížená",J137,0)</f>
        <v>0</v>
      </c>
      <c r="BG137" s="161">
        <f>IF(N137="zákl. přenesená",J137,0)</f>
        <v>0</v>
      </c>
      <c r="BH137" s="161">
        <f>IF(N137="sníž. přenesená",J137,0)</f>
        <v>0</v>
      </c>
      <c r="BI137" s="161">
        <f>IF(N137="nulová",J137,0)</f>
        <v>0</v>
      </c>
      <c r="BJ137" s="17" t="s">
        <v>83</v>
      </c>
      <c r="BK137" s="161">
        <f>ROUND(I137*H137,2)</f>
        <v>0</v>
      </c>
      <c r="BL137" s="17" t="s">
        <v>857</v>
      </c>
      <c r="BM137" s="160" t="s">
        <v>875</v>
      </c>
    </row>
    <row r="138" spans="1:65" s="15" customFormat="1" ht="20.399999999999999">
      <c r="B138" s="192"/>
      <c r="D138" s="163" t="s">
        <v>157</v>
      </c>
      <c r="E138" s="193" t="s">
        <v>1</v>
      </c>
      <c r="F138" s="194" t="s">
        <v>876</v>
      </c>
      <c r="H138" s="193" t="s">
        <v>1</v>
      </c>
      <c r="I138" s="195"/>
      <c r="L138" s="192"/>
      <c r="M138" s="196"/>
      <c r="N138" s="197"/>
      <c r="O138" s="197"/>
      <c r="P138" s="197"/>
      <c r="Q138" s="197"/>
      <c r="R138" s="197"/>
      <c r="S138" s="197"/>
      <c r="T138" s="198"/>
      <c r="AT138" s="193" t="s">
        <v>157</v>
      </c>
      <c r="AU138" s="193" t="s">
        <v>85</v>
      </c>
      <c r="AV138" s="15" t="s">
        <v>83</v>
      </c>
      <c r="AW138" s="15" t="s">
        <v>32</v>
      </c>
      <c r="AX138" s="15" t="s">
        <v>76</v>
      </c>
      <c r="AY138" s="193" t="s">
        <v>145</v>
      </c>
    </row>
    <row r="139" spans="1:65" s="15" customFormat="1">
      <c r="B139" s="192"/>
      <c r="D139" s="163" t="s">
        <v>157</v>
      </c>
      <c r="E139" s="193" t="s">
        <v>1</v>
      </c>
      <c r="F139" s="194" t="s">
        <v>872</v>
      </c>
      <c r="H139" s="193" t="s">
        <v>1</v>
      </c>
      <c r="I139" s="195"/>
      <c r="L139" s="192"/>
      <c r="M139" s="196"/>
      <c r="N139" s="197"/>
      <c r="O139" s="197"/>
      <c r="P139" s="197"/>
      <c r="Q139" s="197"/>
      <c r="R139" s="197"/>
      <c r="S139" s="197"/>
      <c r="T139" s="198"/>
      <c r="AT139" s="193" t="s">
        <v>157</v>
      </c>
      <c r="AU139" s="193" t="s">
        <v>85</v>
      </c>
      <c r="AV139" s="15" t="s">
        <v>83</v>
      </c>
      <c r="AW139" s="15" t="s">
        <v>32</v>
      </c>
      <c r="AX139" s="15" t="s">
        <v>76</v>
      </c>
      <c r="AY139" s="193" t="s">
        <v>145</v>
      </c>
    </row>
    <row r="140" spans="1:65" s="15" customFormat="1">
      <c r="B140" s="192"/>
      <c r="D140" s="163" t="s">
        <v>157</v>
      </c>
      <c r="E140" s="193" t="s">
        <v>1</v>
      </c>
      <c r="F140" s="194" t="s">
        <v>877</v>
      </c>
      <c r="H140" s="193" t="s">
        <v>1</v>
      </c>
      <c r="I140" s="195"/>
      <c r="L140" s="192"/>
      <c r="M140" s="196"/>
      <c r="N140" s="197"/>
      <c r="O140" s="197"/>
      <c r="P140" s="197"/>
      <c r="Q140" s="197"/>
      <c r="R140" s="197"/>
      <c r="S140" s="197"/>
      <c r="T140" s="198"/>
      <c r="AT140" s="193" t="s">
        <v>157</v>
      </c>
      <c r="AU140" s="193" t="s">
        <v>85</v>
      </c>
      <c r="AV140" s="15" t="s">
        <v>83</v>
      </c>
      <c r="AW140" s="15" t="s">
        <v>32</v>
      </c>
      <c r="AX140" s="15" t="s">
        <v>76</v>
      </c>
      <c r="AY140" s="193" t="s">
        <v>145</v>
      </c>
    </row>
    <row r="141" spans="1:65" s="13" customFormat="1">
      <c r="B141" s="162"/>
      <c r="D141" s="163" t="s">
        <v>157</v>
      </c>
      <c r="E141" s="164" t="s">
        <v>1</v>
      </c>
      <c r="F141" s="165" t="s">
        <v>83</v>
      </c>
      <c r="H141" s="166">
        <v>1</v>
      </c>
      <c r="I141" s="167"/>
      <c r="L141" s="162"/>
      <c r="M141" s="168"/>
      <c r="N141" s="169"/>
      <c r="O141" s="169"/>
      <c r="P141" s="169"/>
      <c r="Q141" s="169"/>
      <c r="R141" s="169"/>
      <c r="S141" s="169"/>
      <c r="T141" s="170"/>
      <c r="AT141" s="164" t="s">
        <v>157</v>
      </c>
      <c r="AU141" s="164" t="s">
        <v>85</v>
      </c>
      <c r="AV141" s="13" t="s">
        <v>85</v>
      </c>
      <c r="AW141" s="13" t="s">
        <v>32</v>
      </c>
      <c r="AX141" s="13" t="s">
        <v>83</v>
      </c>
      <c r="AY141" s="164" t="s">
        <v>145</v>
      </c>
    </row>
    <row r="142" spans="1:65" s="2" customFormat="1" ht="16.5" customHeight="1">
      <c r="A142" s="32"/>
      <c r="B142" s="148"/>
      <c r="C142" s="149" t="s">
        <v>181</v>
      </c>
      <c r="D142" s="149" t="s">
        <v>147</v>
      </c>
      <c r="E142" s="150" t="s">
        <v>878</v>
      </c>
      <c r="F142" s="151" t="s">
        <v>879</v>
      </c>
      <c r="G142" s="152" t="s">
        <v>856</v>
      </c>
      <c r="H142" s="153">
        <v>1</v>
      </c>
      <c r="I142" s="154"/>
      <c r="J142" s="155">
        <f>ROUND(I142*H142,2)</f>
        <v>0</v>
      </c>
      <c r="K142" s="151" t="s">
        <v>1</v>
      </c>
      <c r="L142" s="33"/>
      <c r="M142" s="156" t="s">
        <v>1</v>
      </c>
      <c r="N142" s="157" t="s">
        <v>41</v>
      </c>
      <c r="O142" s="58"/>
      <c r="P142" s="158">
        <f>O142*H142</f>
        <v>0</v>
      </c>
      <c r="Q142" s="158">
        <v>0</v>
      </c>
      <c r="R142" s="158">
        <f>Q142*H142</f>
        <v>0</v>
      </c>
      <c r="S142" s="158">
        <v>0</v>
      </c>
      <c r="T142" s="159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0" t="s">
        <v>857</v>
      </c>
      <c r="AT142" s="160" t="s">
        <v>147</v>
      </c>
      <c r="AU142" s="160" t="s">
        <v>85</v>
      </c>
      <c r="AY142" s="17" t="s">
        <v>145</v>
      </c>
      <c r="BE142" s="161">
        <f>IF(N142="základní",J142,0)</f>
        <v>0</v>
      </c>
      <c r="BF142" s="161">
        <f>IF(N142="snížená",J142,0)</f>
        <v>0</v>
      </c>
      <c r="BG142" s="161">
        <f>IF(N142="zákl. přenesená",J142,0)</f>
        <v>0</v>
      </c>
      <c r="BH142" s="161">
        <f>IF(N142="sníž. přenesená",J142,0)</f>
        <v>0</v>
      </c>
      <c r="BI142" s="161">
        <f>IF(N142="nulová",J142,0)</f>
        <v>0</v>
      </c>
      <c r="BJ142" s="17" t="s">
        <v>83</v>
      </c>
      <c r="BK142" s="161">
        <f>ROUND(I142*H142,2)</f>
        <v>0</v>
      </c>
      <c r="BL142" s="17" t="s">
        <v>857</v>
      </c>
      <c r="BM142" s="160" t="s">
        <v>880</v>
      </c>
    </row>
    <row r="143" spans="1:65" s="2" customFormat="1" ht="16.5" customHeight="1">
      <c r="A143" s="32"/>
      <c r="B143" s="148"/>
      <c r="C143" s="149" t="s">
        <v>186</v>
      </c>
      <c r="D143" s="149" t="s">
        <v>147</v>
      </c>
      <c r="E143" s="150" t="s">
        <v>881</v>
      </c>
      <c r="F143" s="151" t="s">
        <v>882</v>
      </c>
      <c r="G143" s="152" t="s">
        <v>856</v>
      </c>
      <c r="H143" s="153">
        <v>1</v>
      </c>
      <c r="I143" s="154"/>
      <c r="J143" s="155">
        <f>ROUND(I143*H143,2)</f>
        <v>0</v>
      </c>
      <c r="K143" s="151" t="s">
        <v>1</v>
      </c>
      <c r="L143" s="33"/>
      <c r="M143" s="156" t="s">
        <v>1</v>
      </c>
      <c r="N143" s="157" t="s">
        <v>41</v>
      </c>
      <c r="O143" s="58"/>
      <c r="P143" s="158">
        <f>O143*H143</f>
        <v>0</v>
      </c>
      <c r="Q143" s="158">
        <v>0</v>
      </c>
      <c r="R143" s="158">
        <f>Q143*H143</f>
        <v>0</v>
      </c>
      <c r="S143" s="158">
        <v>0</v>
      </c>
      <c r="T143" s="159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0" t="s">
        <v>857</v>
      </c>
      <c r="AT143" s="160" t="s">
        <v>147</v>
      </c>
      <c r="AU143" s="160" t="s">
        <v>85</v>
      </c>
      <c r="AY143" s="17" t="s">
        <v>145</v>
      </c>
      <c r="BE143" s="161">
        <f>IF(N143="základní",J143,0)</f>
        <v>0</v>
      </c>
      <c r="BF143" s="161">
        <f>IF(N143="snížená",J143,0)</f>
        <v>0</v>
      </c>
      <c r="BG143" s="161">
        <f>IF(N143="zákl. přenesená",J143,0)</f>
        <v>0</v>
      </c>
      <c r="BH143" s="161">
        <f>IF(N143="sníž. přenesená",J143,0)</f>
        <v>0</v>
      </c>
      <c r="BI143" s="161">
        <f>IF(N143="nulová",J143,0)</f>
        <v>0</v>
      </c>
      <c r="BJ143" s="17" t="s">
        <v>83</v>
      </c>
      <c r="BK143" s="161">
        <f>ROUND(I143*H143,2)</f>
        <v>0</v>
      </c>
      <c r="BL143" s="17" t="s">
        <v>857</v>
      </c>
      <c r="BM143" s="160" t="s">
        <v>883</v>
      </c>
    </row>
    <row r="144" spans="1:65" s="2" customFormat="1" ht="16.5" customHeight="1">
      <c r="A144" s="32"/>
      <c r="B144" s="148"/>
      <c r="C144" s="149" t="s">
        <v>192</v>
      </c>
      <c r="D144" s="149" t="s">
        <v>147</v>
      </c>
      <c r="E144" s="150" t="s">
        <v>884</v>
      </c>
      <c r="F144" s="151" t="s">
        <v>885</v>
      </c>
      <c r="G144" s="152" t="s">
        <v>856</v>
      </c>
      <c r="H144" s="153">
        <v>1</v>
      </c>
      <c r="I144" s="154"/>
      <c r="J144" s="155">
        <f>ROUND(I144*H144,2)</f>
        <v>0</v>
      </c>
      <c r="K144" s="151" t="s">
        <v>1</v>
      </c>
      <c r="L144" s="33"/>
      <c r="M144" s="156" t="s">
        <v>1</v>
      </c>
      <c r="N144" s="157" t="s">
        <v>41</v>
      </c>
      <c r="O144" s="58"/>
      <c r="P144" s="158">
        <f>O144*H144</f>
        <v>0</v>
      </c>
      <c r="Q144" s="158">
        <v>0</v>
      </c>
      <c r="R144" s="158">
        <f>Q144*H144</f>
        <v>0</v>
      </c>
      <c r="S144" s="158">
        <v>0</v>
      </c>
      <c r="T144" s="159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0" t="s">
        <v>857</v>
      </c>
      <c r="AT144" s="160" t="s">
        <v>147</v>
      </c>
      <c r="AU144" s="160" t="s">
        <v>85</v>
      </c>
      <c r="AY144" s="17" t="s">
        <v>145</v>
      </c>
      <c r="BE144" s="161">
        <f>IF(N144="základní",J144,0)</f>
        <v>0</v>
      </c>
      <c r="BF144" s="161">
        <f>IF(N144="snížená",J144,0)</f>
        <v>0</v>
      </c>
      <c r="BG144" s="161">
        <f>IF(N144="zákl. přenesená",J144,0)</f>
        <v>0</v>
      </c>
      <c r="BH144" s="161">
        <f>IF(N144="sníž. přenesená",J144,0)</f>
        <v>0</v>
      </c>
      <c r="BI144" s="161">
        <f>IF(N144="nulová",J144,0)</f>
        <v>0</v>
      </c>
      <c r="BJ144" s="17" t="s">
        <v>83</v>
      </c>
      <c r="BK144" s="161">
        <f>ROUND(I144*H144,2)</f>
        <v>0</v>
      </c>
      <c r="BL144" s="17" t="s">
        <v>857</v>
      </c>
      <c r="BM144" s="160" t="s">
        <v>886</v>
      </c>
    </row>
    <row r="145" spans="1:65" s="2" customFormat="1" ht="16.5" customHeight="1">
      <c r="A145" s="32"/>
      <c r="B145" s="148"/>
      <c r="C145" s="149" t="s">
        <v>197</v>
      </c>
      <c r="D145" s="149" t="s">
        <v>147</v>
      </c>
      <c r="E145" s="150" t="s">
        <v>887</v>
      </c>
      <c r="F145" s="151" t="s">
        <v>888</v>
      </c>
      <c r="G145" s="152" t="s">
        <v>856</v>
      </c>
      <c r="H145" s="153">
        <v>1</v>
      </c>
      <c r="I145" s="154"/>
      <c r="J145" s="155">
        <f>ROUND(I145*H145,2)</f>
        <v>0</v>
      </c>
      <c r="K145" s="151" t="s">
        <v>1</v>
      </c>
      <c r="L145" s="33"/>
      <c r="M145" s="156" t="s">
        <v>1</v>
      </c>
      <c r="N145" s="157" t="s">
        <v>41</v>
      </c>
      <c r="O145" s="58"/>
      <c r="P145" s="158">
        <f>O145*H145</f>
        <v>0</v>
      </c>
      <c r="Q145" s="158">
        <v>0</v>
      </c>
      <c r="R145" s="158">
        <f>Q145*H145</f>
        <v>0</v>
      </c>
      <c r="S145" s="158">
        <v>0</v>
      </c>
      <c r="T145" s="159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0" t="s">
        <v>857</v>
      </c>
      <c r="AT145" s="160" t="s">
        <v>147</v>
      </c>
      <c r="AU145" s="160" t="s">
        <v>85</v>
      </c>
      <c r="AY145" s="17" t="s">
        <v>145</v>
      </c>
      <c r="BE145" s="161">
        <f>IF(N145="základní",J145,0)</f>
        <v>0</v>
      </c>
      <c r="BF145" s="161">
        <f>IF(N145="snížená",J145,0)</f>
        <v>0</v>
      </c>
      <c r="BG145" s="161">
        <f>IF(N145="zákl. přenesená",J145,0)</f>
        <v>0</v>
      </c>
      <c r="BH145" s="161">
        <f>IF(N145="sníž. přenesená",J145,0)</f>
        <v>0</v>
      </c>
      <c r="BI145" s="161">
        <f>IF(N145="nulová",J145,0)</f>
        <v>0</v>
      </c>
      <c r="BJ145" s="17" t="s">
        <v>83</v>
      </c>
      <c r="BK145" s="161">
        <f>ROUND(I145*H145,2)</f>
        <v>0</v>
      </c>
      <c r="BL145" s="17" t="s">
        <v>857</v>
      </c>
      <c r="BM145" s="160" t="s">
        <v>889</v>
      </c>
    </row>
    <row r="146" spans="1:65" s="15" customFormat="1" ht="20.399999999999999">
      <c r="B146" s="192"/>
      <c r="D146" s="163" t="s">
        <v>157</v>
      </c>
      <c r="E146" s="193" t="s">
        <v>1</v>
      </c>
      <c r="F146" s="194" t="s">
        <v>890</v>
      </c>
      <c r="H146" s="193" t="s">
        <v>1</v>
      </c>
      <c r="I146" s="195"/>
      <c r="L146" s="192"/>
      <c r="M146" s="196"/>
      <c r="N146" s="197"/>
      <c r="O146" s="197"/>
      <c r="P146" s="197"/>
      <c r="Q146" s="197"/>
      <c r="R146" s="197"/>
      <c r="S146" s="197"/>
      <c r="T146" s="198"/>
      <c r="AT146" s="193" t="s">
        <v>157</v>
      </c>
      <c r="AU146" s="193" t="s">
        <v>85</v>
      </c>
      <c r="AV146" s="15" t="s">
        <v>83</v>
      </c>
      <c r="AW146" s="15" t="s">
        <v>32</v>
      </c>
      <c r="AX146" s="15" t="s">
        <v>76</v>
      </c>
      <c r="AY146" s="193" t="s">
        <v>145</v>
      </c>
    </row>
    <row r="147" spans="1:65" s="13" customFormat="1">
      <c r="B147" s="162"/>
      <c r="D147" s="163" t="s">
        <v>157</v>
      </c>
      <c r="E147" s="164" t="s">
        <v>1</v>
      </c>
      <c r="F147" s="165" t="s">
        <v>83</v>
      </c>
      <c r="H147" s="166">
        <v>1</v>
      </c>
      <c r="I147" s="167"/>
      <c r="L147" s="162"/>
      <c r="M147" s="168"/>
      <c r="N147" s="169"/>
      <c r="O147" s="169"/>
      <c r="P147" s="169"/>
      <c r="Q147" s="169"/>
      <c r="R147" s="169"/>
      <c r="S147" s="169"/>
      <c r="T147" s="170"/>
      <c r="AT147" s="164" t="s">
        <v>157</v>
      </c>
      <c r="AU147" s="164" t="s">
        <v>85</v>
      </c>
      <c r="AV147" s="13" t="s">
        <v>85</v>
      </c>
      <c r="AW147" s="13" t="s">
        <v>32</v>
      </c>
      <c r="AX147" s="13" t="s">
        <v>83</v>
      </c>
      <c r="AY147" s="164" t="s">
        <v>145</v>
      </c>
    </row>
    <row r="148" spans="1:65" s="2" customFormat="1" ht="16.5" customHeight="1">
      <c r="A148" s="32"/>
      <c r="B148" s="148"/>
      <c r="C148" s="149" t="s">
        <v>202</v>
      </c>
      <c r="D148" s="149" t="s">
        <v>147</v>
      </c>
      <c r="E148" s="150" t="s">
        <v>891</v>
      </c>
      <c r="F148" s="151" t="s">
        <v>892</v>
      </c>
      <c r="G148" s="152" t="s">
        <v>856</v>
      </c>
      <c r="H148" s="153">
        <v>1</v>
      </c>
      <c r="I148" s="154"/>
      <c r="J148" s="155">
        <f>ROUND(I148*H148,2)</f>
        <v>0</v>
      </c>
      <c r="K148" s="151" t="s">
        <v>1</v>
      </c>
      <c r="L148" s="33"/>
      <c r="M148" s="156" t="s">
        <v>1</v>
      </c>
      <c r="N148" s="157" t="s">
        <v>41</v>
      </c>
      <c r="O148" s="58"/>
      <c r="P148" s="158">
        <f>O148*H148</f>
        <v>0</v>
      </c>
      <c r="Q148" s="158">
        <v>0</v>
      </c>
      <c r="R148" s="158">
        <f>Q148*H148</f>
        <v>0</v>
      </c>
      <c r="S148" s="158">
        <v>0</v>
      </c>
      <c r="T148" s="159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0" t="s">
        <v>857</v>
      </c>
      <c r="AT148" s="160" t="s">
        <v>147</v>
      </c>
      <c r="AU148" s="160" t="s">
        <v>85</v>
      </c>
      <c r="AY148" s="17" t="s">
        <v>145</v>
      </c>
      <c r="BE148" s="161">
        <f>IF(N148="základní",J148,0)</f>
        <v>0</v>
      </c>
      <c r="BF148" s="161">
        <f>IF(N148="snížená",J148,0)</f>
        <v>0</v>
      </c>
      <c r="BG148" s="161">
        <f>IF(N148="zákl. přenesená",J148,0)</f>
        <v>0</v>
      </c>
      <c r="BH148" s="161">
        <f>IF(N148="sníž. přenesená",J148,0)</f>
        <v>0</v>
      </c>
      <c r="BI148" s="161">
        <f>IF(N148="nulová",J148,0)</f>
        <v>0</v>
      </c>
      <c r="BJ148" s="17" t="s">
        <v>83</v>
      </c>
      <c r="BK148" s="161">
        <f>ROUND(I148*H148,2)</f>
        <v>0</v>
      </c>
      <c r="BL148" s="17" t="s">
        <v>857</v>
      </c>
      <c r="BM148" s="160" t="s">
        <v>893</v>
      </c>
    </row>
    <row r="149" spans="1:65" s="15" customFormat="1" ht="20.399999999999999">
      <c r="B149" s="192"/>
      <c r="D149" s="163" t="s">
        <v>157</v>
      </c>
      <c r="E149" s="193" t="s">
        <v>1</v>
      </c>
      <c r="F149" s="194" t="s">
        <v>894</v>
      </c>
      <c r="H149" s="193" t="s">
        <v>1</v>
      </c>
      <c r="I149" s="195"/>
      <c r="L149" s="192"/>
      <c r="M149" s="196"/>
      <c r="N149" s="197"/>
      <c r="O149" s="197"/>
      <c r="P149" s="197"/>
      <c r="Q149" s="197"/>
      <c r="R149" s="197"/>
      <c r="S149" s="197"/>
      <c r="T149" s="198"/>
      <c r="AT149" s="193" t="s">
        <v>157</v>
      </c>
      <c r="AU149" s="193" t="s">
        <v>85</v>
      </c>
      <c r="AV149" s="15" t="s">
        <v>83</v>
      </c>
      <c r="AW149" s="15" t="s">
        <v>32</v>
      </c>
      <c r="AX149" s="15" t="s">
        <v>76</v>
      </c>
      <c r="AY149" s="193" t="s">
        <v>145</v>
      </c>
    </row>
    <row r="150" spans="1:65" s="15" customFormat="1" ht="20.399999999999999">
      <c r="B150" s="192"/>
      <c r="D150" s="163" t="s">
        <v>157</v>
      </c>
      <c r="E150" s="193" t="s">
        <v>1</v>
      </c>
      <c r="F150" s="194" t="s">
        <v>895</v>
      </c>
      <c r="H150" s="193" t="s">
        <v>1</v>
      </c>
      <c r="I150" s="195"/>
      <c r="L150" s="192"/>
      <c r="M150" s="196"/>
      <c r="N150" s="197"/>
      <c r="O150" s="197"/>
      <c r="P150" s="197"/>
      <c r="Q150" s="197"/>
      <c r="R150" s="197"/>
      <c r="S150" s="197"/>
      <c r="T150" s="198"/>
      <c r="AT150" s="193" t="s">
        <v>157</v>
      </c>
      <c r="AU150" s="193" t="s">
        <v>85</v>
      </c>
      <c r="AV150" s="15" t="s">
        <v>83</v>
      </c>
      <c r="AW150" s="15" t="s">
        <v>32</v>
      </c>
      <c r="AX150" s="15" t="s">
        <v>76</v>
      </c>
      <c r="AY150" s="193" t="s">
        <v>145</v>
      </c>
    </row>
    <row r="151" spans="1:65" s="15" customFormat="1">
      <c r="B151" s="192"/>
      <c r="D151" s="163" t="s">
        <v>157</v>
      </c>
      <c r="E151" s="193" t="s">
        <v>1</v>
      </c>
      <c r="F151" s="194" t="s">
        <v>896</v>
      </c>
      <c r="H151" s="193" t="s">
        <v>1</v>
      </c>
      <c r="I151" s="195"/>
      <c r="L151" s="192"/>
      <c r="M151" s="196"/>
      <c r="N151" s="197"/>
      <c r="O151" s="197"/>
      <c r="P151" s="197"/>
      <c r="Q151" s="197"/>
      <c r="R151" s="197"/>
      <c r="S151" s="197"/>
      <c r="T151" s="198"/>
      <c r="AT151" s="193" t="s">
        <v>157</v>
      </c>
      <c r="AU151" s="193" t="s">
        <v>85</v>
      </c>
      <c r="AV151" s="15" t="s">
        <v>83</v>
      </c>
      <c r="AW151" s="15" t="s">
        <v>32</v>
      </c>
      <c r="AX151" s="15" t="s">
        <v>76</v>
      </c>
      <c r="AY151" s="193" t="s">
        <v>145</v>
      </c>
    </row>
    <row r="152" spans="1:65" s="13" customFormat="1">
      <c r="B152" s="162"/>
      <c r="D152" s="163" t="s">
        <v>157</v>
      </c>
      <c r="E152" s="164" t="s">
        <v>1</v>
      </c>
      <c r="F152" s="165" t="s">
        <v>83</v>
      </c>
      <c r="H152" s="166">
        <v>1</v>
      </c>
      <c r="I152" s="167"/>
      <c r="L152" s="162"/>
      <c r="M152" s="168"/>
      <c r="N152" s="169"/>
      <c r="O152" s="169"/>
      <c r="P152" s="169"/>
      <c r="Q152" s="169"/>
      <c r="R152" s="169"/>
      <c r="S152" s="169"/>
      <c r="T152" s="170"/>
      <c r="AT152" s="164" t="s">
        <v>157</v>
      </c>
      <c r="AU152" s="164" t="s">
        <v>85</v>
      </c>
      <c r="AV152" s="13" t="s">
        <v>85</v>
      </c>
      <c r="AW152" s="13" t="s">
        <v>32</v>
      </c>
      <c r="AX152" s="13" t="s">
        <v>83</v>
      </c>
      <c r="AY152" s="164" t="s">
        <v>145</v>
      </c>
    </row>
    <row r="153" spans="1:65" s="2" customFormat="1" ht="24.15" customHeight="1">
      <c r="A153" s="32"/>
      <c r="B153" s="148"/>
      <c r="C153" s="149" t="s">
        <v>208</v>
      </c>
      <c r="D153" s="149" t="s">
        <v>147</v>
      </c>
      <c r="E153" s="150" t="s">
        <v>897</v>
      </c>
      <c r="F153" s="151" t="s">
        <v>898</v>
      </c>
      <c r="G153" s="152" t="s">
        <v>856</v>
      </c>
      <c r="H153" s="153">
        <v>1</v>
      </c>
      <c r="I153" s="154"/>
      <c r="J153" s="155">
        <f>ROUND(I153*H153,2)</f>
        <v>0</v>
      </c>
      <c r="K153" s="151" t="s">
        <v>1</v>
      </c>
      <c r="L153" s="33"/>
      <c r="M153" s="156" t="s">
        <v>1</v>
      </c>
      <c r="N153" s="157" t="s">
        <v>41</v>
      </c>
      <c r="O153" s="58"/>
      <c r="P153" s="158">
        <f>O153*H153</f>
        <v>0</v>
      </c>
      <c r="Q153" s="158">
        <v>0</v>
      </c>
      <c r="R153" s="158">
        <f>Q153*H153</f>
        <v>0</v>
      </c>
      <c r="S153" s="158">
        <v>0</v>
      </c>
      <c r="T153" s="159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0" t="s">
        <v>857</v>
      </c>
      <c r="AT153" s="160" t="s">
        <v>147</v>
      </c>
      <c r="AU153" s="160" t="s">
        <v>85</v>
      </c>
      <c r="AY153" s="17" t="s">
        <v>145</v>
      </c>
      <c r="BE153" s="161">
        <f>IF(N153="základní",J153,0)</f>
        <v>0</v>
      </c>
      <c r="BF153" s="161">
        <f>IF(N153="snížená",J153,0)</f>
        <v>0</v>
      </c>
      <c r="BG153" s="161">
        <f>IF(N153="zákl. přenesená",J153,0)</f>
        <v>0</v>
      </c>
      <c r="BH153" s="161">
        <f>IF(N153="sníž. přenesená",J153,0)</f>
        <v>0</v>
      </c>
      <c r="BI153" s="161">
        <f>IF(N153="nulová",J153,0)</f>
        <v>0</v>
      </c>
      <c r="BJ153" s="17" t="s">
        <v>83</v>
      </c>
      <c r="BK153" s="161">
        <f>ROUND(I153*H153,2)</f>
        <v>0</v>
      </c>
      <c r="BL153" s="17" t="s">
        <v>857</v>
      </c>
      <c r="BM153" s="160" t="s">
        <v>899</v>
      </c>
    </row>
    <row r="154" spans="1:65" s="15" customFormat="1" ht="20.399999999999999">
      <c r="B154" s="192"/>
      <c r="D154" s="163" t="s">
        <v>157</v>
      </c>
      <c r="E154" s="193" t="s">
        <v>1</v>
      </c>
      <c r="F154" s="194" t="s">
        <v>894</v>
      </c>
      <c r="H154" s="193" t="s">
        <v>1</v>
      </c>
      <c r="I154" s="195"/>
      <c r="L154" s="192"/>
      <c r="M154" s="196"/>
      <c r="N154" s="197"/>
      <c r="O154" s="197"/>
      <c r="P154" s="197"/>
      <c r="Q154" s="197"/>
      <c r="R154" s="197"/>
      <c r="S154" s="197"/>
      <c r="T154" s="198"/>
      <c r="AT154" s="193" t="s">
        <v>157</v>
      </c>
      <c r="AU154" s="193" t="s">
        <v>85</v>
      </c>
      <c r="AV154" s="15" t="s">
        <v>83</v>
      </c>
      <c r="AW154" s="15" t="s">
        <v>32</v>
      </c>
      <c r="AX154" s="15" t="s">
        <v>76</v>
      </c>
      <c r="AY154" s="193" t="s">
        <v>145</v>
      </c>
    </row>
    <row r="155" spans="1:65" s="15" customFormat="1" ht="20.399999999999999">
      <c r="B155" s="192"/>
      <c r="D155" s="163" t="s">
        <v>157</v>
      </c>
      <c r="E155" s="193" t="s">
        <v>1</v>
      </c>
      <c r="F155" s="194" t="s">
        <v>895</v>
      </c>
      <c r="H155" s="193" t="s">
        <v>1</v>
      </c>
      <c r="I155" s="195"/>
      <c r="L155" s="192"/>
      <c r="M155" s="196"/>
      <c r="N155" s="197"/>
      <c r="O155" s="197"/>
      <c r="P155" s="197"/>
      <c r="Q155" s="197"/>
      <c r="R155" s="197"/>
      <c r="S155" s="197"/>
      <c r="T155" s="198"/>
      <c r="AT155" s="193" t="s">
        <v>157</v>
      </c>
      <c r="AU155" s="193" t="s">
        <v>85</v>
      </c>
      <c r="AV155" s="15" t="s">
        <v>83</v>
      </c>
      <c r="AW155" s="15" t="s">
        <v>32</v>
      </c>
      <c r="AX155" s="15" t="s">
        <v>76</v>
      </c>
      <c r="AY155" s="193" t="s">
        <v>145</v>
      </c>
    </row>
    <row r="156" spans="1:65" s="15" customFormat="1">
      <c r="B156" s="192"/>
      <c r="D156" s="163" t="s">
        <v>157</v>
      </c>
      <c r="E156" s="193" t="s">
        <v>1</v>
      </c>
      <c r="F156" s="194" t="s">
        <v>896</v>
      </c>
      <c r="H156" s="193" t="s">
        <v>1</v>
      </c>
      <c r="I156" s="195"/>
      <c r="L156" s="192"/>
      <c r="M156" s="196"/>
      <c r="N156" s="197"/>
      <c r="O156" s="197"/>
      <c r="P156" s="197"/>
      <c r="Q156" s="197"/>
      <c r="R156" s="197"/>
      <c r="S156" s="197"/>
      <c r="T156" s="198"/>
      <c r="AT156" s="193" t="s">
        <v>157</v>
      </c>
      <c r="AU156" s="193" t="s">
        <v>85</v>
      </c>
      <c r="AV156" s="15" t="s">
        <v>83</v>
      </c>
      <c r="AW156" s="15" t="s">
        <v>32</v>
      </c>
      <c r="AX156" s="15" t="s">
        <v>76</v>
      </c>
      <c r="AY156" s="193" t="s">
        <v>145</v>
      </c>
    </row>
    <row r="157" spans="1:65" s="13" customFormat="1">
      <c r="B157" s="162"/>
      <c r="D157" s="163" t="s">
        <v>157</v>
      </c>
      <c r="E157" s="164" t="s">
        <v>1</v>
      </c>
      <c r="F157" s="165" t="s">
        <v>83</v>
      </c>
      <c r="H157" s="166">
        <v>1</v>
      </c>
      <c r="I157" s="167"/>
      <c r="L157" s="162"/>
      <c r="M157" s="204"/>
      <c r="N157" s="205"/>
      <c r="O157" s="205"/>
      <c r="P157" s="205"/>
      <c r="Q157" s="205"/>
      <c r="R157" s="205"/>
      <c r="S157" s="205"/>
      <c r="T157" s="206"/>
      <c r="AT157" s="164" t="s">
        <v>157</v>
      </c>
      <c r="AU157" s="164" t="s">
        <v>85</v>
      </c>
      <c r="AV157" s="13" t="s">
        <v>85</v>
      </c>
      <c r="AW157" s="13" t="s">
        <v>32</v>
      </c>
      <c r="AX157" s="13" t="s">
        <v>83</v>
      </c>
      <c r="AY157" s="164" t="s">
        <v>145</v>
      </c>
    </row>
    <row r="158" spans="1:65" s="2" customFormat="1" ht="6.9" customHeight="1">
      <c r="A158" s="32"/>
      <c r="B158" s="47"/>
      <c r="C158" s="48"/>
      <c r="D158" s="48"/>
      <c r="E158" s="48"/>
      <c r="F158" s="48"/>
      <c r="G158" s="48"/>
      <c r="H158" s="48"/>
      <c r="I158" s="48"/>
      <c r="J158" s="48"/>
      <c r="K158" s="48"/>
      <c r="L158" s="33"/>
      <c r="M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</row>
  </sheetData>
  <sheetProtection algorithmName="SHA-512" hashValue="DFYWhc+kHLFYcsfgG5s4xW/jwWaw7qr+aetOaYMkd6zejUhCCXxCLD8/kAW14XuZpabR5DtPbKZ3pW8XJ6yCGQ==" saltValue="qa7fRVscRdEciODJt3T3pw==" spinCount="100000" sheet="1" objects="1" scenarios="1"/>
  <protectedRanges>
    <protectedRange sqref="E20 I125:I153 J19:J20" name="Oblast1"/>
  </protectedRanges>
  <autoFilter ref="C121:K157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20</vt:i4>
      </vt:variant>
    </vt:vector>
  </HeadingPairs>
  <TitlesOfParts>
    <vt:vector size="30" baseType="lpstr">
      <vt:lpstr>Rekapitulace stavby</vt:lpstr>
      <vt:lpstr>SO 001 - Příprava území, ...</vt:lpstr>
      <vt:lpstr>SO 101 - SO 101 + SO 102 ...</vt:lpstr>
      <vt:lpstr>SO 103 - Plocha živice</vt:lpstr>
      <vt:lpstr>SO 104 - Posun stávajícíc...</vt:lpstr>
      <vt:lpstr>SO 191 - Dopravní značení...</vt:lpstr>
      <vt:lpstr>SO 192 - Dopravní značení...</vt:lpstr>
      <vt:lpstr>SO 401 - Výměna stávající...</vt:lpstr>
      <vt:lpstr>SO 1000 - Ostaní  náklady</vt:lpstr>
      <vt:lpstr>SO 1020 - VRN</vt:lpstr>
      <vt:lpstr>'Rekapitulace stavby'!Názvy_tisku</vt:lpstr>
      <vt:lpstr>'SO 001 - Příprava území, ...'!Názvy_tisku</vt:lpstr>
      <vt:lpstr>'SO 1000 - Ostaní  náklady'!Názvy_tisku</vt:lpstr>
      <vt:lpstr>'SO 101 - SO 101 + SO 102 ...'!Názvy_tisku</vt:lpstr>
      <vt:lpstr>'SO 1020 - VRN'!Názvy_tisku</vt:lpstr>
      <vt:lpstr>'SO 103 - Plocha živice'!Názvy_tisku</vt:lpstr>
      <vt:lpstr>'SO 104 - Posun stávajícíc...'!Názvy_tisku</vt:lpstr>
      <vt:lpstr>'SO 191 - Dopravní značení...'!Názvy_tisku</vt:lpstr>
      <vt:lpstr>'SO 192 - Dopravní značení...'!Názvy_tisku</vt:lpstr>
      <vt:lpstr>'SO 401 - Výměna stávající...'!Názvy_tisku</vt:lpstr>
      <vt:lpstr>'Rekapitulace stavby'!Oblast_tisku</vt:lpstr>
      <vt:lpstr>'SO 001 - Příprava území, ...'!Oblast_tisku</vt:lpstr>
      <vt:lpstr>'SO 1000 - Ostaní  náklady'!Oblast_tisku</vt:lpstr>
      <vt:lpstr>'SO 101 - SO 101 + SO 102 ...'!Oblast_tisku</vt:lpstr>
      <vt:lpstr>'SO 1020 - VRN'!Oblast_tisku</vt:lpstr>
      <vt:lpstr>'SO 103 - Plocha živice'!Oblast_tisku</vt:lpstr>
      <vt:lpstr>'SO 104 - Posun stávajícíc...'!Oblast_tisku</vt:lpstr>
      <vt:lpstr>'SO 191 - Dopravní značení...'!Oblast_tisku</vt:lpstr>
      <vt:lpstr>'SO 192 - Dopravní značení...'!Oblast_tisku</vt:lpstr>
      <vt:lpstr>'SO 401 - Výměna stávající...'!Oblast_tisku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Gaming\Lenovo</dc:creator>
  <cp:lastModifiedBy>Bartoň Dalibor</cp:lastModifiedBy>
  <dcterms:created xsi:type="dcterms:W3CDTF">2025-08-12T11:34:41Z</dcterms:created>
  <dcterms:modified xsi:type="dcterms:W3CDTF">2025-08-13T10:07:35Z</dcterms:modified>
</cp:coreProperties>
</file>