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Výsluní komunikace 3\VZMR\"/>
    </mc:Choice>
  </mc:AlternateContent>
  <bookViews>
    <workbookView xWindow="0" yWindow="0" windowWidth="25200" windowHeight="12045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B5CFD50F_885D_4100_B553_D4C289F3EA1D_FIGURE__">Figury!#REF!</definedName>
    <definedName name="__B5CFD50F_885D_4100_B553_D4C289F3EA1D_ITEM__">Zakázka!$A$9:$T$13</definedName>
    <definedName name="__B5CFD50F_885D_4100_B553_D4C289F3EA1D_ITEM_GROUP1__">Zakázka!$A$6:$T$147</definedName>
    <definedName name="__B5CFD50F_885D_4100_B553_D4C289F3EA1D_ITEM_GROUP1_RECAP__">Rekapitulace!$A$6:$G$8</definedName>
    <definedName name="__B5CFD50F_885D_4100_B553_D4C289F3EA1D_ITEM_GROUP2__">Zakázka!$A$7:$T$146</definedName>
    <definedName name="__B5CFD50F_885D_4100_B553_D4C289F3EA1D_ITEM_GROUP2_RECAP__">Rekapitulace!$A$7:$G$8</definedName>
    <definedName name="__B5CFD50F_885D_4100_B553_D4C289F3EA1D_ITEM_GROUP3__X">Zakázka!$A$8:$T$39</definedName>
    <definedName name="__B5CFD50F_885D_4100_B553_D4C289F3EA1D_ITEM_GROUP3_RECAP__">Rekapitulace!$A$8:$G$8</definedName>
    <definedName name="__B5CFD50F_885D_4100_B553_D4C289F3EA1D_QBILL__">Zakázka!$F$12:$H$12</definedName>
    <definedName name="__B5CFD50F_885D_4100_B553_D4C289F3EA1D_QBILLFIG__">Figury!#REF!</definedName>
    <definedName name="__B5CFD50F_885D_4100_B553_D4C289F3EA1D_QINDEX__">Zakázka!#REF!</definedName>
    <definedName name="GROUP_ID">Zakázka!$B$6:$B$148</definedName>
    <definedName name="ITEM_COUNTS">Zakázka!$T$6:$T$148</definedName>
    <definedName name="ITEM_FULLDESCR2">Zakázka!$X$10</definedName>
    <definedName name="ITEM_PRICES">Zakázka!$J$6:$J$148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List'!$C$2:$F$35</definedName>
    <definedName name="_xlnm.Print_Area" localSheetId="1">Rekapitulace!$B$1:$G$25</definedName>
    <definedName name="_xlnm.Print_Area" localSheetId="2">Zakázka!$C$1:$T$148</definedName>
    <definedName name="VAT_RATES">Zakázka!$O$6:$O$148</definedName>
  </definedNames>
  <calcPr calcId="152511"/>
</workbook>
</file>

<file path=xl/calcChain.xml><?xml version="1.0" encoding="utf-8"?>
<calcChain xmlns="http://schemas.openxmlformats.org/spreadsheetml/2006/main">
  <c r="X144" i="4" l="1"/>
  <c r="N143" i="4"/>
  <c r="L143" i="4"/>
  <c r="J143" i="4"/>
  <c r="T142" i="4"/>
  <c r="N142" i="4"/>
  <c r="L142" i="4"/>
  <c r="X139" i="4"/>
  <c r="N138" i="4"/>
  <c r="L138" i="4"/>
  <c r="J138" i="4"/>
  <c r="J137" i="4" s="1"/>
  <c r="C17" i="3" s="1"/>
  <c r="T137" i="4"/>
  <c r="N137" i="4"/>
  <c r="L137" i="4"/>
  <c r="X134" i="4"/>
  <c r="N133" i="4"/>
  <c r="L133" i="4"/>
  <c r="J133" i="4"/>
  <c r="T132" i="4"/>
  <c r="G16" i="3" s="1"/>
  <c r="N132" i="4"/>
  <c r="L132" i="4"/>
  <c r="X129" i="4"/>
  <c r="P128" i="4"/>
  <c r="P127" i="4" s="1"/>
  <c r="E15" i="3" s="1"/>
  <c r="N128" i="4"/>
  <c r="L128" i="4"/>
  <c r="J128" i="4"/>
  <c r="J127" i="4" s="1"/>
  <c r="C15" i="3" s="1"/>
  <c r="T127" i="4"/>
  <c r="N127" i="4"/>
  <c r="L127" i="4"/>
  <c r="D15" i="3" s="1"/>
  <c r="X124" i="4"/>
  <c r="N123" i="4"/>
  <c r="L123" i="4"/>
  <c r="J123" i="4"/>
  <c r="T122" i="4"/>
  <c r="T7" i="4" s="1"/>
  <c r="N122" i="4"/>
  <c r="L122" i="4"/>
  <c r="X119" i="4"/>
  <c r="P118" i="4"/>
  <c r="P117" i="4" s="1"/>
  <c r="E13" i="3" s="1"/>
  <c r="N118" i="4"/>
  <c r="L118" i="4"/>
  <c r="J118" i="4"/>
  <c r="J117" i="4" s="1"/>
  <c r="C13" i="3" s="1"/>
  <c r="T117" i="4"/>
  <c r="N117" i="4"/>
  <c r="L117" i="4"/>
  <c r="X114" i="4"/>
  <c r="N113" i="4"/>
  <c r="L113" i="4"/>
  <c r="J113" i="4"/>
  <c r="X111" i="4"/>
  <c r="P110" i="4"/>
  <c r="N110" i="4"/>
  <c r="N109" i="4" s="1"/>
  <c r="L110" i="4"/>
  <c r="L109" i="4" s="1"/>
  <c r="D12" i="3" s="1"/>
  <c r="J110" i="4"/>
  <c r="T109" i="4"/>
  <c r="X106" i="4"/>
  <c r="N105" i="4"/>
  <c r="L105" i="4"/>
  <c r="J105" i="4"/>
  <c r="X101" i="4"/>
  <c r="N100" i="4"/>
  <c r="L100" i="4"/>
  <c r="J100" i="4"/>
  <c r="X98" i="4"/>
  <c r="N97" i="4"/>
  <c r="N96" i="4" s="1"/>
  <c r="L97" i="4"/>
  <c r="L96" i="4" s="1"/>
  <c r="D11" i="3" s="1"/>
  <c r="J97" i="4"/>
  <c r="T96" i="4"/>
  <c r="X91" i="4"/>
  <c r="P90" i="4"/>
  <c r="N90" i="4"/>
  <c r="L90" i="4"/>
  <c r="J90" i="4"/>
  <c r="X88" i="4"/>
  <c r="N87" i="4"/>
  <c r="L87" i="4"/>
  <c r="J87" i="4"/>
  <c r="X85" i="4"/>
  <c r="N84" i="4"/>
  <c r="N83" i="4" s="1"/>
  <c r="L84" i="4"/>
  <c r="L83" i="4" s="1"/>
  <c r="D10" i="3" s="1"/>
  <c r="J84" i="4"/>
  <c r="P84" i="4" s="1"/>
  <c r="T83" i="4"/>
  <c r="X78" i="4"/>
  <c r="N77" i="4"/>
  <c r="L77" i="4"/>
  <c r="J77" i="4"/>
  <c r="P77" i="4" s="1"/>
  <c r="X72" i="4"/>
  <c r="N71" i="4"/>
  <c r="L71" i="4"/>
  <c r="J71" i="4"/>
  <c r="X67" i="4"/>
  <c r="P66" i="4"/>
  <c r="N66" i="4"/>
  <c r="L66" i="4"/>
  <c r="J66" i="4"/>
  <c r="X62" i="4"/>
  <c r="N61" i="4"/>
  <c r="L61" i="4"/>
  <c r="J61" i="4"/>
  <c r="P61" i="4" s="1"/>
  <c r="Q61" i="4" s="1"/>
  <c r="X57" i="4"/>
  <c r="N56" i="4"/>
  <c r="L56" i="4"/>
  <c r="J56" i="4"/>
  <c r="X52" i="4"/>
  <c r="N51" i="4"/>
  <c r="L51" i="4"/>
  <c r="J51" i="4"/>
  <c r="X47" i="4"/>
  <c r="P46" i="4"/>
  <c r="N46" i="4"/>
  <c r="L46" i="4"/>
  <c r="J46" i="4"/>
  <c r="X42" i="4"/>
  <c r="N41" i="4"/>
  <c r="L41" i="4"/>
  <c r="J41" i="4"/>
  <c r="P41" i="4" s="1"/>
  <c r="T40" i="4"/>
  <c r="N40" i="4"/>
  <c r="L40" i="4"/>
  <c r="X35" i="4"/>
  <c r="N34" i="4"/>
  <c r="L34" i="4"/>
  <c r="J34" i="4"/>
  <c r="X30" i="4"/>
  <c r="N29" i="4"/>
  <c r="L29" i="4"/>
  <c r="J29" i="4"/>
  <c r="X25" i="4"/>
  <c r="P24" i="4"/>
  <c r="Q24" i="4" s="1"/>
  <c r="N24" i="4"/>
  <c r="L24" i="4"/>
  <c r="J24" i="4"/>
  <c r="X20" i="4"/>
  <c r="N19" i="4"/>
  <c r="N8" i="4" s="1"/>
  <c r="N7" i="4" s="1"/>
  <c r="N6" i="4" s="1"/>
  <c r="L19" i="4"/>
  <c r="J19" i="4"/>
  <c r="X15" i="4"/>
  <c r="N14" i="4"/>
  <c r="L14" i="4"/>
  <c r="J14" i="4"/>
  <c r="X10" i="4"/>
  <c r="P9" i="4"/>
  <c r="N9" i="4"/>
  <c r="L9" i="4"/>
  <c r="L8" i="4" s="1"/>
  <c r="J9" i="4"/>
  <c r="T8" i="4"/>
  <c r="X4" i="4"/>
  <c r="G18" i="3"/>
  <c r="D18" i="3"/>
  <c r="G17" i="3"/>
  <c r="D17" i="3"/>
  <c r="D16" i="3"/>
  <c r="G15" i="3"/>
  <c r="G14" i="3"/>
  <c r="D14" i="3"/>
  <c r="G13" i="3"/>
  <c r="D13" i="3"/>
  <c r="G12" i="3"/>
  <c r="G11" i="3"/>
  <c r="G10" i="3"/>
  <c r="G9" i="3"/>
  <c r="D9" i="3"/>
  <c r="G8" i="3"/>
  <c r="F28" i="1"/>
  <c r="F25" i="1"/>
  <c r="J10" i="1"/>
  <c r="J9" i="1"/>
  <c r="J8" i="1"/>
  <c r="J7" i="1"/>
  <c r="J4" i="1"/>
  <c r="A4" i="1" a="1"/>
  <c r="A4" i="1" s="1"/>
  <c r="P138" i="4" l="1"/>
  <c r="P137" i="4" s="1"/>
  <c r="E17" i="3" s="1"/>
  <c r="Q110" i="4"/>
  <c r="P97" i="4"/>
  <c r="Q97" i="4" s="1"/>
  <c r="Q90" i="4"/>
  <c r="Q84" i="4"/>
  <c r="Q77" i="4"/>
  <c r="Q66" i="4"/>
  <c r="P56" i="4"/>
  <c r="Q56" i="4" s="1"/>
  <c r="Q46" i="4"/>
  <c r="A7" i="1"/>
  <c r="C20" i="3"/>
  <c r="P29" i="4"/>
  <c r="Q29" i="4" s="1"/>
  <c r="P19" i="4"/>
  <c r="Q19" i="4" s="1"/>
  <c r="Q9" i="4"/>
  <c r="D8" i="3"/>
  <c r="L7" i="4"/>
  <c r="A5" i="1" a="1"/>
  <c r="A5" i="1" s="1"/>
  <c r="A9" i="1" s="1"/>
  <c r="A8" i="1"/>
  <c r="T6" i="4"/>
  <c r="G6" i="3" s="1"/>
  <c r="G7" i="3"/>
  <c r="J40" i="4"/>
  <c r="C9" i="3" s="1"/>
  <c r="Q41" i="4"/>
  <c r="Q118" i="4"/>
  <c r="Q117" i="4" s="1"/>
  <c r="F13" i="3" s="1"/>
  <c r="Q128" i="4"/>
  <c r="Q127" i="4" s="1"/>
  <c r="F15" i="3" s="1"/>
  <c r="Q138" i="4"/>
  <c r="Q137" i="4" s="1"/>
  <c r="F17" i="3" s="1"/>
  <c r="P105" i="4"/>
  <c r="Q105" i="4" s="1"/>
  <c r="J122" i="4"/>
  <c r="C14" i="3" s="1"/>
  <c r="J132" i="4"/>
  <c r="C16" i="3" s="1"/>
  <c r="J142" i="4"/>
  <c r="C18" i="3" s="1"/>
  <c r="P14" i="4"/>
  <c r="Q14" i="4" s="1"/>
  <c r="P34" i="4"/>
  <c r="Q34" i="4" s="1"/>
  <c r="P51" i="4"/>
  <c r="P71" i="4"/>
  <c r="Q71" i="4" s="1"/>
  <c r="P87" i="4"/>
  <c r="P83" i="4" s="1"/>
  <c r="E10" i="3" s="1"/>
  <c r="P100" i="4"/>
  <c r="P96" i="4" s="1"/>
  <c r="E11" i="3" s="1"/>
  <c r="P113" i="4"/>
  <c r="P109" i="4" s="1"/>
  <c r="E12" i="3" s="1"/>
  <c r="P123" i="4"/>
  <c r="P122" i="4" s="1"/>
  <c r="E14" i="3" s="1"/>
  <c r="P133" i="4"/>
  <c r="P132" i="4" s="1"/>
  <c r="E16" i="3" s="1"/>
  <c r="P143" i="4"/>
  <c r="P142" i="4" s="1"/>
  <c r="E18" i="3" s="1"/>
  <c r="J8" i="4"/>
  <c r="J83" i="4"/>
  <c r="C10" i="3" s="1"/>
  <c r="J96" i="4"/>
  <c r="C11" i="3" s="1"/>
  <c r="J109" i="4"/>
  <c r="C12" i="3" s="1"/>
  <c r="E24" i="1"/>
  <c r="Q133" i="4" l="1"/>
  <c r="Q132" i="4" s="1"/>
  <c r="F16" i="3" s="1"/>
  <c r="P40" i="4"/>
  <c r="E9" i="3" s="1"/>
  <c r="Q8" i="4"/>
  <c r="F8" i="3" s="1"/>
  <c r="A15" i="1"/>
  <c r="A12" i="1"/>
  <c r="A6" i="1" a="1"/>
  <c r="A6" i="1" s="1"/>
  <c r="A10" i="1" s="1"/>
  <c r="C8" i="3"/>
  <c r="J7" i="4"/>
  <c r="Q87" i="4"/>
  <c r="Q83" i="4" s="1"/>
  <c r="F10" i="3" s="1"/>
  <c r="Q100" i="4"/>
  <c r="Q96" i="4" s="1"/>
  <c r="F11" i="3" s="1"/>
  <c r="Q51" i="4"/>
  <c r="Q40" i="4" s="1"/>
  <c r="F9" i="3" s="1"/>
  <c r="P8" i="4"/>
  <c r="Q143" i="4"/>
  <c r="Q142" i="4" s="1"/>
  <c r="F18" i="3" s="1"/>
  <c r="D7" i="3"/>
  <c r="L6" i="4"/>
  <c r="D6" i="3" s="1"/>
  <c r="Q123" i="4"/>
  <c r="Q122" i="4" s="1"/>
  <c r="F14" i="3" s="1"/>
  <c r="Q113" i="4"/>
  <c r="Q109" i="4" s="1"/>
  <c r="F12" i="3" s="1"/>
  <c r="A14" i="1"/>
  <c r="A11" i="1"/>
  <c r="E26" i="1"/>
  <c r="C22" i="3"/>
  <c r="B22" i="3"/>
  <c r="D26" i="1"/>
  <c r="E27" i="1"/>
  <c r="C23" i="3"/>
  <c r="D27" i="1"/>
  <c r="B23" i="3"/>
  <c r="F27" i="1" l="1"/>
  <c r="F26" i="1"/>
  <c r="C21" i="3"/>
  <c r="C24" i="3" s="1"/>
  <c r="E25" i="1"/>
  <c r="E28" i="1" s="1"/>
  <c r="C7" i="3"/>
  <c r="J6" i="4"/>
  <c r="C6" i="3" s="1"/>
  <c r="A16" i="1"/>
  <c r="A13" i="1"/>
  <c r="P7" i="4"/>
  <c r="E8" i="3"/>
  <c r="Q7" i="4"/>
  <c r="Q6" i="4" l="1"/>
  <c r="F6" i="3" s="1"/>
  <c r="F7" i="3"/>
  <c r="P6" i="4"/>
  <c r="E6" i="3" s="1"/>
  <c r="E7" i="3"/>
</calcChain>
</file>

<file path=xl/sharedStrings.xml><?xml version="1.0" encoding="utf-8"?>
<sst xmlns="http://schemas.openxmlformats.org/spreadsheetml/2006/main" count="347" uniqueCount="198">
  <si>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</si>
  <si>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</si>
  <si>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</si>
  <si>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</si>
  <si>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</si>
  <si>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</si>
  <si>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</si>
  <si>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</si>
  <si>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</si>
  <si>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</si>
  <si>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</si>
  <si>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</si>
  <si>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</si>
  <si>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</si>
  <si>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</si>
  <si>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</si>
  <si>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</si>
  <si>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</si>
  <si>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</si>
  <si>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</si>
  <si>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</si>
  <si>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</si>
  <si>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</si>
  <si>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</si>
  <si>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</si>
  <si>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</si>
  <si>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</si>
  <si>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</si>
  <si>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</si>
  <si>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</si>
  <si>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</si>
  <si>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</si>
  <si>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Zakázka:</t>
  </si>
  <si>
    <t>Rekonstrukce komunikace Volyně, Výsluní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</si>
  <si>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</si>
  <si>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</si>
  <si>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</si>
  <si>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</si>
  <si>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</si>
  <si>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</si>
  <si>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</si>
  <si>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</si>
  <si>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</si>
  <si>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</si>
  <si>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</si>
  <si>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</si>
  <si>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</si>
  <si>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</si>
  <si>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</si>
  <si>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</si>
  <si>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</si>
  <si>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</si>
  <si>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</si>
  <si>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</si>
  <si>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SO01</t>
  </si>
  <si>
    <t>Rekonstrukce komunikace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</si>
  <si>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</si>
  <si>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</si>
  <si>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</si>
  <si>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</si>
  <si>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</si>
  <si>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</si>
  <si>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</si>
  <si>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</si>
  <si>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</si>
  <si>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</si>
  <si>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</si>
  <si>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</si>
  <si>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</si>
  <si>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S/SO01</t>
  </si>
  <si>
    <t>SO01: Rekonstrukce komunikace</t>
  </si>
  <si>
    <t>S/SO01/001</t>
  </si>
  <si>
    <t>001: Zemní práce</t>
  </si>
  <si>
    <t>S/SO01/005</t>
  </si>
  <si>
    <t>005: Komunikace</t>
  </si>
  <si>
    <t>S/SO01/009</t>
  </si>
  <si>
    <t>009: Ostatní konstrukce a práce</t>
  </si>
  <si>
    <t>S/SO01/099</t>
  </si>
  <si>
    <t>099: Přesun hmot HSV</t>
  </si>
  <si>
    <t>S/SO01/V01</t>
  </si>
  <si>
    <t>V01: Průzkumné, geodetické a projektové práce</t>
  </si>
  <si>
    <t>S/SO01/V04</t>
  </si>
  <si>
    <t>V04: Inženýrská činnost</t>
  </si>
  <si>
    <t>S/SO01/V05</t>
  </si>
  <si>
    <t>V05: Finanční náklady</t>
  </si>
  <si>
    <t>S/SO01/V06</t>
  </si>
  <si>
    <t>V06: Územní vlivy</t>
  </si>
  <si>
    <t>S/SO01/V07</t>
  </si>
  <si>
    <t>V07: Provozní vlivy</t>
  </si>
  <si>
    <t>S/SO01/V08</t>
  </si>
  <si>
    <t>V08: Přesun stavebních kapacit</t>
  </si>
  <si>
    <t>S/SO01/VRN</t>
  </si>
  <si>
    <t>VRN: Vedlejší rozpočtové náklady</t>
  </si>
  <si>
    <t>Rekonstrukce komunikace Volyně, Výsluní - Nabídka</t>
  </si>
  <si>
    <t xml:space="preserve"> </t>
  </si>
  <si>
    <t>Stavba</t>
  </si>
  <si>
    <t>Objekt</t>
  </si>
  <si>
    <t>Oddíl</t>
  </si>
  <si>
    <t>SP</t>
  </si>
  <si>
    <t>113154522</t>
  </si>
  <si>
    <t>Frézování živičného krytu tl 40 mm pruh š přes 0,5 m pl do 500 m2 (předpoklad 15% plochy)</t>
  </si>
  <si>
    <t>m2</t>
  </si>
  <si>
    <t>Frézování živičného podkladu nebo krytu  
  s naložením na dopravní prostředek 
    plochy do 500 m2 
    bez překážek v trase 
    pruhu šířky do 0,5 m, tloušťky vrstvy 
      50 mm</t>
  </si>
  <si>
    <t>(962+67)*0,15</t>
  </si>
  <si>
    <t>113107222</t>
  </si>
  <si>
    <t>Odstranění podkladu z kameniva drceného tl přes 100 do 200 mm strojně pl přes 200 m2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</si>
  <si>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</si>
  <si>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962+67</t>
  </si>
  <si>
    <t>122251105</t>
  </si>
  <si>
    <t>Odkopávky a prokopávky nezapažené v hornině třídy těžitelnosti I skupiny 3 objem do 1000 m3 strojně</t>
  </si>
  <si>
    <t>m3</t>
  </si>
  <si>
    <t>Odkopávky a prokopávky nezapažené strojně v hornině třídy těžitelnosti I skupiny 3 přes 500 do 1 000 m3</t>
  </si>
  <si>
    <t>(962+67)*0,12</t>
  </si>
  <si>
    <t>162751115</t>
  </si>
  <si>
    <t>Vodorovné přemístění přes 7 000 do 8000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</si>
  <si>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</si>
  <si>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997221873</t>
  </si>
  <si>
    <t>Poplatek za uložení na recyklační skládce (skládkovné) stavebního odpadu zeminy a kamení zatříděného do Katalogu odpadů pod kódem 17 05 04</t>
  </si>
  <si>
    <t>t</t>
  </si>
  <si>
    <t>Poplatek za uložení stavebního odpadu na recyklační skládce (skládkovné) zeminy a kamení zatříděného do Katalogu odpadů pod kódem 17 05 04</t>
  </si>
  <si>
    <t>(962+67)*0,12*1,8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</si>
  <si>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</si>
  <si>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</si>
  <si>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</si>
  <si>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564861113</t>
  </si>
  <si>
    <t>Podklad ze štěrkodrtě ŠD plochy přes 100 m2 tl 220 mm</t>
  </si>
  <si>
    <t>Podklad ze štěrkodrti ŠD s rozprostřením a zhutněním plochy přes 100 m2, po zhutnění tl. 220 mm</t>
  </si>
  <si>
    <t>573111111</t>
  </si>
  <si>
    <t>Postřik živičný infiltrační s posypem z asfaltu množství 0,60 kg/m2</t>
  </si>
  <si>
    <t>Postřik infiltrační PI z asfaltu silničního s posypem kamenivem, v množství 0,60 kg/m2</t>
  </si>
  <si>
    <t>577155112</t>
  </si>
  <si>
    <t>Asfaltový beton vrstva ložní ACL 16 (ABH) tl 60 mm š do 3 m z nemodifikovaného asfaltu</t>
  </si>
  <si>
    <t>Asfaltový beton vrstva ložní ACL 16 (ABH)  
  s rozprostřením a zhutněním 
    z nemodifikovaného asfaltu 
    v pruhu šířky do 3 m, po zhutnění 
      tl. 60 mm</t>
  </si>
  <si>
    <t>(962+67)*0,98</t>
  </si>
  <si>
    <t>573211111</t>
  </si>
  <si>
    <t>Postřik živičný spojovací z asfaltu v množství 0,60 kg/m2</t>
  </si>
  <si>
    <t>Postřik spojovací PS 
  bez posypu kamenivem 
    z asfaltu silničního, v množství 
      0,60 kg/m2</t>
  </si>
  <si>
    <t>577144141</t>
  </si>
  <si>
    <t>Asfaltový beton vrstva obrusná ACO 11 (ABS) tř. I tl 50 mm š přes 3 m z modifikovaného asfaltu</t>
  </si>
  <si>
    <t>Asfaltový beton vrstva obrusná ACO 11 (ABS)  
  s rozprostřením a se zhutněním 
    z modifikovaného asfaltu 
    v pruhu šířky přes 3 m, po zhutnění 
      tl. 50 mm</t>
  </si>
  <si>
    <t>(962+67)*0,96</t>
  </si>
  <si>
    <t>916131213</t>
  </si>
  <si>
    <t>Osazení silničního obrubníku betonového stojatého s boční opěrou do lože z betonu prostého</t>
  </si>
  <si>
    <t>m</t>
  </si>
  <si>
    <t>Osazení silničního obrubníku betonového se zřízením lože, s vyplněním a zatřením spár cementovou maltou stojatého s boční opěrou z betonu prostého, do lože z betonu prostého</t>
  </si>
  <si>
    <t>5,8+6,5+13,85+4,8+2,8+4,6+4+3,3+6,32</t>
  </si>
  <si>
    <t>H</t>
  </si>
  <si>
    <t>59217031</t>
  </si>
  <si>
    <t>obrubník silniční betonový 1000x150x250mm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</si>
  <si>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</si>
  <si>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</si>
  <si>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</si>
  <si>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(2*261-52)*0,2</t>
  </si>
  <si>
    <t>919112213</t>
  </si>
  <si>
    <t>Řezání spár pro vytvoření komůrky š 10 mm hl 25 mm pro těsnící zálivku v živičném krytu</t>
  </si>
  <si>
    <t>Řezání dilatačních spár v živičném krytu  
  vytvoření komůrky pro těsnící zálivku 
    šířky 10 mm, hloubky 
      25 mm</t>
  </si>
  <si>
    <t>919122112</t>
  </si>
  <si>
    <t>Těsnění spár zálivkou za tepla pro komůrky š 10 mm hl 25 mm s těsnicím profilem</t>
  </si>
  <si>
    <t>Utěsnění dilatačních spár zálivkou za tepla  
  v cementobetonovém nebo živičném krytu včetně adhezního nátěru 
    s těsnicím profilem pod zálivkou, pro komůrky 
    šířky 10 mm, hloubky 
      25 mm</t>
  </si>
  <si>
    <t>938902112</t>
  </si>
  <si>
    <t>Čištění příkopů komunikací příkopovým rypadlem objem nánosu přes 0,15 do 0,3 m3/m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</si>
  <si>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</si>
  <si>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212+190</t>
  </si>
  <si>
    <t>997006512</t>
  </si>
  <si>
    <t>Vodorovné doprava suti s naložením a složením na skládku přes 100 m do 1 km</t>
  </si>
  <si>
    <t>Vodorovná doprava suti na skládku s naložením na dopravní prostředek a složením přes 100 m do 1 km</t>
  </si>
  <si>
    <t>997221569</t>
  </si>
  <si>
    <t>Příplatek ZKD 1 km u vodorovné dopravy suti z kusových materiálů</t>
  </si>
  <si>
    <t>Vodorovná doprava suti bez naložení, ale se složením a s hrubým urovnáním Příplatek k ceně za každý další započatý 1 km přes 1 km</t>
  </si>
  <si>
    <t>997221875</t>
  </si>
  <si>
    <t>Poplatek za uložení na recyklační skládce (skládkovné) stavebního odpadu asfaltového bez obsahu dehtu zatříděného do Katalogu odpadů pod kódem 17 03 02</t>
  </si>
  <si>
    <t>Poplatek za uložení stavebního odpadu na recyklační skládce (skládkovné) asfaltového bez obsahu dehtu zatříděného do Katalogu odpadů pod kódem 17 03 02</t>
  </si>
  <si>
    <t>ON</t>
  </si>
  <si>
    <t>013254000</t>
  </si>
  <si>
    <t>Dokumentace skutečného provedení stavby</t>
  </si>
  <si>
    <t>soubor</t>
  </si>
  <si>
    <t>Průzkumné, geodetické a projektové práce 
  projektové práce 
    dokumentace stavby (výkresová a textová) 
      skutečného provedení stavby</t>
  </si>
  <si>
    <t>012444000</t>
  </si>
  <si>
    <t>Geodetické měření skutečného provedení stavby</t>
  </si>
  <si>
    <t>043002000</t>
  </si>
  <si>
    <t>Zkoušky a ostatní měření statické zatěžovací zkoušky</t>
  </si>
  <si>
    <t>Hlavní tituly průvodních činností a nákladů 
  inženýrská činnost 
    zkoušky a ostatní měření</t>
  </si>
  <si>
    <t>052103000</t>
  </si>
  <si>
    <t>Rezerva investora - bude čerpáno v případě nepředvídatelných nákladů (100.000,-)</t>
  </si>
  <si>
    <t>Rezerva investora</t>
  </si>
  <si>
    <t>065002000</t>
  </si>
  <si>
    <t>Mimostaveništní doprava materiálů</t>
  </si>
  <si>
    <t>den</t>
  </si>
  <si>
    <t>Hlavní tituly průvodních činností a nákladů 
  územní vlivy 
    mimostaveništní doprava materiálů a výrobků</t>
  </si>
  <si>
    <t>072103011</t>
  </si>
  <si>
    <t>Zajištění DIO komunikace II. a III. třídy - jednoduché el. vedení</t>
  </si>
  <si>
    <t>Provozní vlivy 
  křížení elektrického vedení 
    zajištění DIO (dopravní značení) 
    komunikace II. a III. třídy 
      jednoduché vedení</t>
  </si>
  <si>
    <t>081103000</t>
  </si>
  <si>
    <t>Denní doprava pracovníků na pracoviště</t>
  </si>
  <si>
    <t>Další náklady na pracovníky 
  doprava 
    denní doprava pracovníků na pracoviště</t>
  </si>
  <si>
    <t>07</t>
  </si>
  <si>
    <t>Zařízení staveniště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</si>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</sst>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  <numFmt numFmtId="169" formatCode="_(#,##0.0&quot; %&quot;_);[Red]\-\ #,##0.0&quot; %&quot;_);&quot;–&quot;??;_(@_)"/>
    <numFmt numFmtId="170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2" fillId="0" borderId="0" xfId="0" applyFont="1"/>
    <xf numFmtId="0" fontId="10" fillId="3" borderId="0" xfId="0" applyFont="1" applyFill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0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70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9" fontId="7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J49"/>
  <sheetViews>
    <sheetView showGridLines="0" tabSelected="1" topLeftCell="B4" zoomScaleNormal="100" workbookViewId="0">
      <selection activeCell="D7" sqref="D7:F7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5" customFormat="1" ht="16.5" x14ac:dyDescent="0.25">
      <c r="C2" s="154" t="s">
        <v>28</v>
      </c>
      <c r="D2" s="154"/>
      <c r="E2" s="154"/>
      <c r="F2" s="154"/>
      <c r="J2" s="20" t="s">
        <v>29</v>
      </c>
    </row>
    <row r="3" spans="1:10" x14ac:dyDescent="0.15">
      <c r="A3" s="11">
        <v>0</v>
      </c>
      <c r="C3" s="21"/>
      <c r="D3" s="21"/>
      <c r="E3" s="21"/>
      <c r="F3" s="21"/>
      <c r="G3" s="6"/>
      <c r="H3" s="6"/>
      <c r="J3" s="22"/>
    </row>
    <row r="4" spans="1:10" s="1" customFormat="1" ht="15.75" x14ac:dyDescent="0.25">
      <c r="A4" s="1">
        <f t="array" ref="A4">INDEX(VAT_RATES,MATCH(0,COUNTIF($A$2:A3,VAT_RATES),0))</f>
        <v>21</v>
      </c>
      <c r="C4" s="23"/>
      <c r="D4" s="158" t="s">
        <v>30</v>
      </c>
      <c r="E4" s="158"/>
      <c r="F4" s="23"/>
      <c r="J4" s="24">
        <f ca="1">CELL("width",D2)+CELL("width",E2)+CELL("width",F2)</f>
        <v>96</v>
      </c>
    </row>
    <row r="5" spans="1:10" s="16" customFormat="1" x14ac:dyDescent="0.15">
      <c r="A5" s="16" t="e">
        <f t="array" ref="A5">INDEX(VAT_RATES,MATCH(0,COUNTIF($A$2:A4,VAT_RATES),0))</f>
        <v>#N/A</v>
      </c>
      <c r="C5" s="25"/>
      <c r="D5" s="21"/>
      <c r="E5" s="26"/>
      <c r="F5" s="25"/>
      <c r="H5" s="6"/>
      <c r="J5" s="10"/>
    </row>
    <row r="6" spans="1:10" s="17" customFormat="1" ht="12" x14ac:dyDescent="0.2">
      <c r="A6" s="17" t="e">
        <f t="array" ref="A6">INDEX(VAT_RATES,MATCH(0,COUNTIF($A$2:A5,VAT_RATES),0))</f>
        <v>#N/A</v>
      </c>
      <c r="C6" s="27" t="s">
        <v>31</v>
      </c>
      <c r="D6" s="156"/>
      <c r="E6" s="157"/>
      <c r="F6" s="157"/>
      <c r="H6" s="28"/>
    </row>
    <row r="7" spans="1:10" s="17" customFormat="1" ht="12" x14ac:dyDescent="0.2">
      <c r="A7" s="17">
        <f>SUMIF(GROUP_ID,"",ITEM_PRICES)</f>
        <v>0</v>
      </c>
      <c r="C7" s="29" t="s">
        <v>32</v>
      </c>
      <c r="D7" s="155" t="s">
        <v>33</v>
      </c>
      <c r="E7" s="155"/>
      <c r="F7" s="155"/>
      <c r="H7" s="28"/>
      <c r="J7" s="31" t="str">
        <f>D7</f>
        <v>Rekonstrukce komunikace Volyně, Výsluní</v>
      </c>
    </row>
    <row r="8" spans="1:10" s="17" customFormat="1" ht="12" x14ac:dyDescent="0.2">
      <c r="A8" s="17">
        <f>IF(ISNUMBER($A$4),SUMIF(VAT_RATES,$A$4,ITEM_PRICES),0)</f>
        <v>0</v>
      </c>
      <c r="C8" s="32" t="s">
        <v>34</v>
      </c>
      <c r="D8" s="155"/>
      <c r="E8" s="155"/>
      <c r="F8" s="155"/>
      <c r="H8" s="28"/>
      <c r="J8" s="31">
        <f>D8</f>
        <v>0</v>
      </c>
    </row>
    <row r="9" spans="1:10" s="17" customFormat="1" ht="12" x14ac:dyDescent="0.2">
      <c r="A9" s="17">
        <f>IF(ISNUMBER($A$5),SUMIF(VAT_RATES,$A$5,ITEM_PRICES),0)</f>
        <v>0</v>
      </c>
      <c r="C9" s="32" t="s">
        <v>35</v>
      </c>
      <c r="D9" s="155" t="s">
        <v>36</v>
      </c>
      <c r="E9" s="155"/>
      <c r="F9" s="155"/>
      <c r="H9" s="28"/>
      <c r="J9" s="31" t="str">
        <f>D9</f>
        <v>Nabídka</v>
      </c>
    </row>
    <row r="10" spans="1:10" s="17" customFormat="1" ht="12" x14ac:dyDescent="0.2">
      <c r="A10" s="17">
        <f>IF(ISNUMBER($A$6),SUMIF(VAT_RATES,$A$6,ITEM_PRICES),0)</f>
        <v>0</v>
      </c>
      <c r="C10" s="32" t="s">
        <v>37</v>
      </c>
      <c r="D10" s="155"/>
      <c r="E10" s="155"/>
      <c r="F10" s="155"/>
      <c r="H10" s="28"/>
      <c r="J10" s="31">
        <f>D10</f>
        <v>0</v>
      </c>
    </row>
    <row r="11" spans="1:10" s="17" customFormat="1" ht="12" x14ac:dyDescent="0.2">
      <c r="A11" s="17" t="str">
        <f>IF($A8=0,"","DPH " &amp; $A4 &amp; " % ze základny: " &amp; TEXT($A8,"# ##0")&amp;":")</f>
        <v/>
      </c>
      <c r="C11" s="32" t="s">
        <v>38</v>
      </c>
      <c r="D11" s="30"/>
      <c r="E11" s="32" t="s">
        <v>39</v>
      </c>
      <c r="F11" s="33"/>
      <c r="H11" s="28"/>
      <c r="J11" s="28"/>
    </row>
    <row r="12" spans="1:10" s="17" customFormat="1" ht="12" x14ac:dyDescent="0.2">
      <c r="A12" s="17" t="str">
        <f>IF($A9=0,"","DPH " &amp; $A5 &amp; " % ze základny: " &amp; TEXT($A9,"# ##0")&amp;":")</f>
        <v/>
      </c>
      <c r="C12" s="32" t="s">
        <v>40</v>
      </c>
      <c r="D12" s="34">
        <v>45736.627901388892</v>
      </c>
      <c r="E12" s="32" t="s">
        <v>41</v>
      </c>
      <c r="F12" s="33"/>
      <c r="H12" s="28"/>
    </row>
    <row r="13" spans="1:10" x14ac:dyDescent="0.15">
      <c r="A13" s="11" t="str">
        <f>IF($A10=0,"","DPH " &amp; $A6 &amp; " % ze základny: " &amp; TEXT($A10,"# ##0")&amp;":")</f>
        <v/>
      </c>
      <c r="C13" s="35"/>
      <c r="D13" s="36"/>
      <c r="E13" s="35"/>
      <c r="F13" s="37"/>
      <c r="H13" s="6"/>
    </row>
    <row r="14" spans="1:10" ht="11.25" x14ac:dyDescent="0.2">
      <c r="A14" s="11" t="str">
        <f>IF($A8=0,"",$A8*$A4/100)</f>
        <v/>
      </c>
      <c r="C14" s="38" t="s">
        <v>42</v>
      </c>
      <c r="D14" s="38" t="s">
        <v>43</v>
      </c>
      <c r="E14" s="38" t="s">
        <v>44</v>
      </c>
      <c r="F14" s="38" t="s">
        <v>45</v>
      </c>
      <c r="H14" s="6"/>
    </row>
    <row r="15" spans="1:10" s="17" customFormat="1" ht="12" x14ac:dyDescent="0.2">
      <c r="A15" s="17" t="str">
        <f>IF($A9=0,"",$A9*$A5/100)</f>
        <v/>
      </c>
      <c r="C15" s="39" t="s">
        <v>46</v>
      </c>
      <c r="D15" s="40" t="s">
        <v>46</v>
      </c>
      <c r="E15" s="40" t="s">
        <v>46</v>
      </c>
      <c r="F15" s="41" t="s">
        <v>46</v>
      </c>
      <c r="H15" s="28"/>
    </row>
    <row r="16" spans="1:10" x14ac:dyDescent="0.15">
      <c r="A16" s="11" t="str">
        <f>IF($A10=0,"",$A10*$A6/100)</f>
        <v/>
      </c>
      <c r="C16" s="42"/>
      <c r="D16" s="42"/>
      <c r="E16" s="42"/>
      <c r="F16" s="42"/>
      <c r="H16" s="6"/>
    </row>
    <row r="17" spans="1:8" ht="11.25" x14ac:dyDescent="0.2">
      <c r="A17" s="6"/>
      <c r="B17" s="6"/>
      <c r="C17" s="38" t="s">
        <v>47</v>
      </c>
      <c r="D17" s="159" t="s">
        <v>48</v>
      </c>
      <c r="E17" s="159"/>
      <c r="F17" s="159"/>
      <c r="H17" s="6"/>
    </row>
    <row r="18" spans="1:8" s="17" customFormat="1" ht="12" x14ac:dyDescent="0.2">
      <c r="C18" s="39" t="s">
        <v>46</v>
      </c>
      <c r="D18" s="160" t="s">
        <v>46</v>
      </c>
      <c r="E18" s="160"/>
      <c r="F18" s="161"/>
      <c r="H18" s="28"/>
    </row>
    <row r="19" spans="1:8" x14ac:dyDescent="0.15">
      <c r="C19" s="43"/>
      <c r="D19" s="43"/>
      <c r="E19" s="43"/>
      <c r="F19" s="43"/>
      <c r="H19" s="6"/>
    </row>
    <row r="20" spans="1:8" s="1" customFormat="1" ht="15.75" x14ac:dyDescent="0.25">
      <c r="C20" s="162" t="s">
        <v>49</v>
      </c>
      <c r="D20" s="162"/>
      <c r="E20" s="162"/>
      <c r="F20" s="162"/>
    </row>
    <row r="21" spans="1:8" ht="11.25" x14ac:dyDescent="0.2">
      <c r="C21" s="38" t="s">
        <v>50</v>
      </c>
      <c r="D21" s="38" t="s">
        <v>51</v>
      </c>
      <c r="E21" s="38" t="s">
        <v>52</v>
      </c>
      <c r="F21" s="38" t="s">
        <v>53</v>
      </c>
      <c r="H21" s="6"/>
    </row>
    <row r="22" spans="1:8" s="17" customFormat="1" ht="12" x14ac:dyDescent="0.2">
      <c r="C22" s="44" t="s">
        <v>54</v>
      </c>
      <c r="D22" s="45" t="s">
        <v>55</v>
      </c>
      <c r="E22" s="45"/>
      <c r="F22" s="46"/>
      <c r="H22" s="28"/>
    </row>
    <row r="23" spans="1:8" x14ac:dyDescent="0.15">
      <c r="C23" s="42"/>
      <c r="D23" s="42"/>
      <c r="E23" s="42"/>
      <c r="F23" s="42"/>
      <c r="H23" s="6"/>
    </row>
    <row r="24" spans="1:8" s="17" customFormat="1" ht="12" x14ac:dyDescent="0.2">
      <c r="C24" s="32"/>
      <c r="D24" s="32" t="s">
        <v>56</v>
      </c>
      <c r="E24" s="47">
        <f ca="1">INDIRECT("A7")</f>
        <v>0</v>
      </c>
      <c r="F24" s="48" t="s">
        <v>57</v>
      </c>
      <c r="G24" s="49"/>
      <c r="H24" s="28"/>
    </row>
    <row r="25" spans="1:8" s="17" customFormat="1" ht="12" x14ac:dyDescent="0.2">
      <c r="C25" s="32"/>
      <c r="D25" s="32" t="s">
        <v>58</v>
      </c>
      <c r="E25" s="50">
        <f ca="1">SUM(E26:E27)</f>
        <v>0</v>
      </c>
      <c r="F25" s="51" t="str">
        <f>F24</f>
        <v>Kč</v>
      </c>
      <c r="G25" s="49"/>
      <c r="H25" s="28"/>
    </row>
    <row r="26" spans="1:8" s="18" customFormat="1" ht="11.25" x14ac:dyDescent="0.2">
      <c r="C26" s="52"/>
      <c r="D26" s="52" t="str">
        <f ca="1">INDIRECT("A11")</f>
        <v/>
      </c>
      <c r="E26" s="53" t="str">
        <f ca="1">INDIRECT("A14")</f>
        <v/>
      </c>
      <c r="F26" s="54" t="str">
        <f ca="1">IF(D26="","",F24)</f>
        <v/>
      </c>
      <c r="G26" s="55"/>
      <c r="H26" s="56"/>
    </row>
    <row r="27" spans="1:8" s="18" customFormat="1" ht="11.25" x14ac:dyDescent="0.2">
      <c r="C27" s="52"/>
      <c r="D27" s="52" t="str">
        <f ca="1">INDIRECT("A12")</f>
        <v/>
      </c>
      <c r="E27" s="53" t="str">
        <f ca="1">INDIRECT("A15")</f>
        <v/>
      </c>
      <c r="F27" s="54" t="str">
        <f ca="1">IF(D27="","",F24)</f>
        <v/>
      </c>
      <c r="G27" s="55"/>
      <c r="H27" s="56"/>
    </row>
    <row r="28" spans="1:8" s="17" customFormat="1" ht="12" x14ac:dyDescent="0.2">
      <c r="C28" s="57"/>
      <c r="D28" s="57" t="s">
        <v>59</v>
      </c>
      <c r="E28" s="58">
        <f ca="1">E24+E25</f>
        <v>0</v>
      </c>
      <c r="F28" s="59" t="str">
        <f>F24</f>
        <v>Kč</v>
      </c>
      <c r="G28" s="49"/>
      <c r="H28" s="28"/>
    </row>
    <row r="29" spans="1:8" s="19" customFormat="1" ht="11.25" x14ac:dyDescent="0.2">
      <c r="C29" s="60" t="s">
        <v>60</v>
      </c>
      <c r="D29" s="61"/>
      <c r="E29" s="60" t="s">
        <v>61</v>
      </c>
      <c r="F29" s="61"/>
    </row>
    <row r="30" spans="1:8" s="17" customFormat="1" ht="12" x14ac:dyDescent="0.2">
      <c r="C30" s="62" t="s">
        <v>62</v>
      </c>
      <c r="D30" s="63"/>
      <c r="E30" s="62" t="s">
        <v>62</v>
      </c>
      <c r="F30" s="63"/>
      <c r="H30" s="28"/>
    </row>
    <row r="31" spans="1:8" s="17" customFormat="1" ht="12" x14ac:dyDescent="0.2">
      <c r="C31" s="62" t="s">
        <v>63</v>
      </c>
      <c r="D31" s="63"/>
      <c r="E31" s="62" t="s">
        <v>63</v>
      </c>
      <c r="F31" s="63"/>
      <c r="H31" s="28"/>
    </row>
    <row r="32" spans="1:8" s="17" customFormat="1" ht="12" x14ac:dyDescent="0.2">
      <c r="C32" s="51" t="s">
        <v>64</v>
      </c>
      <c r="D32" s="63"/>
      <c r="E32" s="51" t="s">
        <v>65</v>
      </c>
      <c r="F32" s="63"/>
      <c r="H32" s="28"/>
    </row>
    <row r="33" spans="3:10" s="17" customFormat="1" ht="12" x14ac:dyDescent="0.2">
      <c r="C33" s="64"/>
      <c r="D33" s="64"/>
      <c r="E33" s="64"/>
      <c r="F33" s="64"/>
      <c r="H33" s="28"/>
    </row>
    <row r="34" spans="3:10" s="19" customFormat="1" ht="11.25" x14ac:dyDescent="0.2">
      <c r="C34" s="60" t="s">
        <v>66</v>
      </c>
      <c r="D34" s="61"/>
      <c r="E34" s="61"/>
      <c r="F34" s="61"/>
    </row>
    <row r="35" spans="3:10" ht="12" x14ac:dyDescent="0.2">
      <c r="C35" s="163"/>
      <c r="D35" s="163"/>
      <c r="E35" s="163"/>
      <c r="F35" s="163"/>
      <c r="H35" s="28"/>
      <c r="J35" s="28"/>
    </row>
    <row r="36" spans="3:10" x14ac:dyDescent="0.15">
      <c r="C36" s="12"/>
      <c r="D36" s="13"/>
      <c r="E36" s="13"/>
      <c r="F36" s="13"/>
    </row>
    <row r="37" spans="3:10" x14ac:dyDescent="0.15">
      <c r="C37" s="12"/>
      <c r="D37" s="13"/>
      <c r="E37" s="13"/>
      <c r="F37" s="13"/>
    </row>
    <row r="38" spans="3:10" x14ac:dyDescent="0.15">
      <c r="C38" s="12"/>
      <c r="D38" s="13"/>
      <c r="E38" s="13"/>
      <c r="F38" s="13"/>
    </row>
    <row r="39" spans="3:10" x14ac:dyDescent="0.15">
      <c r="C39" s="12"/>
      <c r="D39" s="13"/>
      <c r="E39" s="13"/>
      <c r="F39" s="13"/>
    </row>
    <row r="40" spans="3:10" x14ac:dyDescent="0.15">
      <c r="C40" s="10"/>
    </row>
    <row r="41" spans="3:10" x14ac:dyDescent="0.15">
      <c r="C41" s="10"/>
    </row>
    <row r="42" spans="3:10" x14ac:dyDescent="0.15">
      <c r="C42" s="10"/>
    </row>
    <row r="43" spans="3:10" x14ac:dyDescent="0.15">
      <c r="C43" s="10"/>
    </row>
    <row r="44" spans="3:10" x14ac:dyDescent="0.15">
      <c r="C44" s="10"/>
    </row>
    <row r="45" spans="3:10" x14ac:dyDescent="0.15">
      <c r="C45" s="10"/>
    </row>
    <row r="46" spans="3:10" x14ac:dyDescent="0.15">
      <c r="C46" s="10"/>
    </row>
    <row r="47" spans="3:10" x14ac:dyDescent="0.15">
      <c r="C47" s="10"/>
    </row>
    <row r="48" spans="3:10" x14ac:dyDescent="0.15">
      <c r="C48" s="10"/>
    </row>
    <row r="49" spans="3:3" x14ac:dyDescent="0.15">
      <c r="C49" s="10"/>
    </row>
  </sheetData>
  <mergeCells count="11">
    <mergeCell ref="D17:F17"/>
    <mergeCell ref="D18:F18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4&amp;C&amp;P/&amp;N&amp;R&amp;8&amp;[24.3.2025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7" t="s">
        <v>93</v>
      </c>
    </row>
    <row r="2" spans="1:9" ht="15.75" x14ac:dyDescent="0.15">
      <c r="B2" s="107" t="s">
        <v>94</v>
      </c>
      <c r="C2" s="69"/>
      <c r="D2" s="71"/>
      <c r="E2" s="69"/>
      <c r="F2" s="69"/>
      <c r="G2" s="75"/>
    </row>
    <row r="3" spans="1:9" ht="7.5" customHeight="1" x14ac:dyDescent="0.15">
      <c r="A3" s="6"/>
      <c r="B3" s="66"/>
      <c r="C3" s="69"/>
      <c r="D3" s="72"/>
      <c r="E3" s="74"/>
      <c r="F3" s="74"/>
      <c r="G3" s="76"/>
      <c r="H3" s="8"/>
    </row>
    <row r="4" spans="1:9" ht="11.25" x14ac:dyDescent="0.2">
      <c r="A4" s="3"/>
      <c r="B4" s="78" t="s">
        <v>6</v>
      </c>
      <c r="C4" s="79" t="s">
        <v>13</v>
      </c>
      <c r="D4" s="80" t="s">
        <v>15</v>
      </c>
      <c r="E4" s="79" t="s">
        <v>5</v>
      </c>
      <c r="F4" s="79" t="s">
        <v>19</v>
      </c>
      <c r="G4" s="81" t="s">
        <v>23</v>
      </c>
      <c r="H4" s="6"/>
      <c r="I4" s="8"/>
    </row>
    <row r="5" spans="1:9" ht="7.5" customHeight="1" x14ac:dyDescent="0.15">
      <c r="B5" s="66"/>
      <c r="C5" s="69"/>
      <c r="D5" s="71"/>
      <c r="E5" s="69"/>
      <c r="F5" s="69"/>
      <c r="G5" s="75"/>
      <c r="H5" s="8"/>
    </row>
    <row r="6" spans="1:9" ht="12" x14ac:dyDescent="0.15">
      <c r="A6" s="32" t="s">
        <v>67</v>
      </c>
      <c r="B6" s="98" t="s">
        <v>68</v>
      </c>
      <c r="C6" s="47">
        <f>VLOOKUP($A6,Zakázka!$A:$T,10,FALSE)</f>
        <v>0</v>
      </c>
      <c r="D6" s="99">
        <f>VLOOKUP($A6,Zakázka!$A:$T,12,FALSE)</f>
        <v>318.34707489999994</v>
      </c>
      <c r="E6" s="47">
        <f>VLOOKUP($A6,Zakázka!$A:$T,16,FALSE)</f>
        <v>0</v>
      </c>
      <c r="F6" s="47">
        <f>VLOOKUP($A6,Zakázka!$A:$T,17,FALSE)</f>
        <v>0</v>
      </c>
      <c r="G6" s="100">
        <f>VLOOKUP($A6,Zakázka!$A:$T,20,FALSE)</f>
        <v>28</v>
      </c>
      <c r="H6" s="6"/>
      <c r="I6" s="8"/>
    </row>
    <row r="7" spans="1:9" ht="12" outlineLevel="1" x14ac:dyDescent="0.15">
      <c r="A7" s="32" t="s">
        <v>69</v>
      </c>
      <c r="B7" s="101" t="s">
        <v>70</v>
      </c>
      <c r="C7" s="47">
        <f>VLOOKUP($A7,Zakázka!$A:$T,10,FALSE)</f>
        <v>0</v>
      </c>
      <c r="D7" s="99">
        <f>VLOOKUP($A7,Zakázka!$A:$T,12,FALSE)</f>
        <v>318.34707489999994</v>
      </c>
      <c r="E7" s="47">
        <f>VLOOKUP($A7,Zakázka!$A:$T,16,FALSE)</f>
        <v>0</v>
      </c>
      <c r="F7" s="47">
        <f>VLOOKUP($A7,Zakázka!$A:$T,17,FALSE)</f>
        <v>0</v>
      </c>
      <c r="G7" s="100">
        <f>VLOOKUP($A7,Zakázka!$A:$T,20,FALSE)</f>
        <v>28</v>
      </c>
      <c r="H7" s="6"/>
      <c r="I7" s="8"/>
    </row>
    <row r="8" spans="1:9" ht="11.25" outlineLevel="2" x14ac:dyDescent="0.15">
      <c r="A8" s="102" t="s">
        <v>71</v>
      </c>
      <c r="B8" s="103" t="s">
        <v>72</v>
      </c>
      <c r="C8" s="104">
        <f>VLOOKUP($A8,Zakázka!$A:$T,10,FALSE)</f>
        <v>0</v>
      </c>
      <c r="D8" s="105">
        <f>VLOOKUP($A8,Zakázka!$A:$T,12,FALSE)</f>
        <v>1.5435000000000002E-3</v>
      </c>
      <c r="E8" s="104">
        <f>VLOOKUP($A8,Zakázka!$A:$T,16,FALSE)</f>
        <v>0</v>
      </c>
      <c r="F8" s="104">
        <f>VLOOKUP($A8,Zakázka!$A:$T,17,FALSE)</f>
        <v>0</v>
      </c>
      <c r="G8" s="106">
        <f>VLOOKUP($A8,Zakázka!$A:$T,20,FALSE)</f>
        <v>6</v>
      </c>
      <c r="H8" s="6"/>
      <c r="I8" s="8"/>
    </row>
    <row r="9" spans="1:9" ht="11.25" outlineLevel="2" x14ac:dyDescent="0.15">
      <c r="A9" s="102" t="s">
        <v>73</v>
      </c>
      <c r="B9" s="103" t="s">
        <v>74</v>
      </c>
      <c r="C9" s="104">
        <f>VLOOKUP($A9,Zakázka!$A:$T,10,FALSE)</f>
        <v>0</v>
      </c>
      <c r="D9" s="105">
        <f>VLOOKUP($A9,Zakázka!$A:$T,12,FALSE)</f>
        <v>318.34415639999992</v>
      </c>
      <c r="E9" s="104">
        <f>VLOOKUP($A9,Zakázka!$A:$T,16,FALSE)</f>
        <v>0</v>
      </c>
      <c r="F9" s="104">
        <f>VLOOKUP($A9,Zakázka!$A:$T,17,FALSE)</f>
        <v>0</v>
      </c>
      <c r="G9" s="106">
        <f>VLOOKUP($A9,Zakázka!$A:$T,20,FALSE)</f>
        <v>8</v>
      </c>
      <c r="H9" s="6"/>
      <c r="I9" s="8"/>
    </row>
    <row r="10" spans="1:9" ht="11.25" outlineLevel="2" x14ac:dyDescent="0.15">
      <c r="A10" s="102" t="s">
        <v>75</v>
      </c>
      <c r="B10" s="103" t="s">
        <v>76</v>
      </c>
      <c r="C10" s="104">
        <f>VLOOKUP($A10,Zakázka!$A:$T,10,FALSE)</f>
        <v>0</v>
      </c>
      <c r="D10" s="105">
        <f>VLOOKUP($A10,Zakázka!$A:$T,12,FALSE)</f>
        <v>1.3750000000000001E-3</v>
      </c>
      <c r="E10" s="104">
        <f>VLOOKUP($A10,Zakázka!$A:$T,16,FALSE)</f>
        <v>0</v>
      </c>
      <c r="F10" s="104">
        <f>VLOOKUP($A10,Zakázka!$A:$T,17,FALSE)</f>
        <v>0</v>
      </c>
      <c r="G10" s="106">
        <f>VLOOKUP($A10,Zakázka!$A:$T,20,FALSE)</f>
        <v>3</v>
      </c>
      <c r="H10" s="6"/>
      <c r="I10" s="8"/>
    </row>
    <row r="11" spans="1:9" ht="11.25" outlineLevel="2" x14ac:dyDescent="0.15">
      <c r="A11" s="102" t="s">
        <v>77</v>
      </c>
      <c r="B11" s="103" t="s">
        <v>78</v>
      </c>
      <c r="C11" s="104">
        <f>VLOOKUP($A11,Zakázka!$A:$T,10,FALSE)</f>
        <v>0</v>
      </c>
      <c r="D11" s="105">
        <f>VLOOKUP($A11,Zakázka!$A:$T,12,FALSE)</f>
        <v>0</v>
      </c>
      <c r="E11" s="104">
        <f>VLOOKUP($A11,Zakázka!$A:$T,16,FALSE)</f>
        <v>0</v>
      </c>
      <c r="F11" s="104">
        <f>VLOOKUP($A11,Zakázka!$A:$T,17,FALSE)</f>
        <v>0</v>
      </c>
      <c r="G11" s="106">
        <f>VLOOKUP($A11,Zakázka!$A:$T,20,FALSE)</f>
        <v>3</v>
      </c>
      <c r="H11" s="6"/>
      <c r="I11" s="8"/>
    </row>
    <row r="12" spans="1:9" ht="11.25" outlineLevel="2" x14ac:dyDescent="0.15">
      <c r="A12" s="102" t="s">
        <v>79</v>
      </c>
      <c r="B12" s="103" t="s">
        <v>80</v>
      </c>
      <c r="C12" s="104">
        <f>VLOOKUP($A12,Zakázka!$A:$T,10,FALSE)</f>
        <v>0</v>
      </c>
      <c r="D12" s="105">
        <f>VLOOKUP($A12,Zakázka!$A:$T,12,FALSE)</f>
        <v>0</v>
      </c>
      <c r="E12" s="104">
        <f>VLOOKUP($A12,Zakázka!$A:$T,16,FALSE)</f>
        <v>0</v>
      </c>
      <c r="F12" s="104">
        <f>VLOOKUP($A12,Zakázka!$A:$T,17,FALSE)</f>
        <v>0</v>
      </c>
      <c r="G12" s="106">
        <f>VLOOKUP($A12,Zakázka!$A:$T,20,FALSE)</f>
        <v>2</v>
      </c>
      <c r="H12" s="6"/>
      <c r="I12" s="8"/>
    </row>
    <row r="13" spans="1:9" ht="11.25" outlineLevel="2" x14ac:dyDescent="0.15">
      <c r="A13" s="102" t="s">
        <v>81</v>
      </c>
      <c r="B13" s="103" t="s">
        <v>82</v>
      </c>
      <c r="C13" s="104">
        <f>VLOOKUP($A13,Zakázka!$A:$T,10,FALSE)</f>
        <v>0</v>
      </c>
      <c r="D13" s="105">
        <f>VLOOKUP($A13,Zakázka!$A:$T,12,FALSE)</f>
        <v>0</v>
      </c>
      <c r="E13" s="104">
        <f>VLOOKUP($A13,Zakázka!$A:$T,16,FALSE)</f>
        <v>0</v>
      </c>
      <c r="F13" s="104">
        <f>VLOOKUP($A13,Zakázka!$A:$T,17,FALSE)</f>
        <v>0</v>
      </c>
      <c r="G13" s="106">
        <f>VLOOKUP($A13,Zakázka!$A:$T,20,FALSE)</f>
        <v>1</v>
      </c>
      <c r="H13" s="6"/>
      <c r="I13" s="8"/>
    </row>
    <row r="14" spans="1:9" ht="11.25" outlineLevel="2" x14ac:dyDescent="0.15">
      <c r="A14" s="102" t="s">
        <v>83</v>
      </c>
      <c r="B14" s="103" t="s">
        <v>84</v>
      </c>
      <c r="C14" s="104">
        <f>VLOOKUP($A14,Zakázka!$A:$T,10,FALSE)</f>
        <v>0</v>
      </c>
      <c r="D14" s="105">
        <f>VLOOKUP($A14,Zakázka!$A:$T,12,FALSE)</f>
        <v>0</v>
      </c>
      <c r="E14" s="104">
        <f>VLOOKUP($A14,Zakázka!$A:$T,16,FALSE)</f>
        <v>0</v>
      </c>
      <c r="F14" s="104">
        <f>VLOOKUP($A14,Zakázka!$A:$T,17,FALSE)</f>
        <v>0</v>
      </c>
      <c r="G14" s="106">
        <f>VLOOKUP($A14,Zakázka!$A:$T,20,FALSE)</f>
        <v>1</v>
      </c>
      <c r="H14" s="6"/>
      <c r="I14" s="8"/>
    </row>
    <row r="15" spans="1:9" ht="11.25" outlineLevel="2" x14ac:dyDescent="0.15">
      <c r="A15" s="102" t="s">
        <v>85</v>
      </c>
      <c r="B15" s="103" t="s">
        <v>86</v>
      </c>
      <c r="C15" s="104">
        <f>VLOOKUP($A15,Zakázka!$A:$T,10,FALSE)</f>
        <v>0</v>
      </c>
      <c r="D15" s="105">
        <f>VLOOKUP($A15,Zakázka!$A:$T,12,FALSE)</f>
        <v>0</v>
      </c>
      <c r="E15" s="104">
        <f>VLOOKUP($A15,Zakázka!$A:$T,16,FALSE)</f>
        <v>0</v>
      </c>
      <c r="F15" s="104">
        <f>VLOOKUP($A15,Zakázka!$A:$T,17,FALSE)</f>
        <v>0</v>
      </c>
      <c r="G15" s="106">
        <f>VLOOKUP($A15,Zakázka!$A:$T,20,FALSE)</f>
        <v>1</v>
      </c>
      <c r="H15" s="6"/>
      <c r="I15" s="8"/>
    </row>
    <row r="16" spans="1:9" ht="11.25" outlineLevel="2" x14ac:dyDescent="0.15">
      <c r="A16" s="102" t="s">
        <v>87</v>
      </c>
      <c r="B16" s="103" t="s">
        <v>88</v>
      </c>
      <c r="C16" s="104">
        <f>VLOOKUP($A16,Zakázka!$A:$T,10,FALSE)</f>
        <v>0</v>
      </c>
      <c r="D16" s="105">
        <f>VLOOKUP($A16,Zakázka!$A:$T,12,FALSE)</f>
        <v>0</v>
      </c>
      <c r="E16" s="104">
        <f>VLOOKUP($A16,Zakázka!$A:$T,16,FALSE)</f>
        <v>0</v>
      </c>
      <c r="F16" s="104">
        <f>VLOOKUP($A16,Zakázka!$A:$T,17,FALSE)</f>
        <v>0</v>
      </c>
      <c r="G16" s="106">
        <f>VLOOKUP($A16,Zakázka!$A:$T,20,FALSE)</f>
        <v>1</v>
      </c>
      <c r="H16" s="6"/>
      <c r="I16" s="8"/>
    </row>
    <row r="17" spans="1:9" ht="11.25" outlineLevel="2" x14ac:dyDescent="0.15">
      <c r="A17" s="102" t="s">
        <v>89</v>
      </c>
      <c r="B17" s="103" t="s">
        <v>90</v>
      </c>
      <c r="C17" s="104">
        <f>VLOOKUP($A17,Zakázka!$A:$T,10,FALSE)</f>
        <v>0</v>
      </c>
      <c r="D17" s="105">
        <f>VLOOKUP($A17,Zakázka!$A:$T,12,FALSE)</f>
        <v>0</v>
      </c>
      <c r="E17" s="104">
        <f>VLOOKUP($A17,Zakázka!$A:$T,16,FALSE)</f>
        <v>0</v>
      </c>
      <c r="F17" s="104">
        <f>VLOOKUP($A17,Zakázka!$A:$T,17,FALSE)</f>
        <v>0</v>
      </c>
      <c r="G17" s="106">
        <f>VLOOKUP($A17,Zakázka!$A:$T,20,FALSE)</f>
        <v>1</v>
      </c>
      <c r="H17" s="6"/>
      <c r="I17" s="8"/>
    </row>
    <row r="18" spans="1:9" ht="11.25" outlineLevel="2" x14ac:dyDescent="0.15">
      <c r="A18" s="102" t="s">
        <v>91</v>
      </c>
      <c r="B18" s="103" t="s">
        <v>92</v>
      </c>
      <c r="C18" s="104">
        <f>VLOOKUP($A18,Zakázka!$A:$T,10,FALSE)</f>
        <v>0</v>
      </c>
      <c r="D18" s="105">
        <f>VLOOKUP($A18,Zakázka!$A:$T,12,FALSE)</f>
        <v>0</v>
      </c>
      <c r="E18" s="104">
        <f>VLOOKUP($A18,Zakázka!$A:$T,16,FALSE)</f>
        <v>0</v>
      </c>
      <c r="F18" s="104">
        <f>VLOOKUP($A18,Zakázka!$A:$T,17,FALSE)</f>
        <v>0</v>
      </c>
      <c r="G18" s="106">
        <f>VLOOKUP($A18,Zakázka!$A:$T,20,FALSE)</f>
        <v>1</v>
      </c>
      <c r="H18" s="6"/>
      <c r="I18" s="8"/>
    </row>
    <row r="19" spans="1:9" ht="7.5" customHeight="1" x14ac:dyDescent="0.15">
      <c r="A19" s="9"/>
      <c r="B19" s="68"/>
      <c r="C19" s="70"/>
      <c r="D19" s="73"/>
      <c r="E19" s="70"/>
      <c r="F19" s="70"/>
      <c r="G19" s="77"/>
      <c r="H19" s="8"/>
    </row>
    <row r="20" spans="1:9" ht="12.75" x14ac:dyDescent="0.2">
      <c r="A20" s="5"/>
      <c r="B20" s="82" t="s">
        <v>4</v>
      </c>
      <c r="C20" s="83">
        <f>SUMIF(GROUP_ID,"",ITEM_PRICES)</f>
        <v>0</v>
      </c>
      <c r="D20" s="84"/>
      <c r="E20" s="85"/>
      <c r="F20" s="85"/>
      <c r="G20" s="86"/>
      <c r="H20" s="6"/>
      <c r="I20" s="8"/>
    </row>
    <row r="21" spans="1:9" ht="12.75" x14ac:dyDescent="0.2">
      <c r="A21" s="5"/>
      <c r="B21" s="87" t="s">
        <v>5</v>
      </c>
      <c r="C21" s="83">
        <f ca="1">SUM(C22:C23)</f>
        <v>0</v>
      </c>
      <c r="D21" s="84"/>
      <c r="E21" s="85"/>
      <c r="F21" s="85"/>
      <c r="G21" s="86"/>
      <c r="H21" s="6"/>
      <c r="I21" s="8"/>
    </row>
    <row r="22" spans="1:9" ht="12.75" x14ac:dyDescent="0.2">
      <c r="A22" s="2"/>
      <c r="B22" s="88" t="str">
        <f ca="1">INDIRECT(ADDRESS(11,1,,,"Krycí List"))</f>
        <v/>
      </c>
      <c r="C22" s="89" t="str">
        <f ca="1">INDIRECT(ADDRESS(14,1,,,"Krycí List"))</f>
        <v/>
      </c>
      <c r="D22" s="90"/>
      <c r="E22" s="91"/>
      <c r="F22" s="91"/>
      <c r="G22" s="92"/>
      <c r="H22" s="6"/>
      <c r="I22" s="8"/>
    </row>
    <row r="23" spans="1:9" ht="12.75" x14ac:dyDescent="0.2">
      <c r="A23" s="2"/>
      <c r="B23" s="93" t="str">
        <f ca="1">INDIRECT(ADDRESS(12,1,,,"Krycí List"))</f>
        <v/>
      </c>
      <c r="C23" s="94" t="str">
        <f ca="1">INDIRECT(ADDRESS(15,1,,,"Krycí List"))</f>
        <v/>
      </c>
      <c r="D23" s="95"/>
      <c r="E23" s="96"/>
      <c r="F23" s="96"/>
      <c r="G23" s="97"/>
      <c r="H23" s="6"/>
      <c r="I23" s="8"/>
    </row>
    <row r="24" spans="1:9" ht="12.75" x14ac:dyDescent="0.2">
      <c r="A24" s="5"/>
      <c r="B24" s="82" t="s">
        <v>3</v>
      </c>
      <c r="C24" s="83">
        <f ca="1">C20+C21</f>
        <v>0</v>
      </c>
      <c r="D24" s="84"/>
      <c r="E24" s="85"/>
      <c r="F24" s="85"/>
      <c r="G24" s="86"/>
      <c r="H24" s="6"/>
      <c r="I24" s="8"/>
    </row>
    <row r="25" spans="1:9" x14ac:dyDescent="0.15">
      <c r="B25" s="66"/>
      <c r="C25" s="69"/>
      <c r="D25" s="71"/>
      <c r="E25" s="69"/>
      <c r="F25" s="69"/>
      <c r="G25" s="75"/>
    </row>
    <row r="26" spans="1:9" x14ac:dyDescent="0.15">
      <c r="B26" s="6"/>
      <c r="C26" s="8"/>
      <c r="D26" s="6"/>
      <c r="E26" s="8"/>
      <c r="F26" s="8"/>
      <c r="G26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&amp;L&amp;8MT-PROJEKT Klášterec s.r.o.&amp;C&amp;8</oddHeader>
    <oddFooter>&amp;L&amp;8Vytvořeno systémem euroCALC 4&amp;C&amp;P/&amp;N&amp;R&amp;8&amp;[24.3.2025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47"/>
  <sheetViews>
    <sheetView workbookViewId="0">
      <pane ySplit="4" topLeftCell="A119" activePane="bottomLeft" state="frozen"/>
      <selection pane="bottomLeft" activeCell="I143" sqref="I143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7" t="s">
        <v>93</v>
      </c>
    </row>
    <row r="2" spans="1:27" ht="15.75" x14ac:dyDescent="0.15">
      <c r="B2" s="75"/>
      <c r="C2" s="75"/>
      <c r="D2" s="66"/>
      <c r="E2" s="66"/>
      <c r="F2" s="107" t="s">
        <v>94</v>
      </c>
      <c r="G2" s="66"/>
      <c r="H2" s="71"/>
      <c r="I2" s="110"/>
      <c r="J2" s="69"/>
      <c r="K2" s="71"/>
      <c r="L2" s="71"/>
      <c r="M2" s="71"/>
      <c r="N2" s="71"/>
      <c r="O2" s="69"/>
      <c r="P2" s="69"/>
      <c r="Q2" s="69"/>
      <c r="R2" s="66"/>
      <c r="S2" s="66"/>
      <c r="T2" s="75"/>
      <c r="V2" s="10"/>
      <c r="X2" s="111" t="s">
        <v>24</v>
      </c>
      <c r="Y2" s="10"/>
    </row>
    <row r="3" spans="1:27" ht="7.5" customHeight="1" x14ac:dyDescent="0.15">
      <c r="A3" s="6"/>
      <c r="B3" s="108"/>
      <c r="C3" s="75"/>
      <c r="D3" s="66"/>
      <c r="E3" s="66"/>
      <c r="F3" s="66"/>
      <c r="G3" s="66"/>
      <c r="H3" s="71"/>
      <c r="I3" s="110"/>
      <c r="J3" s="69"/>
      <c r="K3" s="72"/>
      <c r="L3" s="72"/>
      <c r="M3" s="72"/>
      <c r="N3" s="72"/>
      <c r="O3" s="74"/>
      <c r="P3" s="74"/>
      <c r="Q3" s="74"/>
      <c r="R3" s="109"/>
      <c r="S3" s="66"/>
      <c r="T3" s="76"/>
      <c r="U3" s="8"/>
      <c r="X3" s="112"/>
      <c r="Y3" s="10"/>
    </row>
    <row r="4" spans="1:27" ht="11.25" x14ac:dyDescent="0.2">
      <c r="A4" s="3"/>
      <c r="B4" s="81"/>
      <c r="C4" s="81" t="s">
        <v>7</v>
      </c>
      <c r="D4" s="78" t="s">
        <v>8</v>
      </c>
      <c r="E4" s="78" t="s">
        <v>9</v>
      </c>
      <c r="F4" s="78" t="s">
        <v>6</v>
      </c>
      <c r="G4" s="78" t="s">
        <v>10</v>
      </c>
      <c r="H4" s="80" t="s">
        <v>11</v>
      </c>
      <c r="I4" s="113" t="s">
        <v>12</v>
      </c>
      <c r="J4" s="79" t="s">
        <v>13</v>
      </c>
      <c r="K4" s="80" t="s">
        <v>14</v>
      </c>
      <c r="L4" s="80" t="s">
        <v>15</v>
      </c>
      <c r="M4" s="80" t="s">
        <v>16</v>
      </c>
      <c r="N4" s="80" t="s">
        <v>17</v>
      </c>
      <c r="O4" s="79" t="s">
        <v>18</v>
      </c>
      <c r="P4" s="79" t="s">
        <v>5</v>
      </c>
      <c r="Q4" s="79" t="s">
        <v>19</v>
      </c>
      <c r="R4" s="78" t="s">
        <v>20</v>
      </c>
      <c r="S4" s="78" t="s">
        <v>21</v>
      </c>
      <c r="T4" s="81" t="s">
        <v>22</v>
      </c>
      <c r="U4" s="6"/>
      <c r="V4" s="8"/>
      <c r="W4" s="8"/>
      <c r="X4" s="111">
        <f ca="1">CELL("width",F4)+CELL("width",G4)+CELL("width",H4)+CELL("width",I4)+CELL("width",J4)</f>
        <v>117</v>
      </c>
      <c r="Y4" s="10"/>
    </row>
    <row r="5" spans="1:27" ht="7.5" customHeight="1" x14ac:dyDescent="0.15">
      <c r="B5" s="75"/>
      <c r="C5" s="75"/>
      <c r="D5" s="66"/>
      <c r="E5" s="66"/>
      <c r="F5" s="66"/>
      <c r="G5" s="66"/>
      <c r="H5" s="71"/>
      <c r="I5" s="110"/>
      <c r="J5" s="69"/>
      <c r="K5" s="71"/>
      <c r="L5" s="71"/>
      <c r="M5" s="71"/>
      <c r="N5" s="71"/>
      <c r="O5" s="69"/>
      <c r="P5" s="69"/>
      <c r="Q5" s="69"/>
      <c r="R5" s="66"/>
      <c r="S5" s="66"/>
      <c r="T5" s="75"/>
      <c r="U5" s="8"/>
      <c r="X5" s="65"/>
    </row>
    <row r="6" spans="1:27" ht="12" x14ac:dyDescent="0.2">
      <c r="A6" s="32" t="s">
        <v>67</v>
      </c>
      <c r="B6" s="100">
        <v>1</v>
      </c>
      <c r="C6" s="114"/>
      <c r="D6" s="115" t="s">
        <v>95</v>
      </c>
      <c r="E6" s="115"/>
      <c r="F6" s="98" t="s">
        <v>68</v>
      </c>
      <c r="G6" s="115"/>
      <c r="H6" s="116"/>
      <c r="I6" s="117"/>
      <c r="J6" s="47">
        <f>SUBTOTAL(9,J7:J147)</f>
        <v>0</v>
      </c>
      <c r="K6" s="116"/>
      <c r="L6" s="99">
        <f>SUBTOTAL(9,L7:L147)</f>
        <v>318.34707489999994</v>
      </c>
      <c r="M6" s="116"/>
      <c r="N6" s="99">
        <f>SUBTOTAL(9,N7:N147)</f>
        <v>390.59819999999996</v>
      </c>
      <c r="O6" s="118"/>
      <c r="P6" s="47">
        <f>SUBTOTAL(9,P7:P147)</f>
        <v>0</v>
      </c>
      <c r="Q6" s="47">
        <f>SUBTOTAL(9,Q7:Q147)</f>
        <v>0</v>
      </c>
      <c r="R6" s="115"/>
      <c r="S6" s="115"/>
      <c r="T6" s="100">
        <f>SUBTOTAL(9,T7:T147)</f>
        <v>28</v>
      </c>
      <c r="U6" s="6"/>
      <c r="V6" s="8"/>
      <c r="W6" s="8"/>
      <c r="X6" s="66"/>
    </row>
    <row r="7" spans="1:27" ht="12" outlineLevel="1" x14ac:dyDescent="0.2">
      <c r="A7" s="32" t="s">
        <v>69</v>
      </c>
      <c r="B7" s="100">
        <v>2</v>
      </c>
      <c r="C7" s="114"/>
      <c r="D7" s="115" t="s">
        <v>96</v>
      </c>
      <c r="E7" s="115"/>
      <c r="F7" s="98" t="s">
        <v>70</v>
      </c>
      <c r="G7" s="115"/>
      <c r="H7" s="116"/>
      <c r="I7" s="117"/>
      <c r="J7" s="47">
        <f>SUBTOTAL(9,J8:J146)</f>
        <v>0</v>
      </c>
      <c r="K7" s="116"/>
      <c r="L7" s="99">
        <f>SUBTOTAL(9,L8:L146)</f>
        <v>318.34707489999994</v>
      </c>
      <c r="M7" s="116"/>
      <c r="N7" s="99">
        <f>SUBTOTAL(9,N8:N146)</f>
        <v>390.59819999999996</v>
      </c>
      <c r="O7" s="118"/>
      <c r="P7" s="47">
        <f>SUBTOTAL(9,P8:P146)</f>
        <v>0</v>
      </c>
      <c r="Q7" s="47">
        <f>SUBTOTAL(9,Q8:Q146)</f>
        <v>0</v>
      </c>
      <c r="R7" s="115"/>
      <c r="S7" s="115"/>
      <c r="T7" s="100">
        <f>SUBTOTAL(9,T8:T146)</f>
        <v>28</v>
      </c>
      <c r="U7" s="6"/>
      <c r="V7" s="8"/>
      <c r="W7" s="8"/>
      <c r="X7" s="66"/>
    </row>
    <row r="8" spans="1:27" ht="11.25" outlineLevel="2" x14ac:dyDescent="0.2">
      <c r="A8" s="102" t="s">
        <v>71</v>
      </c>
      <c r="B8" s="106">
        <v>3</v>
      </c>
      <c r="C8" s="119"/>
      <c r="D8" s="120" t="s">
        <v>97</v>
      </c>
      <c r="E8" s="120"/>
      <c r="F8" s="121" t="s">
        <v>72</v>
      </c>
      <c r="G8" s="120"/>
      <c r="H8" s="122"/>
      <c r="I8" s="123"/>
      <c r="J8" s="104">
        <f>SUBTOTAL(9,J9:J39)</f>
        <v>0</v>
      </c>
      <c r="K8" s="122"/>
      <c r="L8" s="105">
        <f>SUBTOTAL(9,L9:L39)</f>
        <v>1.5435000000000002E-3</v>
      </c>
      <c r="M8" s="122"/>
      <c r="N8" s="105">
        <f>SUBTOTAL(9,N9:N39)</f>
        <v>312.61019999999996</v>
      </c>
      <c r="O8" s="124"/>
      <c r="P8" s="104">
        <f>SUBTOTAL(9,P9:P39)</f>
        <v>0</v>
      </c>
      <c r="Q8" s="104">
        <f>SUBTOTAL(9,Q9:Q39)</f>
        <v>0</v>
      </c>
      <c r="R8" s="120"/>
      <c r="S8" s="120"/>
      <c r="T8" s="106">
        <f>SUBTOTAL(9,T9:T39)</f>
        <v>6</v>
      </c>
      <c r="U8" s="6"/>
      <c r="V8" s="8"/>
      <c r="W8" s="8"/>
      <c r="X8" s="66"/>
    </row>
    <row r="9" spans="1:27" ht="11.25" outlineLevel="3" x14ac:dyDescent="0.2">
      <c r="A9" s="4"/>
      <c r="B9" s="125"/>
      <c r="C9" s="126">
        <v>1</v>
      </c>
      <c r="D9" s="127" t="s">
        <v>98</v>
      </c>
      <c r="E9" s="128" t="s">
        <v>99</v>
      </c>
      <c r="F9" s="129" t="s">
        <v>100</v>
      </c>
      <c r="G9" s="127" t="s">
        <v>101</v>
      </c>
      <c r="H9" s="130">
        <v>154.35</v>
      </c>
      <c r="I9" s="131"/>
      <c r="J9" s="132">
        <f>H9*I9</f>
        <v>0</v>
      </c>
      <c r="K9" s="130">
        <v>1.0000000000000001E-5</v>
      </c>
      <c r="L9" s="130">
        <f>H9*K9</f>
        <v>1.5435000000000002E-3</v>
      </c>
      <c r="M9" s="130">
        <v>9.1999999999999998E-2</v>
      </c>
      <c r="N9" s="130">
        <f>H9*M9</f>
        <v>14.200199999999999</v>
      </c>
      <c r="O9" s="132">
        <v>21</v>
      </c>
      <c r="P9" s="132">
        <f>J9*(O9/100)</f>
        <v>0</v>
      </c>
      <c r="Q9" s="132">
        <f>J9+P9</f>
        <v>0</v>
      </c>
      <c r="R9" s="133"/>
      <c r="S9" s="133"/>
      <c r="T9" s="134">
        <v>1</v>
      </c>
      <c r="U9" s="8"/>
      <c r="V9" s="8"/>
      <c r="W9" s="8"/>
      <c r="X9" s="66"/>
    </row>
    <row r="10" spans="1:27" ht="58.5" outlineLevel="4" x14ac:dyDescent="0.2">
      <c r="A10" s="135"/>
      <c r="B10" s="136"/>
      <c r="C10" s="136"/>
      <c r="D10" s="137"/>
      <c r="E10" s="141" t="s">
        <v>1</v>
      </c>
      <c r="F10" s="164" t="s">
        <v>102</v>
      </c>
      <c r="G10" s="164"/>
      <c r="H10" s="165"/>
      <c r="I10" s="166"/>
      <c r="J10" s="167"/>
      <c r="K10" s="139"/>
      <c r="L10" s="139"/>
      <c r="M10" s="139"/>
      <c r="N10" s="139"/>
      <c r="O10" s="140"/>
      <c r="P10" s="140"/>
      <c r="Q10" s="140"/>
      <c r="R10" s="137"/>
      <c r="S10" s="137"/>
      <c r="T10" s="136"/>
      <c r="U10" s="6"/>
      <c r="V10" s="8"/>
      <c r="W10" s="8"/>
      <c r="X10" s="138" t="str">
        <f>F10</f>
        <v>Frézování živičného podkladu nebo krytu  
  s naložením na dopravní prostředek 
    plochy do 500 m2 
    bez překážek v trase 
    pruhu šířky do 0,5 m, tloušťky vrstvy 
      50 mm</v>
      </c>
      <c r="Y10" s="10"/>
      <c r="AA10" s="14"/>
    </row>
    <row r="11" spans="1:27" ht="7.5" customHeight="1" outlineLevel="4" x14ac:dyDescent="0.15">
      <c r="B11" s="75"/>
      <c r="C11" s="75"/>
      <c r="D11" s="66"/>
      <c r="E11" s="66"/>
      <c r="F11" s="67"/>
      <c r="G11" s="66"/>
      <c r="H11" s="71"/>
      <c r="I11" s="110"/>
      <c r="J11" s="69"/>
      <c r="K11" s="71"/>
      <c r="L11" s="71"/>
      <c r="M11" s="71"/>
      <c r="N11" s="71"/>
      <c r="O11" s="69"/>
      <c r="P11" s="69"/>
      <c r="Q11" s="69"/>
      <c r="R11" s="66"/>
      <c r="S11" s="66"/>
      <c r="T11" s="75"/>
      <c r="U11" s="8"/>
      <c r="X11" s="66"/>
    </row>
    <row r="12" spans="1:27" ht="11.25" outlineLevel="4" x14ac:dyDescent="0.2">
      <c r="A12" s="142"/>
      <c r="B12" s="143"/>
      <c r="C12" s="143"/>
      <c r="D12" s="144"/>
      <c r="E12" s="150" t="s">
        <v>2</v>
      </c>
      <c r="F12" s="145" t="s">
        <v>103</v>
      </c>
      <c r="G12" s="144"/>
      <c r="H12" s="146">
        <v>154.35</v>
      </c>
      <c r="I12" s="147"/>
      <c r="J12" s="148"/>
      <c r="K12" s="149"/>
      <c r="L12" s="149"/>
      <c r="M12" s="149"/>
      <c r="N12" s="149"/>
      <c r="O12" s="148"/>
      <c r="P12" s="148"/>
      <c r="Q12" s="148"/>
      <c r="R12" s="144"/>
      <c r="S12" s="144"/>
      <c r="T12" s="143"/>
      <c r="U12" s="6"/>
      <c r="V12" s="8"/>
      <c r="W12" s="8"/>
      <c r="X12" s="66"/>
    </row>
    <row r="13" spans="1:27" ht="7.5" customHeight="1" outlineLevel="4" x14ac:dyDescent="0.15">
      <c r="A13" s="8"/>
      <c r="B13" s="75"/>
      <c r="C13" s="75"/>
      <c r="D13" s="66"/>
      <c r="E13" s="66"/>
      <c r="F13" s="109"/>
      <c r="G13" s="66"/>
      <c r="H13" s="71"/>
      <c r="I13" s="110"/>
      <c r="J13" s="69"/>
      <c r="K13" s="71"/>
      <c r="L13" s="71"/>
      <c r="M13" s="71"/>
      <c r="N13" s="71"/>
      <c r="O13" s="69"/>
      <c r="P13" s="69"/>
      <c r="Q13" s="69"/>
      <c r="R13" s="66"/>
      <c r="S13" s="66"/>
      <c r="T13" s="75"/>
      <c r="U13" s="8"/>
      <c r="X13" s="66"/>
    </row>
    <row r="14" spans="1:27" ht="11.25" outlineLevel="3" x14ac:dyDescent="0.2">
      <c r="A14" s="4"/>
      <c r="B14" s="125"/>
      <c r="C14" s="126">
        <v>2</v>
      </c>
      <c r="D14" s="127" t="s">
        <v>98</v>
      </c>
      <c r="E14" s="128" t="s">
        <v>104</v>
      </c>
      <c r="F14" s="129" t="s">
        <v>105</v>
      </c>
      <c r="G14" s="127" t="s">
        <v>101</v>
      </c>
      <c r="H14" s="130">
        <v>1029</v>
      </c>
      <c r="I14" s="131"/>
      <c r="J14" s="132">
        <f>H14*I14</f>
        <v>0</v>
      </c>
      <c r="K14" s="130"/>
      <c r="L14" s="130">
        <f>H14*K14</f>
        <v>0</v>
      </c>
      <c r="M14" s="130">
        <v>0.28999999999999998</v>
      </c>
      <c r="N14" s="130">
        <f>H14*M14</f>
        <v>298.40999999999997</v>
      </c>
      <c r="O14" s="132">
        <v>21</v>
      </c>
      <c r="P14" s="132">
        <f>J14*(O14/100)</f>
        <v>0</v>
      </c>
      <c r="Q14" s="132">
        <f>J14+P14</f>
        <v>0</v>
      </c>
      <c r="R14" s="133"/>
      <c r="S14" s="133"/>
      <c r="T14" s="134">
        <v>1</v>
      </c>
      <c r="U14" s="8"/>
      <c r="V14" s="8"/>
      <c r="W14" s="8"/>
      <c r="X14" s="66"/>
    </row>
    <row r="15" spans="1:27" ht="19.5" outlineLevel="4" x14ac:dyDescent="0.2">
      <c r="A15" s="135"/>
      <c r="B15" s="136"/>
      <c r="C15" s="136"/>
      <c r="D15" s="137"/>
      <c r="E15" s="141" t="s">
        <v>1</v>
      </c>
      <c r="F15" s="164" t="s">
        <v>106</v>
      </c>
      <c r="G15" s="164"/>
      <c r="H15" s="165"/>
      <c r="I15" s="166"/>
      <c r="J15" s="167"/>
      <c r="K15" s="139"/>
      <c r="L15" s="139"/>
      <c r="M15" s="139"/>
      <c r="N15" s="139"/>
      <c r="O15" s="140"/>
      <c r="P15" s="140"/>
      <c r="Q15" s="140"/>
      <c r="R15" s="137"/>
      <c r="S15" s="137"/>
      <c r="T15" s="136"/>
      <c r="U15" s="6"/>
      <c r="V15" s="8"/>
      <c r="W15" s="8"/>
      <c r="X15" s="138" t="str">
        <f>F15</f>
        <v>Odstranění podkladů nebo krytů strojně plochy jednotlivě přes 200 m2 s přemístěním hmot na skládku na vzdálenost do 20 m nebo s naložením na dopravní prostředek z kameniva hrubého drceného, o tl. vrstvy přes 100 do 200 mm</v>
      </c>
      <c r="Y15" s="10"/>
      <c r="AA15" s="14"/>
    </row>
    <row r="16" spans="1:27" ht="7.5" customHeight="1" outlineLevel="4" x14ac:dyDescent="0.15">
      <c r="B16" s="75"/>
      <c r="C16" s="75"/>
      <c r="D16" s="66"/>
      <c r="E16" s="66"/>
      <c r="F16" s="67"/>
      <c r="G16" s="66"/>
      <c r="H16" s="71"/>
      <c r="I16" s="110"/>
      <c r="J16" s="69"/>
      <c r="K16" s="71"/>
      <c r="L16" s="71"/>
      <c r="M16" s="71"/>
      <c r="N16" s="71"/>
      <c r="O16" s="69"/>
      <c r="P16" s="69"/>
      <c r="Q16" s="69"/>
      <c r="R16" s="66"/>
      <c r="S16" s="66"/>
      <c r="T16" s="75"/>
      <c r="U16" s="8"/>
      <c r="X16" s="66"/>
    </row>
    <row r="17" spans="1:27" ht="11.25" outlineLevel="4" x14ac:dyDescent="0.2">
      <c r="A17" s="142"/>
      <c r="B17" s="143"/>
      <c r="C17" s="143"/>
      <c r="D17" s="144"/>
      <c r="E17" s="150" t="s">
        <v>2</v>
      </c>
      <c r="F17" s="145" t="s">
        <v>107</v>
      </c>
      <c r="G17" s="144"/>
      <c r="H17" s="146">
        <v>1029</v>
      </c>
      <c r="I17" s="147"/>
      <c r="J17" s="148"/>
      <c r="K17" s="149"/>
      <c r="L17" s="149"/>
      <c r="M17" s="149"/>
      <c r="N17" s="149"/>
      <c r="O17" s="148"/>
      <c r="P17" s="148"/>
      <c r="Q17" s="148"/>
      <c r="R17" s="144"/>
      <c r="S17" s="144"/>
      <c r="T17" s="143"/>
      <c r="U17" s="6"/>
      <c r="V17" s="8"/>
      <c r="W17" s="8"/>
      <c r="X17" s="66"/>
    </row>
    <row r="18" spans="1:27" ht="7.5" customHeight="1" outlineLevel="4" x14ac:dyDescent="0.15">
      <c r="A18" s="8"/>
      <c r="B18" s="75"/>
      <c r="C18" s="75"/>
      <c r="D18" s="66"/>
      <c r="E18" s="66"/>
      <c r="F18" s="109"/>
      <c r="G18" s="66"/>
      <c r="H18" s="71"/>
      <c r="I18" s="110"/>
      <c r="J18" s="69"/>
      <c r="K18" s="71"/>
      <c r="L18" s="71"/>
      <c r="M18" s="71"/>
      <c r="N18" s="71"/>
      <c r="O18" s="69"/>
      <c r="P18" s="69"/>
      <c r="Q18" s="69"/>
      <c r="R18" s="66"/>
      <c r="S18" s="66"/>
      <c r="T18" s="75"/>
      <c r="U18" s="8"/>
      <c r="X18" s="66"/>
    </row>
    <row r="19" spans="1:27" ht="22.5" outlineLevel="3" x14ac:dyDescent="0.2">
      <c r="A19" s="4"/>
      <c r="B19" s="125"/>
      <c r="C19" s="126">
        <v>3</v>
      </c>
      <c r="D19" s="127" t="s">
        <v>98</v>
      </c>
      <c r="E19" s="128" t="s">
        <v>108</v>
      </c>
      <c r="F19" s="129" t="s">
        <v>109</v>
      </c>
      <c r="G19" s="127" t="s">
        <v>110</v>
      </c>
      <c r="H19" s="130">
        <v>123.48</v>
      </c>
      <c r="I19" s="131"/>
      <c r="J19" s="132">
        <f>H19*I19</f>
        <v>0</v>
      </c>
      <c r="K19" s="130"/>
      <c r="L19" s="130">
        <f>H19*K19</f>
        <v>0</v>
      </c>
      <c r="M19" s="130"/>
      <c r="N19" s="130">
        <f>H19*M19</f>
        <v>0</v>
      </c>
      <c r="O19" s="132">
        <v>21</v>
      </c>
      <c r="P19" s="132">
        <f>J19*(O19/100)</f>
        <v>0</v>
      </c>
      <c r="Q19" s="132">
        <f>J19+P19</f>
        <v>0</v>
      </c>
      <c r="R19" s="133"/>
      <c r="S19" s="133"/>
      <c r="T19" s="134">
        <v>1</v>
      </c>
      <c r="U19" s="8"/>
      <c r="V19" s="8"/>
      <c r="W19" s="8"/>
      <c r="X19" s="66"/>
    </row>
    <row r="20" spans="1:27" ht="9.75" outlineLevel="4" x14ac:dyDescent="0.2">
      <c r="A20" s="135"/>
      <c r="B20" s="136"/>
      <c r="C20" s="136"/>
      <c r="D20" s="137"/>
      <c r="E20" s="141" t="s">
        <v>1</v>
      </c>
      <c r="F20" s="164" t="s">
        <v>111</v>
      </c>
      <c r="G20" s="164"/>
      <c r="H20" s="165"/>
      <c r="I20" s="166"/>
      <c r="J20" s="167"/>
      <c r="K20" s="139"/>
      <c r="L20" s="139"/>
      <c r="M20" s="139"/>
      <c r="N20" s="139"/>
      <c r="O20" s="140"/>
      <c r="P20" s="140"/>
      <c r="Q20" s="140"/>
      <c r="R20" s="137"/>
      <c r="S20" s="137"/>
      <c r="T20" s="136"/>
      <c r="U20" s="6"/>
      <c r="V20" s="8"/>
      <c r="W20" s="8"/>
      <c r="X20" s="138" t="str">
        <f>F20</f>
        <v>Odkopávky a prokopávky nezapažené strojně v hornině třídy těžitelnosti I skupiny 3 přes 500 do 1 000 m3</v>
      </c>
      <c r="Y20" s="10"/>
      <c r="AA20" s="14"/>
    </row>
    <row r="21" spans="1:27" ht="7.5" customHeight="1" outlineLevel="4" x14ac:dyDescent="0.15">
      <c r="B21" s="75"/>
      <c r="C21" s="75"/>
      <c r="D21" s="66"/>
      <c r="E21" s="66"/>
      <c r="F21" s="67"/>
      <c r="G21" s="66"/>
      <c r="H21" s="71"/>
      <c r="I21" s="110"/>
      <c r="J21" s="69"/>
      <c r="K21" s="71"/>
      <c r="L21" s="71"/>
      <c r="M21" s="71"/>
      <c r="N21" s="71"/>
      <c r="O21" s="69"/>
      <c r="P21" s="69"/>
      <c r="Q21" s="69"/>
      <c r="R21" s="66"/>
      <c r="S21" s="66"/>
      <c r="T21" s="75"/>
      <c r="U21" s="8"/>
      <c r="X21" s="66"/>
    </row>
    <row r="22" spans="1:27" ht="11.25" outlineLevel="4" x14ac:dyDescent="0.2">
      <c r="A22" s="142"/>
      <c r="B22" s="143"/>
      <c r="C22" s="143"/>
      <c r="D22" s="144"/>
      <c r="E22" s="150" t="s">
        <v>2</v>
      </c>
      <c r="F22" s="145" t="s">
        <v>112</v>
      </c>
      <c r="G22" s="144"/>
      <c r="H22" s="146">
        <v>123.48</v>
      </c>
      <c r="I22" s="147"/>
      <c r="J22" s="148"/>
      <c r="K22" s="149"/>
      <c r="L22" s="149"/>
      <c r="M22" s="149"/>
      <c r="N22" s="149"/>
      <c r="O22" s="148"/>
      <c r="P22" s="148"/>
      <c r="Q22" s="148"/>
      <c r="R22" s="144"/>
      <c r="S22" s="144"/>
      <c r="T22" s="143"/>
      <c r="U22" s="6"/>
      <c r="V22" s="8"/>
      <c r="W22" s="8"/>
      <c r="X22" s="66"/>
    </row>
    <row r="23" spans="1:27" ht="7.5" customHeight="1" outlineLevel="4" x14ac:dyDescent="0.15">
      <c r="A23" s="8"/>
      <c r="B23" s="75"/>
      <c r="C23" s="75"/>
      <c r="D23" s="66"/>
      <c r="E23" s="66"/>
      <c r="F23" s="109"/>
      <c r="G23" s="66"/>
      <c r="H23" s="71"/>
      <c r="I23" s="110"/>
      <c r="J23" s="69"/>
      <c r="K23" s="71"/>
      <c r="L23" s="71"/>
      <c r="M23" s="71"/>
      <c r="N23" s="71"/>
      <c r="O23" s="69"/>
      <c r="P23" s="69"/>
      <c r="Q23" s="69"/>
      <c r="R23" s="66"/>
      <c r="S23" s="66"/>
      <c r="T23" s="75"/>
      <c r="U23" s="8"/>
      <c r="X23" s="66"/>
    </row>
    <row r="24" spans="1:27" ht="22.5" outlineLevel="3" x14ac:dyDescent="0.2">
      <c r="A24" s="4"/>
      <c r="B24" s="125"/>
      <c r="C24" s="126">
        <v>4</v>
      </c>
      <c r="D24" s="127" t="s">
        <v>98</v>
      </c>
      <c r="E24" s="128" t="s">
        <v>113</v>
      </c>
      <c r="F24" s="129" t="s">
        <v>114</v>
      </c>
      <c r="G24" s="127" t="s">
        <v>110</v>
      </c>
      <c r="H24" s="130">
        <v>123.48</v>
      </c>
      <c r="I24" s="131"/>
      <c r="J24" s="132">
        <f>H24*I24</f>
        <v>0</v>
      </c>
      <c r="K24" s="130"/>
      <c r="L24" s="130">
        <f>H24*K24</f>
        <v>0</v>
      </c>
      <c r="M24" s="130"/>
      <c r="N24" s="130">
        <f>H24*M24</f>
        <v>0</v>
      </c>
      <c r="O24" s="132">
        <v>21</v>
      </c>
      <c r="P24" s="132">
        <f>J24*(O24/100)</f>
        <v>0</v>
      </c>
      <c r="Q24" s="132">
        <f>J24+P24</f>
        <v>0</v>
      </c>
      <c r="R24" s="133"/>
      <c r="S24" s="133"/>
      <c r="T24" s="134">
        <v>1</v>
      </c>
      <c r="U24" s="8"/>
      <c r="V24" s="8"/>
      <c r="W24" s="8"/>
      <c r="X24" s="66"/>
    </row>
    <row r="25" spans="1:27" ht="19.5" outlineLevel="4" x14ac:dyDescent="0.2">
      <c r="A25" s="135"/>
      <c r="B25" s="136"/>
      <c r="C25" s="136"/>
      <c r="D25" s="137"/>
      <c r="E25" s="141" t="s">
        <v>1</v>
      </c>
      <c r="F25" s="164" t="s">
        <v>115</v>
      </c>
      <c r="G25" s="164"/>
      <c r="H25" s="165"/>
      <c r="I25" s="166"/>
      <c r="J25" s="167"/>
      <c r="K25" s="139"/>
      <c r="L25" s="139"/>
      <c r="M25" s="139"/>
      <c r="N25" s="139"/>
      <c r="O25" s="140"/>
      <c r="P25" s="140"/>
      <c r="Q25" s="140"/>
      <c r="R25" s="137"/>
      <c r="S25" s="137"/>
      <c r="T25" s="136"/>
      <c r="U25" s="6"/>
      <c r="V25" s="8"/>
      <c r="W25" s="8"/>
      <c r="X25" s="138" t="str">
        <f>F25</f>
        <v>Vodorovné přemístění výkopku nebo sypaniny po suchu na obvyklém dopravním prostředku, bez naložení výkopku, avšak se složením bez rozhrnutí z horniny třídy těžitelnosti I skupiny 1 až 3 na vzdálenost přes 7 000 do 8 000 m</v>
      </c>
      <c r="Y25" s="10"/>
      <c r="AA25" s="14"/>
    </row>
    <row r="26" spans="1:27" ht="7.5" customHeight="1" outlineLevel="4" x14ac:dyDescent="0.15">
      <c r="B26" s="75"/>
      <c r="C26" s="75"/>
      <c r="D26" s="66"/>
      <c r="E26" s="66"/>
      <c r="F26" s="67"/>
      <c r="G26" s="66"/>
      <c r="H26" s="71"/>
      <c r="I26" s="110"/>
      <c r="J26" s="69"/>
      <c r="K26" s="71"/>
      <c r="L26" s="71"/>
      <c r="M26" s="71"/>
      <c r="N26" s="71"/>
      <c r="O26" s="69"/>
      <c r="P26" s="69"/>
      <c r="Q26" s="69"/>
      <c r="R26" s="66"/>
      <c r="S26" s="66"/>
      <c r="T26" s="75"/>
      <c r="U26" s="8"/>
      <c r="X26" s="66"/>
    </row>
    <row r="27" spans="1:27" ht="11.25" outlineLevel="4" x14ac:dyDescent="0.2">
      <c r="A27" s="142"/>
      <c r="B27" s="143"/>
      <c r="C27" s="143"/>
      <c r="D27" s="144"/>
      <c r="E27" s="150" t="s">
        <v>2</v>
      </c>
      <c r="F27" s="145" t="s">
        <v>112</v>
      </c>
      <c r="G27" s="144"/>
      <c r="H27" s="146">
        <v>123.48</v>
      </c>
      <c r="I27" s="147"/>
      <c r="J27" s="148"/>
      <c r="K27" s="149"/>
      <c r="L27" s="149"/>
      <c r="M27" s="149"/>
      <c r="N27" s="149"/>
      <c r="O27" s="148"/>
      <c r="P27" s="148"/>
      <c r="Q27" s="148"/>
      <c r="R27" s="144"/>
      <c r="S27" s="144"/>
      <c r="T27" s="143"/>
      <c r="U27" s="6"/>
      <c r="V27" s="8"/>
      <c r="W27" s="8"/>
      <c r="X27" s="66"/>
    </row>
    <row r="28" spans="1:27" ht="7.5" customHeight="1" outlineLevel="4" x14ac:dyDescent="0.15">
      <c r="A28" s="8"/>
      <c r="B28" s="75"/>
      <c r="C28" s="75"/>
      <c r="D28" s="66"/>
      <c r="E28" s="66"/>
      <c r="F28" s="109"/>
      <c r="G28" s="66"/>
      <c r="H28" s="71"/>
      <c r="I28" s="110"/>
      <c r="J28" s="69"/>
      <c r="K28" s="71"/>
      <c r="L28" s="71"/>
      <c r="M28" s="71"/>
      <c r="N28" s="71"/>
      <c r="O28" s="69"/>
      <c r="P28" s="69"/>
      <c r="Q28" s="69"/>
      <c r="R28" s="66"/>
      <c r="S28" s="66"/>
      <c r="T28" s="75"/>
      <c r="U28" s="8"/>
      <c r="X28" s="66"/>
    </row>
    <row r="29" spans="1:27" ht="22.5" outlineLevel="3" x14ac:dyDescent="0.2">
      <c r="A29" s="4"/>
      <c r="B29" s="125"/>
      <c r="C29" s="126">
        <v>5</v>
      </c>
      <c r="D29" s="127" t="s">
        <v>98</v>
      </c>
      <c r="E29" s="128" t="s">
        <v>116</v>
      </c>
      <c r="F29" s="129" t="s">
        <v>117</v>
      </c>
      <c r="G29" s="127" t="s">
        <v>118</v>
      </c>
      <c r="H29" s="130">
        <v>222.26399999999998</v>
      </c>
      <c r="I29" s="131"/>
      <c r="J29" s="132">
        <f>H29*I29</f>
        <v>0</v>
      </c>
      <c r="K29" s="130"/>
      <c r="L29" s="130">
        <f>H29*K29</f>
        <v>0</v>
      </c>
      <c r="M29" s="130"/>
      <c r="N29" s="130">
        <f>H29*M29</f>
        <v>0</v>
      </c>
      <c r="O29" s="132">
        <v>21</v>
      </c>
      <c r="P29" s="132">
        <f>J29*(O29/100)</f>
        <v>0</v>
      </c>
      <c r="Q29" s="132">
        <f>J29+P29</f>
        <v>0</v>
      </c>
      <c r="R29" s="133"/>
      <c r="S29" s="133"/>
      <c r="T29" s="134">
        <v>1</v>
      </c>
      <c r="U29" s="8"/>
      <c r="V29" s="8"/>
      <c r="W29" s="8"/>
      <c r="X29" s="66"/>
    </row>
    <row r="30" spans="1:27" ht="9.75" outlineLevel="4" x14ac:dyDescent="0.2">
      <c r="A30" s="135"/>
      <c r="B30" s="136"/>
      <c r="C30" s="136"/>
      <c r="D30" s="137"/>
      <c r="E30" s="141" t="s">
        <v>1</v>
      </c>
      <c r="F30" s="164" t="s">
        <v>119</v>
      </c>
      <c r="G30" s="164"/>
      <c r="H30" s="165"/>
      <c r="I30" s="166"/>
      <c r="J30" s="167"/>
      <c r="K30" s="139"/>
      <c r="L30" s="139"/>
      <c r="M30" s="139"/>
      <c r="N30" s="139"/>
      <c r="O30" s="140"/>
      <c r="P30" s="140"/>
      <c r="Q30" s="140"/>
      <c r="R30" s="137"/>
      <c r="S30" s="137"/>
      <c r="T30" s="136"/>
      <c r="U30" s="6"/>
      <c r="V30" s="8"/>
      <c r="W30" s="8"/>
      <c r="X30" s="138" t="str">
        <f>F30</f>
        <v>Poplatek za uložení stavebního odpadu na recyklační skládce (skládkovné) zeminy a kamení zatříděného do Katalogu odpadů pod kódem 17 05 04</v>
      </c>
      <c r="Y30" s="10"/>
      <c r="AA30" s="14"/>
    </row>
    <row r="31" spans="1:27" ht="7.5" customHeight="1" outlineLevel="4" x14ac:dyDescent="0.15">
      <c r="B31" s="75"/>
      <c r="C31" s="75"/>
      <c r="D31" s="66"/>
      <c r="E31" s="66"/>
      <c r="F31" s="67"/>
      <c r="G31" s="66"/>
      <c r="H31" s="71"/>
      <c r="I31" s="110"/>
      <c r="J31" s="69"/>
      <c r="K31" s="71"/>
      <c r="L31" s="71"/>
      <c r="M31" s="71"/>
      <c r="N31" s="71"/>
      <c r="O31" s="69"/>
      <c r="P31" s="69"/>
      <c r="Q31" s="69"/>
      <c r="R31" s="66"/>
      <c r="S31" s="66"/>
      <c r="T31" s="75"/>
      <c r="U31" s="8"/>
      <c r="X31" s="66"/>
    </row>
    <row r="32" spans="1:27" ht="11.25" outlineLevel="4" x14ac:dyDescent="0.2">
      <c r="A32" s="142"/>
      <c r="B32" s="143"/>
      <c r="C32" s="143"/>
      <c r="D32" s="144"/>
      <c r="E32" s="150" t="s">
        <v>2</v>
      </c>
      <c r="F32" s="145" t="s">
        <v>120</v>
      </c>
      <c r="G32" s="144"/>
      <c r="H32" s="146">
        <v>222.26399999999998</v>
      </c>
      <c r="I32" s="147"/>
      <c r="J32" s="148"/>
      <c r="K32" s="149"/>
      <c r="L32" s="149"/>
      <c r="M32" s="149"/>
      <c r="N32" s="149"/>
      <c r="O32" s="148"/>
      <c r="P32" s="148"/>
      <c r="Q32" s="148"/>
      <c r="R32" s="144"/>
      <c r="S32" s="144"/>
      <c r="T32" s="143"/>
      <c r="U32" s="6"/>
      <c r="V32" s="8"/>
      <c r="W32" s="8"/>
      <c r="X32" s="66"/>
    </row>
    <row r="33" spans="1:27" ht="7.5" customHeight="1" outlineLevel="4" x14ac:dyDescent="0.15">
      <c r="A33" s="8"/>
      <c r="B33" s="75"/>
      <c r="C33" s="75"/>
      <c r="D33" s="66"/>
      <c r="E33" s="66"/>
      <c r="F33" s="109"/>
      <c r="G33" s="66"/>
      <c r="H33" s="71"/>
      <c r="I33" s="110"/>
      <c r="J33" s="69"/>
      <c r="K33" s="71"/>
      <c r="L33" s="71"/>
      <c r="M33" s="71"/>
      <c r="N33" s="71"/>
      <c r="O33" s="69"/>
      <c r="P33" s="69"/>
      <c r="Q33" s="69"/>
      <c r="R33" s="66"/>
      <c r="S33" s="66"/>
      <c r="T33" s="75"/>
      <c r="U33" s="8"/>
      <c r="X33" s="66"/>
    </row>
    <row r="34" spans="1:27" ht="11.25" outlineLevel="3" x14ac:dyDescent="0.2">
      <c r="A34" s="4"/>
      <c r="B34" s="125"/>
      <c r="C34" s="126">
        <v>6</v>
      </c>
      <c r="D34" s="127" t="s">
        <v>98</v>
      </c>
      <c r="E34" s="128" t="s">
        <v>121</v>
      </c>
      <c r="F34" s="129" t="s">
        <v>122</v>
      </c>
      <c r="G34" s="127" t="s">
        <v>101</v>
      </c>
      <c r="H34" s="130">
        <v>1029</v>
      </c>
      <c r="I34" s="131"/>
      <c r="J34" s="132">
        <f>H34*I34</f>
        <v>0</v>
      </c>
      <c r="K34" s="130"/>
      <c r="L34" s="130">
        <f>H34*K34</f>
        <v>0</v>
      </c>
      <c r="M34" s="130"/>
      <c r="N34" s="130">
        <f>H34*M34</f>
        <v>0</v>
      </c>
      <c r="O34" s="132">
        <v>21</v>
      </c>
      <c r="P34" s="132">
        <f>J34*(O34/100)</f>
        <v>0</v>
      </c>
      <c r="Q34" s="132">
        <f>J34+P34</f>
        <v>0</v>
      </c>
      <c r="R34" s="133"/>
      <c r="S34" s="133"/>
      <c r="T34" s="134">
        <v>1</v>
      </c>
      <c r="U34" s="8"/>
      <c r="V34" s="8"/>
      <c r="W34" s="8"/>
      <c r="X34" s="66"/>
    </row>
    <row r="35" spans="1:27" ht="9.75" outlineLevel="4" x14ac:dyDescent="0.2">
      <c r="A35" s="135"/>
      <c r="B35" s="136"/>
      <c r="C35" s="136"/>
      <c r="D35" s="137"/>
      <c r="E35" s="141" t="s">
        <v>1</v>
      </c>
      <c r="F35" s="164" t="s">
        <v>123</v>
      </c>
      <c r="G35" s="164"/>
      <c r="H35" s="165"/>
      <c r="I35" s="166"/>
      <c r="J35" s="167"/>
      <c r="K35" s="139"/>
      <c r="L35" s="139"/>
      <c r="M35" s="139"/>
      <c r="N35" s="139"/>
      <c r="O35" s="140"/>
      <c r="P35" s="140"/>
      <c r="Q35" s="140"/>
      <c r="R35" s="137"/>
      <c r="S35" s="137"/>
      <c r="T35" s="136"/>
      <c r="U35" s="6"/>
      <c r="V35" s="8"/>
      <c r="W35" s="8"/>
      <c r="X35" s="138" t="str">
        <f>F35</f>
        <v>Úprava pláně vyrovnáním výškových rozdílů strojně v hornině třídy těžitelnosti I, skupiny 1 až 3 se zhutněním</v>
      </c>
      <c r="Y35" s="10"/>
      <c r="AA35" s="14"/>
    </row>
    <row r="36" spans="1:27" ht="7.5" customHeight="1" outlineLevel="4" x14ac:dyDescent="0.15">
      <c r="B36" s="75"/>
      <c r="C36" s="75"/>
      <c r="D36" s="66"/>
      <c r="E36" s="66"/>
      <c r="F36" s="67"/>
      <c r="G36" s="66"/>
      <c r="H36" s="71"/>
      <c r="I36" s="110"/>
      <c r="J36" s="69"/>
      <c r="K36" s="71"/>
      <c r="L36" s="71"/>
      <c r="M36" s="71"/>
      <c r="N36" s="71"/>
      <c r="O36" s="69"/>
      <c r="P36" s="69"/>
      <c r="Q36" s="69"/>
      <c r="R36" s="66"/>
      <c r="S36" s="66"/>
      <c r="T36" s="75"/>
      <c r="U36" s="8"/>
      <c r="X36" s="66"/>
    </row>
    <row r="37" spans="1:27" ht="11.25" outlineLevel="4" x14ac:dyDescent="0.2">
      <c r="A37" s="142"/>
      <c r="B37" s="143"/>
      <c r="C37" s="143"/>
      <c r="D37" s="144"/>
      <c r="E37" s="150" t="s">
        <v>2</v>
      </c>
      <c r="F37" s="145" t="s">
        <v>107</v>
      </c>
      <c r="G37" s="144"/>
      <c r="H37" s="146">
        <v>1029</v>
      </c>
      <c r="I37" s="147"/>
      <c r="J37" s="148"/>
      <c r="K37" s="149"/>
      <c r="L37" s="149"/>
      <c r="M37" s="149"/>
      <c r="N37" s="149"/>
      <c r="O37" s="148"/>
      <c r="P37" s="148"/>
      <c r="Q37" s="148"/>
      <c r="R37" s="144"/>
      <c r="S37" s="144"/>
      <c r="T37" s="143"/>
      <c r="U37" s="6"/>
      <c r="V37" s="8"/>
      <c r="W37" s="8"/>
      <c r="X37" s="66"/>
    </row>
    <row r="38" spans="1:27" ht="7.5" customHeight="1" outlineLevel="4" x14ac:dyDescent="0.15">
      <c r="A38" s="8"/>
      <c r="B38" s="75"/>
      <c r="C38" s="75"/>
      <c r="D38" s="66"/>
      <c r="E38" s="66"/>
      <c r="F38" s="109"/>
      <c r="G38" s="66"/>
      <c r="H38" s="71"/>
      <c r="I38" s="110"/>
      <c r="J38" s="69"/>
      <c r="K38" s="71"/>
      <c r="L38" s="71"/>
      <c r="M38" s="71"/>
      <c r="N38" s="71"/>
      <c r="O38" s="69"/>
      <c r="P38" s="69"/>
      <c r="Q38" s="69"/>
      <c r="R38" s="66"/>
      <c r="S38" s="66"/>
      <c r="T38" s="75"/>
      <c r="U38" s="8"/>
      <c r="X38" s="66"/>
    </row>
    <row r="39" spans="1:27" outlineLevel="3" x14ac:dyDescent="0.15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  <c r="R39" s="8"/>
      <c r="S39" s="6"/>
      <c r="T39" s="6"/>
      <c r="X39" s="6"/>
    </row>
    <row r="40" spans="1:27" ht="11.25" outlineLevel="2" x14ac:dyDescent="0.2">
      <c r="A40" s="102" t="s">
        <v>73</v>
      </c>
      <c r="B40" s="106">
        <v>3</v>
      </c>
      <c r="C40" s="119"/>
      <c r="D40" s="120" t="s">
        <v>97</v>
      </c>
      <c r="E40" s="120"/>
      <c r="F40" s="121" t="s">
        <v>74</v>
      </c>
      <c r="G40" s="120"/>
      <c r="H40" s="122"/>
      <c r="I40" s="123"/>
      <c r="J40" s="104">
        <f>SUBTOTAL(9,J41:J82)</f>
        <v>0</v>
      </c>
      <c r="K40" s="122"/>
      <c r="L40" s="105">
        <f>SUBTOTAL(9,L41:L82)</f>
        <v>318.34415639999992</v>
      </c>
      <c r="M40" s="122"/>
      <c r="N40" s="105">
        <f>SUBTOTAL(9,N41:N82)</f>
        <v>0</v>
      </c>
      <c r="O40" s="124"/>
      <c r="P40" s="104">
        <f>SUBTOTAL(9,P41:P82)</f>
        <v>0</v>
      </c>
      <c r="Q40" s="104">
        <f>SUBTOTAL(9,Q41:Q82)</f>
        <v>0</v>
      </c>
      <c r="R40" s="120"/>
      <c r="S40" s="120"/>
      <c r="T40" s="106">
        <f>SUBTOTAL(9,T41:T82)</f>
        <v>8</v>
      </c>
      <c r="U40" s="6"/>
      <c r="V40" s="8"/>
      <c r="W40" s="8"/>
      <c r="X40" s="66"/>
    </row>
    <row r="41" spans="1:27" ht="11.25" outlineLevel="3" x14ac:dyDescent="0.2">
      <c r="A41" s="4"/>
      <c r="B41" s="125"/>
      <c r="C41" s="126">
        <v>7</v>
      </c>
      <c r="D41" s="127" t="s">
        <v>98</v>
      </c>
      <c r="E41" s="128" t="s">
        <v>124</v>
      </c>
      <c r="F41" s="129" t="s">
        <v>125</v>
      </c>
      <c r="G41" s="127" t="s">
        <v>101</v>
      </c>
      <c r="H41" s="130">
        <v>1029</v>
      </c>
      <c r="I41" s="131"/>
      <c r="J41" s="132">
        <f>H41*I41</f>
        <v>0</v>
      </c>
      <c r="K41" s="130"/>
      <c r="L41" s="130">
        <f>H41*K41</f>
        <v>0</v>
      </c>
      <c r="M41" s="130"/>
      <c r="N41" s="130">
        <f>H41*M41</f>
        <v>0</v>
      </c>
      <c r="O41" s="132">
        <v>21</v>
      </c>
      <c r="P41" s="132">
        <f>J41*(O41/100)</f>
        <v>0</v>
      </c>
      <c r="Q41" s="132">
        <f>J41+P41</f>
        <v>0</v>
      </c>
      <c r="R41" s="133"/>
      <c r="S41" s="133"/>
      <c r="T41" s="134">
        <v>1</v>
      </c>
      <c r="U41" s="8"/>
      <c r="V41" s="8"/>
      <c r="W41" s="8"/>
      <c r="X41" s="66"/>
    </row>
    <row r="42" spans="1:27" ht="9.75" outlineLevel="4" x14ac:dyDescent="0.2">
      <c r="A42" s="135"/>
      <c r="B42" s="136"/>
      <c r="C42" s="136"/>
      <c r="D42" s="137"/>
      <c r="E42" s="141" t="s">
        <v>1</v>
      </c>
      <c r="F42" s="164" t="s">
        <v>126</v>
      </c>
      <c r="G42" s="164"/>
      <c r="H42" s="165"/>
      <c r="I42" s="166"/>
      <c r="J42" s="167"/>
      <c r="K42" s="139"/>
      <c r="L42" s="139"/>
      <c r="M42" s="139"/>
      <c r="N42" s="139"/>
      <c r="O42" s="140"/>
      <c r="P42" s="140"/>
      <c r="Q42" s="140"/>
      <c r="R42" s="137"/>
      <c r="S42" s="137"/>
      <c r="T42" s="136"/>
      <c r="U42" s="6"/>
      <c r="V42" s="8"/>
      <c r="W42" s="8"/>
      <c r="X42" s="138" t="str">
        <f>F42</f>
        <v>Podklad ze štěrkodrti ŠD s rozprostřením a zhutněním plochy přes 100 m2, po zhutnění tl. 220 mm</v>
      </c>
      <c r="Y42" s="10"/>
      <c r="AA42" s="14"/>
    </row>
    <row r="43" spans="1:27" ht="7.5" customHeight="1" outlineLevel="4" x14ac:dyDescent="0.15">
      <c r="B43" s="75"/>
      <c r="C43" s="75"/>
      <c r="D43" s="66"/>
      <c r="E43" s="66"/>
      <c r="F43" s="67"/>
      <c r="G43" s="66"/>
      <c r="H43" s="71"/>
      <c r="I43" s="110"/>
      <c r="J43" s="69"/>
      <c r="K43" s="71"/>
      <c r="L43" s="71"/>
      <c r="M43" s="71"/>
      <c r="N43" s="71"/>
      <c r="O43" s="69"/>
      <c r="P43" s="69"/>
      <c r="Q43" s="69"/>
      <c r="R43" s="66"/>
      <c r="S43" s="66"/>
      <c r="T43" s="75"/>
      <c r="U43" s="8"/>
      <c r="X43" s="66"/>
    </row>
    <row r="44" spans="1:27" ht="11.25" outlineLevel="4" x14ac:dyDescent="0.2">
      <c r="A44" s="142"/>
      <c r="B44" s="143"/>
      <c r="C44" s="143"/>
      <c r="D44" s="144"/>
      <c r="E44" s="150" t="s">
        <v>2</v>
      </c>
      <c r="F44" s="145" t="s">
        <v>107</v>
      </c>
      <c r="G44" s="144"/>
      <c r="H44" s="146">
        <v>1029</v>
      </c>
      <c r="I44" s="147"/>
      <c r="J44" s="148"/>
      <c r="K44" s="149"/>
      <c r="L44" s="149"/>
      <c r="M44" s="149"/>
      <c r="N44" s="149"/>
      <c r="O44" s="148"/>
      <c r="P44" s="148"/>
      <c r="Q44" s="148"/>
      <c r="R44" s="144"/>
      <c r="S44" s="144"/>
      <c r="T44" s="143"/>
      <c r="U44" s="6"/>
      <c r="V44" s="8"/>
      <c r="W44" s="8"/>
      <c r="X44" s="66"/>
    </row>
    <row r="45" spans="1:27" ht="7.5" customHeight="1" outlineLevel="4" x14ac:dyDescent="0.15">
      <c r="A45" s="8"/>
      <c r="B45" s="75"/>
      <c r="C45" s="75"/>
      <c r="D45" s="66"/>
      <c r="E45" s="66"/>
      <c r="F45" s="109"/>
      <c r="G45" s="66"/>
      <c r="H45" s="71"/>
      <c r="I45" s="110"/>
      <c r="J45" s="69"/>
      <c r="K45" s="71"/>
      <c r="L45" s="71"/>
      <c r="M45" s="71"/>
      <c r="N45" s="71"/>
      <c r="O45" s="69"/>
      <c r="P45" s="69"/>
      <c r="Q45" s="69"/>
      <c r="R45" s="66"/>
      <c r="S45" s="66"/>
      <c r="T45" s="75"/>
      <c r="U45" s="8"/>
      <c r="X45" s="66"/>
    </row>
    <row r="46" spans="1:27" ht="11.25" outlineLevel="3" x14ac:dyDescent="0.2">
      <c r="A46" s="4"/>
      <c r="B46" s="125"/>
      <c r="C46" s="126">
        <v>8</v>
      </c>
      <c r="D46" s="127" t="s">
        <v>98</v>
      </c>
      <c r="E46" s="128" t="s">
        <v>127</v>
      </c>
      <c r="F46" s="129" t="s">
        <v>128</v>
      </c>
      <c r="G46" s="127" t="s">
        <v>101</v>
      </c>
      <c r="H46" s="130">
        <v>1029</v>
      </c>
      <c r="I46" s="131"/>
      <c r="J46" s="132">
        <f>H46*I46</f>
        <v>0</v>
      </c>
      <c r="K46" s="130"/>
      <c r="L46" s="130">
        <f>H46*K46</f>
        <v>0</v>
      </c>
      <c r="M46" s="130"/>
      <c r="N46" s="130">
        <f>H46*M46</f>
        <v>0</v>
      </c>
      <c r="O46" s="132">
        <v>21</v>
      </c>
      <c r="P46" s="132">
        <f>J46*(O46/100)</f>
        <v>0</v>
      </c>
      <c r="Q46" s="132">
        <f>J46+P46</f>
        <v>0</v>
      </c>
      <c r="R46" s="133"/>
      <c r="S46" s="133"/>
      <c r="T46" s="134">
        <v>1</v>
      </c>
      <c r="U46" s="8"/>
      <c r="V46" s="8"/>
      <c r="W46" s="8"/>
      <c r="X46" s="66"/>
    </row>
    <row r="47" spans="1:27" ht="9.75" outlineLevel="4" x14ac:dyDescent="0.2">
      <c r="A47" s="135"/>
      <c r="B47" s="136"/>
      <c r="C47" s="136"/>
      <c r="D47" s="137"/>
      <c r="E47" s="141" t="s">
        <v>1</v>
      </c>
      <c r="F47" s="164" t="s">
        <v>129</v>
      </c>
      <c r="G47" s="164"/>
      <c r="H47" s="165"/>
      <c r="I47" s="166"/>
      <c r="J47" s="167"/>
      <c r="K47" s="139"/>
      <c r="L47" s="139"/>
      <c r="M47" s="139"/>
      <c r="N47" s="139"/>
      <c r="O47" s="140"/>
      <c r="P47" s="140"/>
      <c r="Q47" s="140"/>
      <c r="R47" s="137"/>
      <c r="S47" s="137"/>
      <c r="T47" s="136"/>
      <c r="U47" s="6"/>
      <c r="V47" s="8"/>
      <c r="W47" s="8"/>
      <c r="X47" s="138" t="str">
        <f>F47</f>
        <v>Postřik infiltrační PI z asfaltu silničního s posypem kamenivem, v množství 0,60 kg/m2</v>
      </c>
      <c r="Y47" s="10"/>
      <c r="AA47" s="14"/>
    </row>
    <row r="48" spans="1:27" ht="7.5" customHeight="1" outlineLevel="4" x14ac:dyDescent="0.15">
      <c r="B48" s="75"/>
      <c r="C48" s="75"/>
      <c r="D48" s="66"/>
      <c r="E48" s="66"/>
      <c r="F48" s="67"/>
      <c r="G48" s="66"/>
      <c r="H48" s="71"/>
      <c r="I48" s="110"/>
      <c r="J48" s="69"/>
      <c r="K48" s="71"/>
      <c r="L48" s="71"/>
      <c r="M48" s="71"/>
      <c r="N48" s="71"/>
      <c r="O48" s="69"/>
      <c r="P48" s="69"/>
      <c r="Q48" s="69"/>
      <c r="R48" s="66"/>
      <c r="S48" s="66"/>
      <c r="T48" s="75"/>
      <c r="U48" s="8"/>
      <c r="X48" s="66"/>
    </row>
    <row r="49" spans="1:27" ht="11.25" outlineLevel="4" x14ac:dyDescent="0.2">
      <c r="A49" s="142"/>
      <c r="B49" s="143"/>
      <c r="C49" s="143"/>
      <c r="D49" s="144"/>
      <c r="E49" s="150" t="s">
        <v>2</v>
      </c>
      <c r="F49" s="145" t="s">
        <v>107</v>
      </c>
      <c r="G49" s="144"/>
      <c r="H49" s="146">
        <v>1029</v>
      </c>
      <c r="I49" s="147"/>
      <c r="J49" s="148"/>
      <c r="K49" s="149"/>
      <c r="L49" s="149"/>
      <c r="M49" s="149"/>
      <c r="N49" s="149"/>
      <c r="O49" s="148"/>
      <c r="P49" s="148"/>
      <c r="Q49" s="148"/>
      <c r="R49" s="144"/>
      <c r="S49" s="144"/>
      <c r="T49" s="143"/>
      <c r="U49" s="6"/>
      <c r="V49" s="8"/>
      <c r="W49" s="8"/>
      <c r="X49" s="66"/>
    </row>
    <row r="50" spans="1:27" ht="7.5" customHeight="1" outlineLevel="4" x14ac:dyDescent="0.15">
      <c r="A50" s="8"/>
      <c r="B50" s="75"/>
      <c r="C50" s="75"/>
      <c r="D50" s="66"/>
      <c r="E50" s="66"/>
      <c r="F50" s="109"/>
      <c r="G50" s="66"/>
      <c r="H50" s="71"/>
      <c r="I50" s="110"/>
      <c r="J50" s="69"/>
      <c r="K50" s="71"/>
      <c r="L50" s="71"/>
      <c r="M50" s="71"/>
      <c r="N50" s="71"/>
      <c r="O50" s="69"/>
      <c r="P50" s="69"/>
      <c r="Q50" s="69"/>
      <c r="R50" s="66"/>
      <c r="S50" s="66"/>
      <c r="T50" s="75"/>
      <c r="U50" s="8"/>
      <c r="X50" s="66"/>
    </row>
    <row r="51" spans="1:27" ht="11.25" outlineLevel="3" x14ac:dyDescent="0.2">
      <c r="A51" s="4"/>
      <c r="B51" s="125"/>
      <c r="C51" s="126">
        <v>9</v>
      </c>
      <c r="D51" s="127" t="s">
        <v>98</v>
      </c>
      <c r="E51" s="128" t="s">
        <v>130</v>
      </c>
      <c r="F51" s="129" t="s">
        <v>131</v>
      </c>
      <c r="G51" s="127" t="s">
        <v>101</v>
      </c>
      <c r="H51" s="130">
        <v>1008.42</v>
      </c>
      <c r="I51" s="131"/>
      <c r="J51" s="132">
        <f>H51*I51</f>
        <v>0</v>
      </c>
      <c r="K51" s="130">
        <v>0.15559000000000001</v>
      </c>
      <c r="L51" s="130">
        <f>H51*K51</f>
        <v>156.90006779999999</v>
      </c>
      <c r="M51" s="130"/>
      <c r="N51" s="130">
        <f>H51*M51</f>
        <v>0</v>
      </c>
      <c r="O51" s="132">
        <v>21</v>
      </c>
      <c r="P51" s="132">
        <f>J51*(O51/100)</f>
        <v>0</v>
      </c>
      <c r="Q51" s="132">
        <f>J51+P51</f>
        <v>0</v>
      </c>
      <c r="R51" s="133"/>
      <c r="S51" s="133"/>
      <c r="T51" s="134">
        <v>1</v>
      </c>
      <c r="U51" s="8"/>
      <c r="V51" s="8"/>
      <c r="W51" s="8"/>
      <c r="X51" s="66"/>
    </row>
    <row r="52" spans="1:27" ht="48.75" outlineLevel="4" x14ac:dyDescent="0.2">
      <c r="A52" s="135"/>
      <c r="B52" s="136"/>
      <c r="C52" s="136"/>
      <c r="D52" s="137"/>
      <c r="E52" s="141" t="s">
        <v>1</v>
      </c>
      <c r="F52" s="164" t="s">
        <v>132</v>
      </c>
      <c r="G52" s="164"/>
      <c r="H52" s="165"/>
      <c r="I52" s="166"/>
      <c r="J52" s="167"/>
      <c r="K52" s="139"/>
      <c r="L52" s="139"/>
      <c r="M52" s="139"/>
      <c r="N52" s="139"/>
      <c r="O52" s="140"/>
      <c r="P52" s="140"/>
      <c r="Q52" s="140"/>
      <c r="R52" s="137"/>
      <c r="S52" s="137"/>
      <c r="T52" s="136"/>
      <c r="U52" s="6"/>
      <c r="V52" s="8"/>
      <c r="W52" s="8"/>
      <c r="X52" s="138" t="str">
        <f>F52</f>
        <v>Asfaltový beton vrstva ložní ACL 16 (ABH)  
  s rozprostřením a zhutněním 
    z nemodifikovaného asfaltu 
    v pruhu šířky do 3 m, po zhutnění 
      tl. 60 mm</v>
      </c>
      <c r="Y52" s="10"/>
      <c r="AA52" s="14"/>
    </row>
    <row r="53" spans="1:27" ht="7.5" customHeight="1" outlineLevel="4" x14ac:dyDescent="0.15">
      <c r="B53" s="75"/>
      <c r="C53" s="75"/>
      <c r="D53" s="66"/>
      <c r="E53" s="66"/>
      <c r="F53" s="67"/>
      <c r="G53" s="66"/>
      <c r="H53" s="71"/>
      <c r="I53" s="110"/>
      <c r="J53" s="69"/>
      <c r="K53" s="71"/>
      <c r="L53" s="71"/>
      <c r="M53" s="71"/>
      <c r="N53" s="71"/>
      <c r="O53" s="69"/>
      <c r="P53" s="69"/>
      <c r="Q53" s="69"/>
      <c r="R53" s="66"/>
      <c r="S53" s="66"/>
      <c r="T53" s="75"/>
      <c r="U53" s="8"/>
      <c r="X53" s="66"/>
    </row>
    <row r="54" spans="1:27" ht="11.25" outlineLevel="4" x14ac:dyDescent="0.2">
      <c r="A54" s="142"/>
      <c r="B54" s="143"/>
      <c r="C54" s="143"/>
      <c r="D54" s="144"/>
      <c r="E54" s="150" t="s">
        <v>2</v>
      </c>
      <c r="F54" s="145" t="s">
        <v>133</v>
      </c>
      <c r="G54" s="144"/>
      <c r="H54" s="146">
        <v>1008.42</v>
      </c>
      <c r="I54" s="147"/>
      <c r="J54" s="148"/>
      <c r="K54" s="149"/>
      <c r="L54" s="149"/>
      <c r="M54" s="149"/>
      <c r="N54" s="149"/>
      <c r="O54" s="148"/>
      <c r="P54" s="148"/>
      <c r="Q54" s="148"/>
      <c r="R54" s="144"/>
      <c r="S54" s="144"/>
      <c r="T54" s="143"/>
      <c r="U54" s="6"/>
      <c r="V54" s="8"/>
      <c r="W54" s="8"/>
      <c r="X54" s="66"/>
    </row>
    <row r="55" spans="1:27" ht="7.5" customHeight="1" outlineLevel="4" x14ac:dyDescent="0.15">
      <c r="A55" s="8"/>
      <c r="B55" s="75"/>
      <c r="C55" s="75"/>
      <c r="D55" s="66"/>
      <c r="E55" s="66"/>
      <c r="F55" s="109"/>
      <c r="G55" s="66"/>
      <c r="H55" s="71"/>
      <c r="I55" s="110"/>
      <c r="J55" s="69"/>
      <c r="K55" s="71"/>
      <c r="L55" s="71"/>
      <c r="M55" s="71"/>
      <c r="N55" s="71"/>
      <c r="O55" s="69"/>
      <c r="P55" s="69"/>
      <c r="Q55" s="69"/>
      <c r="R55" s="66"/>
      <c r="S55" s="66"/>
      <c r="T55" s="75"/>
      <c r="U55" s="8"/>
      <c r="X55" s="66"/>
    </row>
    <row r="56" spans="1:27" ht="11.25" outlineLevel="3" x14ac:dyDescent="0.2">
      <c r="A56" s="4"/>
      <c r="B56" s="125"/>
      <c r="C56" s="126">
        <v>10</v>
      </c>
      <c r="D56" s="127" t="s">
        <v>98</v>
      </c>
      <c r="E56" s="128" t="s">
        <v>134</v>
      </c>
      <c r="F56" s="129" t="s">
        <v>135</v>
      </c>
      <c r="G56" s="127" t="s">
        <v>101</v>
      </c>
      <c r="H56" s="130">
        <v>1008.42</v>
      </c>
      <c r="I56" s="131"/>
      <c r="J56" s="132">
        <f>H56*I56</f>
        <v>0</v>
      </c>
      <c r="K56" s="130">
        <v>6.0999999999999997E-4</v>
      </c>
      <c r="L56" s="130">
        <f>H56*K56</f>
        <v>0.61513619999999991</v>
      </c>
      <c r="M56" s="130"/>
      <c r="N56" s="130">
        <f>H56*M56</f>
        <v>0</v>
      </c>
      <c r="O56" s="132">
        <v>21</v>
      </c>
      <c r="P56" s="132">
        <f>J56*(O56/100)</f>
        <v>0</v>
      </c>
      <c r="Q56" s="132">
        <f>J56+P56</f>
        <v>0</v>
      </c>
      <c r="R56" s="133"/>
      <c r="S56" s="133"/>
      <c r="T56" s="134">
        <v>1</v>
      </c>
      <c r="U56" s="8"/>
      <c r="V56" s="8"/>
      <c r="W56" s="8"/>
      <c r="X56" s="66"/>
    </row>
    <row r="57" spans="1:27" ht="39" outlineLevel="4" x14ac:dyDescent="0.2">
      <c r="A57" s="135"/>
      <c r="B57" s="136"/>
      <c r="C57" s="136"/>
      <c r="D57" s="137"/>
      <c r="E57" s="141" t="s">
        <v>1</v>
      </c>
      <c r="F57" s="164" t="s">
        <v>136</v>
      </c>
      <c r="G57" s="164"/>
      <c r="H57" s="165"/>
      <c r="I57" s="166"/>
      <c r="J57" s="167"/>
      <c r="K57" s="139"/>
      <c r="L57" s="139"/>
      <c r="M57" s="139"/>
      <c r="N57" s="139"/>
      <c r="O57" s="140"/>
      <c r="P57" s="140"/>
      <c r="Q57" s="140"/>
      <c r="R57" s="137"/>
      <c r="S57" s="137"/>
      <c r="T57" s="136"/>
      <c r="U57" s="6"/>
      <c r="V57" s="8"/>
      <c r="W57" s="8"/>
      <c r="X57" s="138" t="str">
        <f>F57</f>
        <v>Postřik spojovací PS 
  bez posypu kamenivem 
    z asfaltu silničního, v množství 
      0,60 kg/m2</v>
      </c>
      <c r="Y57" s="10"/>
      <c r="AA57" s="14"/>
    </row>
    <row r="58" spans="1:27" ht="7.5" customHeight="1" outlineLevel="4" x14ac:dyDescent="0.15">
      <c r="B58" s="75"/>
      <c r="C58" s="75"/>
      <c r="D58" s="66"/>
      <c r="E58" s="66"/>
      <c r="F58" s="67"/>
      <c r="G58" s="66"/>
      <c r="H58" s="71"/>
      <c r="I58" s="110"/>
      <c r="J58" s="69"/>
      <c r="K58" s="71"/>
      <c r="L58" s="71"/>
      <c r="M58" s="71"/>
      <c r="N58" s="71"/>
      <c r="O58" s="69"/>
      <c r="P58" s="69"/>
      <c r="Q58" s="69"/>
      <c r="R58" s="66"/>
      <c r="S58" s="66"/>
      <c r="T58" s="75"/>
      <c r="U58" s="8"/>
      <c r="X58" s="66"/>
    </row>
    <row r="59" spans="1:27" ht="11.25" outlineLevel="4" x14ac:dyDescent="0.2">
      <c r="A59" s="142"/>
      <c r="B59" s="143"/>
      <c r="C59" s="143"/>
      <c r="D59" s="144"/>
      <c r="E59" s="150" t="s">
        <v>2</v>
      </c>
      <c r="F59" s="145" t="s">
        <v>133</v>
      </c>
      <c r="G59" s="144"/>
      <c r="H59" s="146">
        <v>1008.42</v>
      </c>
      <c r="I59" s="147"/>
      <c r="J59" s="148"/>
      <c r="K59" s="149"/>
      <c r="L59" s="149"/>
      <c r="M59" s="149"/>
      <c r="N59" s="149"/>
      <c r="O59" s="148"/>
      <c r="P59" s="148"/>
      <c r="Q59" s="148"/>
      <c r="R59" s="144"/>
      <c r="S59" s="144"/>
      <c r="T59" s="143"/>
      <c r="U59" s="6"/>
      <c r="V59" s="8"/>
      <c r="W59" s="8"/>
      <c r="X59" s="66"/>
    </row>
    <row r="60" spans="1:27" ht="7.5" customHeight="1" outlineLevel="4" x14ac:dyDescent="0.15">
      <c r="A60" s="8"/>
      <c r="B60" s="75"/>
      <c r="C60" s="75"/>
      <c r="D60" s="66"/>
      <c r="E60" s="66"/>
      <c r="F60" s="109"/>
      <c r="G60" s="66"/>
      <c r="H60" s="71"/>
      <c r="I60" s="110"/>
      <c r="J60" s="69"/>
      <c r="K60" s="71"/>
      <c r="L60" s="71"/>
      <c r="M60" s="71"/>
      <c r="N60" s="71"/>
      <c r="O60" s="69"/>
      <c r="P60" s="69"/>
      <c r="Q60" s="69"/>
      <c r="R60" s="66"/>
      <c r="S60" s="66"/>
      <c r="T60" s="75"/>
      <c r="U60" s="8"/>
      <c r="X60" s="66"/>
    </row>
    <row r="61" spans="1:27" ht="11.25" outlineLevel="3" x14ac:dyDescent="0.2">
      <c r="A61" s="4"/>
      <c r="B61" s="125"/>
      <c r="C61" s="126">
        <v>11</v>
      </c>
      <c r="D61" s="127" t="s">
        <v>98</v>
      </c>
      <c r="E61" s="128" t="s">
        <v>137</v>
      </c>
      <c r="F61" s="129" t="s">
        <v>138</v>
      </c>
      <c r="G61" s="127" t="s">
        <v>101</v>
      </c>
      <c r="H61" s="130">
        <v>987.83999999999992</v>
      </c>
      <c r="I61" s="131"/>
      <c r="J61" s="132">
        <f>H61*I61</f>
        <v>0</v>
      </c>
      <c r="K61" s="130">
        <v>0.12966</v>
      </c>
      <c r="L61" s="130">
        <f>H61*K61</f>
        <v>128.08333439999998</v>
      </c>
      <c r="M61" s="130"/>
      <c r="N61" s="130">
        <f>H61*M61</f>
        <v>0</v>
      </c>
      <c r="O61" s="132">
        <v>21</v>
      </c>
      <c r="P61" s="132">
        <f>J61*(O61/100)</f>
        <v>0</v>
      </c>
      <c r="Q61" s="132">
        <f>J61+P61</f>
        <v>0</v>
      </c>
      <c r="R61" s="133"/>
      <c r="S61" s="133"/>
      <c r="T61" s="134">
        <v>1</v>
      </c>
      <c r="U61" s="8"/>
      <c r="V61" s="8"/>
      <c r="W61" s="8"/>
      <c r="X61" s="66"/>
    </row>
    <row r="62" spans="1:27" ht="48.75" outlineLevel="4" x14ac:dyDescent="0.2">
      <c r="A62" s="135"/>
      <c r="B62" s="136"/>
      <c r="C62" s="136"/>
      <c r="D62" s="137"/>
      <c r="E62" s="141" t="s">
        <v>1</v>
      </c>
      <c r="F62" s="164" t="s">
        <v>139</v>
      </c>
      <c r="G62" s="164"/>
      <c r="H62" s="165"/>
      <c r="I62" s="166"/>
      <c r="J62" s="167"/>
      <c r="K62" s="139"/>
      <c r="L62" s="139"/>
      <c r="M62" s="139"/>
      <c r="N62" s="139"/>
      <c r="O62" s="140"/>
      <c r="P62" s="140"/>
      <c r="Q62" s="140"/>
      <c r="R62" s="137"/>
      <c r="S62" s="137"/>
      <c r="T62" s="136"/>
      <c r="U62" s="6"/>
      <c r="V62" s="8"/>
      <c r="W62" s="8"/>
      <c r="X62" s="138" t="str">
        <f>F62</f>
        <v>Asfaltový beton vrstva obrusná ACO 11 (ABS)  
  s rozprostřením a se zhutněním 
    z modifikovaného asfaltu 
    v pruhu šířky přes 3 m, po zhutnění 
      tl. 50 mm</v>
      </c>
      <c r="Y62" s="10"/>
      <c r="AA62" s="14"/>
    </row>
    <row r="63" spans="1:27" ht="7.5" customHeight="1" outlineLevel="4" x14ac:dyDescent="0.15">
      <c r="B63" s="75"/>
      <c r="C63" s="75"/>
      <c r="D63" s="66"/>
      <c r="E63" s="66"/>
      <c r="F63" s="67"/>
      <c r="G63" s="66"/>
      <c r="H63" s="71"/>
      <c r="I63" s="110"/>
      <c r="J63" s="69"/>
      <c r="K63" s="71"/>
      <c r="L63" s="71"/>
      <c r="M63" s="71"/>
      <c r="N63" s="71"/>
      <c r="O63" s="69"/>
      <c r="P63" s="69"/>
      <c r="Q63" s="69"/>
      <c r="R63" s="66"/>
      <c r="S63" s="66"/>
      <c r="T63" s="75"/>
      <c r="U63" s="8"/>
      <c r="X63" s="66"/>
    </row>
    <row r="64" spans="1:27" ht="11.25" outlineLevel="4" x14ac:dyDescent="0.2">
      <c r="A64" s="142"/>
      <c r="B64" s="143"/>
      <c r="C64" s="143"/>
      <c r="D64" s="144"/>
      <c r="E64" s="150" t="s">
        <v>2</v>
      </c>
      <c r="F64" s="145" t="s">
        <v>140</v>
      </c>
      <c r="G64" s="144"/>
      <c r="H64" s="146">
        <v>987.83999999999992</v>
      </c>
      <c r="I64" s="147"/>
      <c r="J64" s="148"/>
      <c r="K64" s="149"/>
      <c r="L64" s="149"/>
      <c r="M64" s="149"/>
      <c r="N64" s="149"/>
      <c r="O64" s="148"/>
      <c r="P64" s="148"/>
      <c r="Q64" s="148"/>
      <c r="R64" s="144"/>
      <c r="S64" s="144"/>
      <c r="T64" s="143"/>
      <c r="U64" s="6"/>
      <c r="V64" s="8"/>
      <c r="W64" s="8"/>
      <c r="X64" s="66"/>
    </row>
    <row r="65" spans="1:27" ht="7.5" customHeight="1" outlineLevel="4" x14ac:dyDescent="0.15">
      <c r="A65" s="8"/>
      <c r="B65" s="75"/>
      <c r="C65" s="75"/>
      <c r="D65" s="66"/>
      <c r="E65" s="66"/>
      <c r="F65" s="109"/>
      <c r="G65" s="66"/>
      <c r="H65" s="71"/>
      <c r="I65" s="110"/>
      <c r="J65" s="69"/>
      <c r="K65" s="71"/>
      <c r="L65" s="71"/>
      <c r="M65" s="71"/>
      <c r="N65" s="71"/>
      <c r="O65" s="69"/>
      <c r="P65" s="69"/>
      <c r="Q65" s="69"/>
      <c r="R65" s="66"/>
      <c r="S65" s="66"/>
      <c r="T65" s="75"/>
      <c r="U65" s="8"/>
      <c r="X65" s="66"/>
    </row>
    <row r="66" spans="1:27" ht="11.25" outlineLevel="3" x14ac:dyDescent="0.2">
      <c r="A66" s="4"/>
      <c r="B66" s="125"/>
      <c r="C66" s="126">
        <v>12</v>
      </c>
      <c r="D66" s="127" t="s">
        <v>98</v>
      </c>
      <c r="E66" s="128" t="s">
        <v>141</v>
      </c>
      <c r="F66" s="129" t="s">
        <v>142</v>
      </c>
      <c r="G66" s="127" t="s">
        <v>143</v>
      </c>
      <c r="H66" s="130">
        <v>51.97</v>
      </c>
      <c r="I66" s="131"/>
      <c r="J66" s="132">
        <f>H66*I66</f>
        <v>0</v>
      </c>
      <c r="K66" s="130">
        <v>0.15540000000000001</v>
      </c>
      <c r="L66" s="130">
        <f>H66*K66</f>
        <v>8.0761380000000003</v>
      </c>
      <c r="M66" s="130"/>
      <c r="N66" s="130">
        <f>H66*M66</f>
        <v>0</v>
      </c>
      <c r="O66" s="132">
        <v>21</v>
      </c>
      <c r="P66" s="132">
        <f>J66*(O66/100)</f>
        <v>0</v>
      </c>
      <c r="Q66" s="132">
        <f>J66+P66</f>
        <v>0</v>
      </c>
      <c r="R66" s="133"/>
      <c r="S66" s="133"/>
      <c r="T66" s="134">
        <v>1</v>
      </c>
      <c r="U66" s="8"/>
      <c r="V66" s="8"/>
      <c r="W66" s="8"/>
      <c r="X66" s="66"/>
    </row>
    <row r="67" spans="1:27" ht="9.75" outlineLevel="4" x14ac:dyDescent="0.2">
      <c r="A67" s="135"/>
      <c r="B67" s="136"/>
      <c r="C67" s="136"/>
      <c r="D67" s="137"/>
      <c r="E67" s="141" t="s">
        <v>1</v>
      </c>
      <c r="F67" s="164" t="s">
        <v>144</v>
      </c>
      <c r="G67" s="164"/>
      <c r="H67" s="165"/>
      <c r="I67" s="166"/>
      <c r="J67" s="167"/>
      <c r="K67" s="139"/>
      <c r="L67" s="139"/>
      <c r="M67" s="139"/>
      <c r="N67" s="139"/>
      <c r="O67" s="140"/>
      <c r="P67" s="140"/>
      <c r="Q67" s="140"/>
      <c r="R67" s="137"/>
      <c r="S67" s="137"/>
      <c r="T67" s="136"/>
      <c r="U67" s="6"/>
      <c r="V67" s="8"/>
      <c r="W67" s="8"/>
      <c r="X67" s="138" t="str">
        <f>F67</f>
        <v>Osazení silničního obrubníku betonového se zřízením lože, s vyplněním a zatřením spár cementovou maltou stojatého s boční opěrou z betonu prostého, do lože z betonu prostého</v>
      </c>
      <c r="Y67" s="10"/>
      <c r="AA67" s="14"/>
    </row>
    <row r="68" spans="1:27" ht="7.5" customHeight="1" outlineLevel="4" x14ac:dyDescent="0.15">
      <c r="B68" s="75"/>
      <c r="C68" s="75"/>
      <c r="D68" s="66"/>
      <c r="E68" s="66"/>
      <c r="F68" s="67"/>
      <c r="G68" s="66"/>
      <c r="H68" s="71"/>
      <c r="I68" s="110"/>
      <c r="J68" s="69"/>
      <c r="K68" s="71"/>
      <c r="L68" s="71"/>
      <c r="M68" s="71"/>
      <c r="N68" s="71"/>
      <c r="O68" s="69"/>
      <c r="P68" s="69"/>
      <c r="Q68" s="69"/>
      <c r="R68" s="66"/>
      <c r="S68" s="66"/>
      <c r="T68" s="75"/>
      <c r="U68" s="8"/>
      <c r="X68" s="66"/>
    </row>
    <row r="69" spans="1:27" ht="11.25" outlineLevel="4" x14ac:dyDescent="0.2">
      <c r="A69" s="142"/>
      <c r="B69" s="143"/>
      <c r="C69" s="143"/>
      <c r="D69" s="144"/>
      <c r="E69" s="150" t="s">
        <v>2</v>
      </c>
      <c r="F69" s="145" t="s">
        <v>145</v>
      </c>
      <c r="G69" s="144"/>
      <c r="H69" s="146">
        <v>51.97</v>
      </c>
      <c r="I69" s="147"/>
      <c r="J69" s="148"/>
      <c r="K69" s="149"/>
      <c r="L69" s="149"/>
      <c r="M69" s="149"/>
      <c r="N69" s="149"/>
      <c r="O69" s="148"/>
      <c r="P69" s="148"/>
      <c r="Q69" s="148"/>
      <c r="R69" s="144"/>
      <c r="S69" s="144"/>
      <c r="T69" s="143"/>
      <c r="U69" s="6"/>
      <c r="V69" s="8"/>
      <c r="W69" s="8"/>
      <c r="X69" s="66"/>
    </row>
    <row r="70" spans="1:27" ht="7.5" customHeight="1" outlineLevel="4" x14ac:dyDescent="0.15">
      <c r="A70" s="8"/>
      <c r="B70" s="75"/>
      <c r="C70" s="75"/>
      <c r="D70" s="66"/>
      <c r="E70" s="66"/>
      <c r="F70" s="109"/>
      <c r="G70" s="66"/>
      <c r="H70" s="71"/>
      <c r="I70" s="110"/>
      <c r="J70" s="69"/>
      <c r="K70" s="71"/>
      <c r="L70" s="71"/>
      <c r="M70" s="71"/>
      <c r="N70" s="71"/>
      <c r="O70" s="69"/>
      <c r="P70" s="69"/>
      <c r="Q70" s="69"/>
      <c r="R70" s="66"/>
      <c r="S70" s="66"/>
      <c r="T70" s="75"/>
      <c r="U70" s="8"/>
      <c r="X70" s="66"/>
    </row>
    <row r="71" spans="1:27" ht="11.25" outlineLevel="3" x14ac:dyDescent="0.2">
      <c r="A71" s="4"/>
      <c r="B71" s="125"/>
      <c r="C71" s="126">
        <v>13</v>
      </c>
      <c r="D71" s="127" t="s">
        <v>146</v>
      </c>
      <c r="E71" s="128" t="s">
        <v>147</v>
      </c>
      <c r="F71" s="129" t="s">
        <v>148</v>
      </c>
      <c r="G71" s="127" t="s">
        <v>143</v>
      </c>
      <c r="H71" s="130">
        <v>54.5685</v>
      </c>
      <c r="I71" s="131"/>
      <c r="J71" s="132">
        <f>H71*I71</f>
        <v>0</v>
      </c>
      <c r="K71" s="130">
        <v>0.08</v>
      </c>
      <c r="L71" s="130">
        <f>H71*K71</f>
        <v>4.3654799999999998</v>
      </c>
      <c r="M71" s="130"/>
      <c r="N71" s="130">
        <f>H71*M71</f>
        <v>0</v>
      </c>
      <c r="O71" s="132">
        <v>21</v>
      </c>
      <c r="P71" s="132">
        <f>J71*(O71/100)</f>
        <v>0</v>
      </c>
      <c r="Q71" s="132">
        <f>J71+P71</f>
        <v>0</v>
      </c>
      <c r="R71" s="133"/>
      <c r="S71" s="133"/>
      <c r="T71" s="134">
        <v>1</v>
      </c>
      <c r="U71" s="8"/>
      <c r="V71" s="8"/>
      <c r="W71" s="8"/>
      <c r="X71" s="66"/>
    </row>
    <row r="72" spans="1:27" ht="9.75" outlineLevel="4" x14ac:dyDescent="0.2">
      <c r="A72" s="135"/>
      <c r="B72" s="136"/>
      <c r="C72" s="136"/>
      <c r="D72" s="137"/>
      <c r="E72" s="141" t="s">
        <v>1</v>
      </c>
      <c r="F72" s="164" t="s">
        <v>46</v>
      </c>
      <c r="G72" s="164"/>
      <c r="H72" s="165"/>
      <c r="I72" s="166"/>
      <c r="J72" s="167"/>
      <c r="K72" s="139"/>
      <c r="L72" s="139"/>
      <c r="M72" s="139"/>
      <c r="N72" s="139"/>
      <c r="O72" s="140"/>
      <c r="P72" s="140"/>
      <c r="Q72" s="140"/>
      <c r="R72" s="137"/>
      <c r="S72" s="137"/>
      <c r="T72" s="136"/>
      <c r="U72" s="6"/>
      <c r="V72" s="8"/>
      <c r="W72" s="8"/>
      <c r="X72" s="138" t="str">
        <f>F72</f>
        <v>---</v>
      </c>
      <c r="Y72" s="10"/>
      <c r="AA72" s="14"/>
    </row>
    <row r="73" spans="1:27" ht="7.5" customHeight="1" outlineLevel="4" x14ac:dyDescent="0.15">
      <c r="B73" s="75"/>
      <c r="C73" s="75"/>
      <c r="D73" s="66"/>
      <c r="E73" s="66"/>
      <c r="F73" s="67"/>
      <c r="G73" s="66"/>
      <c r="H73" s="71"/>
      <c r="I73" s="110"/>
      <c r="J73" s="69"/>
      <c r="K73" s="71"/>
      <c r="L73" s="71"/>
      <c r="M73" s="71"/>
      <c r="N73" s="71"/>
      <c r="O73" s="69"/>
      <c r="P73" s="69"/>
      <c r="Q73" s="69"/>
      <c r="R73" s="66"/>
      <c r="S73" s="66"/>
      <c r="T73" s="75"/>
      <c r="U73" s="8"/>
      <c r="X73" s="66"/>
    </row>
    <row r="74" spans="1:27" ht="11.25" outlineLevel="4" x14ac:dyDescent="0.2">
      <c r="A74" s="142"/>
      <c r="B74" s="143"/>
      <c r="C74" s="143"/>
      <c r="D74" s="144"/>
      <c r="E74" s="150" t="s">
        <v>2</v>
      </c>
      <c r="F74" s="145" t="s">
        <v>145</v>
      </c>
      <c r="G74" s="144"/>
      <c r="H74" s="146">
        <v>51.97</v>
      </c>
      <c r="I74" s="147"/>
      <c r="J74" s="148"/>
      <c r="K74" s="149"/>
      <c r="L74" s="149"/>
      <c r="M74" s="149"/>
      <c r="N74" s="149"/>
      <c r="O74" s="148"/>
      <c r="P74" s="148"/>
      <c r="Q74" s="148"/>
      <c r="R74" s="144"/>
      <c r="S74" s="144"/>
      <c r="T74" s="143"/>
      <c r="U74" s="6"/>
      <c r="V74" s="8"/>
      <c r="W74" s="8"/>
      <c r="X74" s="66"/>
    </row>
    <row r="75" spans="1:27" ht="9.75" outlineLevel="4" x14ac:dyDescent="0.2">
      <c r="A75" s="135"/>
      <c r="B75" s="136"/>
      <c r="C75" s="136"/>
      <c r="D75" s="137"/>
      <c r="E75" s="141" t="s">
        <v>27</v>
      </c>
      <c r="F75" s="153">
        <v>5</v>
      </c>
      <c r="G75" s="137"/>
      <c r="H75" s="151">
        <v>2.5985</v>
      </c>
      <c r="I75" s="152"/>
      <c r="J75" s="140"/>
      <c r="K75" s="139"/>
      <c r="L75" s="139"/>
      <c r="M75" s="139"/>
      <c r="N75" s="139"/>
      <c r="O75" s="140"/>
      <c r="P75" s="140"/>
      <c r="Q75" s="140"/>
      <c r="R75" s="137"/>
      <c r="S75" s="137"/>
      <c r="T75" s="136"/>
      <c r="U75" s="6"/>
      <c r="V75" s="8"/>
      <c r="W75" s="8"/>
      <c r="X75" s="66"/>
    </row>
    <row r="76" spans="1:27" ht="7.5" customHeight="1" outlineLevel="4" x14ac:dyDescent="0.15">
      <c r="A76" s="8"/>
      <c r="B76" s="75"/>
      <c r="C76" s="75"/>
      <c r="D76" s="66"/>
      <c r="E76" s="66"/>
      <c r="F76" s="109"/>
      <c r="G76" s="66"/>
      <c r="H76" s="71"/>
      <c r="I76" s="110"/>
      <c r="J76" s="69"/>
      <c r="K76" s="71"/>
      <c r="L76" s="71"/>
      <c r="M76" s="71"/>
      <c r="N76" s="71"/>
      <c r="O76" s="69"/>
      <c r="P76" s="69"/>
      <c r="Q76" s="69"/>
      <c r="R76" s="66"/>
      <c r="S76" s="66"/>
      <c r="T76" s="75"/>
      <c r="U76" s="8"/>
      <c r="X76" s="66"/>
    </row>
    <row r="77" spans="1:27" ht="11.25" outlineLevel="3" x14ac:dyDescent="0.2">
      <c r="A77" s="4"/>
      <c r="B77" s="125"/>
      <c r="C77" s="126">
        <v>14</v>
      </c>
      <c r="D77" s="127" t="s">
        <v>98</v>
      </c>
      <c r="E77" s="128" t="s">
        <v>149</v>
      </c>
      <c r="F77" s="129" t="s">
        <v>150</v>
      </c>
      <c r="G77" s="127" t="s">
        <v>101</v>
      </c>
      <c r="H77" s="130">
        <v>94</v>
      </c>
      <c r="I77" s="131"/>
      <c r="J77" s="132">
        <f>H77*I77</f>
        <v>0</v>
      </c>
      <c r="K77" s="130">
        <v>0.216</v>
      </c>
      <c r="L77" s="130">
        <f>H77*K77</f>
        <v>20.303999999999998</v>
      </c>
      <c r="M77" s="130"/>
      <c r="N77" s="130">
        <f>H77*M77</f>
        <v>0</v>
      </c>
      <c r="O77" s="132">
        <v>21</v>
      </c>
      <c r="P77" s="132">
        <f>J77*(O77/100)</f>
        <v>0</v>
      </c>
      <c r="Q77" s="132">
        <f>J77+P77</f>
        <v>0</v>
      </c>
      <c r="R77" s="133"/>
      <c r="S77" s="133"/>
      <c r="T77" s="134">
        <v>1</v>
      </c>
      <c r="U77" s="8"/>
      <c r="V77" s="8"/>
      <c r="W77" s="8"/>
      <c r="X77" s="66"/>
    </row>
    <row r="78" spans="1:27" ht="9.75" outlineLevel="4" x14ac:dyDescent="0.2">
      <c r="A78" s="135"/>
      <c r="B78" s="136"/>
      <c r="C78" s="136"/>
      <c r="D78" s="137"/>
      <c r="E78" s="141" t="s">
        <v>1</v>
      </c>
      <c r="F78" s="164" t="s">
        <v>151</v>
      </c>
      <c r="G78" s="164"/>
      <c r="H78" s="165"/>
      <c r="I78" s="166"/>
      <c r="J78" s="167"/>
      <c r="K78" s="139"/>
      <c r="L78" s="139"/>
      <c r="M78" s="139"/>
      <c r="N78" s="139"/>
      <c r="O78" s="140"/>
      <c r="P78" s="140"/>
      <c r="Q78" s="140"/>
      <c r="R78" s="137"/>
      <c r="S78" s="137"/>
      <c r="T78" s="136"/>
      <c r="U78" s="6"/>
      <c r="V78" s="8"/>
      <c r="W78" s="8"/>
      <c r="X78" s="138" t="str">
        <f>F78</f>
        <v>Zpevnění krajnic nebo komunikací pro pěší s rozprostřením a zhutněním, po zhutnění asfaltovým recyklátem tl. 100 mm</v>
      </c>
      <c r="Y78" s="10"/>
      <c r="AA78" s="14"/>
    </row>
    <row r="79" spans="1:27" ht="7.5" customHeight="1" outlineLevel="4" x14ac:dyDescent="0.15">
      <c r="B79" s="75"/>
      <c r="C79" s="75"/>
      <c r="D79" s="66"/>
      <c r="E79" s="66"/>
      <c r="F79" s="67"/>
      <c r="G79" s="66"/>
      <c r="H79" s="71"/>
      <c r="I79" s="110"/>
      <c r="J79" s="69"/>
      <c r="K79" s="71"/>
      <c r="L79" s="71"/>
      <c r="M79" s="71"/>
      <c r="N79" s="71"/>
      <c r="O79" s="69"/>
      <c r="P79" s="69"/>
      <c r="Q79" s="69"/>
      <c r="R79" s="66"/>
      <c r="S79" s="66"/>
      <c r="T79" s="75"/>
      <c r="U79" s="8"/>
      <c r="X79" s="66"/>
    </row>
    <row r="80" spans="1:27" ht="11.25" outlineLevel="4" x14ac:dyDescent="0.2">
      <c r="A80" s="142"/>
      <c r="B80" s="143"/>
      <c r="C80" s="143"/>
      <c r="D80" s="144"/>
      <c r="E80" s="150" t="s">
        <v>2</v>
      </c>
      <c r="F80" s="145" t="s">
        <v>152</v>
      </c>
      <c r="G80" s="144"/>
      <c r="H80" s="146">
        <v>94</v>
      </c>
      <c r="I80" s="147"/>
      <c r="J80" s="148"/>
      <c r="K80" s="149"/>
      <c r="L80" s="149"/>
      <c r="M80" s="149"/>
      <c r="N80" s="149"/>
      <c r="O80" s="148"/>
      <c r="P80" s="148"/>
      <c r="Q80" s="148"/>
      <c r="R80" s="144"/>
      <c r="S80" s="144"/>
      <c r="T80" s="143"/>
      <c r="U80" s="6"/>
      <c r="V80" s="8"/>
      <c r="W80" s="8"/>
      <c r="X80" s="66"/>
    </row>
    <row r="81" spans="1:27" ht="7.5" customHeight="1" outlineLevel="4" x14ac:dyDescent="0.15">
      <c r="A81" s="8"/>
      <c r="B81" s="75"/>
      <c r="C81" s="75"/>
      <c r="D81" s="66"/>
      <c r="E81" s="66"/>
      <c r="F81" s="109"/>
      <c r="G81" s="66"/>
      <c r="H81" s="71"/>
      <c r="I81" s="110"/>
      <c r="J81" s="69"/>
      <c r="K81" s="71"/>
      <c r="L81" s="71"/>
      <c r="M81" s="71"/>
      <c r="N81" s="71"/>
      <c r="O81" s="69"/>
      <c r="P81" s="69"/>
      <c r="Q81" s="69"/>
      <c r="R81" s="66"/>
      <c r="S81" s="66"/>
      <c r="T81" s="75"/>
      <c r="U81" s="8"/>
      <c r="X81" s="66"/>
    </row>
    <row r="82" spans="1:27" outlineLevel="3" x14ac:dyDescent="0.15">
      <c r="B82" s="6"/>
      <c r="C82" s="6"/>
      <c r="D82" s="6"/>
      <c r="E82" s="6"/>
      <c r="F82" s="6"/>
      <c r="G82" s="6"/>
      <c r="H82" s="6"/>
      <c r="I82" s="8"/>
      <c r="J82" s="8"/>
      <c r="K82" s="6"/>
      <c r="L82" s="6"/>
      <c r="M82" s="6"/>
      <c r="N82" s="6"/>
      <c r="O82" s="6"/>
      <c r="P82" s="8"/>
      <c r="Q82" s="8"/>
      <c r="R82" s="8"/>
      <c r="S82" s="6"/>
      <c r="T82" s="6"/>
      <c r="X82" s="6"/>
    </row>
    <row r="83" spans="1:27" ht="11.25" outlineLevel="2" x14ac:dyDescent="0.2">
      <c r="A83" s="102" t="s">
        <v>75</v>
      </c>
      <c r="B83" s="106">
        <v>3</v>
      </c>
      <c r="C83" s="119"/>
      <c r="D83" s="120" t="s">
        <v>97</v>
      </c>
      <c r="E83" s="120"/>
      <c r="F83" s="121" t="s">
        <v>76</v>
      </c>
      <c r="G83" s="120"/>
      <c r="H83" s="122"/>
      <c r="I83" s="123"/>
      <c r="J83" s="104">
        <f>SUBTOTAL(9,J84:J95)</f>
        <v>0</v>
      </c>
      <c r="K83" s="122"/>
      <c r="L83" s="105">
        <f>SUBTOTAL(9,L84:L95)</f>
        <v>1.3750000000000001E-3</v>
      </c>
      <c r="M83" s="122"/>
      <c r="N83" s="105">
        <f>SUBTOTAL(9,N84:N95)</f>
        <v>77.988</v>
      </c>
      <c r="O83" s="124"/>
      <c r="P83" s="104">
        <f>SUBTOTAL(9,P84:P95)</f>
        <v>0</v>
      </c>
      <c r="Q83" s="104">
        <f>SUBTOTAL(9,Q84:Q95)</f>
        <v>0</v>
      </c>
      <c r="R83" s="120"/>
      <c r="S83" s="120"/>
      <c r="T83" s="106">
        <f>SUBTOTAL(9,T84:T95)</f>
        <v>3</v>
      </c>
      <c r="U83" s="6"/>
      <c r="V83" s="8"/>
      <c r="W83" s="8"/>
      <c r="X83" s="66"/>
    </row>
    <row r="84" spans="1:27" ht="11.25" outlineLevel="3" x14ac:dyDescent="0.2">
      <c r="A84" s="4"/>
      <c r="B84" s="125"/>
      <c r="C84" s="126">
        <v>16</v>
      </c>
      <c r="D84" s="127" t="s">
        <v>98</v>
      </c>
      <c r="E84" s="128" t="s">
        <v>153</v>
      </c>
      <c r="F84" s="129" t="s">
        <v>154</v>
      </c>
      <c r="G84" s="127" t="s">
        <v>143</v>
      </c>
      <c r="H84" s="130">
        <v>12.5</v>
      </c>
      <c r="I84" s="131"/>
      <c r="J84" s="132">
        <f>H84*I84</f>
        <v>0</v>
      </c>
      <c r="K84" s="130"/>
      <c r="L84" s="130">
        <f>H84*K84</f>
        <v>0</v>
      </c>
      <c r="M84" s="130"/>
      <c r="N84" s="130">
        <f>H84*M84</f>
        <v>0</v>
      </c>
      <c r="O84" s="132">
        <v>21</v>
      </c>
      <c r="P84" s="132">
        <f>J84*(O84/100)</f>
        <v>0</v>
      </c>
      <c r="Q84" s="132">
        <f>J84+P84</f>
        <v>0</v>
      </c>
      <c r="R84" s="133"/>
      <c r="S84" s="133"/>
      <c r="T84" s="134">
        <v>1</v>
      </c>
      <c r="U84" s="8"/>
      <c r="V84" s="8"/>
      <c r="W84" s="8"/>
      <c r="X84" s="66"/>
    </row>
    <row r="85" spans="1:27" ht="39" outlineLevel="4" x14ac:dyDescent="0.2">
      <c r="A85" s="135"/>
      <c r="B85" s="136"/>
      <c r="C85" s="136"/>
      <c r="D85" s="137"/>
      <c r="E85" s="141" t="s">
        <v>1</v>
      </c>
      <c r="F85" s="164" t="s">
        <v>155</v>
      </c>
      <c r="G85" s="164"/>
      <c r="H85" s="165"/>
      <c r="I85" s="166"/>
      <c r="J85" s="167"/>
      <c r="K85" s="139"/>
      <c r="L85" s="139"/>
      <c r="M85" s="139"/>
      <c r="N85" s="139"/>
      <c r="O85" s="140"/>
      <c r="P85" s="140"/>
      <c r="Q85" s="140"/>
      <c r="R85" s="137"/>
      <c r="S85" s="137"/>
      <c r="T85" s="136"/>
      <c r="U85" s="6"/>
      <c r="V85" s="8"/>
      <c r="W85" s="8"/>
      <c r="X85" s="138" t="str">
        <f>F85</f>
        <v>Řezání dilatačních spár v živičném krytu  
  vytvoření komůrky pro těsnící zálivku 
    šířky 10 mm, hloubky 
      25 mm</v>
      </c>
      <c r="Y85" s="10"/>
      <c r="AA85" s="14"/>
    </row>
    <row r="86" spans="1:27" ht="7.5" customHeight="1" outlineLevel="4" x14ac:dyDescent="0.15">
      <c r="B86" s="75"/>
      <c r="C86" s="75"/>
      <c r="D86" s="66"/>
      <c r="E86" s="66"/>
      <c r="F86" s="67"/>
      <c r="G86" s="66"/>
      <c r="H86" s="71"/>
      <c r="I86" s="110"/>
      <c r="J86" s="69"/>
      <c r="K86" s="71"/>
      <c r="L86" s="71"/>
      <c r="M86" s="71"/>
      <c r="N86" s="71"/>
      <c r="O86" s="69"/>
      <c r="P86" s="69"/>
      <c r="Q86" s="69"/>
      <c r="R86" s="66"/>
      <c r="S86" s="66"/>
      <c r="T86" s="75"/>
      <c r="U86" s="8"/>
      <c r="X86" s="66"/>
    </row>
    <row r="87" spans="1:27" ht="11.25" outlineLevel="3" x14ac:dyDescent="0.2">
      <c r="A87" s="4"/>
      <c r="B87" s="125"/>
      <c r="C87" s="126">
        <v>17</v>
      </c>
      <c r="D87" s="127" t="s">
        <v>98</v>
      </c>
      <c r="E87" s="128" t="s">
        <v>156</v>
      </c>
      <c r="F87" s="129" t="s">
        <v>157</v>
      </c>
      <c r="G87" s="127" t="s">
        <v>143</v>
      </c>
      <c r="H87" s="130">
        <v>12.5</v>
      </c>
      <c r="I87" s="131"/>
      <c r="J87" s="132">
        <f>H87*I87</f>
        <v>0</v>
      </c>
      <c r="K87" s="130">
        <v>1.1E-4</v>
      </c>
      <c r="L87" s="130">
        <f>H87*K87</f>
        <v>1.3750000000000001E-3</v>
      </c>
      <c r="M87" s="130"/>
      <c r="N87" s="130">
        <f>H87*M87</f>
        <v>0</v>
      </c>
      <c r="O87" s="132">
        <v>21</v>
      </c>
      <c r="P87" s="132">
        <f>J87*(O87/100)</f>
        <v>0</v>
      </c>
      <c r="Q87" s="132">
        <f>J87+P87</f>
        <v>0</v>
      </c>
      <c r="R87" s="133"/>
      <c r="S87" s="133"/>
      <c r="T87" s="134">
        <v>1</v>
      </c>
      <c r="U87" s="8"/>
      <c r="V87" s="8"/>
      <c r="W87" s="8"/>
      <c r="X87" s="66"/>
    </row>
    <row r="88" spans="1:27" ht="48.75" outlineLevel="4" x14ac:dyDescent="0.2">
      <c r="A88" s="135"/>
      <c r="B88" s="136"/>
      <c r="C88" s="136"/>
      <c r="D88" s="137"/>
      <c r="E88" s="141" t="s">
        <v>1</v>
      </c>
      <c r="F88" s="164" t="s">
        <v>158</v>
      </c>
      <c r="G88" s="164"/>
      <c r="H88" s="165"/>
      <c r="I88" s="166"/>
      <c r="J88" s="167"/>
      <c r="K88" s="139"/>
      <c r="L88" s="139"/>
      <c r="M88" s="139"/>
      <c r="N88" s="139"/>
      <c r="O88" s="140"/>
      <c r="P88" s="140"/>
      <c r="Q88" s="140"/>
      <c r="R88" s="137"/>
      <c r="S88" s="137"/>
      <c r="T88" s="136"/>
      <c r="U88" s="6"/>
      <c r="V88" s="8"/>
      <c r="W88" s="8"/>
      <c r="X88" s="138" t="str">
        <f>F88</f>
        <v>Utěsnění dilatačních spár zálivkou za tepla  
  v cementobetonovém nebo živičném krytu včetně adhezního nátěru 
    s těsnicím profilem pod zálivkou, pro komůrky 
    šířky 10 mm, hloubky 
      25 mm</v>
      </c>
      <c r="Y88" s="10"/>
      <c r="AA88" s="14"/>
    </row>
    <row r="89" spans="1:27" ht="7.5" customHeight="1" outlineLevel="4" x14ac:dyDescent="0.15">
      <c r="B89" s="75"/>
      <c r="C89" s="75"/>
      <c r="D89" s="66"/>
      <c r="E89" s="66"/>
      <c r="F89" s="67"/>
      <c r="G89" s="66"/>
      <c r="H89" s="71"/>
      <c r="I89" s="110"/>
      <c r="J89" s="69"/>
      <c r="K89" s="71"/>
      <c r="L89" s="71"/>
      <c r="M89" s="71"/>
      <c r="N89" s="71"/>
      <c r="O89" s="69"/>
      <c r="P89" s="69"/>
      <c r="Q89" s="69"/>
      <c r="R89" s="66"/>
      <c r="S89" s="66"/>
      <c r="T89" s="75"/>
      <c r="U89" s="8"/>
      <c r="X89" s="66"/>
    </row>
    <row r="90" spans="1:27" ht="11.25" outlineLevel="3" x14ac:dyDescent="0.2">
      <c r="A90" s="4"/>
      <c r="B90" s="125"/>
      <c r="C90" s="126">
        <v>18</v>
      </c>
      <c r="D90" s="127" t="s">
        <v>98</v>
      </c>
      <c r="E90" s="128" t="s">
        <v>159</v>
      </c>
      <c r="F90" s="129" t="s">
        <v>160</v>
      </c>
      <c r="G90" s="127" t="s">
        <v>143</v>
      </c>
      <c r="H90" s="130">
        <v>402</v>
      </c>
      <c r="I90" s="131"/>
      <c r="J90" s="132">
        <f>H90*I90</f>
        <v>0</v>
      </c>
      <c r="K90" s="130"/>
      <c r="L90" s="130">
        <f>H90*K90</f>
        <v>0</v>
      </c>
      <c r="M90" s="130">
        <v>0.19400000000000001</v>
      </c>
      <c r="N90" s="130">
        <f>H90*M90</f>
        <v>77.988</v>
      </c>
      <c r="O90" s="132">
        <v>21</v>
      </c>
      <c r="P90" s="132">
        <f>J90*(O90/100)</f>
        <v>0</v>
      </c>
      <c r="Q90" s="132">
        <f>J90+P90</f>
        <v>0</v>
      </c>
      <c r="R90" s="133"/>
      <c r="S90" s="133"/>
      <c r="T90" s="134">
        <v>1</v>
      </c>
      <c r="U90" s="8"/>
      <c r="V90" s="8"/>
      <c r="W90" s="8"/>
      <c r="X90" s="66"/>
    </row>
    <row r="91" spans="1:27" ht="19.5" outlineLevel="4" x14ac:dyDescent="0.2">
      <c r="A91" s="135"/>
      <c r="B91" s="136"/>
      <c r="C91" s="136"/>
      <c r="D91" s="137"/>
      <c r="E91" s="141" t="s">
        <v>1</v>
      </c>
      <c r="F91" s="164" t="s">
        <v>161</v>
      </c>
      <c r="G91" s="164"/>
      <c r="H91" s="165"/>
      <c r="I91" s="166"/>
      <c r="J91" s="167"/>
      <c r="K91" s="139"/>
      <c r="L91" s="139"/>
      <c r="M91" s="139"/>
      <c r="N91" s="139"/>
      <c r="O91" s="140"/>
      <c r="P91" s="140"/>
      <c r="Q91" s="140"/>
      <c r="R91" s="137"/>
      <c r="S91" s="137"/>
      <c r="T91" s="136"/>
      <c r="U91" s="6"/>
      <c r="V91" s="8"/>
      <c r="W91" s="8"/>
      <c r="X91" s="138" t="str">
        <f>F91</f>
        <v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v>
      </c>
      <c r="Y91" s="10"/>
      <c r="AA91" s="14"/>
    </row>
    <row r="92" spans="1:27" ht="7.5" customHeight="1" outlineLevel="4" x14ac:dyDescent="0.15">
      <c r="B92" s="75"/>
      <c r="C92" s="75"/>
      <c r="D92" s="66"/>
      <c r="E92" s="66"/>
      <c r="F92" s="67"/>
      <c r="G92" s="66"/>
      <c r="H92" s="71"/>
      <c r="I92" s="110"/>
      <c r="J92" s="69"/>
      <c r="K92" s="71"/>
      <c r="L92" s="71"/>
      <c r="M92" s="71"/>
      <c r="N92" s="71"/>
      <c r="O92" s="69"/>
      <c r="P92" s="69"/>
      <c r="Q92" s="69"/>
      <c r="R92" s="66"/>
      <c r="S92" s="66"/>
      <c r="T92" s="75"/>
      <c r="U92" s="8"/>
      <c r="X92" s="66"/>
    </row>
    <row r="93" spans="1:27" ht="11.25" outlineLevel="4" x14ac:dyDescent="0.2">
      <c r="A93" s="142"/>
      <c r="B93" s="143"/>
      <c r="C93" s="143"/>
      <c r="D93" s="144"/>
      <c r="E93" s="150" t="s">
        <v>2</v>
      </c>
      <c r="F93" s="145" t="s">
        <v>162</v>
      </c>
      <c r="G93" s="144"/>
      <c r="H93" s="146">
        <v>402</v>
      </c>
      <c r="I93" s="147"/>
      <c r="J93" s="148"/>
      <c r="K93" s="149"/>
      <c r="L93" s="149"/>
      <c r="M93" s="149"/>
      <c r="N93" s="149"/>
      <c r="O93" s="148"/>
      <c r="P93" s="148"/>
      <c r="Q93" s="148"/>
      <c r="R93" s="144"/>
      <c r="S93" s="144"/>
      <c r="T93" s="143"/>
      <c r="U93" s="6"/>
      <c r="V93" s="8"/>
      <c r="W93" s="8"/>
      <c r="X93" s="66"/>
    </row>
    <row r="94" spans="1:27" ht="7.5" customHeight="1" outlineLevel="4" x14ac:dyDescent="0.15">
      <c r="A94" s="8"/>
      <c r="B94" s="75"/>
      <c r="C94" s="75"/>
      <c r="D94" s="66"/>
      <c r="E94" s="66"/>
      <c r="F94" s="109"/>
      <c r="G94" s="66"/>
      <c r="H94" s="71"/>
      <c r="I94" s="110"/>
      <c r="J94" s="69"/>
      <c r="K94" s="71"/>
      <c r="L94" s="71"/>
      <c r="M94" s="71"/>
      <c r="N94" s="71"/>
      <c r="O94" s="69"/>
      <c r="P94" s="69"/>
      <c r="Q94" s="69"/>
      <c r="R94" s="66"/>
      <c r="S94" s="66"/>
      <c r="T94" s="75"/>
      <c r="U94" s="8"/>
      <c r="X94" s="66"/>
    </row>
    <row r="95" spans="1:27" outlineLevel="3" x14ac:dyDescent="0.15">
      <c r="B95" s="6"/>
      <c r="C95" s="6"/>
      <c r="D95" s="6"/>
      <c r="E95" s="6"/>
      <c r="F95" s="6"/>
      <c r="G95" s="6"/>
      <c r="H95" s="6"/>
      <c r="I95" s="8"/>
      <c r="J95" s="8"/>
      <c r="K95" s="6"/>
      <c r="L95" s="6"/>
      <c r="M95" s="6"/>
      <c r="N95" s="6"/>
      <c r="O95" s="6"/>
      <c r="P95" s="8"/>
      <c r="Q95" s="8"/>
      <c r="R95" s="8"/>
      <c r="S95" s="6"/>
      <c r="T95" s="6"/>
      <c r="X95" s="6"/>
    </row>
    <row r="96" spans="1:27" ht="11.25" outlineLevel="2" x14ac:dyDescent="0.2">
      <c r="A96" s="102" t="s">
        <v>77</v>
      </c>
      <c r="B96" s="106">
        <v>3</v>
      </c>
      <c r="C96" s="119"/>
      <c r="D96" s="120" t="s">
        <v>97</v>
      </c>
      <c r="E96" s="120"/>
      <c r="F96" s="121" t="s">
        <v>78</v>
      </c>
      <c r="G96" s="120"/>
      <c r="H96" s="122"/>
      <c r="I96" s="123"/>
      <c r="J96" s="104">
        <f>SUBTOTAL(9,J97:J108)</f>
        <v>0</v>
      </c>
      <c r="K96" s="122"/>
      <c r="L96" s="105">
        <f>SUBTOTAL(9,L97:L108)</f>
        <v>0</v>
      </c>
      <c r="M96" s="122"/>
      <c r="N96" s="105">
        <f>SUBTOTAL(9,N97:N108)</f>
        <v>0</v>
      </c>
      <c r="O96" s="124"/>
      <c r="P96" s="104">
        <f>SUBTOTAL(9,P97:P108)</f>
        <v>0</v>
      </c>
      <c r="Q96" s="104">
        <f>SUBTOTAL(9,Q97:Q108)</f>
        <v>0</v>
      </c>
      <c r="R96" s="120"/>
      <c r="S96" s="120"/>
      <c r="T96" s="106">
        <f>SUBTOTAL(9,T97:T108)</f>
        <v>3</v>
      </c>
      <c r="U96" s="6"/>
      <c r="V96" s="8"/>
      <c r="W96" s="8"/>
      <c r="X96" s="66"/>
    </row>
    <row r="97" spans="1:27" ht="11.25" outlineLevel="3" x14ac:dyDescent="0.2">
      <c r="A97" s="4"/>
      <c r="B97" s="125"/>
      <c r="C97" s="126">
        <v>19</v>
      </c>
      <c r="D97" s="127" t="s">
        <v>98</v>
      </c>
      <c r="E97" s="128" t="s">
        <v>163</v>
      </c>
      <c r="F97" s="129" t="s">
        <v>164</v>
      </c>
      <c r="G97" s="127" t="s">
        <v>118</v>
      </c>
      <c r="H97" s="130">
        <v>390.59819999999996</v>
      </c>
      <c r="I97" s="131"/>
      <c r="J97" s="132">
        <f>H97*I97</f>
        <v>0</v>
      </c>
      <c r="K97" s="130"/>
      <c r="L97" s="130">
        <f>H97*K97</f>
        <v>0</v>
      </c>
      <c r="M97" s="130"/>
      <c r="N97" s="130">
        <f>H97*M97</f>
        <v>0</v>
      </c>
      <c r="O97" s="132">
        <v>21</v>
      </c>
      <c r="P97" s="132">
        <f>J97*(O97/100)</f>
        <v>0</v>
      </c>
      <c r="Q97" s="132">
        <f>J97+P97</f>
        <v>0</v>
      </c>
      <c r="R97" s="133"/>
      <c r="S97" s="133"/>
      <c r="T97" s="134">
        <v>1</v>
      </c>
      <c r="U97" s="8"/>
      <c r="V97" s="8"/>
      <c r="W97" s="8"/>
      <c r="X97" s="66"/>
    </row>
    <row r="98" spans="1:27" ht="9.75" outlineLevel="4" x14ac:dyDescent="0.2">
      <c r="A98" s="135"/>
      <c r="B98" s="136"/>
      <c r="C98" s="136"/>
      <c r="D98" s="137"/>
      <c r="E98" s="141" t="s">
        <v>1</v>
      </c>
      <c r="F98" s="164" t="s">
        <v>165</v>
      </c>
      <c r="G98" s="164"/>
      <c r="H98" s="165"/>
      <c r="I98" s="166"/>
      <c r="J98" s="167"/>
      <c r="K98" s="139"/>
      <c r="L98" s="139"/>
      <c r="M98" s="139"/>
      <c r="N98" s="139"/>
      <c r="O98" s="140"/>
      <c r="P98" s="140"/>
      <c r="Q98" s="140"/>
      <c r="R98" s="137"/>
      <c r="S98" s="137"/>
      <c r="T98" s="136"/>
      <c r="U98" s="6"/>
      <c r="V98" s="8"/>
      <c r="W98" s="8"/>
      <c r="X98" s="138" t="str">
        <f>F98</f>
        <v>Vodorovná doprava suti na skládku s naložením na dopravní prostředek a složením přes 100 m do 1 km</v>
      </c>
      <c r="Y98" s="10"/>
      <c r="AA98" s="14"/>
    </row>
    <row r="99" spans="1:27" ht="7.5" customHeight="1" outlineLevel="4" x14ac:dyDescent="0.15">
      <c r="B99" s="75"/>
      <c r="C99" s="75"/>
      <c r="D99" s="66"/>
      <c r="E99" s="66"/>
      <c r="F99" s="67"/>
      <c r="G99" s="66"/>
      <c r="H99" s="71"/>
      <c r="I99" s="110"/>
      <c r="J99" s="69"/>
      <c r="K99" s="71"/>
      <c r="L99" s="71"/>
      <c r="M99" s="71"/>
      <c r="N99" s="71"/>
      <c r="O99" s="69"/>
      <c r="P99" s="69"/>
      <c r="Q99" s="69"/>
      <c r="R99" s="66"/>
      <c r="S99" s="66"/>
      <c r="T99" s="75"/>
      <c r="U99" s="8"/>
      <c r="X99" s="66"/>
    </row>
    <row r="100" spans="1:27" ht="11.25" outlineLevel="3" x14ac:dyDescent="0.2">
      <c r="A100" s="4"/>
      <c r="B100" s="125"/>
      <c r="C100" s="126">
        <v>20</v>
      </c>
      <c r="D100" s="127" t="s">
        <v>98</v>
      </c>
      <c r="E100" s="128" t="s">
        <v>166</v>
      </c>
      <c r="F100" s="129" t="s">
        <v>167</v>
      </c>
      <c r="G100" s="127" t="s">
        <v>118</v>
      </c>
      <c r="H100" s="130">
        <v>4296.5801999999994</v>
      </c>
      <c r="I100" s="131"/>
      <c r="J100" s="132">
        <f>H100*I100</f>
        <v>0</v>
      </c>
      <c r="K100" s="130"/>
      <c r="L100" s="130">
        <f>H100*K100</f>
        <v>0</v>
      </c>
      <c r="M100" s="130"/>
      <c r="N100" s="130">
        <f>H100*M100</f>
        <v>0</v>
      </c>
      <c r="O100" s="132">
        <v>21</v>
      </c>
      <c r="P100" s="132">
        <f>J100*(O100/100)</f>
        <v>0</v>
      </c>
      <c r="Q100" s="132">
        <f>J100+P100</f>
        <v>0</v>
      </c>
      <c r="R100" s="133"/>
      <c r="S100" s="133"/>
      <c r="T100" s="134">
        <v>1</v>
      </c>
      <c r="U100" s="8"/>
      <c r="V100" s="8"/>
      <c r="W100" s="8"/>
      <c r="X100" s="66"/>
    </row>
    <row r="101" spans="1:27" ht="9.75" outlineLevel="4" x14ac:dyDescent="0.2">
      <c r="A101" s="135"/>
      <c r="B101" s="136"/>
      <c r="C101" s="136"/>
      <c r="D101" s="137"/>
      <c r="E101" s="141" t="s">
        <v>1</v>
      </c>
      <c r="F101" s="164" t="s">
        <v>168</v>
      </c>
      <c r="G101" s="164"/>
      <c r="H101" s="165"/>
      <c r="I101" s="166"/>
      <c r="J101" s="167"/>
      <c r="K101" s="139"/>
      <c r="L101" s="139"/>
      <c r="M101" s="139"/>
      <c r="N101" s="139"/>
      <c r="O101" s="140"/>
      <c r="P101" s="140"/>
      <c r="Q101" s="140"/>
      <c r="R101" s="137"/>
      <c r="S101" s="137"/>
      <c r="T101" s="136"/>
      <c r="U101" s="6"/>
      <c r="V101" s="8"/>
      <c r="W101" s="8"/>
      <c r="X101" s="138" t="str">
        <f>F101</f>
        <v>Vodorovná doprava suti bez naložení, ale se složením a s hrubým urovnáním Příplatek k ceně za každý další započatý 1 km přes 1 km</v>
      </c>
      <c r="Y101" s="10"/>
      <c r="AA101" s="14"/>
    </row>
    <row r="102" spans="1:27" ht="7.5" customHeight="1" outlineLevel="4" x14ac:dyDescent="0.15">
      <c r="B102" s="75"/>
      <c r="C102" s="75"/>
      <c r="D102" s="66"/>
      <c r="E102" s="66"/>
      <c r="F102" s="67"/>
      <c r="G102" s="66"/>
      <c r="H102" s="71"/>
      <c r="I102" s="110"/>
      <c r="J102" s="69"/>
      <c r="K102" s="71"/>
      <c r="L102" s="71"/>
      <c r="M102" s="71"/>
      <c r="N102" s="71"/>
      <c r="O102" s="69"/>
      <c r="P102" s="69"/>
      <c r="Q102" s="69"/>
      <c r="R102" s="66"/>
      <c r="S102" s="66"/>
      <c r="T102" s="75"/>
      <c r="U102" s="8"/>
      <c r="X102" s="66"/>
    </row>
    <row r="103" spans="1:27" ht="9.75" outlineLevel="4" x14ac:dyDescent="0.2">
      <c r="A103" s="135"/>
      <c r="B103" s="136"/>
      <c r="C103" s="136"/>
      <c r="D103" s="137"/>
      <c r="E103" s="141" t="s">
        <v>27</v>
      </c>
      <c r="F103" s="153">
        <v>1000</v>
      </c>
      <c r="G103" s="137"/>
      <c r="H103" s="151">
        <v>3905.9819999999995</v>
      </c>
      <c r="I103" s="152"/>
      <c r="J103" s="140"/>
      <c r="K103" s="139"/>
      <c r="L103" s="139"/>
      <c r="M103" s="139"/>
      <c r="N103" s="139"/>
      <c r="O103" s="140"/>
      <c r="P103" s="140"/>
      <c r="Q103" s="140"/>
      <c r="R103" s="137"/>
      <c r="S103" s="137"/>
      <c r="T103" s="136"/>
      <c r="U103" s="6"/>
      <c r="V103" s="8"/>
      <c r="W103" s="8"/>
      <c r="X103" s="66"/>
    </row>
    <row r="104" spans="1:27" ht="7.5" customHeight="1" outlineLevel="4" x14ac:dyDescent="0.15">
      <c r="A104" s="8"/>
      <c r="B104" s="75"/>
      <c r="C104" s="75"/>
      <c r="D104" s="66"/>
      <c r="E104" s="66"/>
      <c r="F104" s="109"/>
      <c r="G104" s="66"/>
      <c r="H104" s="71"/>
      <c r="I104" s="110"/>
      <c r="J104" s="69"/>
      <c r="K104" s="71"/>
      <c r="L104" s="71"/>
      <c r="M104" s="71"/>
      <c r="N104" s="71"/>
      <c r="O104" s="69"/>
      <c r="P104" s="69"/>
      <c r="Q104" s="69"/>
      <c r="R104" s="66"/>
      <c r="S104" s="66"/>
      <c r="T104" s="75"/>
      <c r="U104" s="8"/>
      <c r="X104" s="66"/>
    </row>
    <row r="105" spans="1:27" ht="22.5" outlineLevel="3" x14ac:dyDescent="0.2">
      <c r="A105" s="4"/>
      <c r="B105" s="125"/>
      <c r="C105" s="126">
        <v>21</v>
      </c>
      <c r="D105" s="127" t="s">
        <v>98</v>
      </c>
      <c r="E105" s="128" t="s">
        <v>169</v>
      </c>
      <c r="F105" s="129" t="s">
        <v>170</v>
      </c>
      <c r="G105" s="127" t="s">
        <v>118</v>
      </c>
      <c r="H105" s="130">
        <v>390.6</v>
      </c>
      <c r="I105" s="131"/>
      <c r="J105" s="132">
        <f>H105*I105</f>
        <v>0</v>
      </c>
      <c r="K105" s="130"/>
      <c r="L105" s="130">
        <f>H105*K105</f>
        <v>0</v>
      </c>
      <c r="M105" s="130"/>
      <c r="N105" s="130">
        <f>H105*M105</f>
        <v>0</v>
      </c>
      <c r="O105" s="132">
        <v>21</v>
      </c>
      <c r="P105" s="132">
        <f>J105*(O105/100)</f>
        <v>0</v>
      </c>
      <c r="Q105" s="132">
        <f>J105+P105</f>
        <v>0</v>
      </c>
      <c r="R105" s="133"/>
      <c r="S105" s="133"/>
      <c r="T105" s="134">
        <v>1</v>
      </c>
      <c r="U105" s="8"/>
      <c r="V105" s="8"/>
      <c r="W105" s="8"/>
      <c r="X105" s="66"/>
    </row>
    <row r="106" spans="1:27" ht="9.75" outlineLevel="4" x14ac:dyDescent="0.2">
      <c r="A106" s="135"/>
      <c r="B106" s="136"/>
      <c r="C106" s="136"/>
      <c r="D106" s="137"/>
      <c r="E106" s="141" t="s">
        <v>1</v>
      </c>
      <c r="F106" s="164" t="s">
        <v>171</v>
      </c>
      <c r="G106" s="164"/>
      <c r="H106" s="165"/>
      <c r="I106" s="166"/>
      <c r="J106" s="167"/>
      <c r="K106" s="139"/>
      <c r="L106" s="139"/>
      <c r="M106" s="139"/>
      <c r="N106" s="139"/>
      <c r="O106" s="140"/>
      <c r="P106" s="140"/>
      <c r="Q106" s="140"/>
      <c r="R106" s="137"/>
      <c r="S106" s="137"/>
      <c r="T106" s="136"/>
      <c r="U106" s="6"/>
      <c r="V106" s="8"/>
      <c r="W106" s="8"/>
      <c r="X106" s="138" t="str">
        <f>F106</f>
        <v>Poplatek za uložení stavebního odpadu na recyklační skládce (skládkovné) asfaltového bez obsahu dehtu zatříděného do Katalogu odpadů pod kódem 17 03 02</v>
      </c>
      <c r="Y106" s="10"/>
      <c r="AA106" s="14"/>
    </row>
    <row r="107" spans="1:27" ht="7.5" customHeight="1" outlineLevel="4" x14ac:dyDescent="0.15">
      <c r="B107" s="75"/>
      <c r="C107" s="75"/>
      <c r="D107" s="66"/>
      <c r="E107" s="66"/>
      <c r="F107" s="67"/>
      <c r="G107" s="66"/>
      <c r="H107" s="71"/>
      <c r="I107" s="110"/>
      <c r="J107" s="69"/>
      <c r="K107" s="71"/>
      <c r="L107" s="71"/>
      <c r="M107" s="71"/>
      <c r="N107" s="71"/>
      <c r="O107" s="69"/>
      <c r="P107" s="69"/>
      <c r="Q107" s="69"/>
      <c r="R107" s="66"/>
      <c r="S107" s="66"/>
      <c r="T107" s="75"/>
      <c r="U107" s="8"/>
      <c r="X107" s="66"/>
    </row>
    <row r="108" spans="1:27" outlineLevel="3" x14ac:dyDescent="0.15">
      <c r="B108" s="6"/>
      <c r="C108" s="6"/>
      <c r="D108" s="6"/>
      <c r="E108" s="6"/>
      <c r="F108" s="6"/>
      <c r="G108" s="6"/>
      <c r="H108" s="6"/>
      <c r="I108" s="8"/>
      <c r="J108" s="8"/>
      <c r="K108" s="6"/>
      <c r="L108" s="6"/>
      <c r="M108" s="6"/>
      <c r="N108" s="6"/>
      <c r="O108" s="6"/>
      <c r="P108" s="8"/>
      <c r="Q108" s="8"/>
      <c r="R108" s="8"/>
      <c r="S108" s="6"/>
      <c r="T108" s="6"/>
      <c r="X108" s="6"/>
    </row>
    <row r="109" spans="1:27" ht="11.25" outlineLevel="2" x14ac:dyDescent="0.2">
      <c r="A109" s="102" t="s">
        <v>79</v>
      </c>
      <c r="B109" s="106">
        <v>3</v>
      </c>
      <c r="C109" s="119"/>
      <c r="D109" s="120" t="s">
        <v>97</v>
      </c>
      <c r="E109" s="120"/>
      <c r="F109" s="121" t="s">
        <v>80</v>
      </c>
      <c r="G109" s="120"/>
      <c r="H109" s="122"/>
      <c r="I109" s="123"/>
      <c r="J109" s="104">
        <f>SUBTOTAL(9,J110:J116)</f>
        <v>0</v>
      </c>
      <c r="K109" s="122"/>
      <c r="L109" s="105">
        <f>SUBTOTAL(9,L110:L116)</f>
        <v>0</v>
      </c>
      <c r="M109" s="122"/>
      <c r="N109" s="105">
        <f>SUBTOTAL(9,N110:N116)</f>
        <v>0</v>
      </c>
      <c r="O109" s="124"/>
      <c r="P109" s="104">
        <f>SUBTOTAL(9,P110:P116)</f>
        <v>0</v>
      </c>
      <c r="Q109" s="104">
        <f>SUBTOTAL(9,Q110:Q116)</f>
        <v>0</v>
      </c>
      <c r="R109" s="120"/>
      <c r="S109" s="120"/>
      <c r="T109" s="106">
        <f>SUBTOTAL(9,T110:T116)</f>
        <v>2</v>
      </c>
      <c r="U109" s="6"/>
      <c r="V109" s="8"/>
      <c r="W109" s="8"/>
      <c r="X109" s="66"/>
    </row>
    <row r="110" spans="1:27" ht="11.25" outlineLevel="3" x14ac:dyDescent="0.2">
      <c r="A110" s="4"/>
      <c r="B110" s="125"/>
      <c r="C110" s="126">
        <v>22</v>
      </c>
      <c r="D110" s="127" t="s">
        <v>172</v>
      </c>
      <c r="E110" s="128" t="s">
        <v>173</v>
      </c>
      <c r="F110" s="129" t="s">
        <v>174</v>
      </c>
      <c r="G110" s="127" t="s">
        <v>175</v>
      </c>
      <c r="H110" s="130">
        <v>1</v>
      </c>
      <c r="I110" s="131"/>
      <c r="J110" s="132">
        <f>H110*I110</f>
        <v>0</v>
      </c>
      <c r="K110" s="130"/>
      <c r="L110" s="130">
        <f>H110*K110</f>
        <v>0</v>
      </c>
      <c r="M110" s="130"/>
      <c r="N110" s="130">
        <f>H110*M110</f>
        <v>0</v>
      </c>
      <c r="O110" s="132">
        <v>21</v>
      </c>
      <c r="P110" s="132">
        <f>J110*(O110/100)</f>
        <v>0</v>
      </c>
      <c r="Q110" s="132">
        <f>J110+P110</f>
        <v>0</v>
      </c>
      <c r="R110" s="133"/>
      <c r="S110" s="133"/>
      <c r="T110" s="134">
        <v>1</v>
      </c>
      <c r="U110" s="8"/>
      <c r="V110" s="8"/>
      <c r="W110" s="8"/>
      <c r="X110" s="66"/>
    </row>
    <row r="111" spans="1:27" ht="39" outlineLevel="4" x14ac:dyDescent="0.2">
      <c r="A111" s="135"/>
      <c r="B111" s="136"/>
      <c r="C111" s="136"/>
      <c r="D111" s="137"/>
      <c r="E111" s="141" t="s">
        <v>1</v>
      </c>
      <c r="F111" s="164" t="s">
        <v>176</v>
      </c>
      <c r="G111" s="164"/>
      <c r="H111" s="165"/>
      <c r="I111" s="166"/>
      <c r="J111" s="167"/>
      <c r="K111" s="139"/>
      <c r="L111" s="139"/>
      <c r="M111" s="139"/>
      <c r="N111" s="139"/>
      <c r="O111" s="140"/>
      <c r="P111" s="140"/>
      <c r="Q111" s="140"/>
      <c r="R111" s="137"/>
      <c r="S111" s="137"/>
      <c r="T111" s="136"/>
      <c r="U111" s="6"/>
      <c r="V111" s="8"/>
      <c r="W111" s="8"/>
      <c r="X111" s="138" t="str">
        <f>F111</f>
        <v>Průzkumné, geodetické a projektové práce 
  projektové práce 
    dokumentace stavby (výkresová a textová) 
      skutečného provedení stavby</v>
      </c>
      <c r="Y111" s="10"/>
      <c r="AA111" s="14"/>
    </row>
    <row r="112" spans="1:27" ht="7.5" customHeight="1" outlineLevel="4" x14ac:dyDescent="0.15">
      <c r="B112" s="75"/>
      <c r="C112" s="75"/>
      <c r="D112" s="66"/>
      <c r="E112" s="66"/>
      <c r="F112" s="67"/>
      <c r="G112" s="66"/>
      <c r="H112" s="71"/>
      <c r="I112" s="110"/>
      <c r="J112" s="69"/>
      <c r="K112" s="71"/>
      <c r="L112" s="71"/>
      <c r="M112" s="71"/>
      <c r="N112" s="71"/>
      <c r="O112" s="69"/>
      <c r="P112" s="69"/>
      <c r="Q112" s="69"/>
      <c r="R112" s="66"/>
      <c r="S112" s="66"/>
      <c r="T112" s="75"/>
      <c r="U112" s="8"/>
      <c r="X112" s="66"/>
    </row>
    <row r="113" spans="1:27" ht="11.25" outlineLevel="3" x14ac:dyDescent="0.2">
      <c r="A113" s="4"/>
      <c r="B113" s="125"/>
      <c r="C113" s="126">
        <v>23</v>
      </c>
      <c r="D113" s="127" t="s">
        <v>172</v>
      </c>
      <c r="E113" s="128" t="s">
        <v>177</v>
      </c>
      <c r="F113" s="129" t="s">
        <v>178</v>
      </c>
      <c r="G113" s="127" t="s">
        <v>175</v>
      </c>
      <c r="H113" s="130">
        <v>1</v>
      </c>
      <c r="I113" s="131"/>
      <c r="J113" s="132">
        <f>H113*I113</f>
        <v>0</v>
      </c>
      <c r="K113" s="130"/>
      <c r="L113" s="130">
        <f>H113*K113</f>
        <v>0</v>
      </c>
      <c r="M113" s="130"/>
      <c r="N113" s="130">
        <f>H113*M113</f>
        <v>0</v>
      </c>
      <c r="O113" s="132">
        <v>21</v>
      </c>
      <c r="P113" s="132">
        <f>J113*(O113/100)</f>
        <v>0</v>
      </c>
      <c r="Q113" s="132">
        <f>J113+P113</f>
        <v>0</v>
      </c>
      <c r="R113" s="133"/>
      <c r="S113" s="133"/>
      <c r="T113" s="134">
        <v>1</v>
      </c>
      <c r="U113" s="8"/>
      <c r="V113" s="8"/>
      <c r="W113" s="8"/>
      <c r="X113" s="66"/>
    </row>
    <row r="114" spans="1:27" ht="9.75" outlineLevel="4" x14ac:dyDescent="0.2">
      <c r="A114" s="135"/>
      <c r="B114" s="136"/>
      <c r="C114" s="136"/>
      <c r="D114" s="137"/>
      <c r="E114" s="141" t="s">
        <v>1</v>
      </c>
      <c r="F114" s="164" t="s">
        <v>178</v>
      </c>
      <c r="G114" s="164"/>
      <c r="H114" s="165"/>
      <c r="I114" s="166"/>
      <c r="J114" s="167"/>
      <c r="K114" s="139"/>
      <c r="L114" s="139"/>
      <c r="M114" s="139"/>
      <c r="N114" s="139"/>
      <c r="O114" s="140"/>
      <c r="P114" s="140"/>
      <c r="Q114" s="140"/>
      <c r="R114" s="137"/>
      <c r="S114" s="137"/>
      <c r="T114" s="136"/>
      <c r="U114" s="6"/>
      <c r="V114" s="8"/>
      <c r="W114" s="8"/>
      <c r="X114" s="138" t="str">
        <f>F114</f>
        <v>Geodetické měření skutečného provedení stavby</v>
      </c>
      <c r="Y114" s="10"/>
      <c r="AA114" s="14"/>
    </row>
    <row r="115" spans="1:27" ht="7.5" customHeight="1" outlineLevel="4" x14ac:dyDescent="0.15">
      <c r="B115" s="75"/>
      <c r="C115" s="75"/>
      <c r="D115" s="66"/>
      <c r="E115" s="66"/>
      <c r="F115" s="67"/>
      <c r="G115" s="66"/>
      <c r="H115" s="71"/>
      <c r="I115" s="110"/>
      <c r="J115" s="69"/>
      <c r="K115" s="71"/>
      <c r="L115" s="71"/>
      <c r="M115" s="71"/>
      <c r="N115" s="71"/>
      <c r="O115" s="69"/>
      <c r="P115" s="69"/>
      <c r="Q115" s="69"/>
      <c r="R115" s="66"/>
      <c r="S115" s="66"/>
      <c r="T115" s="75"/>
      <c r="U115" s="8"/>
      <c r="X115" s="66"/>
    </row>
    <row r="116" spans="1:27" outlineLevel="3" x14ac:dyDescent="0.15">
      <c r="B116" s="6"/>
      <c r="C116" s="6"/>
      <c r="D116" s="6"/>
      <c r="E116" s="6"/>
      <c r="F116" s="6"/>
      <c r="G116" s="6"/>
      <c r="H116" s="6"/>
      <c r="I116" s="8"/>
      <c r="J116" s="8"/>
      <c r="K116" s="6"/>
      <c r="L116" s="6"/>
      <c r="M116" s="6"/>
      <c r="N116" s="6"/>
      <c r="O116" s="6"/>
      <c r="P116" s="8"/>
      <c r="Q116" s="8"/>
      <c r="R116" s="8"/>
      <c r="S116" s="6"/>
      <c r="T116" s="6"/>
      <c r="X116" s="6"/>
    </row>
    <row r="117" spans="1:27" ht="11.25" outlineLevel="2" x14ac:dyDescent="0.2">
      <c r="A117" s="102" t="s">
        <v>81</v>
      </c>
      <c r="B117" s="106">
        <v>3</v>
      </c>
      <c r="C117" s="119"/>
      <c r="D117" s="120" t="s">
        <v>97</v>
      </c>
      <c r="E117" s="120"/>
      <c r="F117" s="121" t="s">
        <v>82</v>
      </c>
      <c r="G117" s="120"/>
      <c r="H117" s="122"/>
      <c r="I117" s="123"/>
      <c r="J117" s="104">
        <f>SUBTOTAL(9,J118:J121)</f>
        <v>0</v>
      </c>
      <c r="K117" s="122"/>
      <c r="L117" s="105">
        <f>SUBTOTAL(9,L118:L121)</f>
        <v>0</v>
      </c>
      <c r="M117" s="122"/>
      <c r="N117" s="105">
        <f>SUBTOTAL(9,N118:N121)</f>
        <v>0</v>
      </c>
      <c r="O117" s="124"/>
      <c r="P117" s="104">
        <f>SUBTOTAL(9,P118:P121)</f>
        <v>0</v>
      </c>
      <c r="Q117" s="104">
        <f>SUBTOTAL(9,Q118:Q121)</f>
        <v>0</v>
      </c>
      <c r="R117" s="120"/>
      <c r="S117" s="120"/>
      <c r="T117" s="106">
        <f>SUBTOTAL(9,T118:T121)</f>
        <v>1</v>
      </c>
      <c r="U117" s="6"/>
      <c r="V117" s="8"/>
      <c r="W117" s="8"/>
      <c r="X117" s="66"/>
    </row>
    <row r="118" spans="1:27" ht="11.25" outlineLevel="3" x14ac:dyDescent="0.2">
      <c r="A118" s="4"/>
      <c r="B118" s="125"/>
      <c r="C118" s="126">
        <v>24</v>
      </c>
      <c r="D118" s="127" t="s">
        <v>172</v>
      </c>
      <c r="E118" s="128" t="s">
        <v>179</v>
      </c>
      <c r="F118" s="129" t="s">
        <v>180</v>
      </c>
      <c r="G118" s="127" t="s">
        <v>175</v>
      </c>
      <c r="H118" s="130">
        <v>4</v>
      </c>
      <c r="I118" s="131"/>
      <c r="J118" s="132">
        <f>H118*I118</f>
        <v>0</v>
      </c>
      <c r="K118" s="130"/>
      <c r="L118" s="130">
        <f>H118*K118</f>
        <v>0</v>
      </c>
      <c r="M118" s="130"/>
      <c r="N118" s="130">
        <f>H118*M118</f>
        <v>0</v>
      </c>
      <c r="O118" s="132">
        <v>21</v>
      </c>
      <c r="P118" s="132">
        <f>J118*(O118/100)</f>
        <v>0</v>
      </c>
      <c r="Q118" s="132">
        <f>J118+P118</f>
        <v>0</v>
      </c>
      <c r="R118" s="133"/>
      <c r="S118" s="133"/>
      <c r="T118" s="134">
        <v>1</v>
      </c>
      <c r="U118" s="8"/>
      <c r="V118" s="8"/>
      <c r="W118" s="8"/>
      <c r="X118" s="66"/>
    </row>
    <row r="119" spans="1:27" ht="29.25" outlineLevel="4" x14ac:dyDescent="0.2">
      <c r="A119" s="135"/>
      <c r="B119" s="136"/>
      <c r="C119" s="136"/>
      <c r="D119" s="137"/>
      <c r="E119" s="141" t="s">
        <v>1</v>
      </c>
      <c r="F119" s="164" t="s">
        <v>181</v>
      </c>
      <c r="G119" s="164"/>
      <c r="H119" s="165"/>
      <c r="I119" s="166"/>
      <c r="J119" s="167"/>
      <c r="K119" s="139"/>
      <c r="L119" s="139"/>
      <c r="M119" s="139"/>
      <c r="N119" s="139"/>
      <c r="O119" s="140"/>
      <c r="P119" s="140"/>
      <c r="Q119" s="140"/>
      <c r="R119" s="137"/>
      <c r="S119" s="137"/>
      <c r="T119" s="136"/>
      <c r="U119" s="6"/>
      <c r="V119" s="8"/>
      <c r="W119" s="8"/>
      <c r="X119" s="138" t="str">
        <f>F119</f>
        <v>Hlavní tituly průvodních činností a nákladů 
  inženýrská činnost 
    zkoušky a ostatní měření</v>
      </c>
      <c r="Y119" s="10"/>
      <c r="AA119" s="14"/>
    </row>
    <row r="120" spans="1:27" ht="7.5" customHeight="1" outlineLevel="4" x14ac:dyDescent="0.15">
      <c r="B120" s="75"/>
      <c r="C120" s="75"/>
      <c r="D120" s="66"/>
      <c r="E120" s="66"/>
      <c r="F120" s="67"/>
      <c r="G120" s="66"/>
      <c r="H120" s="71"/>
      <c r="I120" s="110"/>
      <c r="J120" s="69"/>
      <c r="K120" s="71"/>
      <c r="L120" s="71"/>
      <c r="M120" s="71"/>
      <c r="N120" s="71"/>
      <c r="O120" s="69"/>
      <c r="P120" s="69"/>
      <c r="Q120" s="69"/>
      <c r="R120" s="66"/>
      <c r="S120" s="66"/>
      <c r="T120" s="75"/>
      <c r="U120" s="8"/>
      <c r="X120" s="66"/>
    </row>
    <row r="121" spans="1:27" outlineLevel="3" x14ac:dyDescent="0.15">
      <c r="B121" s="6"/>
      <c r="C121" s="6"/>
      <c r="D121" s="6"/>
      <c r="E121" s="6"/>
      <c r="F121" s="6"/>
      <c r="G121" s="6"/>
      <c r="H121" s="6"/>
      <c r="I121" s="8"/>
      <c r="J121" s="8"/>
      <c r="K121" s="6"/>
      <c r="L121" s="6"/>
      <c r="M121" s="6"/>
      <c r="N121" s="6"/>
      <c r="O121" s="6"/>
      <c r="P121" s="8"/>
      <c r="Q121" s="8"/>
      <c r="R121" s="8"/>
      <c r="S121" s="6"/>
      <c r="T121" s="6"/>
      <c r="X121" s="6"/>
    </row>
    <row r="122" spans="1:27" ht="11.25" outlineLevel="2" x14ac:dyDescent="0.2">
      <c r="A122" s="102" t="s">
        <v>83</v>
      </c>
      <c r="B122" s="106">
        <v>3</v>
      </c>
      <c r="C122" s="119"/>
      <c r="D122" s="120" t="s">
        <v>97</v>
      </c>
      <c r="E122" s="120"/>
      <c r="F122" s="121" t="s">
        <v>84</v>
      </c>
      <c r="G122" s="120"/>
      <c r="H122" s="122"/>
      <c r="I122" s="123"/>
      <c r="J122" s="104">
        <f>SUBTOTAL(9,J123:J126)</f>
        <v>0</v>
      </c>
      <c r="K122" s="122"/>
      <c r="L122" s="105">
        <f>SUBTOTAL(9,L123:L126)</f>
        <v>0</v>
      </c>
      <c r="M122" s="122"/>
      <c r="N122" s="105">
        <f>SUBTOTAL(9,N123:N126)</f>
        <v>0</v>
      </c>
      <c r="O122" s="124"/>
      <c r="P122" s="104">
        <f>SUBTOTAL(9,P123:P126)</f>
        <v>0</v>
      </c>
      <c r="Q122" s="104">
        <f>SUBTOTAL(9,Q123:Q126)</f>
        <v>0</v>
      </c>
      <c r="R122" s="120"/>
      <c r="S122" s="120"/>
      <c r="T122" s="106">
        <f>SUBTOTAL(9,T123:T126)</f>
        <v>1</v>
      </c>
      <c r="U122" s="6"/>
      <c r="V122" s="8"/>
      <c r="W122" s="8"/>
      <c r="X122" s="66"/>
    </row>
    <row r="123" spans="1:27" ht="11.25" outlineLevel="3" x14ac:dyDescent="0.2">
      <c r="A123" s="4"/>
      <c r="B123" s="125"/>
      <c r="C123" s="126">
        <v>25</v>
      </c>
      <c r="D123" s="127" t="s">
        <v>172</v>
      </c>
      <c r="E123" s="128" t="s">
        <v>182</v>
      </c>
      <c r="F123" s="129" t="s">
        <v>183</v>
      </c>
      <c r="G123" s="127" t="s">
        <v>175</v>
      </c>
      <c r="H123" s="130">
        <v>1</v>
      </c>
      <c r="I123" s="131"/>
      <c r="J123" s="132">
        <f>H123*I123</f>
        <v>0</v>
      </c>
      <c r="K123" s="130"/>
      <c r="L123" s="130">
        <f>H123*K123</f>
        <v>0</v>
      </c>
      <c r="M123" s="130"/>
      <c r="N123" s="130">
        <f>H123*M123</f>
        <v>0</v>
      </c>
      <c r="O123" s="132">
        <v>21</v>
      </c>
      <c r="P123" s="132">
        <f>J123*(O123/100)</f>
        <v>0</v>
      </c>
      <c r="Q123" s="132">
        <f>J123+P123</f>
        <v>0</v>
      </c>
      <c r="R123" s="133"/>
      <c r="S123" s="133"/>
      <c r="T123" s="134">
        <v>1</v>
      </c>
      <c r="U123" s="8"/>
      <c r="V123" s="8"/>
      <c r="W123" s="8"/>
      <c r="X123" s="66"/>
    </row>
    <row r="124" spans="1:27" ht="9.75" outlineLevel="4" x14ac:dyDescent="0.2">
      <c r="A124" s="135"/>
      <c r="B124" s="136"/>
      <c r="C124" s="136"/>
      <c r="D124" s="137"/>
      <c r="E124" s="141" t="s">
        <v>1</v>
      </c>
      <c r="F124" s="164" t="s">
        <v>184</v>
      </c>
      <c r="G124" s="164"/>
      <c r="H124" s="165"/>
      <c r="I124" s="166"/>
      <c r="J124" s="167"/>
      <c r="K124" s="139"/>
      <c r="L124" s="139"/>
      <c r="M124" s="139"/>
      <c r="N124" s="139"/>
      <c r="O124" s="140"/>
      <c r="P124" s="140"/>
      <c r="Q124" s="140"/>
      <c r="R124" s="137"/>
      <c r="S124" s="137"/>
      <c r="T124" s="136"/>
      <c r="U124" s="6"/>
      <c r="V124" s="8"/>
      <c r="W124" s="8"/>
      <c r="X124" s="138" t="str">
        <f>F124</f>
        <v>Rezerva investora</v>
      </c>
      <c r="Y124" s="10"/>
      <c r="AA124" s="14"/>
    </row>
    <row r="125" spans="1:27" ht="7.5" customHeight="1" outlineLevel="4" x14ac:dyDescent="0.15">
      <c r="B125" s="75"/>
      <c r="C125" s="75"/>
      <c r="D125" s="66"/>
      <c r="E125" s="66"/>
      <c r="F125" s="67"/>
      <c r="G125" s="66"/>
      <c r="H125" s="71"/>
      <c r="I125" s="110"/>
      <c r="J125" s="69"/>
      <c r="K125" s="71"/>
      <c r="L125" s="71"/>
      <c r="M125" s="71"/>
      <c r="N125" s="71"/>
      <c r="O125" s="69"/>
      <c r="P125" s="69"/>
      <c r="Q125" s="69"/>
      <c r="R125" s="66"/>
      <c r="S125" s="66"/>
      <c r="T125" s="75"/>
      <c r="U125" s="8"/>
      <c r="X125" s="66"/>
    </row>
    <row r="126" spans="1:27" outlineLevel="3" x14ac:dyDescent="0.15">
      <c r="B126" s="6"/>
      <c r="C126" s="6"/>
      <c r="D126" s="6"/>
      <c r="E126" s="6"/>
      <c r="F126" s="6"/>
      <c r="G126" s="6"/>
      <c r="H126" s="6"/>
      <c r="I126" s="8"/>
      <c r="J126" s="8"/>
      <c r="K126" s="6"/>
      <c r="L126" s="6"/>
      <c r="M126" s="6"/>
      <c r="N126" s="6"/>
      <c r="O126" s="6"/>
      <c r="P126" s="8"/>
      <c r="Q126" s="8"/>
      <c r="R126" s="8"/>
      <c r="S126" s="6"/>
      <c r="T126" s="6"/>
      <c r="X126" s="6"/>
    </row>
    <row r="127" spans="1:27" ht="11.25" outlineLevel="2" x14ac:dyDescent="0.2">
      <c r="A127" s="102" t="s">
        <v>85</v>
      </c>
      <c r="B127" s="106">
        <v>3</v>
      </c>
      <c r="C127" s="119"/>
      <c r="D127" s="120" t="s">
        <v>97</v>
      </c>
      <c r="E127" s="120"/>
      <c r="F127" s="121" t="s">
        <v>86</v>
      </c>
      <c r="G127" s="120"/>
      <c r="H127" s="122"/>
      <c r="I127" s="123"/>
      <c r="J127" s="104">
        <f>SUBTOTAL(9,J128:J131)</f>
        <v>0</v>
      </c>
      <c r="K127" s="122"/>
      <c r="L127" s="105">
        <f>SUBTOTAL(9,L128:L131)</f>
        <v>0</v>
      </c>
      <c r="M127" s="122"/>
      <c r="N127" s="105">
        <f>SUBTOTAL(9,N128:N131)</f>
        <v>0</v>
      </c>
      <c r="O127" s="124"/>
      <c r="P127" s="104">
        <f>SUBTOTAL(9,P128:P131)</f>
        <v>0</v>
      </c>
      <c r="Q127" s="104">
        <f>SUBTOTAL(9,Q128:Q131)</f>
        <v>0</v>
      </c>
      <c r="R127" s="120"/>
      <c r="S127" s="120"/>
      <c r="T127" s="106">
        <f>SUBTOTAL(9,T128:T131)</f>
        <v>1</v>
      </c>
      <c r="U127" s="6"/>
      <c r="V127" s="8"/>
      <c r="W127" s="8"/>
      <c r="X127" s="66"/>
    </row>
    <row r="128" spans="1:27" ht="11.25" outlineLevel="3" x14ac:dyDescent="0.2">
      <c r="A128" s="4"/>
      <c r="B128" s="125"/>
      <c r="C128" s="126">
        <v>26</v>
      </c>
      <c r="D128" s="127" t="s">
        <v>172</v>
      </c>
      <c r="E128" s="128" t="s">
        <v>185</v>
      </c>
      <c r="F128" s="129" t="s">
        <v>186</v>
      </c>
      <c r="G128" s="127" t="s">
        <v>187</v>
      </c>
      <c r="H128" s="130">
        <v>60</v>
      </c>
      <c r="I128" s="131"/>
      <c r="J128" s="132">
        <f>H128*I128</f>
        <v>0</v>
      </c>
      <c r="K128" s="130"/>
      <c r="L128" s="130">
        <f>H128*K128</f>
        <v>0</v>
      </c>
      <c r="M128" s="130"/>
      <c r="N128" s="130">
        <f>H128*M128</f>
        <v>0</v>
      </c>
      <c r="O128" s="132">
        <v>21</v>
      </c>
      <c r="P128" s="132">
        <f>J128*(O128/100)</f>
        <v>0</v>
      </c>
      <c r="Q128" s="132">
        <f>J128+P128</f>
        <v>0</v>
      </c>
      <c r="R128" s="133"/>
      <c r="S128" s="133"/>
      <c r="T128" s="134">
        <v>1</v>
      </c>
      <c r="U128" s="8"/>
      <c r="V128" s="8"/>
      <c r="W128" s="8"/>
      <c r="X128" s="66"/>
    </row>
    <row r="129" spans="1:27" ht="29.25" outlineLevel="4" x14ac:dyDescent="0.2">
      <c r="A129" s="135"/>
      <c r="B129" s="136"/>
      <c r="C129" s="136"/>
      <c r="D129" s="137"/>
      <c r="E129" s="141" t="s">
        <v>1</v>
      </c>
      <c r="F129" s="164" t="s">
        <v>188</v>
      </c>
      <c r="G129" s="164"/>
      <c r="H129" s="165"/>
      <c r="I129" s="166"/>
      <c r="J129" s="167"/>
      <c r="K129" s="139"/>
      <c r="L129" s="139"/>
      <c r="M129" s="139"/>
      <c r="N129" s="139"/>
      <c r="O129" s="140"/>
      <c r="P129" s="140"/>
      <c r="Q129" s="140"/>
      <c r="R129" s="137"/>
      <c r="S129" s="137"/>
      <c r="T129" s="136"/>
      <c r="U129" s="6"/>
      <c r="V129" s="8"/>
      <c r="W129" s="8"/>
      <c r="X129" s="138" t="str">
        <f>F129</f>
        <v>Hlavní tituly průvodních činností a nákladů 
  územní vlivy 
    mimostaveništní doprava materiálů a výrobků</v>
      </c>
      <c r="Y129" s="10"/>
      <c r="AA129" s="14"/>
    </row>
    <row r="130" spans="1:27" ht="7.5" customHeight="1" outlineLevel="4" x14ac:dyDescent="0.15">
      <c r="B130" s="75"/>
      <c r="C130" s="75"/>
      <c r="D130" s="66"/>
      <c r="E130" s="66"/>
      <c r="F130" s="67"/>
      <c r="G130" s="66"/>
      <c r="H130" s="71"/>
      <c r="I130" s="110"/>
      <c r="J130" s="69"/>
      <c r="K130" s="71"/>
      <c r="L130" s="71"/>
      <c r="M130" s="71"/>
      <c r="N130" s="71"/>
      <c r="O130" s="69"/>
      <c r="P130" s="69"/>
      <c r="Q130" s="69"/>
      <c r="R130" s="66"/>
      <c r="S130" s="66"/>
      <c r="T130" s="75"/>
      <c r="U130" s="8"/>
      <c r="X130" s="66"/>
    </row>
    <row r="131" spans="1:27" outlineLevel="3" x14ac:dyDescent="0.15">
      <c r="B131" s="6"/>
      <c r="C131" s="6"/>
      <c r="D131" s="6"/>
      <c r="E131" s="6"/>
      <c r="F131" s="6"/>
      <c r="G131" s="6"/>
      <c r="H131" s="6"/>
      <c r="I131" s="8"/>
      <c r="J131" s="8"/>
      <c r="K131" s="6"/>
      <c r="L131" s="6"/>
      <c r="M131" s="6"/>
      <c r="N131" s="6"/>
      <c r="O131" s="6"/>
      <c r="P131" s="8"/>
      <c r="Q131" s="8"/>
      <c r="R131" s="8"/>
      <c r="S131" s="6"/>
      <c r="T131" s="6"/>
      <c r="X131" s="6"/>
    </row>
    <row r="132" spans="1:27" ht="11.25" outlineLevel="2" x14ac:dyDescent="0.2">
      <c r="A132" s="102" t="s">
        <v>87</v>
      </c>
      <c r="B132" s="106">
        <v>3</v>
      </c>
      <c r="C132" s="119"/>
      <c r="D132" s="120" t="s">
        <v>97</v>
      </c>
      <c r="E132" s="120"/>
      <c r="F132" s="121" t="s">
        <v>88</v>
      </c>
      <c r="G132" s="120"/>
      <c r="H132" s="122"/>
      <c r="I132" s="123"/>
      <c r="J132" s="104">
        <f>SUBTOTAL(9,J133:J136)</f>
        <v>0</v>
      </c>
      <c r="K132" s="122"/>
      <c r="L132" s="105">
        <f>SUBTOTAL(9,L133:L136)</f>
        <v>0</v>
      </c>
      <c r="M132" s="122"/>
      <c r="N132" s="105">
        <f>SUBTOTAL(9,N133:N136)</f>
        <v>0</v>
      </c>
      <c r="O132" s="124"/>
      <c r="P132" s="104">
        <f>SUBTOTAL(9,P133:P136)</f>
        <v>0</v>
      </c>
      <c r="Q132" s="104">
        <f>SUBTOTAL(9,Q133:Q136)</f>
        <v>0</v>
      </c>
      <c r="R132" s="120"/>
      <c r="S132" s="120"/>
      <c r="T132" s="106">
        <f>SUBTOTAL(9,T133:T136)</f>
        <v>1</v>
      </c>
      <c r="U132" s="6"/>
      <c r="V132" s="8"/>
      <c r="W132" s="8"/>
      <c r="X132" s="66"/>
    </row>
    <row r="133" spans="1:27" ht="11.25" outlineLevel="3" x14ac:dyDescent="0.2">
      <c r="A133" s="4"/>
      <c r="B133" s="125"/>
      <c r="C133" s="126">
        <v>27</v>
      </c>
      <c r="D133" s="127" t="s">
        <v>172</v>
      </c>
      <c r="E133" s="128" t="s">
        <v>189</v>
      </c>
      <c r="F133" s="129" t="s">
        <v>190</v>
      </c>
      <c r="G133" s="127" t="s">
        <v>187</v>
      </c>
      <c r="H133" s="130">
        <v>60</v>
      </c>
      <c r="I133" s="131"/>
      <c r="J133" s="132">
        <f>H133*I133</f>
        <v>0</v>
      </c>
      <c r="K133" s="130"/>
      <c r="L133" s="130">
        <f>H133*K133</f>
        <v>0</v>
      </c>
      <c r="M133" s="130"/>
      <c r="N133" s="130">
        <f>H133*M133</f>
        <v>0</v>
      </c>
      <c r="O133" s="132">
        <v>21</v>
      </c>
      <c r="P133" s="132">
        <f>J133*(O133/100)</f>
        <v>0</v>
      </c>
      <c r="Q133" s="132">
        <f>J133+P133</f>
        <v>0</v>
      </c>
      <c r="R133" s="133"/>
      <c r="S133" s="133"/>
      <c r="T133" s="134">
        <v>1</v>
      </c>
      <c r="U133" s="8"/>
      <c r="V133" s="8"/>
      <c r="W133" s="8"/>
      <c r="X133" s="66"/>
    </row>
    <row r="134" spans="1:27" ht="48.75" outlineLevel="4" x14ac:dyDescent="0.2">
      <c r="A134" s="135"/>
      <c r="B134" s="136"/>
      <c r="C134" s="136"/>
      <c r="D134" s="137"/>
      <c r="E134" s="141" t="s">
        <v>1</v>
      </c>
      <c r="F134" s="164" t="s">
        <v>191</v>
      </c>
      <c r="G134" s="164"/>
      <c r="H134" s="165"/>
      <c r="I134" s="166"/>
      <c r="J134" s="167"/>
      <c r="K134" s="139"/>
      <c r="L134" s="139"/>
      <c r="M134" s="139"/>
      <c r="N134" s="139"/>
      <c r="O134" s="140"/>
      <c r="P134" s="140"/>
      <c r="Q134" s="140"/>
      <c r="R134" s="137"/>
      <c r="S134" s="137"/>
      <c r="T134" s="136"/>
      <c r="U134" s="6"/>
      <c r="V134" s="8"/>
      <c r="W134" s="8"/>
      <c r="X134" s="138" t="str">
        <f>F134</f>
        <v>Provozní vlivy 
  křížení elektrického vedení 
    zajištění DIO (dopravní značení) 
    komunikace II. a III. třídy 
      jednoduché vedení</v>
      </c>
      <c r="Y134" s="10"/>
      <c r="AA134" s="14"/>
    </row>
    <row r="135" spans="1:27" ht="7.5" customHeight="1" outlineLevel="4" x14ac:dyDescent="0.15">
      <c r="B135" s="75"/>
      <c r="C135" s="75"/>
      <c r="D135" s="66"/>
      <c r="E135" s="66"/>
      <c r="F135" s="67"/>
      <c r="G135" s="66"/>
      <c r="H135" s="71"/>
      <c r="I135" s="110"/>
      <c r="J135" s="69"/>
      <c r="K135" s="71"/>
      <c r="L135" s="71"/>
      <c r="M135" s="71"/>
      <c r="N135" s="71"/>
      <c r="O135" s="69"/>
      <c r="P135" s="69"/>
      <c r="Q135" s="69"/>
      <c r="R135" s="66"/>
      <c r="S135" s="66"/>
      <c r="T135" s="75"/>
      <c r="U135" s="8"/>
      <c r="X135" s="66"/>
    </row>
    <row r="136" spans="1:27" outlineLevel="3" x14ac:dyDescent="0.15">
      <c r="B136" s="6"/>
      <c r="C136" s="6"/>
      <c r="D136" s="6"/>
      <c r="E136" s="6"/>
      <c r="F136" s="6"/>
      <c r="G136" s="6"/>
      <c r="H136" s="6"/>
      <c r="I136" s="8"/>
      <c r="J136" s="8"/>
      <c r="K136" s="6"/>
      <c r="L136" s="6"/>
      <c r="M136" s="6"/>
      <c r="N136" s="6"/>
      <c r="O136" s="6"/>
      <c r="P136" s="8"/>
      <c r="Q136" s="8"/>
      <c r="R136" s="8"/>
      <c r="S136" s="6"/>
      <c r="T136" s="6"/>
      <c r="X136" s="6"/>
    </row>
    <row r="137" spans="1:27" ht="11.25" outlineLevel="2" x14ac:dyDescent="0.2">
      <c r="A137" s="102" t="s">
        <v>89</v>
      </c>
      <c r="B137" s="106">
        <v>3</v>
      </c>
      <c r="C137" s="119"/>
      <c r="D137" s="120" t="s">
        <v>97</v>
      </c>
      <c r="E137" s="120"/>
      <c r="F137" s="121" t="s">
        <v>90</v>
      </c>
      <c r="G137" s="120"/>
      <c r="H137" s="122"/>
      <c r="I137" s="123"/>
      <c r="J137" s="104">
        <f>SUBTOTAL(9,J138:J141)</f>
        <v>0</v>
      </c>
      <c r="K137" s="122"/>
      <c r="L137" s="105">
        <f>SUBTOTAL(9,L138:L141)</f>
        <v>0</v>
      </c>
      <c r="M137" s="122"/>
      <c r="N137" s="105">
        <f>SUBTOTAL(9,N138:N141)</f>
        <v>0</v>
      </c>
      <c r="O137" s="124"/>
      <c r="P137" s="104">
        <f>SUBTOTAL(9,P138:P141)</f>
        <v>0</v>
      </c>
      <c r="Q137" s="104">
        <f>SUBTOTAL(9,Q138:Q141)</f>
        <v>0</v>
      </c>
      <c r="R137" s="120"/>
      <c r="S137" s="120"/>
      <c r="T137" s="106">
        <f>SUBTOTAL(9,T138:T141)</f>
        <v>1</v>
      </c>
      <c r="U137" s="6"/>
      <c r="V137" s="8"/>
      <c r="W137" s="8"/>
      <c r="X137" s="66"/>
    </row>
    <row r="138" spans="1:27" ht="11.25" outlineLevel="3" x14ac:dyDescent="0.2">
      <c r="A138" s="4"/>
      <c r="B138" s="125"/>
      <c r="C138" s="126">
        <v>28</v>
      </c>
      <c r="D138" s="127" t="s">
        <v>172</v>
      </c>
      <c r="E138" s="128" t="s">
        <v>192</v>
      </c>
      <c r="F138" s="129" t="s">
        <v>193</v>
      </c>
      <c r="G138" s="127" t="s">
        <v>187</v>
      </c>
      <c r="H138" s="130">
        <v>60</v>
      </c>
      <c r="I138" s="131"/>
      <c r="J138" s="132">
        <f>H138*I138</f>
        <v>0</v>
      </c>
      <c r="K138" s="130"/>
      <c r="L138" s="130">
        <f>H138*K138</f>
        <v>0</v>
      </c>
      <c r="M138" s="130"/>
      <c r="N138" s="130">
        <f>H138*M138</f>
        <v>0</v>
      </c>
      <c r="O138" s="132">
        <v>21</v>
      </c>
      <c r="P138" s="132">
        <f>J138*(O138/100)</f>
        <v>0</v>
      </c>
      <c r="Q138" s="132">
        <f>J138+P138</f>
        <v>0</v>
      </c>
      <c r="R138" s="133"/>
      <c r="S138" s="133"/>
      <c r="T138" s="134">
        <v>1</v>
      </c>
      <c r="U138" s="8"/>
      <c r="V138" s="8"/>
      <c r="W138" s="8"/>
      <c r="X138" s="66"/>
    </row>
    <row r="139" spans="1:27" ht="29.25" outlineLevel="4" x14ac:dyDescent="0.2">
      <c r="A139" s="135"/>
      <c r="B139" s="136"/>
      <c r="C139" s="136"/>
      <c r="D139" s="137"/>
      <c r="E139" s="141" t="s">
        <v>1</v>
      </c>
      <c r="F139" s="164" t="s">
        <v>194</v>
      </c>
      <c r="G139" s="164"/>
      <c r="H139" s="165"/>
      <c r="I139" s="166"/>
      <c r="J139" s="167"/>
      <c r="K139" s="139"/>
      <c r="L139" s="139"/>
      <c r="M139" s="139"/>
      <c r="N139" s="139"/>
      <c r="O139" s="140"/>
      <c r="P139" s="140"/>
      <c r="Q139" s="140"/>
      <c r="R139" s="137"/>
      <c r="S139" s="137"/>
      <c r="T139" s="136"/>
      <c r="U139" s="6"/>
      <c r="V139" s="8"/>
      <c r="W139" s="8"/>
      <c r="X139" s="138" t="str">
        <f>F139</f>
        <v>Další náklady na pracovníky 
  doprava 
    denní doprava pracovníků na pracoviště</v>
      </c>
      <c r="Y139" s="10"/>
      <c r="AA139" s="14"/>
    </row>
    <row r="140" spans="1:27" ht="7.5" customHeight="1" outlineLevel="4" x14ac:dyDescent="0.15">
      <c r="B140" s="75"/>
      <c r="C140" s="75"/>
      <c r="D140" s="66"/>
      <c r="E140" s="66"/>
      <c r="F140" s="67"/>
      <c r="G140" s="66"/>
      <c r="H140" s="71"/>
      <c r="I140" s="110"/>
      <c r="J140" s="69"/>
      <c r="K140" s="71"/>
      <c r="L140" s="71"/>
      <c r="M140" s="71"/>
      <c r="N140" s="71"/>
      <c r="O140" s="69"/>
      <c r="P140" s="69"/>
      <c r="Q140" s="69"/>
      <c r="R140" s="66"/>
      <c r="S140" s="66"/>
      <c r="T140" s="75"/>
      <c r="U140" s="8"/>
      <c r="X140" s="66"/>
    </row>
    <row r="141" spans="1:27" outlineLevel="3" x14ac:dyDescent="0.15">
      <c r="B141" s="6"/>
      <c r="C141" s="6"/>
      <c r="D141" s="6"/>
      <c r="E141" s="6"/>
      <c r="F141" s="6"/>
      <c r="G141" s="6"/>
      <c r="H141" s="6"/>
      <c r="I141" s="8"/>
      <c r="J141" s="8"/>
      <c r="K141" s="6"/>
      <c r="L141" s="6"/>
      <c r="M141" s="6"/>
      <c r="N141" s="6"/>
      <c r="O141" s="6"/>
      <c r="P141" s="8"/>
      <c r="Q141" s="8"/>
      <c r="R141" s="8"/>
      <c r="S141" s="6"/>
      <c r="T141" s="6"/>
      <c r="X141" s="6"/>
    </row>
    <row r="142" spans="1:27" ht="11.25" outlineLevel="2" x14ac:dyDescent="0.2">
      <c r="A142" s="102" t="s">
        <v>91</v>
      </c>
      <c r="B142" s="106">
        <v>3</v>
      </c>
      <c r="C142" s="119"/>
      <c r="D142" s="120" t="s">
        <v>97</v>
      </c>
      <c r="E142" s="120"/>
      <c r="F142" s="121" t="s">
        <v>92</v>
      </c>
      <c r="G142" s="120"/>
      <c r="H142" s="122"/>
      <c r="I142" s="123"/>
      <c r="J142" s="104">
        <f>SUBTOTAL(9,J143:J146)</f>
        <v>0</v>
      </c>
      <c r="K142" s="122"/>
      <c r="L142" s="105">
        <f>SUBTOTAL(9,L143:L146)</f>
        <v>0</v>
      </c>
      <c r="M142" s="122"/>
      <c r="N142" s="105">
        <f>SUBTOTAL(9,N143:N146)</f>
        <v>0</v>
      </c>
      <c r="O142" s="124"/>
      <c r="P142" s="104">
        <f>SUBTOTAL(9,P143:P146)</f>
        <v>0</v>
      </c>
      <c r="Q142" s="104">
        <f>SUBTOTAL(9,Q143:Q146)</f>
        <v>0</v>
      </c>
      <c r="R142" s="120"/>
      <c r="S142" s="120"/>
      <c r="T142" s="106">
        <f>SUBTOTAL(9,T143:T146)</f>
        <v>1</v>
      </c>
      <c r="U142" s="6"/>
      <c r="V142" s="8"/>
      <c r="W142" s="8"/>
      <c r="X142" s="66"/>
    </row>
    <row r="143" spans="1:27" ht="11.25" outlineLevel="3" x14ac:dyDescent="0.2">
      <c r="A143" s="4"/>
      <c r="B143" s="125"/>
      <c r="C143" s="126">
        <v>29</v>
      </c>
      <c r="D143" s="127" t="s">
        <v>172</v>
      </c>
      <c r="E143" s="128" t="s">
        <v>195</v>
      </c>
      <c r="F143" s="129" t="s">
        <v>196</v>
      </c>
      <c r="G143" s="127" t="s">
        <v>197</v>
      </c>
      <c r="H143" s="130">
        <v>3</v>
      </c>
      <c r="I143" s="131"/>
      <c r="J143" s="132">
        <f>H143*I143</f>
        <v>0</v>
      </c>
      <c r="K143" s="130"/>
      <c r="L143" s="130">
        <f>H143*K143</f>
        <v>0</v>
      </c>
      <c r="M143" s="130"/>
      <c r="N143" s="130">
        <f>H143*M143</f>
        <v>0</v>
      </c>
      <c r="O143" s="132">
        <v>21</v>
      </c>
      <c r="P143" s="132">
        <f>J143*(O143/100)</f>
        <v>0</v>
      </c>
      <c r="Q143" s="132">
        <f>J143+P143</f>
        <v>0</v>
      </c>
      <c r="R143" s="133"/>
      <c r="S143" s="133"/>
      <c r="T143" s="134">
        <v>1</v>
      </c>
      <c r="U143" s="8"/>
      <c r="V143" s="8"/>
      <c r="W143" s="8"/>
      <c r="X143" s="66"/>
    </row>
    <row r="144" spans="1:27" ht="9.75" outlineLevel="4" x14ac:dyDescent="0.2">
      <c r="A144" s="135"/>
      <c r="B144" s="136"/>
      <c r="C144" s="136"/>
      <c r="D144" s="137"/>
      <c r="E144" s="141" t="s">
        <v>1</v>
      </c>
      <c r="F144" s="164" t="s">
        <v>46</v>
      </c>
      <c r="G144" s="164"/>
      <c r="H144" s="165"/>
      <c r="I144" s="166"/>
      <c r="J144" s="167"/>
      <c r="K144" s="139"/>
      <c r="L144" s="139"/>
      <c r="M144" s="139"/>
      <c r="N144" s="139"/>
      <c r="O144" s="140"/>
      <c r="P144" s="140"/>
      <c r="Q144" s="140"/>
      <c r="R144" s="137"/>
      <c r="S144" s="137"/>
      <c r="T144" s="136"/>
      <c r="U144" s="6"/>
      <c r="V144" s="8"/>
      <c r="W144" s="8"/>
      <c r="X144" s="138" t="str">
        <f>F144</f>
        <v>---</v>
      </c>
      <c r="Y144" s="10"/>
      <c r="AA144" s="14"/>
    </row>
    <row r="145" spans="2:24" ht="7.5" customHeight="1" outlineLevel="4" x14ac:dyDescent="0.15">
      <c r="B145" s="75"/>
      <c r="C145" s="75"/>
      <c r="D145" s="66"/>
      <c r="E145" s="66"/>
      <c r="F145" s="67"/>
      <c r="G145" s="66"/>
      <c r="H145" s="71"/>
      <c r="I145" s="110"/>
      <c r="J145" s="69"/>
      <c r="K145" s="71"/>
      <c r="L145" s="71"/>
      <c r="M145" s="71"/>
      <c r="N145" s="71"/>
      <c r="O145" s="69"/>
      <c r="P145" s="69"/>
      <c r="Q145" s="69"/>
      <c r="R145" s="66"/>
      <c r="S145" s="66"/>
      <c r="T145" s="75"/>
      <c r="U145" s="8"/>
      <c r="X145" s="66"/>
    </row>
    <row r="146" spans="2:24" outlineLevel="3" x14ac:dyDescent="0.15">
      <c r="B146" s="6"/>
      <c r="C146" s="6"/>
      <c r="D146" s="6"/>
      <c r="E146" s="6"/>
      <c r="F146" s="6"/>
      <c r="G146" s="6"/>
      <c r="H146" s="6"/>
      <c r="I146" s="8"/>
      <c r="J146" s="8"/>
      <c r="K146" s="6"/>
      <c r="L146" s="6"/>
      <c r="M146" s="6"/>
      <c r="N146" s="6"/>
      <c r="O146" s="6"/>
      <c r="P146" s="8"/>
      <c r="Q146" s="8"/>
      <c r="R146" s="8"/>
      <c r="S146" s="6"/>
      <c r="T146" s="6"/>
      <c r="X146" s="6"/>
    </row>
    <row r="147" spans="2:24" outlineLevel="1" x14ac:dyDescent="0.15"/>
  </sheetData>
  <mergeCells count="28">
    <mergeCell ref="F114:J114"/>
    <mergeCell ref="F144:J144"/>
    <mergeCell ref="F15:J15"/>
    <mergeCell ref="F20:J20"/>
    <mergeCell ref="F25:J25"/>
    <mergeCell ref="F30:J30"/>
    <mergeCell ref="F35:J35"/>
    <mergeCell ref="F47:J47"/>
    <mergeCell ref="F52:J52"/>
    <mergeCell ref="F57:J57"/>
    <mergeCell ref="F62:J62"/>
    <mergeCell ref="F67:J67"/>
    <mergeCell ref="F72:J72"/>
    <mergeCell ref="F78:J78"/>
    <mergeCell ref="F88:J88"/>
    <mergeCell ref="F91:J91"/>
    <mergeCell ref="F101:J101"/>
    <mergeCell ref="F119:J119"/>
    <mergeCell ref="F124:J124"/>
    <mergeCell ref="F129:J129"/>
    <mergeCell ref="F134:J134"/>
    <mergeCell ref="F139:J139"/>
    <mergeCell ref="F10:J10"/>
    <mergeCell ref="F42:J42"/>
    <mergeCell ref="F85:J85"/>
    <mergeCell ref="F98:J98"/>
    <mergeCell ref="F111:J111"/>
    <mergeCell ref="F106:J106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&amp;L&amp;8MT-PROJEKT Klášterec s.r.o.&amp;C&amp;8&amp;R&amp;8</oddHeader>
    <oddFooter>&amp;L&amp;"Arial,Kurzíva"&amp;8Vytvořeno systémem euroCALC 4&amp;C&amp;P/&amp;N&amp;R&amp;8&amp;[24.3.2025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8" t="s">
        <v>26</v>
      </c>
      <c r="D1" s="3" t="s">
        <v>0</v>
      </c>
      <c r="E1" s="78" t="s">
        <v>6</v>
      </c>
      <c r="F1" s="6"/>
      <c r="G1" s="8"/>
    </row>
    <row r="2" spans="1:7" ht="7.5" customHeight="1" x14ac:dyDescent="0.15">
      <c r="C2" s="66"/>
      <c r="E2" s="66"/>
      <c r="F2" s="8"/>
    </row>
    <row r="3" spans="1:7" x14ac:dyDescent="0.15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&amp;L&amp;8MT-PROJEKT Klášterec s.r.o.&amp;C&amp;8&amp;R&amp;8</oddHeader>
    <oddFooter>&amp;L&amp;"Arial,Kurzíva"&amp;8Vytvořeno systémem euroCALC 4&amp;C&amp;P/&amp;N&amp;R&amp;8&amp;[24.3.2025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Rekonstrukce komunikace Volyně, Výsluní - Nabídka</dc:subject>
  <dc:creator>MT</dc:creator>
  <cp:lastModifiedBy>Marešová</cp:lastModifiedBy>
  <dcterms:created xsi:type="dcterms:W3CDTF">2025-03-24T15:13:38Z</dcterms:created>
  <dcterms:modified xsi:type="dcterms:W3CDTF">2025-09-03T12:51:13Z</dcterms:modified>
</cp:coreProperties>
</file>