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Obec\Downloads\"/>
    </mc:Choice>
  </mc:AlternateContent>
  <xr:revisionPtr revIDLastSave="0" documentId="8_{9C266064-9111-4A50-9BAD-E6398E13D6AA}" xr6:coauthVersionLast="47" xr6:coauthVersionMax="47" xr10:uidLastSave="{00000000-0000-0000-0000-000000000000}"/>
  <bookViews>
    <workbookView xWindow="-120" yWindow="-120" windowWidth="29040" windowHeight="15840" firstSheet="2" activeTab="3" xr2:uid="{00000000-000D-0000-FFFF-FFFF00000000}"/>
  </bookViews>
  <sheets>
    <sheet name="Krycí List" sheetId="1" state="hidden" r:id="rId1"/>
    <sheet name="Rekapitulace" sheetId="3" state="hidden" r:id="rId2"/>
    <sheet name="Rekapitulace ZL" sheetId="9" r:id="rId3"/>
    <sheet name="přípočet " sheetId="8" r:id="rId4"/>
    <sheet name="odpočet" sheetId="7" r:id="rId5"/>
    <sheet name="Figury" sheetId="5" state="hidden" r:id="rId6"/>
  </sheets>
  <externalReferences>
    <externalReference r:id="rId7"/>
  </externalReferences>
  <definedNames>
    <definedName name="__B5CFD50F_885D_4100_B553_D4C289F3EA1D_FIGURE__">Figury!#REF!</definedName>
    <definedName name="__B5CFD50F_885D_4100_B553_D4C289F3EA1D_ITEM__" localSheetId="4">odpočet!$A$9:$S$13</definedName>
    <definedName name="__B5CFD50F_885D_4100_B553_D4C289F3EA1D_ITEM__">#REF!</definedName>
    <definedName name="__B5CFD50F_885D_4100_B553_D4C289F3EA1D_ITEM_GROUP1__" localSheetId="4">odpočet!$A$6:$S$147</definedName>
    <definedName name="__B5CFD50F_885D_4100_B553_D4C289F3EA1D_ITEM_GROUP1__">#REF!</definedName>
    <definedName name="__B5CFD50F_885D_4100_B553_D4C289F3EA1D_ITEM_GROUP1_RECAP__">Rekapitulace!$A$6:$G$8</definedName>
    <definedName name="__B5CFD50F_885D_4100_B553_D4C289F3EA1D_ITEM_GROUP2__" localSheetId="4">odpočet!$A$7:$S$146</definedName>
    <definedName name="__B5CFD50F_885D_4100_B553_D4C289F3EA1D_ITEM_GROUP2__">#REF!</definedName>
    <definedName name="__B5CFD50F_885D_4100_B553_D4C289F3EA1D_ITEM_GROUP2_RECAP__">Rekapitulace!$A$7:$G$8</definedName>
    <definedName name="__B5CFD50F_885D_4100_B553_D4C289F3EA1D_ITEM_GROUP3__X" localSheetId="4">odpočet!$A$8:$S$39</definedName>
    <definedName name="__B5CFD50F_885D_4100_B553_D4C289F3EA1D_ITEM_GROUP3__X">#REF!</definedName>
    <definedName name="__B5CFD50F_885D_4100_B553_D4C289F3EA1D_ITEM_GROUP3_RECAP__">Rekapitulace!$A$8:$G$8</definedName>
    <definedName name="__B5CFD50F_885D_4100_B553_D4C289F3EA1D_QBILL__" localSheetId="4">odpočet!$F$12:$H$12</definedName>
    <definedName name="__B5CFD50F_885D_4100_B553_D4C289F3EA1D_QBILL__">#REF!</definedName>
    <definedName name="__B5CFD50F_885D_4100_B553_D4C289F3EA1D_QBILLFIG__">Figury!#REF!</definedName>
    <definedName name="__B5CFD50F_885D_4100_B553_D4C289F3EA1D_QINDEX__" localSheetId="4">odpočet!#REF!</definedName>
    <definedName name="__B5CFD50F_885D_4100_B553_D4C289F3EA1D_QINDEX__">#REF!</definedName>
    <definedName name="__CENA__">#REF!</definedName>
    <definedName name="__MAIN__">#REF!</definedName>
    <definedName name="__MAIN2__">#REF!</definedName>
    <definedName name="__MAIN3__">#REF!</definedName>
    <definedName name="__SAZBA__">#REF!</definedName>
    <definedName name="__T0__">#REF!</definedName>
    <definedName name="__T1__">#REF!</definedName>
    <definedName name="__T2__">#REF!</definedName>
    <definedName name="__T3__">#REF!</definedName>
    <definedName name="__TE0__">#REF!</definedName>
    <definedName name="__TE1__">#REF!</definedName>
    <definedName name="__TE2__">#REF!</definedName>
    <definedName name="__TR0__">#REF!</definedName>
    <definedName name="__TR1__">#REF!</definedName>
    <definedName name="_xlnm._FilterDatabase" localSheetId="3" hidden="1">'přípočet '!$C$120:$K$137</definedName>
    <definedName name="GROUP_ID" localSheetId="4">odpočet!$B$6:$B$148</definedName>
    <definedName name="GROUP_ID">#REF!</definedName>
    <definedName name="ITEM_COUNTS" localSheetId="4">odpočet!$S$6:$S$148</definedName>
    <definedName name="ITEM_COUNTS">#REF!</definedName>
    <definedName name="ITEM_FULLDESCR2" localSheetId="4">odpočet!$W$10</definedName>
    <definedName name="ITEM_FULLDESCR2">#REF!</definedName>
    <definedName name="ITEM_PRICES" localSheetId="4">odpočet!$J$6:$J$148</definedName>
    <definedName name="ITEM_PRICES">#REF!</definedName>
    <definedName name="_xlnm.Print_Titles" localSheetId="5">Figury!$1:$2</definedName>
    <definedName name="_xlnm.Print_Titles" localSheetId="4">odpočet!$4:$5</definedName>
    <definedName name="_xlnm.Print_Titles" localSheetId="3">'přípočet '!$120:$120</definedName>
    <definedName name="_xlnm.Print_Titles" localSheetId="1">Rekapitulace!$4:$5</definedName>
    <definedName name="_xlnm.Print_Titles" localSheetId="2">'Rekapitulace ZL'!$92:$92</definedName>
    <definedName name="_xlnm.Print_Area" localSheetId="5">Figury!$B$1:$E$2</definedName>
    <definedName name="_xlnm.Print_Area" localSheetId="0">'Krycí List'!$C$2:$F$35</definedName>
    <definedName name="_xlnm.Print_Area" localSheetId="4">odpočet!$A$1:$J$148</definedName>
    <definedName name="_xlnm.Print_Area" localSheetId="3">'přípočet '!$B$107:$K$138</definedName>
    <definedName name="_xlnm.Print_Area" localSheetId="1">Rekapitulace!$B$1:$G$25</definedName>
    <definedName name="_xlnm.Print_Area" localSheetId="2">'Rekapitulace ZL'!$D$4:$AO$76,'Rekapitulace ZL'!$C$82:$AQ$97</definedName>
    <definedName name="VAT_RATES" localSheetId="4">odpočet!$O$6:$O$148</definedName>
    <definedName name="VAT_RATES">#REF!</definedName>
  </definedNames>
  <calcPr calcId="191029"/>
</workbook>
</file>

<file path=xl/calcChain.xml><?xml version="1.0" encoding="utf-8"?>
<calcChain xmlns="http://schemas.openxmlformats.org/spreadsheetml/2006/main">
  <c r="H29" i="7" l="1"/>
  <c r="AB32" i="7"/>
  <c r="H22" i="7"/>
  <c r="H44" i="7"/>
  <c r="BD95" i="9" l="1"/>
  <c r="BD94" i="9" s="1"/>
  <c r="W33" i="9" s="1"/>
  <c r="BC95" i="9"/>
  <c r="BC94" i="9" s="1"/>
  <c r="AY94" i="9" s="1"/>
  <c r="BB95" i="9"/>
  <c r="BB94" i="9" s="1"/>
  <c r="BA95" i="9"/>
  <c r="BA94" i="9" s="1"/>
  <c r="AW94" i="9" s="1"/>
  <c r="AK30" i="9" s="1"/>
  <c r="AZ95" i="9"/>
  <c r="AZ94" i="9" s="1"/>
  <c r="AY95" i="9"/>
  <c r="AX95" i="9"/>
  <c r="AW95" i="9"/>
  <c r="AV95" i="9"/>
  <c r="AT95" i="9" s="1"/>
  <c r="AU95" i="9"/>
  <c r="AU94" i="9" s="1"/>
  <c r="AG95" i="9"/>
  <c r="AS94" i="9"/>
  <c r="AM90" i="9"/>
  <c r="L90" i="9"/>
  <c r="AM89" i="9"/>
  <c r="L89" i="9"/>
  <c r="AM87" i="9"/>
  <c r="L87" i="9"/>
  <c r="L85" i="9"/>
  <c r="BK137" i="8"/>
  <c r="BI137" i="8"/>
  <c r="BH137" i="8"/>
  <c r="BG137" i="8"/>
  <c r="BF137" i="8"/>
  <c r="T137" i="8"/>
  <c r="R137" i="8"/>
  <c r="R136" i="8" s="1"/>
  <c r="P137" i="8"/>
  <c r="J137" i="8"/>
  <c r="BE137" i="8" s="1"/>
  <c r="BK136" i="8"/>
  <c r="J136" i="8" s="1"/>
  <c r="J101" i="8" s="1"/>
  <c r="T136" i="8"/>
  <c r="P136" i="8"/>
  <c r="BK134" i="8"/>
  <c r="BI134" i="8"/>
  <c r="BH134" i="8"/>
  <c r="BG134" i="8"/>
  <c r="BF134" i="8"/>
  <c r="BE134" i="8"/>
  <c r="T134" i="8"/>
  <c r="T133" i="8" s="1"/>
  <c r="R134" i="8"/>
  <c r="R133" i="8" s="1"/>
  <c r="P134" i="8"/>
  <c r="P133" i="8" s="1"/>
  <c r="J134" i="8"/>
  <c r="BK133" i="8"/>
  <c r="J133" i="8"/>
  <c r="BK130" i="8"/>
  <c r="BI130" i="8"/>
  <c r="BH130" i="8"/>
  <c r="BG130" i="8"/>
  <c r="BF130" i="8"/>
  <c r="BE130" i="8"/>
  <c r="T130" i="8"/>
  <c r="R130" i="8"/>
  <c r="P130" i="8"/>
  <c r="J130" i="8"/>
  <c r="BK129" i="8"/>
  <c r="BI129" i="8"/>
  <c r="F37" i="8" s="1"/>
  <c r="BH129" i="8"/>
  <c r="BG129" i="8"/>
  <c r="BF129" i="8"/>
  <c r="BE129" i="8"/>
  <c r="T129" i="8"/>
  <c r="R129" i="8"/>
  <c r="P129" i="8"/>
  <c r="J129" i="8"/>
  <c r="BK128" i="8"/>
  <c r="BK127" i="8" s="1"/>
  <c r="J127" i="8" s="1"/>
  <c r="J99" i="8" s="1"/>
  <c r="BI128" i="8"/>
  <c r="BH128" i="8"/>
  <c r="BG128" i="8"/>
  <c r="BF128" i="8"/>
  <c r="T128" i="8"/>
  <c r="T127" i="8" s="1"/>
  <c r="R128" i="8"/>
  <c r="R127" i="8" s="1"/>
  <c r="P128" i="8"/>
  <c r="P127" i="8" s="1"/>
  <c r="J128" i="8"/>
  <c r="BE128" i="8" s="1"/>
  <c r="BK126" i="8"/>
  <c r="BK123" i="8" s="1"/>
  <c r="BI126" i="8"/>
  <c r="BH126" i="8"/>
  <c r="BG126" i="8"/>
  <c r="BF126" i="8"/>
  <c r="BE126" i="8"/>
  <c r="T126" i="8"/>
  <c r="R126" i="8"/>
  <c r="P126" i="8"/>
  <c r="J126" i="8"/>
  <c r="BK124" i="8"/>
  <c r="BI124" i="8"/>
  <c r="BH124" i="8"/>
  <c r="F36" i="8" s="1"/>
  <c r="BG124" i="8"/>
  <c r="BF124" i="8"/>
  <c r="BE124" i="8"/>
  <c r="F33" i="8" s="1"/>
  <c r="T124" i="8"/>
  <c r="T123" i="8" s="1"/>
  <c r="T122" i="8" s="1"/>
  <c r="T121" i="8" s="1"/>
  <c r="R124" i="8"/>
  <c r="R123" i="8" s="1"/>
  <c r="R122" i="8" s="1"/>
  <c r="R121" i="8" s="1"/>
  <c r="P124" i="8"/>
  <c r="P123" i="8" s="1"/>
  <c r="P122" i="8" s="1"/>
  <c r="P121" i="8" s="1"/>
  <c r="J124" i="8"/>
  <c r="F115" i="8"/>
  <c r="E113" i="8"/>
  <c r="J100" i="8"/>
  <c r="F89" i="8"/>
  <c r="E87" i="8"/>
  <c r="J37" i="8"/>
  <c r="J36" i="8"/>
  <c r="J35" i="8"/>
  <c r="F35" i="8"/>
  <c r="J34" i="8"/>
  <c r="F34" i="8"/>
  <c r="J24" i="8"/>
  <c r="E24" i="8"/>
  <c r="J118" i="8" s="1"/>
  <c r="J23" i="8"/>
  <c r="J21" i="8"/>
  <c r="E21" i="8"/>
  <c r="J117" i="8" s="1"/>
  <c r="J20" i="8"/>
  <c r="J18" i="8"/>
  <c r="E18" i="8"/>
  <c r="F118" i="8" s="1"/>
  <c r="J17" i="8"/>
  <c r="J15" i="8"/>
  <c r="E15" i="8"/>
  <c r="F117" i="8" s="1"/>
  <c r="J14" i="8"/>
  <c r="J12" i="8"/>
  <c r="J89" i="8" s="1"/>
  <c r="E7" i="8"/>
  <c r="E85" i="8" s="1"/>
  <c r="J91" i="8" l="1"/>
  <c r="AN95" i="9"/>
  <c r="F91" i="8"/>
  <c r="W30" i="9"/>
  <c r="AV94" i="9"/>
  <c r="W31" i="9"/>
  <c r="AX94" i="9"/>
  <c r="W32" i="9"/>
  <c r="J123" i="8"/>
  <c r="J98" i="8" s="1"/>
  <c r="BK122" i="8"/>
  <c r="J33" i="8"/>
  <c r="F92" i="8"/>
  <c r="J92" i="8"/>
  <c r="AT94" i="9" l="1"/>
  <c r="J122" i="8"/>
  <c r="J97" i="8" s="1"/>
  <c r="BK121" i="8"/>
  <c r="J121" i="8" s="1"/>
  <c r="J30" i="8" l="1"/>
  <c r="J39" i="8" s="1"/>
  <c r="J96" i="8"/>
  <c r="W144" i="7" l="1"/>
  <c r="AG143" i="7"/>
  <c r="AG142" i="7" s="1"/>
  <c r="AE143" i="7"/>
  <c r="N143" i="7"/>
  <c r="N142" i="7" s="1"/>
  <c r="L143" i="7"/>
  <c r="L142" i="7" s="1"/>
  <c r="AE142" i="7"/>
  <c r="S142" i="7"/>
  <c r="W139" i="7"/>
  <c r="AG138" i="7"/>
  <c r="AG137" i="7" s="1"/>
  <c r="AE138" i="7"/>
  <c r="AE137" i="7" s="1"/>
  <c r="P138" i="7"/>
  <c r="Q138" i="7" s="1"/>
  <c r="Q137" i="7" s="1"/>
  <c r="N138" i="7"/>
  <c r="N137" i="7" s="1"/>
  <c r="L138" i="7"/>
  <c r="L137" i="7" s="1"/>
  <c r="J138" i="7"/>
  <c r="J137" i="7" s="1"/>
  <c r="S137" i="7"/>
  <c r="W134" i="7"/>
  <c r="AG133" i="7"/>
  <c r="AE133" i="7"/>
  <c r="N133" i="7"/>
  <c r="N132" i="7" s="1"/>
  <c r="L133" i="7"/>
  <c r="L132" i="7" s="1"/>
  <c r="J133" i="7"/>
  <c r="P133" i="7" s="1"/>
  <c r="Q133" i="7" s="1"/>
  <c r="Q132" i="7" s="1"/>
  <c r="AG132" i="7"/>
  <c r="AE132" i="7"/>
  <c r="S132" i="7"/>
  <c r="W129" i="7"/>
  <c r="AG128" i="7"/>
  <c r="AE128" i="7"/>
  <c r="AE127" i="7" s="1"/>
  <c r="N128" i="7"/>
  <c r="N127" i="7" s="1"/>
  <c r="L128" i="7"/>
  <c r="L127" i="7" s="1"/>
  <c r="J128" i="7"/>
  <c r="J127" i="7" s="1"/>
  <c r="AG127" i="7"/>
  <c r="S127" i="7"/>
  <c r="W124" i="7"/>
  <c r="AG123" i="7"/>
  <c r="AG122" i="7" s="1"/>
  <c r="AE123" i="7"/>
  <c r="AE122" i="7" s="1"/>
  <c r="N123" i="7"/>
  <c r="N122" i="7" s="1"/>
  <c r="L123" i="7"/>
  <c r="L122" i="7" s="1"/>
  <c r="J123" i="7"/>
  <c r="S122" i="7"/>
  <c r="W119" i="7"/>
  <c r="AG118" i="7"/>
  <c r="AG117" i="7" s="1"/>
  <c r="AE118" i="7"/>
  <c r="AE117" i="7" s="1"/>
  <c r="N118" i="7"/>
  <c r="N117" i="7" s="1"/>
  <c r="L118" i="7"/>
  <c r="L117" i="7" s="1"/>
  <c r="J118" i="7"/>
  <c r="S117" i="7"/>
  <c r="W114" i="7"/>
  <c r="AG113" i="7"/>
  <c r="AE113" i="7"/>
  <c r="N113" i="7"/>
  <c r="L113" i="7"/>
  <c r="J113" i="7"/>
  <c r="P113" i="7" s="1"/>
  <c r="W111" i="7"/>
  <c r="AG110" i="7"/>
  <c r="AG109" i="7" s="1"/>
  <c r="AE110" i="7"/>
  <c r="N110" i="7"/>
  <c r="N109" i="7" s="1"/>
  <c r="L110" i="7"/>
  <c r="J110" i="7"/>
  <c r="S109" i="7"/>
  <c r="W106" i="7"/>
  <c r="AG105" i="7"/>
  <c r="AE105" i="7"/>
  <c r="N105" i="7"/>
  <c r="L105" i="7"/>
  <c r="J105" i="7"/>
  <c r="P105" i="7" s="1"/>
  <c r="Q105" i="7" s="1"/>
  <c r="W101" i="7"/>
  <c r="AG100" i="7"/>
  <c r="AE100" i="7"/>
  <c r="N100" i="7"/>
  <c r="L100" i="7"/>
  <c r="J100" i="7"/>
  <c r="W98" i="7"/>
  <c r="AG97" i="7"/>
  <c r="AE97" i="7"/>
  <c r="N97" i="7"/>
  <c r="L97" i="7"/>
  <c r="J97" i="7"/>
  <c r="S96" i="7"/>
  <c r="W91" i="7"/>
  <c r="AG90" i="7"/>
  <c r="AE90" i="7"/>
  <c r="P90" i="7"/>
  <c r="N90" i="7"/>
  <c r="L90" i="7"/>
  <c r="J90" i="7"/>
  <c r="W88" i="7"/>
  <c r="AG87" i="7"/>
  <c r="AE87" i="7"/>
  <c r="N87" i="7"/>
  <c r="L87" i="7"/>
  <c r="J87" i="7"/>
  <c r="W85" i="7"/>
  <c r="AG84" i="7"/>
  <c r="AE84" i="7"/>
  <c r="AE83" i="7" s="1"/>
  <c r="N84" i="7"/>
  <c r="L84" i="7"/>
  <c r="J84" i="7"/>
  <c r="P84" i="7" s="1"/>
  <c r="S83" i="7"/>
  <c r="W78" i="7"/>
  <c r="AG77" i="7"/>
  <c r="AE77" i="7"/>
  <c r="N77" i="7"/>
  <c r="L77" i="7"/>
  <c r="J77" i="7"/>
  <c r="W72" i="7"/>
  <c r="AG71" i="7"/>
  <c r="AE71" i="7"/>
  <c r="N71" i="7"/>
  <c r="L71" i="7"/>
  <c r="J71" i="7"/>
  <c r="P71" i="7" s="1"/>
  <c r="Q71" i="7" s="1"/>
  <c r="W67" i="7"/>
  <c r="AG66" i="7"/>
  <c r="AE66" i="7"/>
  <c r="N66" i="7"/>
  <c r="L66" i="7"/>
  <c r="J66" i="7"/>
  <c r="P66" i="7" s="1"/>
  <c r="Q66" i="7" s="1"/>
  <c r="W62" i="7"/>
  <c r="AG61" i="7"/>
  <c r="AE61" i="7"/>
  <c r="N61" i="7"/>
  <c r="L61" i="7"/>
  <c r="J61" i="7"/>
  <c r="P61" i="7" s="1"/>
  <c r="Q61" i="7" s="1"/>
  <c r="W57" i="7"/>
  <c r="AG56" i="7"/>
  <c r="AE56" i="7"/>
  <c r="N56" i="7"/>
  <c r="L56" i="7"/>
  <c r="J56" i="7"/>
  <c r="W52" i="7"/>
  <c r="AG51" i="7"/>
  <c r="AE51" i="7"/>
  <c r="N51" i="7"/>
  <c r="L51" i="7"/>
  <c r="J51" i="7"/>
  <c r="P51" i="7" s="1"/>
  <c r="W47" i="7"/>
  <c r="AG46" i="7"/>
  <c r="AE46" i="7"/>
  <c r="N46" i="7"/>
  <c r="L46" i="7"/>
  <c r="J46" i="7"/>
  <c r="P46" i="7" s="1"/>
  <c r="W42" i="7"/>
  <c r="AG41" i="7"/>
  <c r="AE41" i="7"/>
  <c r="N41" i="7"/>
  <c r="L41" i="7"/>
  <c r="J41" i="7"/>
  <c r="P41" i="7" s="1"/>
  <c r="S40" i="7"/>
  <c r="W35" i="7"/>
  <c r="AG34" i="7"/>
  <c r="AE34" i="7"/>
  <c r="N34" i="7"/>
  <c r="L34" i="7"/>
  <c r="J34" i="7"/>
  <c r="W30" i="7"/>
  <c r="AG29" i="7"/>
  <c r="AE29" i="7"/>
  <c r="N29" i="7"/>
  <c r="L29" i="7"/>
  <c r="J29" i="7"/>
  <c r="W25" i="7"/>
  <c r="AG24" i="7"/>
  <c r="AE24" i="7"/>
  <c r="N24" i="7"/>
  <c r="L24" i="7"/>
  <c r="J24" i="7"/>
  <c r="P24" i="7" s="1"/>
  <c r="Q24" i="7" s="1"/>
  <c r="W20" i="7"/>
  <c r="AG19" i="7"/>
  <c r="AE19" i="7"/>
  <c r="N19" i="7"/>
  <c r="L19" i="7"/>
  <c r="J19" i="7"/>
  <c r="W15" i="7"/>
  <c r="AG14" i="7"/>
  <c r="AE14" i="7"/>
  <c r="N14" i="7"/>
  <c r="L14" i="7"/>
  <c r="J14" i="7"/>
  <c r="P14" i="7" s="1"/>
  <c r="Q14" i="7" s="1"/>
  <c r="W10" i="7"/>
  <c r="AG9" i="7"/>
  <c r="AE9" i="7"/>
  <c r="N9" i="7"/>
  <c r="L9" i="7"/>
  <c r="J9" i="7"/>
  <c r="P9" i="7" s="1"/>
  <c r="Q9" i="7" s="1"/>
  <c r="S8" i="7"/>
  <c r="W4" i="7"/>
  <c r="Q56" i="7" l="1"/>
  <c r="P56" i="7"/>
  <c r="AG83" i="7"/>
  <c r="S7" i="7"/>
  <c r="S6" i="7" s="1"/>
  <c r="AE8" i="7"/>
  <c r="AG8" i="7"/>
  <c r="AG7" i="7" s="1"/>
  <c r="AG6" i="7" s="1"/>
  <c r="Q90" i="7"/>
  <c r="L83" i="7"/>
  <c r="AE109" i="7"/>
  <c r="AE96" i="7"/>
  <c r="AG96" i="7"/>
  <c r="N83" i="7"/>
  <c r="AG40" i="7"/>
  <c r="AE40" i="7"/>
  <c r="J132" i="7"/>
  <c r="P128" i="7"/>
  <c r="J109" i="7"/>
  <c r="Q113" i="7"/>
  <c r="L109" i="7"/>
  <c r="P110" i="7"/>
  <c r="P109" i="7" s="1"/>
  <c r="Q110" i="7"/>
  <c r="L96" i="7"/>
  <c r="N96" i="7"/>
  <c r="J83" i="7"/>
  <c r="P87" i="7"/>
  <c r="P83" i="7" s="1"/>
  <c r="Q51" i="7"/>
  <c r="L40" i="7"/>
  <c r="N40" i="7"/>
  <c r="Q46" i="7"/>
  <c r="J40" i="7"/>
  <c r="L8" i="7"/>
  <c r="N8" i="7"/>
  <c r="J8" i="7"/>
  <c r="P19" i="7"/>
  <c r="Q19" i="7" s="1"/>
  <c r="Q41" i="7"/>
  <c r="Q34" i="7"/>
  <c r="Q84" i="7"/>
  <c r="P123" i="7"/>
  <c r="P122" i="7" s="1"/>
  <c r="J122" i="7"/>
  <c r="P137" i="7"/>
  <c r="P100" i="7"/>
  <c r="Q100" i="7" s="1"/>
  <c r="P118" i="7"/>
  <c r="P117" i="7" s="1"/>
  <c r="P34" i="7"/>
  <c r="J117" i="7"/>
  <c r="P132" i="7"/>
  <c r="P29" i="7"/>
  <c r="Q29" i="7" s="1"/>
  <c r="P77" i="7"/>
  <c r="P40" i="7" s="1"/>
  <c r="P97" i="7"/>
  <c r="Q97" i="7" s="1"/>
  <c r="J96" i="7"/>
  <c r="AE7" i="7" l="1"/>
  <c r="AE6" i="7" s="1"/>
  <c r="Q109" i="7"/>
  <c r="Q128" i="7"/>
  <c r="Q127" i="7" s="1"/>
  <c r="P127" i="7"/>
  <c r="P96" i="7"/>
  <c r="Q87" i="7"/>
  <c r="Q83" i="7"/>
  <c r="L7" i="7"/>
  <c r="L6" i="7" s="1"/>
  <c r="N7" i="7"/>
  <c r="N6" i="7" s="1"/>
  <c r="I143" i="7"/>
  <c r="J143" i="7" s="1"/>
  <c r="P143" i="7" s="1"/>
  <c r="P142" i="7" s="1"/>
  <c r="Q8" i="7"/>
  <c r="Q77" i="7"/>
  <c r="Q40" i="7" s="1"/>
  <c r="Q96" i="7"/>
  <c r="Q118" i="7"/>
  <c r="Q117" i="7" s="1"/>
  <c r="P8" i="7"/>
  <c r="Q123" i="7"/>
  <c r="Q122" i="7" s="1"/>
  <c r="D17" i="3"/>
  <c r="C17" i="3"/>
  <c r="D16" i="3"/>
  <c r="G16" i="3"/>
  <c r="D15" i="3"/>
  <c r="C15" i="3"/>
  <c r="G15" i="3"/>
  <c r="D14" i="3"/>
  <c r="G14" i="3"/>
  <c r="C13" i="3"/>
  <c r="G13" i="3"/>
  <c r="D13" i="3"/>
  <c r="G11" i="3"/>
  <c r="G10" i="3"/>
  <c r="G8" i="3"/>
  <c r="G18" i="3"/>
  <c r="D18" i="3"/>
  <c r="G17" i="3"/>
  <c r="G12" i="3"/>
  <c r="G9" i="3"/>
  <c r="F28" i="1"/>
  <c r="F25" i="1"/>
  <c r="J10" i="1"/>
  <c r="J9" i="1"/>
  <c r="J8" i="1"/>
  <c r="J7" i="1"/>
  <c r="J4" i="1"/>
  <c r="A4" i="1" a="1"/>
  <c r="A4" i="1" s="1"/>
  <c r="J142" i="7" l="1"/>
  <c r="J7" i="7" s="1"/>
  <c r="J6" i="7" s="1"/>
  <c r="AG96" i="9" s="1"/>
  <c r="P7" i="7"/>
  <c r="P6" i="7" s="1"/>
  <c r="Q143" i="7"/>
  <c r="Q142" i="7" s="1"/>
  <c r="Q7" i="7" s="1"/>
  <c r="Q6" i="7" s="1"/>
  <c r="D11" i="3"/>
  <c r="D10" i="3"/>
  <c r="D9" i="3"/>
  <c r="E15" i="3"/>
  <c r="D12" i="3"/>
  <c r="E13" i="3"/>
  <c r="E17" i="3"/>
  <c r="D8" i="3"/>
  <c r="A5" i="1" a="1"/>
  <c r="A5" i="1" s="1"/>
  <c r="A9" i="1" s="1"/>
  <c r="G6" i="3"/>
  <c r="G7" i="3"/>
  <c r="C9" i="3"/>
  <c r="C14" i="3"/>
  <c r="C16" i="3"/>
  <c r="E10" i="3"/>
  <c r="E12" i="3"/>
  <c r="E14" i="3"/>
  <c r="E16" i="3"/>
  <c r="C10" i="3"/>
  <c r="C11" i="3"/>
  <c r="C12" i="3"/>
  <c r="AN96" i="9" l="1"/>
  <c r="AN94" i="9" s="1"/>
  <c r="AG94" i="9"/>
  <c r="AK26" i="9" s="1"/>
  <c r="W29" i="9" s="1"/>
  <c r="AK29" i="9" s="1"/>
  <c r="AK35" i="9" s="1"/>
  <c r="D7" i="3"/>
  <c r="F17" i="3"/>
  <c r="F15" i="3"/>
  <c r="E11" i="3"/>
  <c r="F13" i="3"/>
  <c r="F16" i="3"/>
  <c r="E9" i="3"/>
  <c r="F8" i="3"/>
  <c r="A15" i="1"/>
  <c r="A12" i="1"/>
  <c r="A6" i="1" a="1"/>
  <c r="A6" i="1" s="1"/>
  <c r="A10" i="1" s="1"/>
  <c r="C8" i="3"/>
  <c r="F10" i="3"/>
  <c r="F11" i="3"/>
  <c r="F9" i="3"/>
  <c r="F14" i="3"/>
  <c r="F12" i="3"/>
  <c r="D27" i="1"/>
  <c r="B23" i="3"/>
  <c r="E27" i="1"/>
  <c r="C23" i="3"/>
  <c r="D6" i="3" l="1"/>
  <c r="E18" i="3"/>
  <c r="C18" i="3"/>
  <c r="C20" i="3"/>
  <c r="A8" i="1"/>
  <c r="F27" i="1"/>
  <c r="A16" i="1"/>
  <c r="A13" i="1"/>
  <c r="E8" i="3"/>
  <c r="F18" i="3" l="1"/>
  <c r="E6" i="3"/>
  <c r="A7" i="1"/>
  <c r="C7" i="3"/>
  <c r="A11" i="1"/>
  <c r="A14" i="1"/>
  <c r="E7" i="3"/>
  <c r="B22" i="3"/>
  <c r="E24" i="1"/>
  <c r="C22" i="3"/>
  <c r="E26" i="1"/>
  <c r="D26" i="1"/>
  <c r="F6" i="3" l="1"/>
  <c r="C6" i="3"/>
  <c r="F7" i="3"/>
  <c r="E25" i="1"/>
  <c r="E28" i="1" s="1"/>
  <c r="C21" i="3"/>
  <c r="C24" i="3" s="1"/>
  <c r="F26" i="1"/>
</calcChain>
</file>

<file path=xl/sharedStrings.xml><?xml version="1.0" encoding="utf-8"?>
<sst xmlns="http://schemas.openxmlformats.org/spreadsheetml/2006/main" count="767" uniqueCount="340">
  <si>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</si>
  <si>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</si>
  <si>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</si>
  <si>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</si>
  <si>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</si>
  <si>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</si>
  <si>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</si>
  <si>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</si>
  <si>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</si>
  <si>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</si>
  <si>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</si>
  <si>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</si>
  <si>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</si>
  <si>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</si>
  <si>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</si>
  <si>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</si>
  <si>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</si>
  <si>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</si>
  <si>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</si>
  <si>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</si>
  <si>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</si>
  <si>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Počet</t>
  </si>
  <si>
    <t>Počet položek</t>
  </si>
  <si>
    <t>Set column width to</t>
  </si>
  <si>
    <t>Figura</t>
  </si>
  <si>
    <t>Výraz</t>
  </si>
  <si>
    <t>Ztratné:</t>
  </si>
  <si>
    <t>CENOVÁ NABÍDKA</t>
  </si>
  <si>
    <t>Set Column width to</t>
  </si>
  <si>
    <t>ZAKÁZKA</t>
  </si>
  <si>
    <t>Číslo:</t>
  </si>
  <si>
    <t>Zakázka:</t>
  </si>
  <si>
    <t>Rekonstrukce komunikace Volyně, Výsluní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</si>
  <si>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</si>
  <si>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</si>
  <si>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</si>
  <si>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</si>
  <si>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</si>
  <si>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</si>
  <si>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</si>
  <si>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</si>
  <si>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</si>
  <si>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</si>
  <si>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</si>
  <si>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</si>
  <si>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</si>
  <si>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</si>
  <si>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</si>
  <si>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REKAPITULACE</t>
  </si>
  <si>
    <t>Kód stavebního objektu</t>
  </si>
  <si>
    <t>Popis objektu</t>
  </si>
  <si>
    <t>Kód zatřídění</t>
  </si>
  <si>
    <t>Zatřídění</t>
  </si>
  <si>
    <t>SO01</t>
  </si>
  <si>
    <t>Rekonstrukce komunikace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</si>
  <si>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</si>
  <si>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</si>
  <si>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</si>
  <si>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</si>
  <si>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</si>
  <si>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</si>
  <si>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</si>
  <si>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</si>
  <si>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</si>
  <si>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</si>
  <si>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</si>
  <si>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</si>
  <si>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</si>
  <si>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S/SO01</t>
  </si>
  <si>
    <t>SO01: Rekonstrukce komunikace</t>
  </si>
  <si>
    <t>S/SO01/001</t>
  </si>
  <si>
    <t>001: Zemní práce</t>
  </si>
  <si>
    <t>S/SO01/005</t>
  </si>
  <si>
    <t>005: Komunikace</t>
  </si>
  <si>
    <t>S/SO01/009</t>
  </si>
  <si>
    <t>009: Ostatní konstrukce a práce</t>
  </si>
  <si>
    <t>S/SO01/099</t>
  </si>
  <si>
    <t>099: Přesun hmot HSV</t>
  </si>
  <si>
    <t>S/SO01/V01</t>
  </si>
  <si>
    <t>V01: Průzkumné, geodetické a projektové práce</t>
  </si>
  <si>
    <t>S/SO01/V04</t>
  </si>
  <si>
    <t>V04: Inženýrská činnost</t>
  </si>
  <si>
    <t>S/SO01/V05</t>
  </si>
  <si>
    <t>V05: Finanční náklady</t>
  </si>
  <si>
    <t>S/SO01/V06</t>
  </si>
  <si>
    <t>V06: Územní vlivy</t>
  </si>
  <si>
    <t>S/SO01/V07</t>
  </si>
  <si>
    <t>V07: Provozní vlivy</t>
  </si>
  <si>
    <t>S/SO01/V08</t>
  </si>
  <si>
    <t>V08: Přesun stavebních kapacit</t>
  </si>
  <si>
    <t>S/SO01/VRN</t>
  </si>
  <si>
    <t>VRN: Vedlejší rozpočtové náklady</t>
  </si>
  <si>
    <t>Rekonstrukce komunikace Volyně, Výsluní - Nabídka</t>
  </si>
  <si>
    <t xml:space="preserve"> </t>
  </si>
  <si>
    <t>Stavba</t>
  </si>
  <si>
    <t>Objekt</t>
  </si>
  <si>
    <t>Oddíl</t>
  </si>
  <si>
    <t>SP</t>
  </si>
  <si>
    <t>113154522</t>
  </si>
  <si>
    <t>Frézování živičného krytu tl 40 mm pruh š přes 0,5 m pl do 500 m2 (předpoklad 15% plochy)</t>
  </si>
  <si>
    <t>m2</t>
  </si>
  <si>
    <t>Frézování živičného podkladu nebo krytu  
  s naložením na dopravní prostředek 
    plochy do 500 m2 
    bez překážek v trase 
    pruhu šířky do 0,5 m, tloušťky vrstvy 
      50 mm</t>
  </si>
  <si>
    <t>(962+67)*0,15</t>
  </si>
  <si>
    <t>113107222</t>
  </si>
  <si>
    <t>Odstranění podkladu z kameniva drceného tl přes 100 do 200 mm strojně pl přes 200 m2</t>
  </si>
  <si>
    <t>Odstranění podkladů nebo krytů strojně plochy jednotlivě přes 200 m2 s přemístěním hmot na skládku na vzdálenost do 20 m nebo s naložením na dopravní prostředek z kameniva hrubého drceného, o tl. vrstvy přes 100 do 200 mm</t>
  </si>
  <si>
    <t>962+67</t>
  </si>
  <si>
    <t>122251105</t>
  </si>
  <si>
    <t>Odkopávky a prokopávky nezapažené v hornině třídy těžitelnosti I skupiny 3 objem do 1000 m3 strojně</t>
  </si>
  <si>
    <t>m3</t>
  </si>
  <si>
    <t>Odkopávky a prokopávky nezapažené strojně v hornině třídy těžitelnosti I skupiny 3 přes 500 do 1 000 m3</t>
  </si>
  <si>
    <t>162751115</t>
  </si>
  <si>
    <t>Vodorovné přemístění přes 7 000 do 8000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</si>
  <si>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7 000 do 8 000 m</t>
  </si>
  <si>
    <t>997221873</t>
  </si>
  <si>
    <t>Poplatek za uložení na recyklační skládce (skládkovné) stavebního odpadu zeminy a kamení zatříděného do Katalogu odpadů pod kódem 17 05 04</t>
  </si>
  <si>
    <t>t</t>
  </si>
  <si>
    <t>Poplatek za uložení stavebního odpadu na recyklační skládce (skládkovné) zeminy a kamení zatříděného do Katalogu odpadů pod kódem 17 05 04</t>
  </si>
  <si>
    <t>181951112</t>
  </si>
  <si>
    <t>Úprava pláně v hornině třídy těžitelnosti I skupiny 1 až 3 se zhutněním strojně</t>
  </si>
  <si>
    <t>Úprava pláně vyrovnáním výškových rozdílů strojně v hornině třídy těžitelnosti I, skupiny 1 až 3 se zhutněním</t>
  </si>
  <si>
    <t>564861113</t>
  </si>
  <si>
    <t>Podklad ze štěrkodrtě ŠD plochy přes 100 m2 tl 220 mm</t>
  </si>
  <si>
    <t>Podklad ze štěrkodrti ŠD s rozprostřením a zhutněním plochy přes 100 m2, po zhutnění tl. 220 mm</t>
  </si>
  <si>
    <t>573111111</t>
  </si>
  <si>
    <t>Postřik živičný infiltrační s posypem z asfaltu množství 0,60 kg/m2</t>
  </si>
  <si>
    <t>Postřik infiltrační PI z asfaltu silničního s posypem kamenivem, v množství 0,60 kg/m2</t>
  </si>
  <si>
    <t>577155112</t>
  </si>
  <si>
    <t>Asfaltový beton vrstva ložní ACL 16 (ABH) tl 60 mm š do 3 m z nemodifikovaného asfaltu</t>
  </si>
  <si>
    <t>Asfaltový beton vrstva ložní ACL 16 (ABH)  
  s rozprostřením a zhutněním 
    z nemodifikovaného asfaltu 
    v pruhu šířky do 3 m, po zhutnění 
      tl. 60 mm</t>
  </si>
  <si>
    <t>(962+67)*0,98</t>
  </si>
  <si>
    <t>573211111</t>
  </si>
  <si>
    <t>Postřik živičný spojovací z asfaltu v množství 0,60 kg/m2</t>
  </si>
  <si>
    <t>Postřik spojovací PS 
  bez posypu kamenivem 
    z asfaltu silničního, v množství 
      0,60 kg/m2</t>
  </si>
  <si>
    <t>577144141</t>
  </si>
  <si>
    <t>Asfaltový beton vrstva obrusná ACO 11 (ABS) tř. I tl 50 mm š přes 3 m z modifikovaného asfaltu</t>
  </si>
  <si>
    <t>Asfaltový beton vrstva obrusná ACO 11 (ABS)  
  s rozprostřením a se zhutněním 
    z modifikovaného asfaltu 
    v pruhu šířky přes 3 m, po zhutnění 
      tl. 50 mm</t>
  </si>
  <si>
    <t>(962+67)*0,96</t>
  </si>
  <si>
    <t>916131213</t>
  </si>
  <si>
    <t>Osazení silničního obrubníku betonového stojatého s boční opěrou do lože z betonu prostého</t>
  </si>
  <si>
    <t>m</t>
  </si>
  <si>
    <t>Osazení silničního obrubníku betonového se zřízením lože, s vyplněním a zatřením spár cementovou maltou stojatého s boční opěrou z betonu prostého, do lože z betonu prostého</t>
  </si>
  <si>
    <t>5,8+6,5+13,85+4,8+2,8+4,6+4+3,3+6,32</t>
  </si>
  <si>
    <t>H</t>
  </si>
  <si>
    <t>59217031</t>
  </si>
  <si>
    <t>obrubník silniční betonový 1000x150x250mm</t>
  </si>
  <si>
    <t>569931132</t>
  </si>
  <si>
    <t>Zpevnění krajnic asfaltovým recyklátem tl 100 mm</t>
  </si>
  <si>
    <t>Zpevnění krajnic nebo komunikací pro pěší s rozprostřením a zhutněním, po zhutnění asfaltovým recyklátem tl. 100 mm</t>
  </si>
  <si>
    <t>(2*261-52)*0,2</t>
  </si>
  <si>
    <t>919112213</t>
  </si>
  <si>
    <t>Řezání spár pro vytvoření komůrky š 10 mm hl 25 mm pro těsnící zálivku v živičném krytu</t>
  </si>
  <si>
    <t>Řezání dilatačních spár v živičném krytu  
  vytvoření komůrky pro těsnící zálivku 
    šířky 10 mm, hloubky 
      25 mm</t>
  </si>
  <si>
    <t>919122112</t>
  </si>
  <si>
    <t>Těsnění spár zálivkou za tepla pro komůrky š 10 mm hl 25 mm s těsnicím profilem</t>
  </si>
  <si>
    <t>Utěsnění dilatačních spár zálivkou za tepla  
  v cementobetonovém nebo živičném krytu včetně adhezního nátěru 
    s těsnicím profilem pod zálivkou, pro komůrky 
    šířky 10 mm, hloubky 
      25 mm</t>
  </si>
  <si>
    <t>938902112</t>
  </si>
  <si>
    <t>Čištění příkopů komunikací příkopovým rypadlem objem nánosu přes 0,15 do 0,3 m3/m</t>
  </si>
  <si>
    <t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0,15 do 0,30 m3/m</t>
  </si>
  <si>
    <t>212+190</t>
  </si>
  <si>
    <t>997006512</t>
  </si>
  <si>
    <t>Vodorovné doprava suti s naložením a složením na skládku přes 100 m do 1 km</t>
  </si>
  <si>
    <t>Vodorovná doprava suti na skládku s naložením na dopravní prostředek a složením přes 100 m do 1 km</t>
  </si>
  <si>
    <t>997221569</t>
  </si>
  <si>
    <t>Příplatek ZKD 1 km u vodorovné dopravy suti z kusových materiálů</t>
  </si>
  <si>
    <t>Vodorovná doprava suti bez naložení, ale se složením a s hrubým urovnáním Příplatek k ceně za každý další započatý 1 km přes 1 km</t>
  </si>
  <si>
    <t>997221875</t>
  </si>
  <si>
    <t>Poplatek za uložení na recyklační skládce (skládkovné) stavebního odpadu asfaltového bez obsahu dehtu zatříděného do Katalogu odpadů pod kódem 17 03 02</t>
  </si>
  <si>
    <t>Poplatek za uložení stavebního odpadu na recyklační skládce (skládkovné) asfaltového bez obsahu dehtu zatříděného do Katalogu odpadů pod kódem 17 03 02</t>
  </si>
  <si>
    <t>ON</t>
  </si>
  <si>
    <t>013254000</t>
  </si>
  <si>
    <t>Dokumentace skutečného provedení stavby</t>
  </si>
  <si>
    <t>soubor</t>
  </si>
  <si>
    <t>Průzkumné, geodetické a projektové práce 
  projektové práce 
    dokumentace stavby (výkresová a textová) 
      skutečného provedení stavby</t>
  </si>
  <si>
    <t>012444000</t>
  </si>
  <si>
    <t>Geodetické měření skutečného provedení stavby</t>
  </si>
  <si>
    <t>043002000</t>
  </si>
  <si>
    <t>Zkoušky a ostatní měření statické zatěžovací zkoušky</t>
  </si>
  <si>
    <t>Hlavní tituly průvodních činností a nákladů 
  inženýrská činnost 
    zkoušky a ostatní měření</t>
  </si>
  <si>
    <t>052103000</t>
  </si>
  <si>
    <t>Rezerva investora - bude čerpáno v případě nepředvídatelných nákladů (100.000,-)</t>
  </si>
  <si>
    <t>Rezerva investora</t>
  </si>
  <si>
    <t>065002000</t>
  </si>
  <si>
    <t>Mimostaveništní doprava materiálů</t>
  </si>
  <si>
    <t>den</t>
  </si>
  <si>
    <t>Hlavní tituly průvodních činností a nákladů 
  územní vlivy 
    mimostaveništní doprava materiálů a výrobků</t>
  </si>
  <si>
    <t>072103011</t>
  </si>
  <si>
    <t>Zajištění DIO komunikace II. a III. třídy - jednoduché el. vedení</t>
  </si>
  <si>
    <t>Provozní vlivy 
  křížení elektrického vedení 
    zajištění DIO (dopravní značení) 
    komunikace II. a III. třídy 
      jednoduché vedení</t>
  </si>
  <si>
    <t>081103000</t>
  </si>
  <si>
    <t>Denní doprava pracovníků na pracoviště</t>
  </si>
  <si>
    <t>Další náklady na pracovníky 
  doprava 
    denní doprava pracovníků na pracoviště</t>
  </si>
  <si>
    <t>07</t>
  </si>
  <si>
    <t>Zařízení staveniště</t>
  </si>
  <si>
    <t>%</t>
  </si>
  <si>
    <t>&gt;&gt;  skryté sloupce  &lt;&lt;</t>
  </si>
  <si>
    <t>{abb60bb8-9f6e-47a9-af43-637fd3461ee0}</t>
  </si>
  <si>
    <t>2</t>
  </si>
  <si>
    <t>KRYCÍ LIST SOUPISU PRACÍ</t>
  </si>
  <si>
    <t>v ---  níže se nacházejí doplnkové a pomocné údaje k sestavám  --- v</t>
  </si>
  <si>
    <t>False</t>
  </si>
  <si>
    <t>Stavba:</t>
  </si>
  <si>
    <t>Objekt:</t>
  </si>
  <si>
    <t>KSO:</t>
  </si>
  <si>
    <t/>
  </si>
  <si>
    <t>CC-CZ:</t>
  </si>
  <si>
    <t>Místo:</t>
  </si>
  <si>
    <t>Datum:</t>
  </si>
  <si>
    <t>Zadavatel:</t>
  </si>
  <si>
    <t>IČ:</t>
  </si>
  <si>
    <t>DIČ:</t>
  </si>
  <si>
    <t>Zhotovitel:</t>
  </si>
  <si>
    <t>Projektant:</t>
  </si>
  <si>
    <t>Zpracovatel:</t>
  </si>
  <si>
    <t>Poznámka:</t>
  </si>
  <si>
    <t>Cena bez DPH</t>
  </si>
  <si>
    <t>Základ daně</t>
  </si>
  <si>
    <t>Sazba daně</t>
  </si>
  <si>
    <t>Výše daně</t>
  </si>
  <si>
    <t>základní</t>
  </si>
  <si>
    <t>snížená</t>
  </si>
  <si>
    <t>zákl. přenesená</t>
  </si>
  <si>
    <t>sníž. přenesená</t>
  </si>
  <si>
    <t>nulová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</si>
  <si>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</si>
  <si>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</si>
  <si>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</si>
  <si>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</si>
  <si>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</si>
  <si>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</si>
  <si>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</si>
  <si>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</si>
  <si>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</si>
  <si>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</si>
  <si>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</si>
  <si>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</si>
  <si>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</si>
  <si>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</si>
  <si>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</si>
  <si>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</si>
  <si>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</si>
  <si>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</si>
  <si>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>PČ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</si>
  <si>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</si>
  <si>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</si>
  <si>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</si>
  <si>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</si>
  <si>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</si>
  <si>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</si>
  <si>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</si>
  <si>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</si>
  <si>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</si>
  <si>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</si>
  <si>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D</t>
  </si>
  <si>
    <t>HSV</t>
  </si>
  <si>
    <t>Práce a dodávky HSV</t>
  </si>
  <si>
    <t>1</t>
  </si>
  <si>
    <t>0</t>
  </si>
  <si>
    <t>ROZPOCET</t>
  </si>
  <si>
    <t>Zemní práce</t>
  </si>
  <si>
    <t>K</t>
  </si>
  <si>
    <t>132251101</t>
  </si>
  <si>
    <t>Hloubení rýh nezapažených š do 800 mm v hornině třídy těžitelnosti I skupiny 3 objem do 20 m3 strojně</t>
  </si>
  <si>
    <t>CS ÚRS 2025 02</t>
  </si>
  <si>
    <t>4</t>
  </si>
  <si>
    <t>-973564505</t>
  </si>
  <si>
    <t>VV</t>
  </si>
  <si>
    <t>14*0,8*0,3</t>
  </si>
  <si>
    <t>True</t>
  </si>
  <si>
    <t>-476156665</t>
  </si>
  <si>
    <t>9</t>
  </si>
  <si>
    <t>Ostatní konstrukce a práce, bourání</t>
  </si>
  <si>
    <t>3</t>
  </si>
  <si>
    <t>935112211</t>
  </si>
  <si>
    <t>Osazení příkopového žlabu do betonu tl 100 mm z betonových tvárnic šířky přes 500 do 800 mm</t>
  </si>
  <si>
    <t>-1458089473</t>
  </si>
  <si>
    <t>M</t>
  </si>
  <si>
    <t>59227029</t>
  </si>
  <si>
    <t>žlabovka příkopová betonová 500x680x60mm</t>
  </si>
  <si>
    <t>8</t>
  </si>
  <si>
    <t>-2016849320</t>
  </si>
  <si>
    <t>5</t>
  </si>
  <si>
    <t>935112911</t>
  </si>
  <si>
    <t>Příplatek ZKD tl 10 mm lože přes 100 mm u příkopového žlabu osazeného do betonu</t>
  </si>
  <si>
    <t>-1132428802</t>
  </si>
  <si>
    <t>14*0,6</t>
  </si>
  <si>
    <t>8,4*10 'Přepočtené koeficientem množství</t>
  </si>
  <si>
    <t>997</t>
  </si>
  <si>
    <t>Doprava suti a vybouraných hmot</t>
  </si>
  <si>
    <t>6</t>
  </si>
  <si>
    <t>-969652242</t>
  </si>
  <si>
    <t>3,36*1,8 'Přepočtené koeficientem množství</t>
  </si>
  <si>
    <t>998</t>
  </si>
  <si>
    <t>Přesun hmot</t>
  </si>
  <si>
    <t>7</t>
  </si>
  <si>
    <t>998225111</t>
  </si>
  <si>
    <t>Přesun hmot pro pozemní komunikace s krytem z kamene, monolitickým betonovým nebo živičným</t>
  </si>
  <si>
    <t>1144482807</t>
  </si>
  <si>
    <t>Příkopové žlaby - přípočet</t>
  </si>
  <si>
    <t>SoD</t>
  </si>
  <si>
    <t>Export Komplet</t>
  </si>
  <si>
    <t>2.0</t>
  </si>
  <si>
    <t>{74cb56e1-b8ae-4208-a031-3c9bc02b236c}</t>
  </si>
  <si>
    <t>0,01</t>
  </si>
  <si>
    <t>21</t>
  </si>
  <si>
    <t>12</t>
  </si>
  <si>
    <t>0,001</t>
  </si>
  <si>
    <t>Kód:</t>
  </si>
  <si>
    <t>Informatívní údaje z listů zakázek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</si>
  <si>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</si>
  <si>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</si>
  <si>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</si>
  <si>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</si>
  <si>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</si>
  <si>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</si>
  <si>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</si>
  <si>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</si>
  <si>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</si>
  <si>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</si>
  <si>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</si>
  <si>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</si>
  <si>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</si>
  <si>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</si>
  <si>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</si>
  <si>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###NOIMPORT###</t>
  </si>
  <si>
    <t>IMPORT</t>
  </si>
  <si>
    <t>{00000000-0000-0000-0000-000000000000}</t>
  </si>
  <si>
    <t>/</t>
  </si>
  <si>
    <t>přípočet</t>
  </si>
  <si>
    <t>STA</t>
  </si>
  <si>
    <t>Změnový list</t>
  </si>
  <si>
    <t>Změnový list - Rekonstrukce komunikace Volyně, Výsluní - Odpočet</t>
  </si>
  <si>
    <t xml:space="preserve">ZMĚNOVÝ LIST REKAPITULACE </t>
  </si>
  <si>
    <t>odpočet</t>
  </si>
  <si>
    <t>Odpočet prací ze základní smloluvy</t>
  </si>
  <si>
    <t>ZMĚNOVÝ LIST - REKAPITULACE</t>
  </si>
  <si>
    <t>1029-150</t>
  </si>
  <si>
    <t>123,48-(150*0,12)</t>
  </si>
  <si>
    <t>123,48-18</t>
  </si>
  <si>
    <t>(123,48-18)*1,8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</si>
</sst>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_(#,##0.0&quot; %&quot;_);[Red]\-\ #,##0.0&quot; %&quot;_);&quot;–&quot;??;_(@_)"/>
    <numFmt numFmtId="168" formatCode="yyyy"/>
    <numFmt numFmtId="169" formatCode="#,##0.000"/>
    <numFmt numFmtId="170" formatCode="dd\.mm\.yyyy"/>
    <numFmt numFmtId="171" formatCode="#,##0.00%"/>
    <numFmt numFmtId="172" formatCode="#,##0.00000"/>
  </numFmts>
  <fonts count="64" x14ac:knownFonts="1"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sz val="11"/>
      <name val="Calibri"/>
      <family val="2"/>
      <scheme val="minor"/>
    </font>
    <font>
      <sz val="9"/>
      <name val="Arial CE"/>
      <family val="2"/>
      <charset val="238"/>
    </font>
    <font>
      <sz val="8"/>
      <name val="Arial CE"/>
      <family val="2"/>
    </font>
    <font>
      <sz val="8"/>
      <color rgb="FF3366FF"/>
      <name val="Arial CE"/>
      <family val="2"/>
      <charset val="238"/>
    </font>
    <font>
      <b/>
      <sz val="14"/>
      <name val="Arial CE"/>
      <family val="2"/>
      <charset val="238"/>
    </font>
    <font>
      <sz val="10"/>
      <color rgb="FF3366FF"/>
      <name val="Arial CE"/>
      <family val="2"/>
      <charset val="238"/>
    </font>
    <font>
      <sz val="10"/>
      <color rgb="FF969696"/>
      <name val="Arial CE"/>
      <family val="2"/>
      <charset val="238"/>
    </font>
    <font>
      <b/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color rgb="FF960000"/>
      <name val="Arial CE"/>
      <family val="2"/>
      <charset val="238"/>
    </font>
    <font>
      <sz val="8"/>
      <color rgb="FF969696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color rgb="FF464646"/>
      <name val="Arial CE"/>
      <family val="2"/>
      <charset val="238"/>
    </font>
    <font>
      <b/>
      <sz val="12"/>
      <color rgb="FF800000"/>
      <name val="Arial CE"/>
      <family val="2"/>
      <charset val="238"/>
    </font>
    <font>
      <sz val="12"/>
      <color rgb="FF003366"/>
      <name val="Arial CE"/>
      <family val="2"/>
      <charset val="238"/>
    </font>
    <font>
      <sz val="10"/>
      <color rgb="FF003366"/>
      <name val="Arial CE"/>
      <family val="2"/>
      <charset val="238"/>
    </font>
    <font>
      <sz val="9"/>
      <color rgb="FF969696"/>
      <name val="Arial CE"/>
      <family val="2"/>
      <charset val="238"/>
    </font>
    <font>
      <sz val="8"/>
      <color rgb="FF960000"/>
      <name val="Arial CE"/>
      <family val="2"/>
      <charset val="238"/>
    </font>
    <font>
      <b/>
      <sz val="8"/>
      <name val="Arial CE"/>
      <family val="2"/>
      <charset val="238"/>
    </font>
    <font>
      <sz val="8"/>
      <color rgb="FF003366"/>
      <name val="Arial CE"/>
      <family val="2"/>
      <charset val="238"/>
    </font>
    <font>
      <sz val="8"/>
      <color rgb="FF505050"/>
      <name val="Arial CE"/>
      <family val="2"/>
      <charset val="238"/>
    </font>
    <font>
      <sz val="7"/>
      <color rgb="FF969696"/>
      <name val="Arial CE"/>
      <family val="2"/>
      <charset val="238"/>
    </font>
    <font>
      <i/>
      <sz val="9"/>
      <color rgb="FF0000FF"/>
      <name val="Arial CE"/>
      <family val="2"/>
      <charset val="238"/>
    </font>
    <font>
      <i/>
      <sz val="8"/>
      <color rgb="FF0000FF"/>
      <name val="Arial CE"/>
      <family val="2"/>
      <charset val="238"/>
    </font>
    <font>
      <sz val="8"/>
      <color rgb="FFFFFFFF"/>
      <name val="Arial CE"/>
      <family val="2"/>
      <charset val="238"/>
    </font>
    <font>
      <b/>
      <sz val="10"/>
      <color rgb="FF969696"/>
      <name val="Arial CE"/>
      <family val="2"/>
      <charset val="238"/>
    </font>
    <font>
      <sz val="12"/>
      <color rgb="FF969696"/>
      <name val="Arial CE"/>
      <family val="2"/>
      <charset val="238"/>
    </font>
    <font>
      <sz val="12"/>
      <name val="Arial CE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8"/>
      <color theme="10"/>
      <name val="Wingdings 2"/>
      <family val="1"/>
      <charset val="2"/>
    </font>
    <font>
      <sz val="11"/>
      <name val="Arial CE"/>
      <family val="2"/>
      <charset val="238"/>
    </font>
    <font>
      <b/>
      <sz val="11"/>
      <color rgb="FF003366"/>
      <name val="Arial CE"/>
      <family val="2"/>
      <charset val="238"/>
    </font>
    <font>
      <sz val="11"/>
      <color rgb="FF003366"/>
      <name val="Arial CE"/>
      <family val="2"/>
      <charset val="238"/>
    </font>
    <font>
      <sz val="11"/>
      <color rgb="FF969696"/>
      <name val="Arial CE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  <fill>
      <patternFill patternType="solid">
        <fgColor rgb="FFC0C0C0"/>
      </patternFill>
    </fill>
    <fill>
      <patternFill patternType="solid">
        <fgColor rgb="FFD2D2D2"/>
      </patternFill>
    </fill>
    <fill>
      <patternFill patternType="solid">
        <fgColor rgb="FFBEBEBE"/>
      </patternFill>
    </fill>
  </fills>
  <borders count="4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DB303B"/>
      </bottom>
      <diagonal/>
    </border>
    <border>
      <left style="thin">
        <color indexed="64"/>
      </left>
      <right/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/>
      <bottom style="thin">
        <color rgb="FFDB303B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969696"/>
      </top>
      <bottom/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969696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</borders>
  <cellStyleXfs count="6">
    <xf numFmtId="0" fontId="0" fillId="0" borderId="0"/>
    <xf numFmtId="0" fontId="30" fillId="0" borderId="0"/>
    <xf numFmtId="0" fontId="28" fillId="0" borderId="0"/>
    <xf numFmtId="0" fontId="1" fillId="0" borderId="0"/>
    <xf numFmtId="0" fontId="32" fillId="0" borderId="0"/>
    <xf numFmtId="0" fontId="58" fillId="0" borderId="0" applyNumberFormat="0" applyFill="0" applyBorder="0" applyAlignment="0" applyProtection="0"/>
  </cellStyleXfs>
  <cellXfs count="383">
    <xf numFmtId="0" fontId="0" fillId="0" borderId="0" xfId="0"/>
    <xf numFmtId="0" fontId="2" fillId="0" borderId="0" xfId="0" applyFont="1"/>
    <xf numFmtId="0" fontId="3" fillId="0" borderId="0" xfId="0" applyFont="1"/>
    <xf numFmtId="0" fontId="6" fillId="0" borderId="1" xfId="0" applyFont="1" applyBorder="1" applyAlignment="1">
      <alignment horizontal="center"/>
    </xf>
    <xf numFmtId="0" fontId="4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1" fillId="3" borderId="0" xfId="0" applyFont="1" applyFill="1"/>
    <xf numFmtId="0" fontId="16" fillId="0" borderId="0" xfId="0" applyFont="1"/>
    <xf numFmtId="0" fontId="5" fillId="0" borderId="0" xfId="0" applyFont="1"/>
    <xf numFmtId="0" fontId="17" fillId="0" borderId="0" xfId="0" applyFont="1"/>
    <xf numFmtId="0" fontId="18" fillId="0" borderId="0" xfId="0" applyFont="1"/>
    <xf numFmtId="0" fontId="16" fillId="2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20" fillId="2" borderId="0" xfId="0" applyFont="1" applyFill="1" applyAlignment="1">
      <alignment horizontal="center"/>
    </xf>
    <xf numFmtId="0" fontId="2" fillId="0" borderId="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23" fillId="0" borderId="0" xfId="0" applyFont="1"/>
    <xf numFmtId="49" fontId="7" fillId="0" borderId="0" xfId="0" applyNumberFormat="1" applyFont="1" applyAlignment="1">
      <alignment horizontal="right" vertical="top" wrapText="1"/>
    </xf>
    <xf numFmtId="49" fontId="22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/>
    </xf>
    <xf numFmtId="0" fontId="7" fillId="0" borderId="0" xfId="0" applyFont="1" applyAlignment="1">
      <alignment horizontal="right" vertical="top"/>
    </xf>
    <xf numFmtId="14" fontId="22" fillId="0" borderId="0" xfId="0" applyNumberFormat="1" applyFont="1" applyAlignment="1">
      <alignment horizontal="left" vertical="top"/>
    </xf>
    <xf numFmtId="168" fontId="22" fillId="0" borderId="0" xfId="0" applyNumberFormat="1" applyFont="1" applyAlignment="1">
      <alignment horizontal="left" vertical="top"/>
    </xf>
    <xf numFmtId="0" fontId="19" fillId="0" borderId="0" xfId="0" applyFont="1" applyAlignment="1">
      <alignment horizontal="right" vertical="top"/>
    </xf>
    <xf numFmtId="168" fontId="14" fillId="0" borderId="0" xfId="0" applyNumberFormat="1" applyFont="1" applyAlignment="1">
      <alignment horizontal="left" vertical="top"/>
    </xf>
    <xf numFmtId="14" fontId="14" fillId="0" borderId="0" xfId="0" applyNumberFormat="1" applyFont="1" applyAlignment="1">
      <alignment horizontal="left" vertical="top"/>
    </xf>
    <xf numFmtId="0" fontId="24" fillId="0" borderId="4" xfId="0" applyFont="1" applyBorder="1" applyAlignment="1">
      <alignment horizontal="center"/>
    </xf>
    <xf numFmtId="49" fontId="22" fillId="0" borderId="5" xfId="0" applyNumberFormat="1" applyFont="1" applyBorder="1" applyAlignment="1">
      <alignment horizontal="left" vertical="top" wrapText="1"/>
    </xf>
    <xf numFmtId="49" fontId="22" fillId="0" borderId="6" xfId="0" applyNumberFormat="1" applyFont="1" applyBorder="1" applyAlignment="1">
      <alignment horizontal="left" vertical="top" wrapText="1"/>
    </xf>
    <xf numFmtId="49" fontId="22" fillId="0" borderId="7" xfId="0" applyNumberFormat="1" applyFont="1" applyBorder="1" applyAlignment="1">
      <alignment horizontal="left" vertical="top" wrapText="1"/>
    </xf>
    <xf numFmtId="49" fontId="14" fillId="0" borderId="8" xfId="0" applyNumberFormat="1" applyFont="1" applyBorder="1"/>
    <xf numFmtId="49" fontId="14" fillId="0" borderId="9" xfId="0" applyNumberFormat="1" applyFont="1" applyBorder="1"/>
    <xf numFmtId="49" fontId="22" fillId="0" borderId="11" xfId="0" applyNumberFormat="1" applyFont="1" applyBorder="1" applyAlignment="1">
      <alignment horizontal="left" vertical="top" wrapText="1"/>
    </xf>
    <xf numFmtId="49" fontId="22" fillId="0" borderId="12" xfId="0" applyNumberFormat="1" applyFont="1" applyBorder="1" applyAlignment="1">
      <alignment horizontal="left" vertical="top" wrapText="1"/>
    </xf>
    <xf numFmtId="49" fontId="22" fillId="0" borderId="2" xfId="0" applyNumberFormat="1" applyFont="1" applyBorder="1" applyAlignment="1">
      <alignment horizontal="left" vertical="top" wrapText="1"/>
    </xf>
    <xf numFmtId="164" fontId="7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left" vertical="top"/>
    </xf>
    <xf numFmtId="0" fontId="25" fillId="0" borderId="0" xfId="0" applyFont="1"/>
    <xf numFmtId="164" fontId="22" fillId="0" borderId="0" xfId="0" applyNumberFormat="1" applyFont="1" applyAlignment="1">
      <alignment horizontal="right" vertical="top"/>
    </xf>
    <xf numFmtId="0" fontId="22" fillId="0" borderId="0" xfId="0" applyFont="1" applyAlignment="1">
      <alignment horizontal="left" vertical="top"/>
    </xf>
    <xf numFmtId="0" fontId="9" fillId="0" borderId="0" xfId="0" applyFont="1" applyAlignment="1">
      <alignment horizontal="right" vertical="top"/>
    </xf>
    <xf numFmtId="164" fontId="9" fillId="0" borderId="0" xfId="0" applyNumberFormat="1" applyFont="1" applyAlignment="1">
      <alignment horizontal="right" vertical="top"/>
    </xf>
    <xf numFmtId="0" fontId="9" fillId="0" borderId="0" xfId="0" applyFont="1" applyAlignment="1">
      <alignment horizontal="left" vertical="top"/>
    </xf>
    <xf numFmtId="0" fontId="26" fillId="0" borderId="0" xfId="0" applyFont="1"/>
    <xf numFmtId="0" fontId="27" fillId="0" borderId="0" xfId="0" applyFont="1"/>
    <xf numFmtId="0" fontId="7" fillId="0" borderId="1" xfId="0" applyFont="1" applyBorder="1" applyAlignment="1">
      <alignment horizontal="right" vertical="top"/>
    </xf>
    <xf numFmtId="164" fontId="22" fillId="0" borderId="1" xfId="0" applyNumberFormat="1" applyFont="1" applyBorder="1" applyAlignment="1">
      <alignment horizontal="right" vertical="top"/>
    </xf>
    <xf numFmtId="0" fontId="22" fillId="0" borderId="1" xfId="0" applyFont="1" applyBorder="1" applyAlignment="1">
      <alignment horizontal="left" vertical="top"/>
    </xf>
    <xf numFmtId="0" fontId="18" fillId="0" borderId="0" xfId="0" applyFont="1" applyAlignment="1">
      <alignment horizontal="left"/>
    </xf>
    <xf numFmtId="49" fontId="18" fillId="0" borderId="0" xfId="0" applyNumberFormat="1" applyFont="1" applyAlignment="1">
      <alignment horizontal="left"/>
    </xf>
    <xf numFmtId="0" fontId="22" fillId="0" borderId="13" xfId="0" applyFont="1" applyBorder="1" applyAlignment="1">
      <alignment horizontal="left" vertical="top"/>
    </xf>
    <xf numFmtId="49" fontId="22" fillId="0" borderId="0" xfId="0" applyNumberFormat="1" applyFont="1" applyAlignment="1">
      <alignment horizontal="left" vertical="top"/>
    </xf>
    <xf numFmtId="0" fontId="5" fillId="0" borderId="14" xfId="0" applyFont="1" applyBorder="1"/>
    <xf numFmtId="49" fontId="11" fillId="0" borderId="0" xfId="0" applyNumberFormat="1" applyFont="1"/>
    <xf numFmtId="49" fontId="11" fillId="0" borderId="1" xfId="0" applyNumberFormat="1" applyFont="1" applyBorder="1"/>
    <xf numFmtId="164" fontId="11" fillId="0" borderId="0" xfId="0" applyNumberFormat="1" applyFont="1"/>
    <xf numFmtId="164" fontId="11" fillId="0" borderId="1" xfId="0" applyNumberFormat="1" applyFont="1" applyBorder="1"/>
    <xf numFmtId="166" fontId="11" fillId="0" borderId="0" xfId="0" applyNumberFormat="1" applyFont="1"/>
    <xf numFmtId="166" fontId="12" fillId="0" borderId="0" xfId="0" applyNumberFormat="1" applyFont="1"/>
    <xf numFmtId="166" fontId="11" fillId="0" borderId="1" xfId="0" applyNumberFormat="1" applyFont="1" applyBorder="1"/>
    <xf numFmtId="164" fontId="12" fillId="0" borderId="0" xfId="0" applyNumberFormat="1" applyFont="1"/>
    <xf numFmtId="1" fontId="11" fillId="0" borderId="0" xfId="0" applyNumberFormat="1" applyFont="1"/>
    <xf numFmtId="1" fontId="12" fillId="0" borderId="0" xfId="0" applyNumberFormat="1" applyFont="1"/>
    <xf numFmtId="1" fontId="11" fillId="0" borderId="1" xfId="0" applyNumberFormat="1" applyFont="1" applyBorder="1"/>
    <xf numFmtId="49" fontId="6" fillId="0" borderId="1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6" fontId="6" fillId="0" borderId="1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horizontal="right" vertical="top"/>
    </xf>
    <xf numFmtId="166" fontId="4" fillId="0" borderId="0" xfId="0" applyNumberFormat="1" applyFont="1"/>
    <xf numFmtId="164" fontId="4" fillId="0" borderId="0" xfId="0" applyNumberFormat="1" applyFont="1"/>
    <xf numFmtId="1" fontId="4" fillId="0" borderId="0" xfId="0" applyNumberFormat="1" applyFont="1"/>
    <xf numFmtId="49" fontId="4" fillId="0" borderId="0" xfId="0" applyNumberFormat="1" applyFont="1" applyAlignment="1">
      <alignment horizontal="left" vertical="top" indent="1"/>
    </xf>
    <xf numFmtId="49" fontId="3" fillId="0" borderId="0" xfId="0" applyNumberFormat="1" applyFont="1" applyAlignment="1">
      <alignment horizontal="left" vertical="top" indent="1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1" xfId="0" applyNumberFormat="1" applyFont="1" applyBorder="1" applyAlignment="1">
      <alignment horizontal="left" vertical="top" indent="1"/>
    </xf>
    <xf numFmtId="164" fontId="3" fillId="0" borderId="1" xfId="0" applyNumberFormat="1" applyFont="1" applyBorder="1" applyAlignment="1">
      <alignment horizontal="right" vertical="top"/>
    </xf>
    <xf numFmtId="166" fontId="3" fillId="0" borderId="1" xfId="0" applyNumberFormat="1" applyFont="1" applyBorder="1"/>
    <xf numFmtId="164" fontId="3" fillId="0" borderId="1" xfId="0" applyNumberFormat="1" applyFont="1" applyBorder="1"/>
    <xf numFmtId="1" fontId="3" fillId="0" borderId="1" xfId="0" applyNumberFormat="1" applyFont="1" applyBorder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 applyAlignment="1">
      <alignment horizontal="right" vertical="top"/>
    </xf>
    <xf numFmtId="1" fontId="7" fillId="0" borderId="0" xfId="0" applyNumberFormat="1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1"/>
    </xf>
    <xf numFmtId="0" fontId="6" fillId="0" borderId="0" xfId="0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2"/>
    </xf>
    <xf numFmtId="164" fontId="6" fillId="0" borderId="0" xfId="0" applyNumberFormat="1" applyFont="1" applyAlignment="1">
      <alignment horizontal="right" vertical="top"/>
    </xf>
    <xf numFmtId="166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0" fontId="2" fillId="0" borderId="0" xfId="0" applyFont="1" applyAlignment="1">
      <alignment horizontal="center" vertical="top"/>
    </xf>
    <xf numFmtId="165" fontId="6" fillId="0" borderId="1" xfId="0" applyNumberFormat="1" applyFont="1" applyBorder="1" applyAlignment="1">
      <alignment horizontal="center"/>
    </xf>
    <xf numFmtId="49" fontId="9" fillId="0" borderId="2" xfId="0" applyNumberFormat="1" applyFont="1" applyBorder="1" applyAlignment="1">
      <alignment horizontal="center" vertical="top"/>
    </xf>
    <xf numFmtId="49" fontId="9" fillId="0" borderId="2" xfId="0" applyNumberFormat="1" applyFont="1" applyBorder="1" applyAlignment="1">
      <alignment horizontal="right" vertical="top"/>
    </xf>
    <xf numFmtId="49" fontId="9" fillId="0" borderId="2" xfId="0" applyNumberFormat="1" applyFont="1" applyBorder="1" applyAlignment="1">
      <alignment horizontal="left" vertical="top" wrapText="1"/>
    </xf>
    <xf numFmtId="166" fontId="9" fillId="0" borderId="2" xfId="0" applyNumberFormat="1" applyFont="1" applyBorder="1" applyAlignment="1">
      <alignment horizontal="right" vertical="top"/>
    </xf>
    <xf numFmtId="165" fontId="9" fillId="0" borderId="2" xfId="0" applyNumberFormat="1" applyFont="1" applyBorder="1" applyAlignment="1" applyProtection="1">
      <alignment horizontal="right" vertical="top"/>
      <protection locked="0"/>
    </xf>
    <xf numFmtId="164" fontId="9" fillId="0" borderId="2" xfId="0" applyNumberFormat="1" applyFont="1" applyBorder="1" applyAlignment="1">
      <alignment horizontal="right" vertical="top"/>
    </xf>
    <xf numFmtId="49" fontId="9" fillId="0" borderId="2" xfId="0" applyNumberFormat="1" applyFont="1" applyBorder="1" applyAlignment="1">
      <alignment horizontal="left" vertical="top"/>
    </xf>
    <xf numFmtId="1" fontId="9" fillId="0" borderId="2" xfId="0" applyNumberFormat="1" applyFont="1" applyBorder="1" applyAlignment="1">
      <alignment horizontal="right" vertical="top"/>
    </xf>
    <xf numFmtId="1" fontId="8" fillId="0" borderId="0" xfId="0" applyNumberFormat="1" applyFont="1"/>
    <xf numFmtId="1" fontId="15" fillId="0" borderId="0" xfId="0" applyNumberFormat="1" applyFont="1"/>
    <xf numFmtId="0" fontId="11" fillId="0" borderId="16" xfId="0" applyFont="1" applyBorder="1"/>
    <xf numFmtId="0" fontId="11" fillId="0" borderId="17" xfId="0" applyFont="1" applyBorder="1"/>
    <xf numFmtId="0" fontId="2" fillId="0" borderId="17" xfId="0" applyFont="1" applyBorder="1" applyAlignment="1">
      <alignment horizontal="center" vertical="top"/>
    </xf>
    <xf numFmtId="0" fontId="11" fillId="0" borderId="18" xfId="0" applyFont="1" applyBorder="1"/>
    <xf numFmtId="1" fontId="11" fillId="0" borderId="19" xfId="0" applyNumberFormat="1" applyFont="1" applyBorder="1"/>
    <xf numFmtId="49" fontId="10" fillId="2" borderId="0" xfId="0" applyNumberFormat="1" applyFont="1" applyFill="1" applyAlignment="1">
      <alignment horizontal="center"/>
    </xf>
    <xf numFmtId="0" fontId="11" fillId="0" borderId="15" xfId="0" applyFont="1" applyBorder="1"/>
    <xf numFmtId="49" fontId="12" fillId="0" borderId="0" xfId="0" applyNumberFormat="1" applyFont="1"/>
    <xf numFmtId="49" fontId="10" fillId="0" borderId="0" xfId="0" applyNumberFormat="1" applyFont="1" applyAlignment="1">
      <alignment horizontal="left"/>
    </xf>
    <xf numFmtId="1" fontId="6" fillId="0" borderId="20" xfId="0" applyNumberFormat="1" applyFont="1" applyBorder="1" applyAlignment="1">
      <alignment horizontal="center"/>
    </xf>
    <xf numFmtId="49" fontId="10" fillId="0" borderId="0" xfId="0" applyNumberFormat="1" applyFont="1"/>
    <xf numFmtId="1" fontId="7" fillId="0" borderId="19" xfId="0" applyNumberFormat="1" applyFont="1" applyBorder="1"/>
    <xf numFmtId="49" fontId="7" fillId="0" borderId="0" xfId="0" applyNumberFormat="1" applyFont="1"/>
    <xf numFmtId="166" fontId="7" fillId="0" borderId="0" xfId="0" applyNumberFormat="1" applyFont="1"/>
    <xf numFmtId="164" fontId="7" fillId="0" borderId="0" xfId="0" applyNumberFormat="1" applyFont="1"/>
    <xf numFmtId="1" fontId="6" fillId="0" borderId="19" xfId="0" applyNumberFormat="1" applyFont="1" applyBorder="1"/>
    <xf numFmtId="49" fontId="6" fillId="0" borderId="0" xfId="0" applyNumberFormat="1" applyFont="1"/>
    <xf numFmtId="166" fontId="6" fillId="0" borderId="0" xfId="0" applyNumberFormat="1" applyFont="1"/>
    <xf numFmtId="164" fontId="6" fillId="0" borderId="0" xfId="0" applyNumberFormat="1" applyFont="1"/>
    <xf numFmtId="1" fontId="9" fillId="0" borderId="21" xfId="0" applyNumberFormat="1" applyFont="1" applyBorder="1" applyAlignment="1">
      <alignment horizontal="center" vertical="top"/>
    </xf>
    <xf numFmtId="1" fontId="8" fillId="0" borderId="19" xfId="0" applyNumberFormat="1" applyFont="1" applyBorder="1"/>
    <xf numFmtId="49" fontId="8" fillId="0" borderId="0" xfId="0" applyNumberFormat="1" applyFont="1"/>
    <xf numFmtId="49" fontId="8" fillId="0" borderId="0" xfId="0" applyNumberFormat="1" applyFont="1" applyAlignment="1">
      <alignment horizontal="left" vertical="top" wrapText="1"/>
    </xf>
    <xf numFmtId="166" fontId="8" fillId="0" borderId="0" xfId="0" applyNumberFormat="1" applyFont="1"/>
    <xf numFmtId="164" fontId="8" fillId="0" borderId="0" xfId="0" applyNumberFormat="1" applyFont="1"/>
    <xf numFmtId="1" fontId="15" fillId="0" borderId="19" xfId="0" applyNumberFormat="1" applyFont="1" applyBorder="1"/>
    <xf numFmtId="49" fontId="15" fillId="0" borderId="0" xfId="0" applyNumberFormat="1" applyFont="1"/>
    <xf numFmtId="164" fontId="15" fillId="0" borderId="0" xfId="0" applyNumberFormat="1" applyFont="1"/>
    <xf numFmtId="166" fontId="15" fillId="0" borderId="0" xfId="0" applyNumberFormat="1" applyFont="1"/>
    <xf numFmtId="0" fontId="10" fillId="0" borderId="19" xfId="0" applyFont="1" applyBorder="1"/>
    <xf numFmtId="0" fontId="11" fillId="0" borderId="19" xfId="0" applyFont="1" applyBorder="1"/>
    <xf numFmtId="0" fontId="11" fillId="0" borderId="22" xfId="0" applyFont="1" applyBorder="1"/>
    <xf numFmtId="0" fontId="11" fillId="0" borderId="23" xfId="0" applyFont="1" applyBorder="1"/>
    <xf numFmtId="0" fontId="11" fillId="0" borderId="24" xfId="0" applyFont="1" applyBorder="1"/>
    <xf numFmtId="166" fontId="9" fillId="0" borderId="25" xfId="0" applyNumberFormat="1" applyFont="1" applyBorder="1" applyAlignment="1">
      <alignment horizontal="right" vertical="top"/>
    </xf>
    <xf numFmtId="165" fontId="11" fillId="0" borderId="0" xfId="0" applyNumberFormat="1" applyFont="1"/>
    <xf numFmtId="164" fontId="11" fillId="0" borderId="15" xfId="0" applyNumberFormat="1" applyFont="1" applyBorder="1"/>
    <xf numFmtId="1" fontId="10" fillId="0" borderId="0" xfId="0" applyNumberFormat="1" applyFont="1"/>
    <xf numFmtId="0" fontId="6" fillId="0" borderId="20" xfId="0" applyFont="1" applyBorder="1" applyAlignment="1">
      <alignment horizontal="center"/>
    </xf>
    <xf numFmtId="164" fontId="6" fillId="0" borderId="26" xfId="0" applyNumberFormat="1" applyFont="1" applyBorder="1" applyAlignment="1">
      <alignment horizontal="center"/>
    </xf>
    <xf numFmtId="0" fontId="7" fillId="0" borderId="19" xfId="0" applyFont="1" applyBorder="1" applyAlignment="1">
      <alignment horizontal="right" vertical="top"/>
    </xf>
    <xf numFmtId="165" fontId="7" fillId="0" borderId="0" xfId="0" applyNumberFormat="1" applyFont="1"/>
    <xf numFmtId="164" fontId="7" fillId="0" borderId="15" xfId="0" applyNumberFormat="1" applyFont="1" applyBorder="1" applyAlignment="1">
      <alignment horizontal="right" vertical="top"/>
    </xf>
    <xf numFmtId="0" fontId="6" fillId="0" borderId="19" xfId="0" applyFont="1" applyBorder="1" applyAlignment="1">
      <alignment horizontal="right" vertical="top"/>
    </xf>
    <xf numFmtId="49" fontId="6" fillId="0" borderId="0" xfId="0" applyNumberFormat="1" applyFont="1" applyAlignment="1">
      <alignment horizontal="left" vertical="top" wrapText="1"/>
    </xf>
    <xf numFmtId="165" fontId="6" fillId="0" borderId="0" xfId="0" applyNumberFormat="1" applyFont="1"/>
    <xf numFmtId="164" fontId="6" fillId="0" borderId="15" xfId="0" applyNumberFormat="1" applyFont="1" applyBorder="1" applyAlignment="1">
      <alignment horizontal="right" vertical="top"/>
    </xf>
    <xf numFmtId="0" fontId="9" fillId="0" borderId="19" xfId="0" applyFont="1" applyBorder="1"/>
    <xf numFmtId="1" fontId="9" fillId="0" borderId="0" xfId="0" applyNumberFormat="1" applyFont="1" applyAlignment="1">
      <alignment horizontal="right" vertical="top"/>
    </xf>
    <xf numFmtId="164" fontId="9" fillId="0" borderId="27" xfId="0" applyNumberFormat="1" applyFont="1" applyBorder="1" applyAlignment="1">
      <alignment horizontal="right" vertical="top"/>
    </xf>
    <xf numFmtId="0" fontId="8" fillId="0" borderId="19" xfId="0" applyFont="1" applyBorder="1"/>
    <xf numFmtId="49" fontId="8" fillId="0" borderId="0" xfId="0" applyNumberFormat="1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/>
    </xf>
    <xf numFmtId="0" fontId="15" fillId="0" borderId="19" xfId="0" applyFont="1" applyBorder="1"/>
    <xf numFmtId="49" fontId="15" fillId="0" borderId="0" xfId="0" applyNumberFormat="1" applyFont="1" applyAlignment="1">
      <alignment horizontal="right" vertical="top"/>
    </xf>
    <xf numFmtId="49" fontId="15" fillId="0" borderId="0" xfId="0" applyNumberFormat="1" applyFont="1" applyAlignment="1">
      <alignment horizontal="left" vertical="top" wrapText="1"/>
    </xf>
    <xf numFmtId="166" fontId="15" fillId="0" borderId="0" xfId="0" applyNumberFormat="1" applyFont="1" applyAlignment="1">
      <alignment horizontal="right" vertical="top"/>
    </xf>
    <xf numFmtId="165" fontId="15" fillId="0" borderId="0" xfId="0" applyNumberFormat="1" applyFont="1"/>
    <xf numFmtId="164" fontId="15" fillId="0" borderId="15" xfId="0" applyNumberFormat="1" applyFont="1" applyBorder="1"/>
    <xf numFmtId="0" fontId="12" fillId="0" borderId="19" xfId="0" applyFont="1" applyBorder="1"/>
    <xf numFmtId="0" fontId="12" fillId="0" borderId="15" xfId="0" applyFont="1" applyBorder="1"/>
    <xf numFmtId="167" fontId="8" fillId="0" borderId="0" xfId="0" applyNumberFormat="1" applyFont="1" applyAlignment="1">
      <alignment horizontal="left" vertical="top" wrapText="1"/>
    </xf>
    <xf numFmtId="166" fontId="8" fillId="0" borderId="0" xfId="0" applyNumberFormat="1" applyFont="1" applyAlignment="1">
      <alignment horizontal="right" vertical="top"/>
    </xf>
    <xf numFmtId="165" fontId="8" fillId="0" borderId="0" xfId="0" applyNumberFormat="1" applyFont="1"/>
    <xf numFmtId="164" fontId="8" fillId="0" borderId="15" xfId="0" applyNumberFormat="1" applyFont="1" applyBorder="1"/>
    <xf numFmtId="0" fontId="32" fillId="0" borderId="0" xfId="4"/>
    <xf numFmtId="0" fontId="32" fillId="0" borderId="0" xfId="4" applyAlignment="1">
      <alignment horizontal="left" vertical="center"/>
    </xf>
    <xf numFmtId="0" fontId="32" fillId="0" borderId="28" xfId="4" applyBorder="1"/>
    <xf numFmtId="0" fontId="32" fillId="0" borderId="29" xfId="4" applyBorder="1"/>
    <xf numFmtId="0" fontId="32" fillId="0" borderId="30" xfId="4" applyBorder="1"/>
    <xf numFmtId="0" fontId="34" fillId="0" borderId="0" xfId="4" applyFont="1" applyAlignment="1">
      <alignment horizontal="left" vertical="center"/>
    </xf>
    <xf numFmtId="0" fontId="35" fillId="0" borderId="0" xfId="4" applyFont="1" applyAlignment="1">
      <alignment horizontal="left" vertical="center"/>
    </xf>
    <xf numFmtId="0" fontId="36" fillId="0" borderId="0" xfId="4" applyFont="1" applyAlignment="1">
      <alignment horizontal="left" vertical="center"/>
    </xf>
    <xf numFmtId="0" fontId="32" fillId="0" borderId="0" xfId="4" applyAlignment="1">
      <alignment vertical="center"/>
    </xf>
    <xf numFmtId="0" fontId="32" fillId="0" borderId="30" xfId="4" applyBorder="1" applyAlignment="1">
      <alignment vertical="center"/>
    </xf>
    <xf numFmtId="0" fontId="29" fillId="0" borderId="0" xfId="4" applyFont="1" applyAlignment="1">
      <alignment horizontal="left" vertical="center"/>
    </xf>
    <xf numFmtId="170" fontId="29" fillId="0" borderId="0" xfId="4" applyNumberFormat="1" applyFont="1" applyAlignment="1">
      <alignment horizontal="left" vertical="center"/>
    </xf>
    <xf numFmtId="0" fontId="32" fillId="0" borderId="0" xfId="4" applyAlignment="1">
      <alignment vertical="center" wrapText="1"/>
    </xf>
    <xf numFmtId="0" fontId="32" fillId="0" borderId="30" xfId="4" applyBorder="1" applyAlignment="1">
      <alignment vertical="center" wrapText="1"/>
    </xf>
    <xf numFmtId="0" fontId="29" fillId="0" borderId="0" xfId="4" applyFont="1" applyAlignment="1">
      <alignment horizontal="left" vertical="center" wrapText="1"/>
    </xf>
    <xf numFmtId="0" fontId="32" fillId="0" borderId="31" xfId="4" applyBorder="1" applyAlignment="1">
      <alignment vertical="center"/>
    </xf>
    <xf numFmtId="0" fontId="38" fillId="0" borderId="0" xfId="4" applyFont="1" applyAlignment="1">
      <alignment horizontal="left" vertical="center"/>
    </xf>
    <xf numFmtId="4" fontId="39" fillId="0" borderId="0" xfId="4" applyNumberFormat="1" applyFont="1" applyAlignment="1">
      <alignment vertical="center"/>
    </xf>
    <xf numFmtId="0" fontId="36" fillId="0" borderId="0" xfId="4" applyFont="1" applyAlignment="1">
      <alignment horizontal="right" vertical="center"/>
    </xf>
    <xf numFmtId="0" fontId="40" fillId="0" borderId="0" xfId="4" applyFont="1" applyAlignment="1">
      <alignment horizontal="left" vertical="center"/>
    </xf>
    <xf numFmtId="4" fontId="36" fillId="0" borderId="0" xfId="4" applyNumberFormat="1" applyFont="1" applyAlignment="1">
      <alignment vertical="center"/>
    </xf>
    <xf numFmtId="171" fontId="36" fillId="0" borderId="0" xfId="4" applyNumberFormat="1" applyFont="1" applyAlignment="1">
      <alignment horizontal="right" vertical="center"/>
    </xf>
    <xf numFmtId="0" fontId="32" fillId="5" borderId="0" xfId="4" applyFill="1" applyAlignment="1">
      <alignment vertical="center"/>
    </xf>
    <xf numFmtId="0" fontId="41" fillId="5" borderId="2" xfId="4" applyFont="1" applyFill="1" applyBorder="1" applyAlignment="1">
      <alignment horizontal="left" vertical="center"/>
    </xf>
    <xf numFmtId="0" fontId="32" fillId="5" borderId="25" xfId="4" applyFill="1" applyBorder="1" applyAlignment="1">
      <alignment vertical="center"/>
    </xf>
    <xf numFmtId="0" fontId="41" fillId="5" borderId="25" xfId="4" applyFont="1" applyFill="1" applyBorder="1" applyAlignment="1">
      <alignment horizontal="right" vertical="center"/>
    </xf>
    <xf numFmtId="0" fontId="41" fillId="5" borderId="25" xfId="4" applyFont="1" applyFill="1" applyBorder="1" applyAlignment="1">
      <alignment horizontal="center" vertical="center"/>
    </xf>
    <xf numFmtId="4" fontId="41" fillId="5" borderId="25" xfId="4" applyNumberFormat="1" applyFont="1" applyFill="1" applyBorder="1" applyAlignment="1">
      <alignment vertical="center"/>
    </xf>
    <xf numFmtId="0" fontId="32" fillId="5" borderId="11" xfId="4" applyFill="1" applyBorder="1" applyAlignment="1">
      <alignment vertical="center"/>
    </xf>
    <xf numFmtId="0" fontId="42" fillId="0" borderId="8" xfId="4" applyFont="1" applyBorder="1" applyAlignment="1">
      <alignment horizontal="left" vertical="center"/>
    </xf>
    <xf numFmtId="0" fontId="32" fillId="0" borderId="8" xfId="4" applyBorder="1" applyAlignment="1">
      <alignment vertical="center"/>
    </xf>
    <xf numFmtId="0" fontId="36" fillId="0" borderId="32" xfId="4" applyFont="1" applyBorder="1" applyAlignment="1">
      <alignment horizontal="left" vertical="center"/>
    </xf>
    <xf numFmtId="0" fontId="32" fillId="0" borderId="32" xfId="4" applyBorder="1" applyAlignment="1">
      <alignment vertical="center"/>
    </xf>
    <xf numFmtId="0" fontId="36" fillId="0" borderId="32" xfId="4" applyFont="1" applyBorder="1" applyAlignment="1">
      <alignment horizontal="center" vertical="center"/>
    </xf>
    <xf numFmtId="0" fontId="36" fillId="0" borderId="32" xfId="4" applyFont="1" applyBorder="1" applyAlignment="1">
      <alignment horizontal="right" vertical="center"/>
    </xf>
    <xf numFmtId="0" fontId="32" fillId="0" borderId="33" xfId="4" applyBorder="1" applyAlignment="1">
      <alignment vertical="center"/>
    </xf>
    <xf numFmtId="0" fontId="32" fillId="0" borderId="34" xfId="4" applyBorder="1" applyAlignment="1">
      <alignment vertical="center"/>
    </xf>
    <xf numFmtId="0" fontId="32" fillId="0" borderId="28" xfId="4" applyBorder="1" applyAlignment="1">
      <alignment vertical="center"/>
    </xf>
    <xf numFmtId="0" fontId="32" fillId="0" borderId="29" xfId="4" applyBorder="1" applyAlignment="1">
      <alignment vertical="center"/>
    </xf>
    <xf numFmtId="0" fontId="31" fillId="5" borderId="0" xfId="4" applyFont="1" applyFill="1" applyAlignment="1">
      <alignment horizontal="left" vertical="center"/>
    </xf>
    <xf numFmtId="0" fontId="31" fillId="5" borderId="0" xfId="4" applyFont="1" applyFill="1" applyAlignment="1">
      <alignment horizontal="right" vertical="center"/>
    </xf>
    <xf numFmtId="0" fontId="43" fillId="0" borderId="0" xfId="4" applyFont="1" applyAlignment="1">
      <alignment horizontal="left" vertical="center"/>
    </xf>
    <xf numFmtId="0" fontId="44" fillId="0" borderId="0" xfId="4" applyFont="1" applyAlignment="1">
      <alignment vertical="center"/>
    </xf>
    <xf numFmtId="0" fontId="44" fillId="0" borderId="30" xfId="4" applyFont="1" applyBorder="1" applyAlignment="1">
      <alignment vertical="center"/>
    </xf>
    <xf numFmtId="0" fontId="44" fillId="0" borderId="35" xfId="4" applyFont="1" applyBorder="1" applyAlignment="1">
      <alignment horizontal="left" vertical="center"/>
    </xf>
    <xf numFmtId="0" fontId="44" fillId="0" borderId="35" xfId="4" applyFont="1" applyBorder="1" applyAlignment="1">
      <alignment vertical="center"/>
    </xf>
    <xf numFmtId="4" fontId="44" fillId="0" borderId="35" xfId="4" applyNumberFormat="1" applyFont="1" applyBorder="1" applyAlignment="1">
      <alignment vertical="center"/>
    </xf>
    <xf numFmtId="0" fontId="45" fillId="0" borderId="0" xfId="4" applyFont="1" applyAlignment="1">
      <alignment vertical="center"/>
    </xf>
    <xf numFmtId="0" fontId="45" fillId="0" borderId="30" xfId="4" applyFont="1" applyBorder="1" applyAlignment="1">
      <alignment vertical="center"/>
    </xf>
    <xf numFmtId="0" fontId="45" fillId="0" borderId="35" xfId="4" applyFont="1" applyBorder="1" applyAlignment="1">
      <alignment horizontal="left" vertical="center"/>
    </xf>
    <xf numFmtId="0" fontId="45" fillId="0" borderId="35" xfId="4" applyFont="1" applyBorder="1" applyAlignment="1">
      <alignment vertical="center"/>
    </xf>
    <xf numFmtId="4" fontId="45" fillId="0" borderId="35" xfId="4" applyNumberFormat="1" applyFont="1" applyBorder="1" applyAlignment="1">
      <alignment vertical="center"/>
    </xf>
    <xf numFmtId="0" fontId="32" fillId="0" borderId="0" xfId="4" applyAlignment="1">
      <alignment horizontal="center" vertical="center" wrapText="1"/>
    </xf>
    <xf numFmtId="0" fontId="32" fillId="0" borderId="30" xfId="4" applyBorder="1" applyAlignment="1">
      <alignment horizontal="center" vertical="center" wrapText="1"/>
    </xf>
    <xf numFmtId="0" fontId="31" fillId="5" borderId="36" xfId="4" applyFont="1" applyFill="1" applyBorder="1" applyAlignment="1">
      <alignment horizontal="center" vertical="center" wrapText="1"/>
    </xf>
    <xf numFmtId="0" fontId="31" fillId="5" borderId="37" xfId="4" applyFont="1" applyFill="1" applyBorder="1" applyAlignment="1">
      <alignment horizontal="center" vertical="center" wrapText="1"/>
    </xf>
    <xf numFmtId="0" fontId="31" fillId="5" borderId="38" xfId="4" applyFont="1" applyFill="1" applyBorder="1" applyAlignment="1">
      <alignment horizontal="center" vertical="center" wrapText="1"/>
    </xf>
    <xf numFmtId="0" fontId="46" fillId="0" borderId="36" xfId="4" applyFont="1" applyBorder="1" applyAlignment="1">
      <alignment horizontal="center" vertical="center" wrapText="1"/>
    </xf>
    <xf numFmtId="0" fontId="46" fillId="0" borderId="37" xfId="4" applyFont="1" applyBorder="1" applyAlignment="1">
      <alignment horizontal="center" vertical="center" wrapText="1"/>
    </xf>
    <xf numFmtId="0" fontId="46" fillId="0" borderId="38" xfId="4" applyFont="1" applyBorder="1" applyAlignment="1">
      <alignment horizontal="center" vertical="center" wrapText="1"/>
    </xf>
    <xf numFmtId="0" fontId="39" fillId="0" borderId="0" xfId="4" applyFont="1" applyAlignment="1">
      <alignment horizontal="left" vertical="center"/>
    </xf>
    <xf numFmtId="4" fontId="39" fillId="0" borderId="0" xfId="4" applyNumberFormat="1" applyFont="1"/>
    <xf numFmtId="0" fontId="32" fillId="0" borderId="39" xfId="4" applyBorder="1" applyAlignment="1">
      <alignment vertical="center"/>
    </xf>
    <xf numFmtId="172" fontId="47" fillId="0" borderId="31" xfId="4" applyNumberFormat="1" applyFont="1" applyBorder="1"/>
    <xf numFmtId="172" fontId="47" fillId="0" borderId="40" xfId="4" applyNumberFormat="1" applyFont="1" applyBorder="1"/>
    <xf numFmtId="4" fontId="48" fillId="0" borderId="0" xfId="4" applyNumberFormat="1" applyFont="1" applyAlignment="1">
      <alignment vertical="center"/>
    </xf>
    <xf numFmtId="0" fontId="49" fillId="0" borderId="0" xfId="4" applyFont="1"/>
    <xf numFmtId="0" fontId="49" fillId="0" borderId="30" xfId="4" applyFont="1" applyBorder="1"/>
    <xf numFmtId="0" fontId="49" fillId="0" borderId="0" xfId="4" applyFont="1" applyAlignment="1">
      <alignment horizontal="left"/>
    </xf>
    <xf numFmtId="0" fontId="44" fillId="0" borderId="0" xfId="4" applyFont="1" applyAlignment="1">
      <alignment horizontal="left"/>
    </xf>
    <xf numFmtId="4" fontId="44" fillId="0" borderId="0" xfId="4" applyNumberFormat="1" applyFont="1"/>
    <xf numFmtId="0" fontId="49" fillId="0" borderId="41" xfId="4" applyFont="1" applyBorder="1"/>
    <xf numFmtId="172" fontId="49" fillId="0" borderId="0" xfId="4" applyNumberFormat="1" applyFont="1"/>
    <xf numFmtId="172" fontId="49" fillId="0" borderId="42" xfId="4" applyNumberFormat="1" applyFont="1" applyBorder="1"/>
    <xf numFmtId="0" fontId="49" fillId="0" borderId="0" xfId="4" applyFont="1" applyAlignment="1">
      <alignment horizontal="center"/>
    </xf>
    <xf numFmtId="4" fontId="49" fillId="0" borderId="0" xfId="4" applyNumberFormat="1" applyFont="1" applyAlignment="1">
      <alignment vertical="center"/>
    </xf>
    <xf numFmtId="0" fontId="45" fillId="0" borderId="0" xfId="4" applyFont="1" applyAlignment="1">
      <alignment horizontal="left"/>
    </xf>
    <xf numFmtId="4" fontId="45" fillId="0" borderId="0" xfId="4" applyNumberFormat="1" applyFont="1"/>
    <xf numFmtId="0" fontId="32" fillId="0" borderId="30" xfId="4" applyBorder="1" applyAlignment="1" applyProtection="1">
      <alignment vertical="center"/>
      <protection locked="0"/>
    </xf>
    <xf numFmtId="0" fontId="31" fillId="0" borderId="43" xfId="4" applyFont="1" applyBorder="1" applyAlignment="1" applyProtection="1">
      <alignment horizontal="center" vertical="center"/>
      <protection locked="0"/>
    </xf>
    <xf numFmtId="49" fontId="31" fillId="0" borderId="43" xfId="4" applyNumberFormat="1" applyFont="1" applyBorder="1" applyAlignment="1" applyProtection="1">
      <alignment horizontal="left" vertical="center" wrapText="1"/>
      <protection locked="0"/>
    </xf>
    <xf numFmtId="0" fontId="31" fillId="0" borderId="43" xfId="4" applyFont="1" applyBorder="1" applyAlignment="1" applyProtection="1">
      <alignment horizontal="left" vertical="center" wrapText="1"/>
      <protection locked="0"/>
    </xf>
    <xf numFmtId="0" fontId="31" fillId="0" borderId="43" xfId="4" applyFont="1" applyBorder="1" applyAlignment="1" applyProtection="1">
      <alignment horizontal="center" vertical="center" wrapText="1"/>
      <protection locked="0"/>
    </xf>
    <xf numFmtId="169" fontId="31" fillId="0" borderId="43" xfId="4" applyNumberFormat="1" applyFont="1" applyBorder="1" applyAlignment="1" applyProtection="1">
      <alignment vertical="center"/>
      <protection locked="0"/>
    </xf>
    <xf numFmtId="4" fontId="31" fillId="0" borderId="43" xfId="4" applyNumberFormat="1" applyFont="1" applyBorder="1" applyAlignment="1" applyProtection="1">
      <alignment vertical="center"/>
      <protection locked="0"/>
    </xf>
    <xf numFmtId="0" fontId="46" fillId="0" borderId="41" xfId="4" applyFont="1" applyBorder="1" applyAlignment="1">
      <alignment horizontal="left" vertical="center"/>
    </xf>
    <xf numFmtId="0" fontId="46" fillId="0" borderId="0" xfId="4" applyFont="1" applyAlignment="1">
      <alignment horizontal="center" vertical="center"/>
    </xf>
    <xf numFmtId="172" fontId="46" fillId="0" borderId="0" xfId="4" applyNumberFormat="1" applyFont="1" applyAlignment="1">
      <alignment vertical="center"/>
    </xf>
    <xf numFmtId="172" fontId="46" fillId="0" borderId="42" xfId="4" applyNumberFormat="1" applyFont="1" applyBorder="1" applyAlignment="1">
      <alignment vertical="center"/>
    </xf>
    <xf numFmtId="0" fontId="31" fillId="0" borderId="0" xfId="4" applyFont="1" applyAlignment="1">
      <alignment horizontal="left" vertical="center"/>
    </xf>
    <xf numFmtId="4" fontId="32" fillId="0" borderId="0" xfId="4" applyNumberFormat="1" applyAlignment="1">
      <alignment vertical="center"/>
    </xf>
    <xf numFmtId="0" fontId="50" fillId="0" borderId="0" xfId="4" applyFont="1" applyAlignment="1">
      <alignment vertical="center"/>
    </xf>
    <xf numFmtId="0" fontId="50" fillId="0" borderId="30" xfId="4" applyFont="1" applyBorder="1" applyAlignment="1">
      <alignment vertical="center"/>
    </xf>
    <xf numFmtId="0" fontId="51" fillId="0" borderId="0" xfId="4" applyFont="1" applyAlignment="1">
      <alignment horizontal="left" vertical="center"/>
    </xf>
    <xf numFmtId="0" fontId="50" fillId="0" borderId="0" xfId="4" applyFont="1" applyAlignment="1">
      <alignment horizontal="left" vertical="center"/>
    </xf>
    <xf numFmtId="0" fontId="50" fillId="0" borderId="0" xfId="4" applyFont="1" applyAlignment="1">
      <alignment horizontal="left" vertical="center" wrapText="1"/>
    </xf>
    <xf numFmtId="169" fontId="50" fillId="0" borderId="0" xfId="4" applyNumberFormat="1" applyFont="1" applyAlignment="1">
      <alignment vertical="center"/>
    </xf>
    <xf numFmtId="0" fontId="50" fillId="0" borderId="41" xfId="4" applyFont="1" applyBorder="1" applyAlignment="1">
      <alignment vertical="center"/>
    </xf>
    <xf numFmtId="0" fontId="50" fillId="0" borderId="42" xfId="4" applyFont="1" applyBorder="1" applyAlignment="1">
      <alignment vertical="center"/>
    </xf>
    <xf numFmtId="0" fontId="52" fillId="0" borderId="43" xfId="4" applyFont="1" applyBorder="1" applyAlignment="1" applyProtection="1">
      <alignment horizontal="center" vertical="center"/>
      <protection locked="0"/>
    </xf>
    <xf numFmtId="49" fontId="52" fillId="0" borderId="43" xfId="4" applyNumberFormat="1" applyFont="1" applyBorder="1" applyAlignment="1" applyProtection="1">
      <alignment horizontal="left" vertical="center" wrapText="1"/>
      <protection locked="0"/>
    </xf>
    <xf numFmtId="0" fontId="52" fillId="0" borderId="43" xfId="4" applyFont="1" applyBorder="1" applyAlignment="1" applyProtection="1">
      <alignment horizontal="left" vertical="center" wrapText="1"/>
      <protection locked="0"/>
    </xf>
    <xf numFmtId="0" fontId="52" fillId="0" borderId="43" xfId="4" applyFont="1" applyBorder="1" applyAlignment="1" applyProtection="1">
      <alignment horizontal="center" vertical="center" wrapText="1"/>
      <protection locked="0"/>
    </xf>
    <xf numFmtId="169" fontId="52" fillId="0" borderId="43" xfId="4" applyNumberFormat="1" applyFont="1" applyBorder="1" applyAlignment="1" applyProtection="1">
      <alignment vertical="center"/>
      <protection locked="0"/>
    </xf>
    <xf numFmtId="4" fontId="52" fillId="0" borderId="43" xfId="4" applyNumberFormat="1" applyFont="1" applyBorder="1" applyAlignment="1" applyProtection="1">
      <alignment vertical="center"/>
      <protection locked="0"/>
    </xf>
    <xf numFmtId="0" fontId="53" fillId="0" borderId="30" xfId="4" applyFont="1" applyBorder="1" applyAlignment="1">
      <alignment vertical="center"/>
    </xf>
    <xf numFmtId="0" fontId="52" fillId="0" borderId="41" xfId="4" applyFont="1" applyBorder="1" applyAlignment="1">
      <alignment horizontal="left" vertical="center"/>
    </xf>
    <xf numFmtId="0" fontId="52" fillId="0" borderId="0" xfId="4" applyFont="1" applyAlignment="1">
      <alignment horizontal="center" vertical="center"/>
    </xf>
    <xf numFmtId="0" fontId="46" fillId="0" borderId="44" xfId="4" applyFont="1" applyBorder="1" applyAlignment="1">
      <alignment horizontal="left" vertical="center"/>
    </xf>
    <xf numFmtId="0" fontId="46" fillId="0" borderId="35" xfId="4" applyFont="1" applyBorder="1" applyAlignment="1">
      <alignment horizontal="center" vertical="center"/>
    </xf>
    <xf numFmtId="172" fontId="46" fillId="0" borderId="35" xfId="4" applyNumberFormat="1" applyFont="1" applyBorder="1" applyAlignment="1">
      <alignment vertical="center"/>
    </xf>
    <xf numFmtId="172" fontId="46" fillId="0" borderId="45" xfId="4" applyNumberFormat="1" applyFont="1" applyBorder="1" applyAlignment="1">
      <alignment vertical="center"/>
    </xf>
    <xf numFmtId="0" fontId="54" fillId="0" borderId="0" xfId="4" applyFont="1" applyAlignment="1">
      <alignment horizontal="left" vertical="center"/>
    </xf>
    <xf numFmtId="0" fontId="33" fillId="0" borderId="0" xfId="4" applyFont="1" applyAlignment="1">
      <alignment horizontal="left" vertical="center"/>
    </xf>
    <xf numFmtId="0" fontId="36" fillId="0" borderId="0" xfId="4" applyFont="1" applyAlignment="1">
      <alignment horizontal="left" vertical="top"/>
    </xf>
    <xf numFmtId="0" fontId="37" fillId="0" borderId="0" xfId="4" applyFont="1" applyAlignment="1">
      <alignment horizontal="left" vertical="top"/>
    </xf>
    <xf numFmtId="0" fontId="32" fillId="0" borderId="8" xfId="4" applyBorder="1"/>
    <xf numFmtId="0" fontId="38" fillId="0" borderId="32" xfId="4" applyFont="1" applyBorder="1" applyAlignment="1">
      <alignment horizontal="left" vertical="center"/>
    </xf>
    <xf numFmtId="0" fontId="36" fillId="0" borderId="0" xfId="4" applyFont="1" applyAlignment="1">
      <alignment vertical="center"/>
    </xf>
    <xf numFmtId="0" fontId="36" fillId="0" borderId="30" xfId="4" applyFont="1" applyBorder="1" applyAlignment="1">
      <alignment vertical="center"/>
    </xf>
    <xf numFmtId="0" fontId="32" fillId="6" borderId="0" xfId="4" applyFill="1" applyAlignment="1">
      <alignment vertical="center"/>
    </xf>
    <xf numFmtId="0" fontId="41" fillId="6" borderId="2" xfId="4" applyFont="1" applyFill="1" applyBorder="1" applyAlignment="1">
      <alignment horizontal="left" vertical="center"/>
    </xf>
    <xf numFmtId="0" fontId="32" fillId="6" borderId="25" xfId="4" applyFill="1" applyBorder="1" applyAlignment="1">
      <alignment vertical="center"/>
    </xf>
    <xf numFmtId="0" fontId="41" fillId="6" borderId="25" xfId="4" applyFont="1" applyFill="1" applyBorder="1" applyAlignment="1">
      <alignment horizontal="center" vertical="center"/>
    </xf>
    <xf numFmtId="0" fontId="29" fillId="0" borderId="0" xfId="4" applyFont="1" applyAlignment="1">
      <alignment vertical="center"/>
    </xf>
    <xf numFmtId="0" fontId="29" fillId="0" borderId="30" xfId="4" applyFont="1" applyBorder="1" applyAlignment="1">
      <alignment vertical="center"/>
    </xf>
    <xf numFmtId="0" fontId="37" fillId="0" borderId="0" xfId="4" applyFont="1" applyAlignment="1">
      <alignment vertical="center"/>
    </xf>
    <xf numFmtId="0" fontId="37" fillId="0" borderId="30" xfId="4" applyFont="1" applyBorder="1" applyAlignment="1">
      <alignment vertical="center"/>
    </xf>
    <xf numFmtId="0" fontId="37" fillId="0" borderId="0" xfId="4" applyFont="1" applyAlignment="1">
      <alignment horizontal="left" vertical="center"/>
    </xf>
    <xf numFmtId="0" fontId="38" fillId="0" borderId="0" xfId="4" applyFont="1" applyAlignment="1">
      <alignment vertical="center"/>
    </xf>
    <xf numFmtId="0" fontId="32" fillId="0" borderId="40" xfId="4" applyBorder="1" applyAlignment="1">
      <alignment vertical="center"/>
    </xf>
    <xf numFmtId="0" fontId="32" fillId="0" borderId="42" xfId="4" applyBorder="1" applyAlignment="1">
      <alignment vertical="center"/>
    </xf>
    <xf numFmtId="0" fontId="31" fillId="5" borderId="0" xfId="4" applyFont="1" applyFill="1" applyAlignment="1">
      <alignment horizontal="center" vertical="center"/>
    </xf>
    <xf numFmtId="0" fontId="41" fillId="0" borderId="0" xfId="4" applyFont="1" applyAlignment="1">
      <alignment vertical="center"/>
    </xf>
    <xf numFmtId="0" fontId="41" fillId="0" borderId="30" xfId="4" applyFont="1" applyBorder="1" applyAlignment="1">
      <alignment vertical="center"/>
    </xf>
    <xf numFmtId="0" fontId="39" fillId="0" borderId="0" xfId="4" applyFont="1" applyAlignment="1">
      <alignment vertical="center"/>
    </xf>
    <xf numFmtId="0" fontId="41" fillId="0" borderId="0" xfId="4" applyFont="1" applyAlignment="1">
      <alignment horizontal="center" vertical="center"/>
    </xf>
    <xf numFmtId="4" fontId="56" fillId="0" borderId="41" xfId="4" applyNumberFormat="1" applyFont="1" applyBorder="1" applyAlignment="1">
      <alignment vertical="center"/>
    </xf>
    <xf numFmtId="4" fontId="56" fillId="0" borderId="0" xfId="4" applyNumberFormat="1" applyFont="1" applyAlignment="1">
      <alignment vertical="center"/>
    </xf>
    <xf numFmtId="172" fontId="56" fillId="0" borderId="0" xfId="4" applyNumberFormat="1" applyFont="1" applyAlignment="1">
      <alignment vertical="center"/>
    </xf>
    <xf numFmtId="4" fontId="56" fillId="0" borderId="42" xfId="4" applyNumberFormat="1" applyFont="1" applyBorder="1" applyAlignment="1">
      <alignment vertical="center"/>
    </xf>
    <xf numFmtId="0" fontId="41" fillId="0" borderId="0" xfId="4" applyFont="1" applyAlignment="1">
      <alignment horizontal="left" vertical="center"/>
    </xf>
    <xf numFmtId="0" fontId="57" fillId="0" borderId="0" xfId="4" applyFont="1" applyAlignment="1">
      <alignment horizontal="left" vertical="center"/>
    </xf>
    <xf numFmtId="0" fontId="59" fillId="0" borderId="0" xfId="5" applyFont="1" applyAlignment="1">
      <alignment horizontal="center" vertical="center"/>
    </xf>
    <xf numFmtId="0" fontId="60" fillId="0" borderId="30" xfId="4" applyFont="1" applyBorder="1" applyAlignment="1">
      <alignment vertical="center"/>
    </xf>
    <xf numFmtId="0" fontId="61" fillId="0" borderId="0" xfId="4" applyFont="1" applyAlignment="1">
      <alignment vertical="center"/>
    </xf>
    <xf numFmtId="0" fontId="62" fillId="0" borderId="0" xfId="4" applyFont="1" applyAlignment="1">
      <alignment vertical="center"/>
    </xf>
    <xf numFmtId="0" fontId="37" fillId="0" borderId="0" xfId="4" applyFont="1" applyAlignment="1">
      <alignment horizontal="center" vertical="center"/>
    </xf>
    <xf numFmtId="4" fontId="63" fillId="0" borderId="44" xfId="4" applyNumberFormat="1" applyFont="1" applyBorder="1" applyAlignment="1">
      <alignment vertical="center"/>
    </xf>
    <xf numFmtId="4" fontId="63" fillId="0" borderId="35" xfId="4" applyNumberFormat="1" applyFont="1" applyBorder="1" applyAlignment="1">
      <alignment vertical="center"/>
    </xf>
    <xf numFmtId="172" fontId="63" fillId="0" borderId="35" xfId="4" applyNumberFormat="1" applyFont="1" applyBorder="1" applyAlignment="1">
      <alignment vertical="center"/>
    </xf>
    <xf numFmtId="4" fontId="63" fillId="0" borderId="45" xfId="4" applyNumberFormat="1" applyFont="1" applyBorder="1" applyAlignment="1">
      <alignment vertical="center"/>
    </xf>
    <xf numFmtId="0" fontId="60" fillId="0" borderId="0" xfId="4" applyFont="1" applyAlignment="1">
      <alignment vertical="center"/>
    </xf>
    <xf numFmtId="0" fontId="60" fillId="0" borderId="0" xfId="4" applyFont="1" applyAlignment="1">
      <alignment horizontal="left" vertical="center"/>
    </xf>
    <xf numFmtId="4" fontId="63" fillId="0" borderId="0" xfId="4" applyNumberFormat="1" applyFont="1" applyAlignment="1">
      <alignment vertical="center"/>
    </xf>
    <xf numFmtId="172" fontId="63" fillId="0" borderId="0" xfId="4" applyNumberFormat="1" applyFont="1" applyAlignment="1">
      <alignment vertical="center"/>
    </xf>
    <xf numFmtId="0" fontId="24" fillId="0" borderId="4" xfId="0" applyFont="1" applyBorder="1" applyAlignment="1">
      <alignment horizontal="center"/>
    </xf>
    <xf numFmtId="49" fontId="22" fillId="0" borderId="6" xfId="0" applyNumberFormat="1" applyFont="1" applyBorder="1" applyAlignment="1">
      <alignment horizontal="left" vertical="top" wrapText="1"/>
    </xf>
    <xf numFmtId="49" fontId="22" fillId="0" borderId="7" xfId="0" applyNumberFormat="1" applyFont="1" applyBorder="1" applyAlignment="1">
      <alignment horizontal="left" vertical="top" wrapText="1"/>
    </xf>
    <xf numFmtId="0" fontId="2" fillId="0" borderId="10" xfId="0" applyFont="1" applyBorder="1" applyAlignment="1">
      <alignment horizontal="center"/>
    </xf>
    <xf numFmtId="49" fontId="22" fillId="0" borderId="0" xfId="0" applyNumberFormat="1" applyFont="1" applyAlignment="1">
      <alignment horizontal="right" vertical="top" wrapText="1"/>
    </xf>
    <xf numFmtId="0" fontId="16" fillId="0" borderId="0" xfId="0" applyFont="1" applyAlignment="1">
      <alignment horizontal="center"/>
    </xf>
    <xf numFmtId="49" fontId="22" fillId="0" borderId="0" xfId="0" applyNumberFormat="1" applyFont="1" applyAlignment="1">
      <alignment horizontal="left" vertical="top" wrapText="1"/>
    </xf>
    <xf numFmtId="0" fontId="2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2" fillId="0" borderId="3" xfId="0" applyFont="1" applyBorder="1" applyAlignment="1">
      <alignment horizontal="center"/>
    </xf>
    <xf numFmtId="0" fontId="61" fillId="0" borderId="0" xfId="4" applyFont="1" applyAlignment="1">
      <alignment horizontal="left" vertical="center" wrapText="1"/>
    </xf>
    <xf numFmtId="4" fontId="62" fillId="0" borderId="0" xfId="4" applyNumberFormat="1" applyFont="1" applyAlignment="1">
      <alignment vertical="center"/>
    </xf>
    <xf numFmtId="0" fontId="62" fillId="0" borderId="0" xfId="4" applyFont="1" applyAlignment="1">
      <alignment vertical="center"/>
    </xf>
    <xf numFmtId="4" fontId="39" fillId="0" borderId="0" xfId="4" applyNumberFormat="1" applyFont="1" applyAlignment="1">
      <alignment horizontal="right" vertical="center"/>
    </xf>
    <xf numFmtId="4" fontId="39" fillId="0" borderId="0" xfId="4" applyNumberFormat="1" applyFont="1" applyAlignment="1">
      <alignment vertical="center"/>
    </xf>
    <xf numFmtId="170" fontId="29" fillId="0" borderId="0" xfId="4" applyNumberFormat="1" applyFont="1" applyAlignment="1">
      <alignment horizontal="left" vertical="center"/>
    </xf>
    <xf numFmtId="0" fontId="29" fillId="0" borderId="0" xfId="4" applyFont="1" applyAlignment="1">
      <alignment vertical="center" wrapText="1"/>
    </xf>
    <xf numFmtId="0" fontId="29" fillId="0" borderId="0" xfId="4" applyFont="1" applyAlignment="1">
      <alignment vertical="center"/>
    </xf>
    <xf numFmtId="0" fontId="56" fillId="0" borderId="39" xfId="4" applyFont="1" applyBorder="1" applyAlignment="1">
      <alignment horizontal="center" vertical="center"/>
    </xf>
    <xf numFmtId="0" fontId="56" fillId="0" borderId="31" xfId="4" applyFont="1" applyBorder="1" applyAlignment="1">
      <alignment horizontal="left" vertical="center"/>
    </xf>
    <xf numFmtId="0" fontId="40" fillId="0" borderId="41" xfId="4" applyFont="1" applyBorder="1" applyAlignment="1">
      <alignment horizontal="left" vertical="center"/>
    </xf>
    <xf numFmtId="0" fontId="40" fillId="0" borderId="0" xfId="4" applyFont="1" applyAlignment="1">
      <alignment horizontal="left" vertical="center"/>
    </xf>
    <xf numFmtId="0" fontId="31" fillId="5" borderId="2" xfId="4" applyFont="1" applyFill="1" applyBorder="1" applyAlignment="1">
      <alignment horizontal="center" vertical="center"/>
    </xf>
    <xf numFmtId="0" fontId="31" fillId="5" borderId="25" xfId="4" applyFont="1" applyFill="1" applyBorder="1" applyAlignment="1">
      <alignment horizontal="left" vertical="center"/>
    </xf>
    <xf numFmtId="0" fontId="31" fillId="5" borderId="25" xfId="4" applyFont="1" applyFill="1" applyBorder="1" applyAlignment="1">
      <alignment horizontal="center" vertical="center"/>
    </xf>
    <xf numFmtId="0" fontId="31" fillId="5" borderId="25" xfId="4" applyFont="1" applyFill="1" applyBorder="1" applyAlignment="1">
      <alignment horizontal="right" vertical="center"/>
    </xf>
    <xf numFmtId="0" fontId="31" fillId="5" borderId="11" xfId="4" applyFont="1" applyFill="1" applyBorder="1" applyAlignment="1">
      <alignment horizontal="left" vertical="center"/>
    </xf>
    <xf numFmtId="0" fontId="37" fillId="0" borderId="0" xfId="4" applyFont="1" applyAlignment="1">
      <alignment horizontal="left" vertical="center" wrapText="1"/>
    </xf>
    <xf numFmtId="0" fontId="37" fillId="0" borderId="0" xfId="4" applyFont="1" applyAlignment="1">
      <alignment vertical="center"/>
    </xf>
    <xf numFmtId="171" fontId="36" fillId="0" borderId="0" xfId="4" applyNumberFormat="1" applyFont="1" applyAlignment="1">
      <alignment horizontal="left" vertical="center"/>
    </xf>
    <xf numFmtId="0" fontId="36" fillId="0" borderId="0" xfId="4" applyFont="1" applyAlignment="1">
      <alignment vertical="center"/>
    </xf>
    <xf numFmtId="4" fontId="55" fillId="0" borderId="0" xfId="4" applyNumberFormat="1" applyFont="1" applyAlignment="1">
      <alignment vertical="center"/>
    </xf>
    <xf numFmtId="0" fontId="41" fillId="6" borderId="25" xfId="4" applyFont="1" applyFill="1" applyBorder="1" applyAlignment="1">
      <alignment horizontal="left" vertical="center"/>
    </xf>
    <xf numFmtId="0" fontId="32" fillId="6" borderId="25" xfId="4" applyFill="1" applyBorder="1" applyAlignment="1">
      <alignment vertical="center"/>
    </xf>
    <xf numFmtId="4" fontId="41" fillId="6" borderId="25" xfId="4" applyNumberFormat="1" applyFont="1" applyFill="1" applyBorder="1" applyAlignment="1">
      <alignment vertical="center"/>
    </xf>
    <xf numFmtId="0" fontId="32" fillId="6" borderId="11" xfId="4" applyFill="1" applyBorder="1" applyAlignment="1">
      <alignment vertical="center"/>
    </xf>
    <xf numFmtId="0" fontId="36" fillId="0" borderId="0" xfId="4" applyFont="1" applyAlignment="1">
      <alignment horizontal="right" vertical="center"/>
    </xf>
    <xf numFmtId="0" fontId="33" fillId="4" borderId="0" xfId="4" applyFont="1" applyFill="1" applyAlignment="1">
      <alignment horizontal="center" vertical="center"/>
    </xf>
    <xf numFmtId="0" fontId="32" fillId="0" borderId="0" xfId="4"/>
    <xf numFmtId="0" fontId="29" fillId="0" borderId="0" xfId="4" applyFont="1" applyAlignment="1">
      <alignment horizontal="left" vertical="center"/>
    </xf>
    <xf numFmtId="0" fontId="37" fillId="0" borderId="0" xfId="4" applyFont="1" applyAlignment="1">
      <alignment horizontal="left" vertical="top" wrapText="1"/>
    </xf>
    <xf numFmtId="0" fontId="29" fillId="0" borderId="0" xfId="4" applyFont="1" applyAlignment="1">
      <alignment horizontal="left" vertical="center" wrapText="1"/>
    </xf>
    <xf numFmtId="4" fontId="38" fillId="0" borderId="32" xfId="4" applyNumberFormat="1" applyFont="1" applyBorder="1" applyAlignment="1">
      <alignment vertical="center"/>
    </xf>
    <xf numFmtId="0" fontId="32" fillId="0" borderId="32" xfId="4" applyBorder="1" applyAlignment="1">
      <alignment vertical="center"/>
    </xf>
    <xf numFmtId="0" fontId="32" fillId="0" borderId="0" xfId="4" applyAlignment="1">
      <alignment vertical="center"/>
    </xf>
    <xf numFmtId="0" fontId="36" fillId="0" borderId="0" xfId="4" applyFont="1" applyAlignment="1">
      <alignment horizontal="left" vertical="center" wrapText="1"/>
    </xf>
    <xf numFmtId="0" fontId="36" fillId="0" borderId="0" xfId="4" applyFont="1" applyAlignment="1">
      <alignment horizontal="left" vertical="center"/>
    </xf>
    <xf numFmtId="49" fontId="8" fillId="0" borderId="0" xfId="0" applyNumberFormat="1" applyFont="1" applyAlignment="1">
      <alignment horizontal="left" vertical="top" wrapText="1"/>
    </xf>
    <xf numFmtId="166" fontId="8" fillId="0" borderId="0" xfId="0" applyNumberFormat="1" applyFont="1" applyAlignment="1">
      <alignment horizontal="left" vertical="top" wrapText="1"/>
    </xf>
    <xf numFmtId="165" fontId="8" fillId="0" borderId="0" xfId="0" applyNumberFormat="1" applyFont="1" applyAlignment="1">
      <alignment horizontal="left" vertical="top" wrapText="1"/>
    </xf>
    <xf numFmtId="164" fontId="8" fillId="0" borderId="15" xfId="0" applyNumberFormat="1" applyFont="1" applyBorder="1" applyAlignment="1">
      <alignment horizontal="left" vertical="top" wrapText="1"/>
    </xf>
  </cellXfs>
  <cellStyles count="6">
    <cellStyle name="Hypertextový odkaz 2" xfId="5" xr:uid="{3E2F2922-DE04-4749-A72B-653279BCBDBC}"/>
    <cellStyle name="Normální" xfId="0" builtinId="0"/>
    <cellStyle name="Normální 2" xfId="1" xr:uid="{9FD304F4-CA68-4868-A32C-C98283A48503}"/>
    <cellStyle name="Normální 2 2" xfId="3" xr:uid="{85CCB34D-FDDE-417C-A632-5CF55E0BF2AA}"/>
    <cellStyle name="Normální 3" xfId="4" xr:uid="{D266B709-7D2A-42B1-B9B1-34567FE57E45}"/>
    <cellStyle name="normální 3 2" xfId="2" xr:uid="{4F278758-1523-4671-950F-0A9192A92D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4479D6D9-B1E0-49F9-B2E3-F5A1108A0871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974867F8-BA88-48EF-A1D3-4EE99EB9B972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P&#345;&#237;prava\PETROM%20STAVBY\2025\Realizovan&#233;\V&#253;slun&#237;%20-%20komunikace%20Volyn&#283;\ZL\p&#345;&#237;po&#269;et-%20V&#253;slun&#237;%20-%20oprava%20MK%20Volyn&#283;.xlsx" TargetMode="External"/><Relationship Id="rId1" Type="http://schemas.openxmlformats.org/officeDocument/2006/relationships/externalLinkPath" Target="file:///P:\P&#345;&#237;prava\PETROM%20STAVBY\2025\Realizovan&#233;\V&#253;slun&#237;%20-%20komunikace%20Volyn&#283;\ZL\p&#345;&#237;po&#269;et-%20V&#253;slun&#237;%20-%20oprava%20MK%20Volyn&#2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kapitulace stavby"/>
      <sheetName val="přípočet - Příkopové žlab..."/>
    </sheetNames>
    <sheetDataSet>
      <sheetData sheetId="0">
        <row r="6">
          <cell r="K6" t="str">
            <v>Výsluní - oprava MK Volyně</v>
          </cell>
        </row>
        <row r="8">
          <cell r="AN8" t="str">
            <v>5. 12. 2025</v>
          </cell>
        </row>
        <row r="10">
          <cell r="AN10" t="str">
            <v/>
          </cell>
        </row>
        <row r="11">
          <cell r="E11" t="str">
            <v xml:space="preserve"> </v>
          </cell>
          <cell r="AN11" t="str">
            <v/>
          </cell>
        </row>
        <row r="13">
          <cell r="AN13" t="str">
            <v/>
          </cell>
        </row>
        <row r="14">
          <cell r="E14" t="str">
            <v xml:space="preserve"> </v>
          </cell>
          <cell r="AN14" t="str">
            <v/>
          </cell>
        </row>
        <row r="16">
          <cell r="AN16" t="str">
            <v/>
          </cell>
        </row>
        <row r="17">
          <cell r="E17" t="str">
            <v xml:space="preserve"> </v>
          </cell>
          <cell r="AN17" t="str">
            <v/>
          </cell>
        </row>
        <row r="19">
          <cell r="AN19" t="str">
            <v/>
          </cell>
        </row>
        <row r="20">
          <cell r="E20" t="str">
            <v xml:space="preserve"> </v>
          </cell>
          <cell r="AN20" t="str">
            <v/>
          </cell>
        </row>
      </sheetData>
      <sheetData sheetId="1">
        <row r="30">
          <cell r="J30">
            <v>21488.7</v>
          </cell>
        </row>
        <row r="33">
          <cell r="F33">
            <v>21488.7</v>
          </cell>
          <cell r="J33">
            <v>4512.63</v>
          </cell>
        </row>
        <row r="34">
          <cell r="F34">
            <v>0</v>
          </cell>
          <cell r="J34">
            <v>0</v>
          </cell>
        </row>
        <row r="35">
          <cell r="F35">
            <v>0</v>
          </cell>
          <cell r="J35">
            <v>0</v>
          </cell>
        </row>
        <row r="36">
          <cell r="F36">
            <v>0</v>
          </cell>
          <cell r="J36">
            <v>0</v>
          </cell>
        </row>
        <row r="37">
          <cell r="F37">
            <v>0</v>
          </cell>
        </row>
        <row r="121">
          <cell r="P121">
            <v>10.440999999999999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49"/>
  <sheetViews>
    <sheetView showGridLines="0" topLeftCell="B4" zoomScaleNormal="100" workbookViewId="0">
      <selection activeCell="E25" sqref="E25"/>
    </sheetView>
  </sheetViews>
  <sheetFormatPr defaultColWidth="9.140625" defaultRowHeight="8.25" x14ac:dyDescent="0.15"/>
  <cols>
    <col min="1" max="1" width="9.42578125" style="6" hidden="1" customWidth="1"/>
    <col min="2" max="2" width="4.7109375" style="6" customWidth="1"/>
    <col min="3" max="6" width="32.7109375" style="6" customWidth="1"/>
    <col min="7" max="9" width="9.140625" style="6"/>
    <col min="10" max="10" width="96" style="6" hidden="1" customWidth="1"/>
    <col min="11" max="16384" width="9.140625" style="6"/>
  </cols>
  <sheetData>
    <row r="2" spans="1:10" s="10" customFormat="1" ht="16.5" x14ac:dyDescent="0.25">
      <c r="C2" s="337" t="s">
        <v>27</v>
      </c>
      <c r="D2" s="337"/>
      <c r="E2" s="337"/>
      <c r="F2" s="337"/>
      <c r="J2" s="14" t="s">
        <v>28</v>
      </c>
    </row>
    <row r="3" spans="1:10" x14ac:dyDescent="0.15">
      <c r="A3" s="9">
        <v>0</v>
      </c>
      <c r="C3" s="15"/>
      <c r="D3" s="15"/>
      <c r="E3" s="15"/>
      <c r="F3" s="15"/>
      <c r="G3" s="5"/>
      <c r="H3" s="5"/>
      <c r="J3" s="16"/>
    </row>
    <row r="4" spans="1:10" s="1" customFormat="1" ht="15.75" x14ac:dyDescent="0.25">
      <c r="A4" s="1" t="e">
        <f t="array" ref="A4">INDEX(VAT_RATES,MATCH(0,COUNTIF($A$2:A3,VAT_RATES),0))</f>
        <v>#REF!</v>
      </c>
      <c r="C4" s="17"/>
      <c r="D4" s="341" t="s">
        <v>29</v>
      </c>
      <c r="E4" s="341"/>
      <c r="F4" s="17"/>
      <c r="J4" s="18">
        <f ca="1">CELL("width",D2)+CELL("width",E2)+CELL("width",F2)</f>
        <v>96</v>
      </c>
    </row>
    <row r="5" spans="1:10" x14ac:dyDescent="0.15">
      <c r="A5" s="6" t="e">
        <f t="array" ref="A5">INDEX(VAT_RATES,MATCH(0,COUNTIF($A$2:A4,VAT_RATES),0))</f>
        <v>#REF!</v>
      </c>
      <c r="C5" s="19"/>
      <c r="D5" s="15"/>
      <c r="E5" s="20"/>
      <c r="F5" s="19"/>
      <c r="H5" s="5"/>
      <c r="J5" s="8"/>
    </row>
    <row r="6" spans="1:10" s="11" customFormat="1" ht="12" x14ac:dyDescent="0.2">
      <c r="A6" s="11" t="e">
        <f t="array" ref="A6">INDEX(VAT_RATES,MATCH(0,COUNTIF($A$2:A5,VAT_RATES),0))</f>
        <v>#REF!</v>
      </c>
      <c r="C6" s="21" t="s">
        <v>30</v>
      </c>
      <c r="D6" s="339"/>
      <c r="E6" s="340"/>
      <c r="F6" s="340"/>
      <c r="H6" s="22"/>
    </row>
    <row r="7" spans="1:10" s="11" customFormat="1" ht="12" x14ac:dyDescent="0.2">
      <c r="A7" s="11" t="e">
        <f>SUMIF(GROUP_ID,"",ITEM_PRICES)</f>
        <v>#REF!</v>
      </c>
      <c r="C7" s="23" t="s">
        <v>31</v>
      </c>
      <c r="D7" s="338" t="s">
        <v>32</v>
      </c>
      <c r="E7" s="338"/>
      <c r="F7" s="338"/>
      <c r="H7" s="22"/>
      <c r="J7" s="25" t="str">
        <f>D7</f>
        <v>Rekonstrukce komunikace Volyně, Výsluní</v>
      </c>
    </row>
    <row r="8" spans="1:10" s="11" customFormat="1" ht="12" x14ac:dyDescent="0.2">
      <c r="A8" s="11">
        <f>IF(ISNUMBER($A$4),SUMIF(VAT_RATES,$A$4,ITEM_PRICES),0)</f>
        <v>0</v>
      </c>
      <c r="C8" s="26" t="s">
        <v>33</v>
      </c>
      <c r="D8" s="338"/>
      <c r="E8" s="338"/>
      <c r="F8" s="338"/>
      <c r="H8" s="22"/>
      <c r="J8" s="25">
        <f>D8</f>
        <v>0</v>
      </c>
    </row>
    <row r="9" spans="1:10" s="11" customFormat="1" ht="12" x14ac:dyDescent="0.2">
      <c r="A9" s="11">
        <f>IF(ISNUMBER($A$5),SUMIF(VAT_RATES,$A$5,ITEM_PRICES),0)</f>
        <v>0</v>
      </c>
      <c r="C9" s="26" t="s">
        <v>34</v>
      </c>
      <c r="D9" s="338" t="s">
        <v>35</v>
      </c>
      <c r="E9" s="338"/>
      <c r="F9" s="338"/>
      <c r="H9" s="22"/>
      <c r="J9" s="25" t="str">
        <f>D9</f>
        <v>Nabídka</v>
      </c>
    </row>
    <row r="10" spans="1:10" s="11" customFormat="1" ht="12" x14ac:dyDescent="0.2">
      <c r="A10" s="11">
        <f>IF(ISNUMBER($A$6),SUMIF(VAT_RATES,$A$6,ITEM_PRICES),0)</f>
        <v>0</v>
      </c>
      <c r="C10" s="26" t="s">
        <v>36</v>
      </c>
      <c r="D10" s="338"/>
      <c r="E10" s="338"/>
      <c r="F10" s="338"/>
      <c r="H10" s="22"/>
      <c r="J10" s="25">
        <f>D10</f>
        <v>0</v>
      </c>
    </row>
    <row r="11" spans="1:10" s="11" customFormat="1" ht="12" x14ac:dyDescent="0.2">
      <c r="A11" s="11" t="str">
        <f>IF($A8=0,"","DPH " &amp; $A4 &amp; " % ze základny: " &amp; TEXT($A8,"# ##0")&amp;":")</f>
        <v/>
      </c>
      <c r="C11" s="26" t="s">
        <v>37</v>
      </c>
      <c r="D11" s="24"/>
      <c r="E11" s="26" t="s">
        <v>38</v>
      </c>
      <c r="F11" s="27"/>
      <c r="H11" s="22"/>
      <c r="J11" s="22"/>
    </row>
    <row r="12" spans="1:10" s="11" customFormat="1" ht="12" x14ac:dyDescent="0.2">
      <c r="A12" s="11" t="str">
        <f>IF($A9=0,"","DPH " &amp; $A5 &amp; " % ze základny: " &amp; TEXT($A9,"# ##0")&amp;":")</f>
        <v/>
      </c>
      <c r="C12" s="26" t="s">
        <v>39</v>
      </c>
      <c r="D12" s="28">
        <v>45736.627901388892</v>
      </c>
      <c r="E12" s="26" t="s">
        <v>40</v>
      </c>
      <c r="F12" s="27"/>
      <c r="H12" s="22"/>
    </row>
    <row r="13" spans="1:10" x14ac:dyDescent="0.15">
      <c r="A13" s="9" t="str">
        <f>IF($A10=0,"","DPH " &amp; $A6 &amp; " % ze základny: " &amp; TEXT($A10,"# ##0")&amp;":")</f>
        <v/>
      </c>
      <c r="C13" s="29"/>
      <c r="D13" s="30"/>
      <c r="E13" s="29"/>
      <c r="F13" s="31"/>
      <c r="H13" s="5"/>
    </row>
    <row r="14" spans="1:10" ht="11.25" x14ac:dyDescent="0.2">
      <c r="A14" s="9" t="str">
        <f>IF($A8=0,"",$A8*$A4/100)</f>
        <v/>
      </c>
      <c r="C14" s="32" t="s">
        <v>41</v>
      </c>
      <c r="D14" s="32" t="s">
        <v>42</v>
      </c>
      <c r="E14" s="32" t="s">
        <v>43</v>
      </c>
      <c r="F14" s="32" t="s">
        <v>44</v>
      </c>
      <c r="H14" s="5"/>
    </row>
    <row r="15" spans="1:10" s="11" customFormat="1" ht="12" x14ac:dyDescent="0.2">
      <c r="A15" s="11" t="str">
        <f>IF($A9=0,"",$A9*$A5/100)</f>
        <v/>
      </c>
      <c r="C15" s="33" t="s">
        <v>45</v>
      </c>
      <c r="D15" s="34" t="s">
        <v>45</v>
      </c>
      <c r="E15" s="34" t="s">
        <v>45</v>
      </c>
      <c r="F15" s="35" t="s">
        <v>45</v>
      </c>
      <c r="H15" s="22"/>
    </row>
    <row r="16" spans="1:10" x14ac:dyDescent="0.15">
      <c r="A16" s="9" t="str">
        <f>IF($A10=0,"",$A10*$A6/100)</f>
        <v/>
      </c>
      <c r="C16" s="36"/>
      <c r="D16" s="36"/>
      <c r="E16" s="36"/>
      <c r="F16" s="36"/>
      <c r="H16" s="5"/>
    </row>
    <row r="17" spans="1:8" ht="11.25" x14ac:dyDescent="0.2">
      <c r="A17" s="5"/>
      <c r="B17" s="5"/>
      <c r="C17" s="32" t="s">
        <v>46</v>
      </c>
      <c r="D17" s="332" t="s">
        <v>47</v>
      </c>
      <c r="E17" s="332"/>
      <c r="F17" s="332"/>
      <c r="H17" s="5"/>
    </row>
    <row r="18" spans="1:8" s="11" customFormat="1" ht="12" x14ac:dyDescent="0.2">
      <c r="C18" s="33" t="s">
        <v>45</v>
      </c>
      <c r="D18" s="333" t="s">
        <v>45</v>
      </c>
      <c r="E18" s="333"/>
      <c r="F18" s="334"/>
      <c r="H18" s="22"/>
    </row>
    <row r="19" spans="1:8" x14ac:dyDescent="0.15">
      <c r="C19" s="37"/>
      <c r="D19" s="37"/>
      <c r="E19" s="37"/>
      <c r="F19" s="37"/>
      <c r="H19" s="5"/>
    </row>
    <row r="20" spans="1:8" s="1" customFormat="1" ht="15.75" x14ac:dyDescent="0.25">
      <c r="C20" s="335" t="s">
        <v>48</v>
      </c>
      <c r="D20" s="335"/>
      <c r="E20" s="335"/>
      <c r="F20" s="335"/>
    </row>
    <row r="21" spans="1:8" ht="11.25" x14ac:dyDescent="0.2">
      <c r="C21" s="32" t="s">
        <v>49</v>
      </c>
      <c r="D21" s="32" t="s">
        <v>50</v>
      </c>
      <c r="E21" s="32" t="s">
        <v>51</v>
      </c>
      <c r="F21" s="32" t="s">
        <v>52</v>
      </c>
      <c r="H21" s="5"/>
    </row>
    <row r="22" spans="1:8" s="11" customFormat="1" ht="12" x14ac:dyDescent="0.2">
      <c r="C22" s="38" t="s">
        <v>53</v>
      </c>
      <c r="D22" s="39" t="s">
        <v>54</v>
      </c>
      <c r="E22" s="39"/>
      <c r="F22" s="40"/>
      <c r="H22" s="22"/>
    </row>
    <row r="23" spans="1:8" x14ac:dyDescent="0.15">
      <c r="C23" s="36"/>
      <c r="D23" s="36"/>
      <c r="E23" s="36"/>
      <c r="F23" s="36"/>
      <c r="H23" s="5"/>
    </row>
    <row r="24" spans="1:8" s="11" customFormat="1" ht="12" x14ac:dyDescent="0.2">
      <c r="C24" s="26"/>
      <c r="D24" s="26" t="s">
        <v>55</v>
      </c>
      <c r="E24" s="41" t="e">
        <f ca="1">INDIRECT("A7")</f>
        <v>#REF!</v>
      </c>
      <c r="F24" s="42" t="s">
        <v>56</v>
      </c>
      <c r="G24" s="43"/>
      <c r="H24" s="22"/>
    </row>
    <row r="25" spans="1:8" s="11" customFormat="1" ht="12" x14ac:dyDescent="0.2">
      <c r="C25" s="26"/>
      <c r="D25" s="26" t="s">
        <v>57</v>
      </c>
      <c r="E25" s="44">
        <f ca="1">SUM(E26:E27)</f>
        <v>0</v>
      </c>
      <c r="F25" s="45" t="str">
        <f>F24</f>
        <v>Kč</v>
      </c>
      <c r="G25" s="43"/>
      <c r="H25" s="22"/>
    </row>
    <row r="26" spans="1:8" s="12" customFormat="1" ht="11.25" x14ac:dyDescent="0.2">
      <c r="C26" s="46"/>
      <c r="D26" s="46" t="str">
        <f ca="1">INDIRECT("A11")</f>
        <v/>
      </c>
      <c r="E26" s="47" t="str">
        <f ca="1">INDIRECT("A14")</f>
        <v/>
      </c>
      <c r="F26" s="48" t="str">
        <f ca="1">IF(D26="","",F24)</f>
        <v/>
      </c>
      <c r="G26" s="49"/>
      <c r="H26" s="50"/>
    </row>
    <row r="27" spans="1:8" s="12" customFormat="1" ht="11.25" x14ac:dyDescent="0.2">
      <c r="C27" s="46"/>
      <c r="D27" s="46" t="str">
        <f ca="1">INDIRECT("A12")</f>
        <v/>
      </c>
      <c r="E27" s="47" t="str">
        <f ca="1">INDIRECT("A15")</f>
        <v/>
      </c>
      <c r="F27" s="48" t="str">
        <f ca="1">IF(D27="","",F24)</f>
        <v/>
      </c>
      <c r="G27" s="49"/>
      <c r="H27" s="50"/>
    </row>
    <row r="28" spans="1:8" s="11" customFormat="1" ht="12" x14ac:dyDescent="0.2">
      <c r="C28" s="51"/>
      <c r="D28" s="51" t="s">
        <v>58</v>
      </c>
      <c r="E28" s="52" t="e">
        <f ca="1">E24+E25</f>
        <v>#REF!</v>
      </c>
      <c r="F28" s="53" t="str">
        <f>F24</f>
        <v>Kč</v>
      </c>
      <c r="G28" s="43"/>
      <c r="H28" s="22"/>
    </row>
    <row r="29" spans="1:8" s="13" customFormat="1" ht="11.25" x14ac:dyDescent="0.2">
      <c r="C29" s="54" t="s">
        <v>59</v>
      </c>
      <c r="D29" s="55"/>
      <c r="E29" s="54" t="s">
        <v>60</v>
      </c>
      <c r="F29" s="55"/>
    </row>
    <row r="30" spans="1:8" s="11" customFormat="1" ht="12" x14ac:dyDescent="0.2">
      <c r="C30" s="56" t="s">
        <v>61</v>
      </c>
      <c r="D30" s="57"/>
      <c r="E30" s="56" t="s">
        <v>61</v>
      </c>
      <c r="F30" s="57"/>
      <c r="H30" s="22"/>
    </row>
    <row r="31" spans="1:8" s="11" customFormat="1" ht="12" x14ac:dyDescent="0.2">
      <c r="C31" s="56" t="s">
        <v>62</v>
      </c>
      <c r="D31" s="57"/>
      <c r="E31" s="56" t="s">
        <v>62</v>
      </c>
      <c r="F31" s="57"/>
      <c r="H31" s="22"/>
    </row>
    <row r="32" spans="1:8" s="11" customFormat="1" ht="12" x14ac:dyDescent="0.2">
      <c r="C32" s="45" t="s">
        <v>63</v>
      </c>
      <c r="D32" s="57"/>
      <c r="E32" s="45" t="s">
        <v>64</v>
      </c>
      <c r="F32" s="57"/>
      <c r="H32" s="22"/>
    </row>
    <row r="33" spans="3:10" s="11" customFormat="1" ht="12" x14ac:dyDescent="0.2">
      <c r="C33" s="58"/>
      <c r="D33" s="58"/>
      <c r="E33" s="58"/>
      <c r="F33" s="58"/>
      <c r="H33" s="22"/>
    </row>
    <row r="34" spans="3:10" s="13" customFormat="1" ht="11.25" x14ac:dyDescent="0.2">
      <c r="C34" s="54" t="s">
        <v>65</v>
      </c>
      <c r="D34" s="55"/>
      <c r="E34" s="55"/>
      <c r="F34" s="55"/>
    </row>
    <row r="35" spans="3:10" ht="12" x14ac:dyDescent="0.2">
      <c r="C35" s="336"/>
      <c r="D35" s="336"/>
      <c r="E35" s="336"/>
      <c r="F35" s="336"/>
      <c r="H35" s="22"/>
      <c r="J35" s="22"/>
    </row>
    <row r="36" spans="3:10" x14ac:dyDescent="0.15">
      <c r="C36" s="8"/>
    </row>
    <row r="37" spans="3:10" x14ac:dyDescent="0.15">
      <c r="C37" s="8"/>
    </row>
    <row r="38" spans="3:10" x14ac:dyDescent="0.15">
      <c r="C38" s="8"/>
    </row>
    <row r="39" spans="3:10" x14ac:dyDescent="0.15">
      <c r="C39" s="8"/>
    </row>
    <row r="40" spans="3:10" x14ac:dyDescent="0.15">
      <c r="C40" s="8"/>
    </row>
    <row r="41" spans="3:10" x14ac:dyDescent="0.15">
      <c r="C41" s="8"/>
    </row>
    <row r="42" spans="3:10" x14ac:dyDescent="0.15">
      <c r="C42" s="8"/>
    </row>
    <row r="43" spans="3:10" x14ac:dyDescent="0.15">
      <c r="C43" s="8"/>
    </row>
    <row r="44" spans="3:10" x14ac:dyDescent="0.15">
      <c r="C44" s="8"/>
    </row>
    <row r="45" spans="3:10" x14ac:dyDescent="0.15">
      <c r="C45" s="8"/>
    </row>
    <row r="46" spans="3:10" x14ac:dyDescent="0.15">
      <c r="C46" s="8"/>
    </row>
    <row r="47" spans="3:10" x14ac:dyDescent="0.15">
      <c r="C47" s="8"/>
    </row>
    <row r="48" spans="3:10" x14ac:dyDescent="0.15">
      <c r="C48" s="8"/>
    </row>
    <row r="49" spans="3:3" x14ac:dyDescent="0.15">
      <c r="C49" s="8"/>
    </row>
  </sheetData>
  <mergeCells count="11">
    <mergeCell ref="D17:F17"/>
    <mergeCell ref="D18:F18"/>
    <mergeCell ref="C20:F20"/>
    <mergeCell ref="C35:F35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4&amp;C&amp;P/&amp;N&amp;R&amp;8&amp;[24.3.2025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26"/>
  <sheetViews>
    <sheetView zoomScaleNormal="100" workbookViewId="0">
      <pane ySplit="4" topLeftCell="A5" activePane="bottomLeft" state="frozen"/>
      <selection activeCell="E25" sqref="E25"/>
      <selection pane="bottomLeft" activeCell="E25" sqref="E25"/>
    </sheetView>
  </sheetViews>
  <sheetFormatPr defaultColWidth="9.140625" defaultRowHeight="8.25" outlineLevelRow="2" x14ac:dyDescent="0.15"/>
  <cols>
    <col min="1" max="1" width="34.7109375" style="6" hidden="1" customWidth="1"/>
    <col min="2" max="2" width="80.7109375" style="6" customWidth="1"/>
    <col min="3" max="3" width="15.7109375" style="6" customWidth="1"/>
    <col min="4" max="4" width="15.7109375" style="6" hidden="1" customWidth="1"/>
    <col min="5" max="6" width="15.7109375" style="6" customWidth="1"/>
    <col min="7" max="7" width="12.7109375" style="6" customWidth="1"/>
    <col min="8" max="8" width="43.28515625" style="6" customWidth="1"/>
    <col min="9" max="16384" width="9.140625" style="6"/>
  </cols>
  <sheetData>
    <row r="1" spans="1:9" ht="15.75" x14ac:dyDescent="0.15">
      <c r="B1" s="99" t="s">
        <v>92</v>
      </c>
    </row>
    <row r="2" spans="1:9" ht="15.75" x14ac:dyDescent="0.15">
      <c r="B2" s="99" t="s">
        <v>93</v>
      </c>
      <c r="C2" s="61"/>
      <c r="D2" s="63"/>
      <c r="E2" s="61"/>
      <c r="F2" s="61"/>
      <c r="G2" s="67"/>
    </row>
    <row r="3" spans="1:9" ht="7.5" customHeight="1" x14ac:dyDescent="0.15">
      <c r="A3" s="5"/>
      <c r="B3" s="59"/>
      <c r="C3" s="61"/>
      <c r="D3" s="64"/>
      <c r="E3" s="66"/>
      <c r="F3" s="66"/>
      <c r="G3" s="68"/>
      <c r="H3" s="7"/>
    </row>
    <row r="4" spans="1:9" ht="11.25" x14ac:dyDescent="0.2">
      <c r="A4" s="3"/>
      <c r="B4" s="70" t="s">
        <v>6</v>
      </c>
      <c r="C4" s="71" t="s">
        <v>13</v>
      </c>
      <c r="D4" s="72" t="s">
        <v>15</v>
      </c>
      <c r="E4" s="71" t="s">
        <v>5</v>
      </c>
      <c r="F4" s="71" t="s">
        <v>19</v>
      </c>
      <c r="G4" s="73" t="s">
        <v>22</v>
      </c>
      <c r="H4" s="5"/>
      <c r="I4" s="7"/>
    </row>
    <row r="5" spans="1:9" ht="7.5" customHeight="1" x14ac:dyDescent="0.15">
      <c r="B5" s="59"/>
      <c r="C5" s="61"/>
      <c r="D5" s="63"/>
      <c r="E5" s="61"/>
      <c r="F5" s="61"/>
      <c r="G5" s="67"/>
      <c r="H5" s="7"/>
    </row>
    <row r="6" spans="1:9" ht="12" x14ac:dyDescent="0.15">
      <c r="A6" s="26" t="s">
        <v>66</v>
      </c>
      <c r="B6" s="90" t="s">
        <v>67</v>
      </c>
      <c r="C6" s="41" t="e">
        <f>VLOOKUP($A6,#REF!,10,FALSE)</f>
        <v>#REF!</v>
      </c>
      <c r="D6" s="91" t="e">
        <f>VLOOKUP($A6,#REF!,12,FALSE)</f>
        <v>#REF!</v>
      </c>
      <c r="E6" s="41" t="e">
        <f>VLOOKUP($A6,#REF!,16,FALSE)</f>
        <v>#REF!</v>
      </c>
      <c r="F6" s="41" t="e">
        <f>VLOOKUP($A6,#REF!,17,FALSE)</f>
        <v>#REF!</v>
      </c>
      <c r="G6" s="92" t="e">
        <f>VLOOKUP($A6,#REF!,20,FALSE)</f>
        <v>#REF!</v>
      </c>
      <c r="H6" s="5"/>
      <c r="I6" s="7"/>
    </row>
    <row r="7" spans="1:9" ht="12" outlineLevel="1" x14ac:dyDescent="0.15">
      <c r="A7" s="26" t="s">
        <v>68</v>
      </c>
      <c r="B7" s="93" t="s">
        <v>69</v>
      </c>
      <c r="C7" s="41" t="e">
        <f>VLOOKUP($A7,#REF!,10,FALSE)</f>
        <v>#REF!</v>
      </c>
      <c r="D7" s="91" t="e">
        <f>VLOOKUP($A7,#REF!,12,FALSE)</f>
        <v>#REF!</v>
      </c>
      <c r="E7" s="41" t="e">
        <f>VLOOKUP($A7,#REF!,16,FALSE)</f>
        <v>#REF!</v>
      </c>
      <c r="F7" s="41" t="e">
        <f>VLOOKUP($A7,#REF!,17,FALSE)</f>
        <v>#REF!</v>
      </c>
      <c r="G7" s="92" t="e">
        <f>VLOOKUP($A7,#REF!,20,FALSE)</f>
        <v>#REF!</v>
      </c>
      <c r="H7" s="5"/>
      <c r="I7" s="7"/>
    </row>
    <row r="8" spans="1:9" ht="11.25" outlineLevel="2" x14ac:dyDescent="0.15">
      <c r="A8" s="94" t="s">
        <v>70</v>
      </c>
      <c r="B8" s="95" t="s">
        <v>71</v>
      </c>
      <c r="C8" s="96" t="e">
        <f>VLOOKUP($A8,#REF!,10,FALSE)</f>
        <v>#REF!</v>
      </c>
      <c r="D8" s="97" t="e">
        <f>VLOOKUP($A8,#REF!,12,FALSE)</f>
        <v>#REF!</v>
      </c>
      <c r="E8" s="96" t="e">
        <f>VLOOKUP($A8,#REF!,16,FALSE)</f>
        <v>#REF!</v>
      </c>
      <c r="F8" s="96" t="e">
        <f>VLOOKUP($A8,#REF!,17,FALSE)</f>
        <v>#REF!</v>
      </c>
      <c r="G8" s="98" t="e">
        <f>VLOOKUP($A8,#REF!,20,FALSE)</f>
        <v>#REF!</v>
      </c>
      <c r="H8" s="5"/>
      <c r="I8" s="7"/>
    </row>
    <row r="9" spans="1:9" ht="11.25" outlineLevel="2" x14ac:dyDescent="0.15">
      <c r="A9" s="94" t="s">
        <v>72</v>
      </c>
      <c r="B9" s="95" t="s">
        <v>73</v>
      </c>
      <c r="C9" s="96" t="e">
        <f>VLOOKUP($A9,#REF!,10,FALSE)</f>
        <v>#REF!</v>
      </c>
      <c r="D9" s="97" t="e">
        <f>VLOOKUP($A9,#REF!,12,FALSE)</f>
        <v>#REF!</v>
      </c>
      <c r="E9" s="96" t="e">
        <f>VLOOKUP($A9,#REF!,16,FALSE)</f>
        <v>#REF!</v>
      </c>
      <c r="F9" s="96" t="e">
        <f>VLOOKUP($A9,#REF!,17,FALSE)</f>
        <v>#REF!</v>
      </c>
      <c r="G9" s="98" t="e">
        <f>VLOOKUP($A9,#REF!,20,FALSE)</f>
        <v>#REF!</v>
      </c>
      <c r="H9" s="5"/>
      <c r="I9" s="7"/>
    </row>
    <row r="10" spans="1:9" ht="11.25" outlineLevel="2" x14ac:dyDescent="0.15">
      <c r="A10" s="94" t="s">
        <v>74</v>
      </c>
      <c r="B10" s="95" t="s">
        <v>75</v>
      </c>
      <c r="C10" s="96" t="e">
        <f>VLOOKUP($A10,#REF!,10,FALSE)</f>
        <v>#REF!</v>
      </c>
      <c r="D10" s="97" t="e">
        <f>VLOOKUP($A10,#REF!,12,FALSE)</f>
        <v>#REF!</v>
      </c>
      <c r="E10" s="96" t="e">
        <f>VLOOKUP($A10,#REF!,16,FALSE)</f>
        <v>#REF!</v>
      </c>
      <c r="F10" s="96" t="e">
        <f>VLOOKUP($A10,#REF!,17,FALSE)</f>
        <v>#REF!</v>
      </c>
      <c r="G10" s="98" t="e">
        <f>VLOOKUP($A10,#REF!,20,FALSE)</f>
        <v>#REF!</v>
      </c>
      <c r="H10" s="5"/>
      <c r="I10" s="7"/>
    </row>
    <row r="11" spans="1:9" ht="11.25" outlineLevel="2" x14ac:dyDescent="0.15">
      <c r="A11" s="94" t="s">
        <v>76</v>
      </c>
      <c r="B11" s="95" t="s">
        <v>77</v>
      </c>
      <c r="C11" s="96" t="e">
        <f>VLOOKUP($A11,#REF!,10,FALSE)</f>
        <v>#REF!</v>
      </c>
      <c r="D11" s="97" t="e">
        <f>VLOOKUP($A11,#REF!,12,FALSE)</f>
        <v>#REF!</v>
      </c>
      <c r="E11" s="96" t="e">
        <f>VLOOKUP($A11,#REF!,16,FALSE)</f>
        <v>#REF!</v>
      </c>
      <c r="F11" s="96" t="e">
        <f>VLOOKUP($A11,#REF!,17,FALSE)</f>
        <v>#REF!</v>
      </c>
      <c r="G11" s="98" t="e">
        <f>VLOOKUP($A11,#REF!,20,FALSE)</f>
        <v>#REF!</v>
      </c>
      <c r="H11" s="5"/>
      <c r="I11" s="7"/>
    </row>
    <row r="12" spans="1:9" ht="11.25" outlineLevel="2" x14ac:dyDescent="0.15">
      <c r="A12" s="94" t="s">
        <v>78</v>
      </c>
      <c r="B12" s="95" t="s">
        <v>79</v>
      </c>
      <c r="C12" s="96" t="e">
        <f>VLOOKUP($A12,#REF!,10,FALSE)</f>
        <v>#REF!</v>
      </c>
      <c r="D12" s="97" t="e">
        <f>VLOOKUP($A12,#REF!,12,FALSE)</f>
        <v>#REF!</v>
      </c>
      <c r="E12" s="96" t="e">
        <f>VLOOKUP($A12,#REF!,16,FALSE)</f>
        <v>#REF!</v>
      </c>
      <c r="F12" s="96" t="e">
        <f>VLOOKUP($A12,#REF!,17,FALSE)</f>
        <v>#REF!</v>
      </c>
      <c r="G12" s="98" t="e">
        <f>VLOOKUP($A12,#REF!,20,FALSE)</f>
        <v>#REF!</v>
      </c>
      <c r="H12" s="5"/>
      <c r="I12" s="7"/>
    </row>
    <row r="13" spans="1:9" ht="11.25" outlineLevel="2" x14ac:dyDescent="0.15">
      <c r="A13" s="94" t="s">
        <v>80</v>
      </c>
      <c r="B13" s="95" t="s">
        <v>81</v>
      </c>
      <c r="C13" s="96" t="e">
        <f>VLOOKUP($A13,#REF!,10,FALSE)</f>
        <v>#REF!</v>
      </c>
      <c r="D13" s="97" t="e">
        <f>VLOOKUP($A13,#REF!,12,FALSE)</f>
        <v>#REF!</v>
      </c>
      <c r="E13" s="96" t="e">
        <f>VLOOKUP($A13,#REF!,16,FALSE)</f>
        <v>#REF!</v>
      </c>
      <c r="F13" s="96" t="e">
        <f>VLOOKUP($A13,#REF!,17,FALSE)</f>
        <v>#REF!</v>
      </c>
      <c r="G13" s="98" t="e">
        <f>VLOOKUP($A13,#REF!,20,FALSE)</f>
        <v>#REF!</v>
      </c>
      <c r="H13" s="5"/>
      <c r="I13" s="7"/>
    </row>
    <row r="14" spans="1:9" ht="11.25" outlineLevel="2" x14ac:dyDescent="0.15">
      <c r="A14" s="94" t="s">
        <v>82</v>
      </c>
      <c r="B14" s="95" t="s">
        <v>83</v>
      </c>
      <c r="C14" s="96" t="e">
        <f>VLOOKUP($A14,#REF!,10,FALSE)</f>
        <v>#REF!</v>
      </c>
      <c r="D14" s="97" t="e">
        <f>VLOOKUP($A14,#REF!,12,FALSE)</f>
        <v>#REF!</v>
      </c>
      <c r="E14" s="96" t="e">
        <f>VLOOKUP($A14,#REF!,16,FALSE)</f>
        <v>#REF!</v>
      </c>
      <c r="F14" s="96" t="e">
        <f>VLOOKUP($A14,#REF!,17,FALSE)</f>
        <v>#REF!</v>
      </c>
      <c r="G14" s="98" t="e">
        <f>VLOOKUP($A14,#REF!,20,FALSE)</f>
        <v>#REF!</v>
      </c>
      <c r="H14" s="5"/>
      <c r="I14" s="7"/>
    </row>
    <row r="15" spans="1:9" ht="11.25" outlineLevel="2" x14ac:dyDescent="0.15">
      <c r="A15" s="94" t="s">
        <v>84</v>
      </c>
      <c r="B15" s="95" t="s">
        <v>85</v>
      </c>
      <c r="C15" s="96" t="e">
        <f>VLOOKUP($A15,#REF!,10,FALSE)</f>
        <v>#REF!</v>
      </c>
      <c r="D15" s="97" t="e">
        <f>VLOOKUP($A15,#REF!,12,FALSE)</f>
        <v>#REF!</v>
      </c>
      <c r="E15" s="96" t="e">
        <f>VLOOKUP($A15,#REF!,16,FALSE)</f>
        <v>#REF!</v>
      </c>
      <c r="F15" s="96" t="e">
        <f>VLOOKUP($A15,#REF!,17,FALSE)</f>
        <v>#REF!</v>
      </c>
      <c r="G15" s="98" t="e">
        <f>VLOOKUP($A15,#REF!,20,FALSE)</f>
        <v>#REF!</v>
      </c>
      <c r="H15" s="5"/>
      <c r="I15" s="7"/>
    </row>
    <row r="16" spans="1:9" ht="11.25" outlineLevel="2" x14ac:dyDescent="0.15">
      <c r="A16" s="94" t="s">
        <v>86</v>
      </c>
      <c r="B16" s="95" t="s">
        <v>87</v>
      </c>
      <c r="C16" s="96" t="e">
        <f>VLOOKUP($A16,#REF!,10,FALSE)</f>
        <v>#REF!</v>
      </c>
      <c r="D16" s="97" t="e">
        <f>VLOOKUP($A16,#REF!,12,FALSE)</f>
        <v>#REF!</v>
      </c>
      <c r="E16" s="96" t="e">
        <f>VLOOKUP($A16,#REF!,16,FALSE)</f>
        <v>#REF!</v>
      </c>
      <c r="F16" s="96" t="e">
        <f>VLOOKUP($A16,#REF!,17,FALSE)</f>
        <v>#REF!</v>
      </c>
      <c r="G16" s="98" t="e">
        <f>VLOOKUP($A16,#REF!,20,FALSE)</f>
        <v>#REF!</v>
      </c>
      <c r="H16" s="5"/>
      <c r="I16" s="7"/>
    </row>
    <row r="17" spans="1:9" ht="11.25" outlineLevel="2" x14ac:dyDescent="0.15">
      <c r="A17" s="94" t="s">
        <v>88</v>
      </c>
      <c r="B17" s="95" t="s">
        <v>89</v>
      </c>
      <c r="C17" s="96" t="e">
        <f>VLOOKUP($A17,#REF!,10,FALSE)</f>
        <v>#REF!</v>
      </c>
      <c r="D17" s="97" t="e">
        <f>VLOOKUP($A17,#REF!,12,FALSE)</f>
        <v>#REF!</v>
      </c>
      <c r="E17" s="96" t="e">
        <f>VLOOKUP($A17,#REF!,16,FALSE)</f>
        <v>#REF!</v>
      </c>
      <c r="F17" s="96" t="e">
        <f>VLOOKUP($A17,#REF!,17,FALSE)</f>
        <v>#REF!</v>
      </c>
      <c r="G17" s="98" t="e">
        <f>VLOOKUP($A17,#REF!,20,FALSE)</f>
        <v>#REF!</v>
      </c>
      <c r="H17" s="5"/>
      <c r="I17" s="7"/>
    </row>
    <row r="18" spans="1:9" ht="11.25" outlineLevel="2" x14ac:dyDescent="0.15">
      <c r="A18" s="94" t="s">
        <v>90</v>
      </c>
      <c r="B18" s="95" t="s">
        <v>91</v>
      </c>
      <c r="C18" s="96" t="e">
        <f>VLOOKUP($A18,#REF!,10,FALSE)</f>
        <v>#REF!</v>
      </c>
      <c r="D18" s="97" t="e">
        <f>VLOOKUP($A18,#REF!,12,FALSE)</f>
        <v>#REF!</v>
      </c>
      <c r="E18" s="96" t="e">
        <f>VLOOKUP($A18,#REF!,16,FALSE)</f>
        <v>#REF!</v>
      </c>
      <c r="F18" s="96" t="e">
        <f>VLOOKUP($A18,#REF!,17,FALSE)</f>
        <v>#REF!</v>
      </c>
      <c r="G18" s="98" t="e">
        <f>VLOOKUP($A18,#REF!,20,FALSE)</f>
        <v>#REF!</v>
      </c>
      <c r="H18" s="5"/>
      <c r="I18" s="7"/>
    </row>
    <row r="19" spans="1:9" ht="7.5" customHeight="1" x14ac:dyDescent="0.15">
      <c r="B19" s="60"/>
      <c r="C19" s="62"/>
      <c r="D19" s="65"/>
      <c r="E19" s="62"/>
      <c r="F19" s="62"/>
      <c r="G19" s="69"/>
      <c r="H19" s="7"/>
    </row>
    <row r="20" spans="1:9" ht="12.75" x14ac:dyDescent="0.2">
      <c r="A20" s="4"/>
      <c r="B20" s="74" t="s">
        <v>4</v>
      </c>
      <c r="C20" s="75" t="e">
        <f>SUMIF(GROUP_ID,"",ITEM_PRICES)</f>
        <v>#REF!</v>
      </c>
      <c r="D20" s="76"/>
      <c r="E20" s="77"/>
      <c r="F20" s="77"/>
      <c r="G20" s="78"/>
      <c r="H20" s="5"/>
      <c r="I20" s="7"/>
    </row>
    <row r="21" spans="1:9" ht="12.75" x14ac:dyDescent="0.2">
      <c r="A21" s="4"/>
      <c r="B21" s="79" t="s">
        <v>5</v>
      </c>
      <c r="C21" s="75">
        <f ca="1">SUM(C22:C23)</f>
        <v>0</v>
      </c>
      <c r="D21" s="76"/>
      <c r="E21" s="77"/>
      <c r="F21" s="77"/>
      <c r="G21" s="78"/>
      <c r="H21" s="5"/>
      <c r="I21" s="7"/>
    </row>
    <row r="22" spans="1:9" ht="12.75" x14ac:dyDescent="0.2">
      <c r="A22" s="2"/>
      <c r="B22" s="80" t="str">
        <f ca="1">INDIRECT(ADDRESS(11,1,,,"Krycí List"))</f>
        <v/>
      </c>
      <c r="C22" s="81" t="str">
        <f ca="1">INDIRECT(ADDRESS(14,1,,,"Krycí List"))</f>
        <v/>
      </c>
      <c r="D22" s="82"/>
      <c r="E22" s="83"/>
      <c r="F22" s="83"/>
      <c r="G22" s="84"/>
      <c r="H22" s="5"/>
      <c r="I22" s="7"/>
    </row>
    <row r="23" spans="1:9" ht="12.75" x14ac:dyDescent="0.2">
      <c r="A23" s="2"/>
      <c r="B23" s="85" t="str">
        <f ca="1">INDIRECT(ADDRESS(12,1,,,"Krycí List"))</f>
        <v/>
      </c>
      <c r="C23" s="86" t="str">
        <f ca="1">INDIRECT(ADDRESS(15,1,,,"Krycí List"))</f>
        <v/>
      </c>
      <c r="D23" s="87"/>
      <c r="E23" s="88"/>
      <c r="F23" s="88"/>
      <c r="G23" s="89"/>
      <c r="H23" s="5"/>
      <c r="I23" s="7"/>
    </row>
    <row r="24" spans="1:9" ht="12.75" x14ac:dyDescent="0.2">
      <c r="A24" s="4"/>
      <c r="B24" s="74" t="s">
        <v>3</v>
      </c>
      <c r="C24" s="75" t="e">
        <f ca="1">C20+C21</f>
        <v>#REF!</v>
      </c>
      <c r="D24" s="76"/>
      <c r="E24" s="77"/>
      <c r="F24" s="77"/>
      <c r="G24" s="78"/>
      <c r="H24" s="5"/>
      <c r="I24" s="7"/>
    </row>
    <row r="25" spans="1:9" x14ac:dyDescent="0.15">
      <c r="B25" s="59"/>
      <c r="C25" s="61"/>
      <c r="D25" s="63"/>
      <c r="E25" s="61"/>
      <c r="F25" s="61"/>
      <c r="G25" s="67"/>
    </row>
    <row r="26" spans="1:9" x14ac:dyDescent="0.15">
      <c r="B26" s="5"/>
      <c r="C26" s="7"/>
      <c r="D26" s="5"/>
      <c r="E26" s="7"/>
      <c r="F26" s="7"/>
      <c r="G26" s="5"/>
    </row>
  </sheetData>
  <pageMargins left="0.70866141732283505" right="0.70866141732283505" top="0.78740157480314998" bottom="0.78740157480314998" header="0.31496062992126" footer="0.31496062992126"/>
  <pageSetup paperSize="9" scale="80" fitToHeight="0" pageOrder="overThenDown" orientation="landscape" r:id="rId1"/>
  <headerFooter>
    <oddHeader>&amp;L&amp;8MT-PROJEKT Klášterec s.r.o.&amp;C&amp;8</oddHeader>
    <oddFooter>&amp;L&amp;8Vytvořeno systémem euroCALC 4&amp;C&amp;P/&amp;N&amp;R&amp;8&amp;[24.3.2025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C0C1A-3D1B-4AA1-9897-0918CF8F64FA}">
  <sheetPr>
    <pageSetUpPr fitToPage="1"/>
  </sheetPr>
  <dimension ref="A1:CM98"/>
  <sheetViews>
    <sheetView showGridLines="0" topLeftCell="A61" workbookViewId="0">
      <selection activeCell="AG88" sqref="AG88"/>
    </sheetView>
  </sheetViews>
  <sheetFormatPr defaultRowHeight="11.25" x14ac:dyDescent="0.2"/>
  <cols>
    <col min="1" max="1" width="7.140625" style="176" customWidth="1"/>
    <col min="2" max="2" width="1.42578125" style="176" customWidth="1"/>
    <col min="3" max="3" width="3.5703125" style="176" customWidth="1"/>
    <col min="4" max="33" width="2.28515625" style="176" customWidth="1"/>
    <col min="34" max="34" width="2.85546875" style="176" customWidth="1"/>
    <col min="35" max="35" width="27.140625" style="176" customWidth="1"/>
    <col min="36" max="37" width="2.140625" style="176" customWidth="1"/>
    <col min="38" max="38" width="7.140625" style="176" customWidth="1"/>
    <col min="39" max="39" width="2.85546875" style="176" customWidth="1"/>
    <col min="40" max="40" width="11.42578125" style="176" customWidth="1"/>
    <col min="41" max="41" width="6.42578125" style="176" customWidth="1"/>
    <col min="42" max="42" width="3.5703125" style="176" customWidth="1"/>
    <col min="43" max="43" width="13.42578125" style="176" hidden="1" customWidth="1"/>
    <col min="44" max="44" width="11.7109375" style="176" customWidth="1"/>
    <col min="45" max="47" width="22.140625" style="176" hidden="1" customWidth="1"/>
    <col min="48" max="49" width="18.5703125" style="176" hidden="1" customWidth="1"/>
    <col min="50" max="51" width="21.42578125" style="176" hidden="1" customWidth="1"/>
    <col min="52" max="52" width="18.5703125" style="176" hidden="1" customWidth="1"/>
    <col min="53" max="53" width="16.42578125" style="176" hidden="1" customWidth="1"/>
    <col min="54" max="54" width="21.42578125" style="176" hidden="1" customWidth="1"/>
    <col min="55" max="55" width="18.5703125" style="176" hidden="1" customWidth="1"/>
    <col min="56" max="56" width="16.42578125" style="176" hidden="1" customWidth="1"/>
    <col min="57" max="57" width="57" style="176" customWidth="1"/>
    <col min="58" max="16384" width="9.140625" style="176"/>
  </cols>
  <sheetData>
    <row r="1" spans="1:74" x14ac:dyDescent="0.2">
      <c r="A1" s="288" t="s">
        <v>300</v>
      </c>
      <c r="AZ1" s="288" t="s">
        <v>204</v>
      </c>
      <c r="BA1" s="288" t="s">
        <v>301</v>
      </c>
      <c r="BB1" s="288" t="s">
        <v>204</v>
      </c>
      <c r="BT1" s="288" t="s">
        <v>200</v>
      </c>
      <c r="BU1" s="288" t="s">
        <v>200</v>
      </c>
      <c r="BV1" s="288" t="s">
        <v>302</v>
      </c>
    </row>
    <row r="2" spans="1:74" ht="36.950000000000003" customHeight="1" x14ac:dyDescent="0.2">
      <c r="AR2" s="369" t="s">
        <v>195</v>
      </c>
      <c r="AS2" s="370"/>
      <c r="AT2" s="370"/>
      <c r="AU2" s="370"/>
      <c r="AV2" s="370"/>
      <c r="AW2" s="370"/>
      <c r="AX2" s="370"/>
      <c r="AY2" s="370"/>
      <c r="AZ2" s="370"/>
      <c r="BA2" s="370"/>
      <c r="BB2" s="370"/>
      <c r="BC2" s="370"/>
      <c r="BD2" s="370"/>
      <c r="BE2" s="370"/>
      <c r="BS2" s="177" t="s">
        <v>303</v>
      </c>
      <c r="BT2" s="177" t="s">
        <v>304</v>
      </c>
    </row>
    <row r="3" spans="1:74" ht="6.95" customHeight="1" x14ac:dyDescent="0.2">
      <c r="B3" s="178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80"/>
      <c r="BS3" s="177" t="s">
        <v>303</v>
      </c>
      <c r="BT3" s="177" t="s">
        <v>305</v>
      </c>
    </row>
    <row r="4" spans="1:74" ht="24.95" customHeight="1" x14ac:dyDescent="0.2">
      <c r="B4" s="180"/>
      <c r="D4" s="181" t="s">
        <v>335</v>
      </c>
      <c r="AR4" s="180"/>
      <c r="AS4" s="289" t="s">
        <v>199</v>
      </c>
      <c r="BS4" s="177" t="s">
        <v>306</v>
      </c>
    </row>
    <row r="5" spans="1:74" ht="12" customHeight="1" x14ac:dyDescent="0.2">
      <c r="B5" s="180"/>
      <c r="D5" s="290" t="s">
        <v>307</v>
      </c>
      <c r="K5" s="371"/>
      <c r="L5" s="370"/>
      <c r="M5" s="370"/>
      <c r="N5" s="370"/>
      <c r="O5" s="370"/>
      <c r="P5" s="370"/>
      <c r="Q5" s="370"/>
      <c r="R5" s="370"/>
      <c r="S5" s="370"/>
      <c r="T5" s="370"/>
      <c r="U5" s="370"/>
      <c r="V5" s="370"/>
      <c r="W5" s="370"/>
      <c r="X5" s="370"/>
      <c r="Y5" s="370"/>
      <c r="Z5" s="370"/>
      <c r="AA5" s="370"/>
      <c r="AB5" s="370"/>
      <c r="AC5" s="370"/>
      <c r="AD5" s="370"/>
      <c r="AE5" s="370"/>
      <c r="AF5" s="370"/>
      <c r="AG5" s="370"/>
      <c r="AH5" s="370"/>
      <c r="AI5" s="370"/>
      <c r="AJ5" s="370"/>
      <c r="AK5" s="370"/>
      <c r="AL5" s="370"/>
      <c r="AM5" s="370"/>
      <c r="AN5" s="370"/>
      <c r="AO5" s="370"/>
      <c r="AR5" s="180"/>
      <c r="BS5" s="177" t="s">
        <v>303</v>
      </c>
    </row>
    <row r="6" spans="1:74" ht="36.950000000000003" customHeight="1" x14ac:dyDescent="0.2">
      <c r="B6" s="180"/>
      <c r="D6" s="291" t="s">
        <v>201</v>
      </c>
      <c r="K6" s="372" t="s">
        <v>32</v>
      </c>
      <c r="L6" s="370"/>
      <c r="M6" s="370"/>
      <c r="N6" s="370"/>
      <c r="O6" s="370"/>
      <c r="P6" s="370"/>
      <c r="Q6" s="370"/>
      <c r="R6" s="370"/>
      <c r="S6" s="370"/>
      <c r="T6" s="370"/>
      <c r="U6" s="370"/>
      <c r="V6" s="370"/>
      <c r="W6" s="370"/>
      <c r="X6" s="370"/>
      <c r="Y6" s="370"/>
      <c r="Z6" s="370"/>
      <c r="AA6" s="370"/>
      <c r="AB6" s="370"/>
      <c r="AC6" s="370"/>
      <c r="AD6" s="370"/>
      <c r="AE6" s="370"/>
      <c r="AF6" s="370"/>
      <c r="AG6" s="370"/>
      <c r="AH6" s="370"/>
      <c r="AI6" s="370"/>
      <c r="AJ6" s="370"/>
      <c r="AK6" s="370"/>
      <c r="AL6" s="370"/>
      <c r="AM6" s="370"/>
      <c r="AN6" s="370"/>
      <c r="AO6" s="370"/>
      <c r="AR6" s="180"/>
      <c r="BS6" s="177" t="s">
        <v>303</v>
      </c>
    </row>
    <row r="7" spans="1:74" ht="12" customHeight="1" x14ac:dyDescent="0.2">
      <c r="B7" s="180"/>
      <c r="D7" s="183" t="s">
        <v>203</v>
      </c>
      <c r="K7" s="186" t="s">
        <v>204</v>
      </c>
      <c r="AK7" s="183" t="s">
        <v>205</v>
      </c>
      <c r="AN7" s="186" t="s">
        <v>204</v>
      </c>
      <c r="AR7" s="180"/>
      <c r="BS7" s="177" t="s">
        <v>303</v>
      </c>
    </row>
    <row r="8" spans="1:74" ht="12" customHeight="1" x14ac:dyDescent="0.2">
      <c r="B8" s="180"/>
      <c r="D8" s="183" t="s">
        <v>206</v>
      </c>
      <c r="K8" s="186" t="s">
        <v>93</v>
      </c>
      <c r="AK8" s="183" t="s">
        <v>207</v>
      </c>
      <c r="AN8" s="186"/>
      <c r="AR8" s="180"/>
      <c r="BS8" s="177" t="s">
        <v>303</v>
      </c>
    </row>
    <row r="9" spans="1:74" ht="14.45" customHeight="1" x14ac:dyDescent="0.2">
      <c r="B9" s="180"/>
      <c r="AR9" s="180"/>
      <c r="BS9" s="177" t="s">
        <v>303</v>
      </c>
    </row>
    <row r="10" spans="1:74" ht="12" customHeight="1" x14ac:dyDescent="0.2">
      <c r="B10" s="180"/>
      <c r="D10" s="183" t="s">
        <v>208</v>
      </c>
      <c r="AK10" s="183" t="s">
        <v>209</v>
      </c>
      <c r="AN10" s="186" t="s">
        <v>204</v>
      </c>
      <c r="AR10" s="180"/>
      <c r="BS10" s="177" t="s">
        <v>303</v>
      </c>
    </row>
    <row r="11" spans="1:74" ht="18.399999999999999" customHeight="1" x14ac:dyDescent="0.2">
      <c r="B11" s="180"/>
      <c r="E11" s="186" t="s">
        <v>93</v>
      </c>
      <c r="AK11" s="183" t="s">
        <v>210</v>
      </c>
      <c r="AN11" s="186" t="s">
        <v>204</v>
      </c>
      <c r="AR11" s="180"/>
      <c r="BS11" s="177" t="s">
        <v>303</v>
      </c>
    </row>
    <row r="12" spans="1:74" ht="6.95" customHeight="1" x14ac:dyDescent="0.2">
      <c r="B12" s="180"/>
      <c r="AR12" s="180"/>
      <c r="BS12" s="177" t="s">
        <v>303</v>
      </c>
    </row>
    <row r="13" spans="1:74" ht="12" customHeight="1" x14ac:dyDescent="0.2">
      <c r="B13" s="180"/>
      <c r="D13" s="183" t="s">
        <v>211</v>
      </c>
      <c r="AK13" s="183" t="s">
        <v>209</v>
      </c>
      <c r="AN13" s="186" t="s">
        <v>204</v>
      </c>
      <c r="AR13" s="180"/>
      <c r="BS13" s="177" t="s">
        <v>303</v>
      </c>
    </row>
    <row r="14" spans="1:74" ht="12.75" x14ac:dyDescent="0.2">
      <c r="B14" s="180"/>
      <c r="E14" s="186" t="s">
        <v>93</v>
      </c>
      <c r="AK14" s="183" t="s">
        <v>210</v>
      </c>
      <c r="AN14" s="186" t="s">
        <v>204</v>
      </c>
      <c r="AR14" s="180"/>
      <c r="BS14" s="177" t="s">
        <v>303</v>
      </c>
    </row>
    <row r="15" spans="1:74" ht="6.95" customHeight="1" x14ac:dyDescent="0.2">
      <c r="B15" s="180"/>
      <c r="AR15" s="180"/>
      <c r="BS15" s="177" t="s">
        <v>200</v>
      </c>
    </row>
    <row r="16" spans="1:74" ht="12" customHeight="1" x14ac:dyDescent="0.2">
      <c r="B16" s="180"/>
      <c r="D16" s="183" t="s">
        <v>212</v>
      </c>
      <c r="AK16" s="183" t="s">
        <v>209</v>
      </c>
      <c r="AN16" s="186" t="s">
        <v>204</v>
      </c>
      <c r="AR16" s="180"/>
      <c r="BS16" s="177" t="s">
        <v>200</v>
      </c>
    </row>
    <row r="17" spans="2:71" ht="18.399999999999999" customHeight="1" x14ac:dyDescent="0.2">
      <c r="B17" s="180"/>
      <c r="E17" s="186" t="s">
        <v>93</v>
      </c>
      <c r="AK17" s="183" t="s">
        <v>210</v>
      </c>
      <c r="AN17" s="186" t="s">
        <v>204</v>
      </c>
      <c r="AR17" s="180"/>
      <c r="BS17" s="177" t="s">
        <v>268</v>
      </c>
    </row>
    <row r="18" spans="2:71" ht="6.95" customHeight="1" x14ac:dyDescent="0.2">
      <c r="B18" s="180"/>
      <c r="AR18" s="180"/>
      <c r="BS18" s="177" t="s">
        <v>303</v>
      </c>
    </row>
    <row r="19" spans="2:71" ht="12" customHeight="1" x14ac:dyDescent="0.2">
      <c r="B19" s="180"/>
      <c r="D19" s="183" t="s">
        <v>213</v>
      </c>
      <c r="AK19" s="183" t="s">
        <v>209</v>
      </c>
      <c r="AN19" s="186" t="s">
        <v>204</v>
      </c>
      <c r="AR19" s="180"/>
      <c r="BS19" s="177" t="s">
        <v>303</v>
      </c>
    </row>
    <row r="20" spans="2:71" ht="18.399999999999999" customHeight="1" x14ac:dyDescent="0.2">
      <c r="B20" s="180"/>
      <c r="E20" s="186" t="s">
        <v>93</v>
      </c>
      <c r="AK20" s="183" t="s">
        <v>210</v>
      </c>
      <c r="AN20" s="186" t="s">
        <v>204</v>
      </c>
      <c r="AR20" s="180"/>
      <c r="BS20" s="177" t="s">
        <v>268</v>
      </c>
    </row>
    <row r="21" spans="2:71" ht="6.95" customHeight="1" x14ac:dyDescent="0.2">
      <c r="B21" s="180"/>
      <c r="AR21" s="180"/>
    </row>
    <row r="22" spans="2:71" ht="12" customHeight="1" x14ac:dyDescent="0.2">
      <c r="B22" s="180"/>
      <c r="D22" s="183" t="s">
        <v>214</v>
      </c>
      <c r="AR22" s="180"/>
    </row>
    <row r="23" spans="2:71" ht="16.5" customHeight="1" x14ac:dyDescent="0.2">
      <c r="B23" s="180"/>
      <c r="E23" s="373" t="s">
        <v>204</v>
      </c>
      <c r="F23" s="373"/>
      <c r="G23" s="373"/>
      <c r="H23" s="373"/>
      <c r="I23" s="373"/>
      <c r="J23" s="373"/>
      <c r="K23" s="373"/>
      <c r="L23" s="373"/>
      <c r="M23" s="373"/>
      <c r="N23" s="373"/>
      <c r="O23" s="373"/>
      <c r="P23" s="373"/>
      <c r="Q23" s="373"/>
      <c r="R23" s="373"/>
      <c r="S23" s="373"/>
      <c r="T23" s="373"/>
      <c r="U23" s="373"/>
      <c r="V23" s="373"/>
      <c r="W23" s="373"/>
      <c r="X23" s="373"/>
      <c r="Y23" s="373"/>
      <c r="Z23" s="373"/>
      <c r="AA23" s="373"/>
      <c r="AB23" s="373"/>
      <c r="AC23" s="373"/>
      <c r="AD23" s="373"/>
      <c r="AE23" s="373"/>
      <c r="AF23" s="373"/>
      <c r="AG23" s="373"/>
      <c r="AH23" s="373"/>
      <c r="AI23" s="373"/>
      <c r="AJ23" s="373"/>
      <c r="AK23" s="373"/>
      <c r="AL23" s="373"/>
      <c r="AM23" s="373"/>
      <c r="AN23" s="373"/>
      <c r="AR23" s="180"/>
    </row>
    <row r="24" spans="2:71" ht="6.95" customHeight="1" x14ac:dyDescent="0.2">
      <c r="B24" s="180"/>
      <c r="AR24" s="180"/>
    </row>
    <row r="25" spans="2:71" ht="6.95" customHeight="1" x14ac:dyDescent="0.2">
      <c r="B25" s="180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292"/>
      <c r="AH25" s="292"/>
      <c r="AI25" s="292"/>
      <c r="AJ25" s="292"/>
      <c r="AK25" s="292"/>
      <c r="AL25" s="292"/>
      <c r="AM25" s="292"/>
      <c r="AN25" s="292"/>
      <c r="AO25" s="292"/>
      <c r="AR25" s="180"/>
    </row>
    <row r="26" spans="2:71" s="184" customFormat="1" ht="25.9" customHeight="1" x14ac:dyDescent="0.2">
      <c r="B26" s="185"/>
      <c r="D26" s="293" t="s">
        <v>215</v>
      </c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374">
        <f>ROUND(AG94,2)</f>
        <v>-240187.85</v>
      </c>
      <c r="AL26" s="375"/>
      <c r="AM26" s="375"/>
      <c r="AN26" s="375"/>
      <c r="AO26" s="375"/>
      <c r="AR26" s="185"/>
    </row>
    <row r="27" spans="2:71" s="184" customFormat="1" ht="6.95" customHeight="1" x14ac:dyDescent="0.2">
      <c r="B27" s="185"/>
      <c r="AR27" s="185"/>
    </row>
    <row r="28" spans="2:71" s="184" customFormat="1" ht="12.75" x14ac:dyDescent="0.2">
      <c r="B28" s="185"/>
      <c r="L28" s="368" t="s">
        <v>217</v>
      </c>
      <c r="M28" s="368"/>
      <c r="N28" s="368"/>
      <c r="O28" s="368"/>
      <c r="P28" s="368"/>
      <c r="W28" s="368" t="s">
        <v>216</v>
      </c>
      <c r="X28" s="368"/>
      <c r="Y28" s="368"/>
      <c r="Z28" s="368"/>
      <c r="AA28" s="368"/>
      <c r="AB28" s="368"/>
      <c r="AC28" s="368"/>
      <c r="AD28" s="368"/>
      <c r="AE28" s="368"/>
      <c r="AK28" s="368" t="s">
        <v>218</v>
      </c>
      <c r="AL28" s="368"/>
      <c r="AM28" s="368"/>
      <c r="AN28" s="368"/>
      <c r="AO28" s="368"/>
      <c r="AR28" s="185"/>
    </row>
    <row r="29" spans="2:71" s="294" customFormat="1" ht="14.45" customHeight="1" x14ac:dyDescent="0.2">
      <c r="B29" s="295"/>
      <c r="D29" s="183" t="s">
        <v>5</v>
      </c>
      <c r="F29" s="183" t="s">
        <v>219</v>
      </c>
      <c r="L29" s="361">
        <v>0.21</v>
      </c>
      <c r="M29" s="362"/>
      <c r="N29" s="362"/>
      <c r="O29" s="362"/>
      <c r="P29" s="362"/>
      <c r="W29" s="363">
        <f>AK26</f>
        <v>-240187.85</v>
      </c>
      <c r="X29" s="362"/>
      <c r="Y29" s="362"/>
      <c r="Z29" s="362"/>
      <c r="AA29" s="362"/>
      <c r="AB29" s="362"/>
      <c r="AC29" s="362"/>
      <c r="AD29" s="362"/>
      <c r="AE29" s="362"/>
      <c r="AK29" s="363">
        <f>W29*0.21</f>
        <v>-50439.448499999999</v>
      </c>
      <c r="AL29" s="362"/>
      <c r="AM29" s="362"/>
      <c r="AN29" s="362"/>
      <c r="AO29" s="362"/>
      <c r="AR29" s="295"/>
    </row>
    <row r="30" spans="2:71" s="294" customFormat="1" ht="14.45" customHeight="1" x14ac:dyDescent="0.2">
      <c r="B30" s="295"/>
      <c r="F30" s="183" t="s">
        <v>220</v>
      </c>
      <c r="L30" s="361">
        <v>0.12</v>
      </c>
      <c r="M30" s="362"/>
      <c r="N30" s="362"/>
      <c r="O30" s="362"/>
      <c r="P30" s="362"/>
      <c r="W30" s="363">
        <f>ROUND(BA94, 2)</f>
        <v>0</v>
      </c>
      <c r="X30" s="362"/>
      <c r="Y30" s="362"/>
      <c r="Z30" s="362"/>
      <c r="AA30" s="362"/>
      <c r="AB30" s="362"/>
      <c r="AC30" s="362"/>
      <c r="AD30" s="362"/>
      <c r="AE30" s="362"/>
      <c r="AK30" s="363">
        <f>ROUND(AW94, 2)</f>
        <v>0</v>
      </c>
      <c r="AL30" s="362"/>
      <c r="AM30" s="362"/>
      <c r="AN30" s="362"/>
      <c r="AO30" s="362"/>
      <c r="AR30" s="295"/>
    </row>
    <row r="31" spans="2:71" s="294" customFormat="1" ht="14.45" hidden="1" customHeight="1" x14ac:dyDescent="0.2">
      <c r="B31" s="295"/>
      <c r="F31" s="183" t="s">
        <v>221</v>
      </c>
      <c r="L31" s="361">
        <v>0.21</v>
      </c>
      <c r="M31" s="362"/>
      <c r="N31" s="362"/>
      <c r="O31" s="362"/>
      <c r="P31" s="362"/>
      <c r="W31" s="363">
        <f>ROUND(BB94, 2)</f>
        <v>0</v>
      </c>
      <c r="X31" s="362"/>
      <c r="Y31" s="362"/>
      <c r="Z31" s="362"/>
      <c r="AA31" s="362"/>
      <c r="AB31" s="362"/>
      <c r="AC31" s="362"/>
      <c r="AD31" s="362"/>
      <c r="AE31" s="362"/>
      <c r="AK31" s="363">
        <v>0</v>
      </c>
      <c r="AL31" s="362"/>
      <c r="AM31" s="362"/>
      <c r="AN31" s="362"/>
      <c r="AO31" s="362"/>
      <c r="AR31" s="295"/>
    </row>
    <row r="32" spans="2:71" s="294" customFormat="1" ht="14.45" hidden="1" customHeight="1" x14ac:dyDescent="0.2">
      <c r="B32" s="295"/>
      <c r="F32" s="183" t="s">
        <v>222</v>
      </c>
      <c r="L32" s="361">
        <v>0.12</v>
      </c>
      <c r="M32" s="362"/>
      <c r="N32" s="362"/>
      <c r="O32" s="362"/>
      <c r="P32" s="362"/>
      <c r="W32" s="363">
        <f>ROUND(BC94, 2)</f>
        <v>0</v>
      </c>
      <c r="X32" s="362"/>
      <c r="Y32" s="362"/>
      <c r="Z32" s="362"/>
      <c r="AA32" s="362"/>
      <c r="AB32" s="362"/>
      <c r="AC32" s="362"/>
      <c r="AD32" s="362"/>
      <c r="AE32" s="362"/>
      <c r="AK32" s="363">
        <v>0</v>
      </c>
      <c r="AL32" s="362"/>
      <c r="AM32" s="362"/>
      <c r="AN32" s="362"/>
      <c r="AO32" s="362"/>
      <c r="AR32" s="295"/>
    </row>
    <row r="33" spans="2:44" s="294" customFormat="1" ht="14.45" hidden="1" customHeight="1" x14ac:dyDescent="0.2">
      <c r="B33" s="295"/>
      <c r="F33" s="183" t="s">
        <v>223</v>
      </c>
      <c r="L33" s="361">
        <v>0</v>
      </c>
      <c r="M33" s="362"/>
      <c r="N33" s="362"/>
      <c r="O33" s="362"/>
      <c r="P33" s="362"/>
      <c r="W33" s="363">
        <f>ROUND(BD94, 2)</f>
        <v>0</v>
      </c>
      <c r="X33" s="362"/>
      <c r="Y33" s="362"/>
      <c r="Z33" s="362"/>
      <c r="AA33" s="362"/>
      <c r="AB33" s="362"/>
      <c r="AC33" s="362"/>
      <c r="AD33" s="362"/>
      <c r="AE33" s="362"/>
      <c r="AK33" s="363">
        <v>0</v>
      </c>
      <c r="AL33" s="362"/>
      <c r="AM33" s="362"/>
      <c r="AN33" s="362"/>
      <c r="AO33" s="362"/>
      <c r="AR33" s="295"/>
    </row>
    <row r="34" spans="2:44" s="184" customFormat="1" ht="6.95" customHeight="1" x14ac:dyDescent="0.2">
      <c r="B34" s="185"/>
      <c r="AR34" s="185"/>
    </row>
    <row r="35" spans="2:44" s="184" customFormat="1" ht="25.9" customHeight="1" x14ac:dyDescent="0.2">
      <c r="B35" s="185"/>
      <c r="C35" s="296"/>
      <c r="D35" s="297" t="s">
        <v>19</v>
      </c>
      <c r="E35" s="298"/>
      <c r="F35" s="298"/>
      <c r="G35" s="298"/>
      <c r="H35" s="298"/>
      <c r="I35" s="298"/>
      <c r="J35" s="298"/>
      <c r="K35" s="298"/>
      <c r="L35" s="298"/>
      <c r="M35" s="298"/>
      <c r="N35" s="298"/>
      <c r="O35" s="298"/>
      <c r="P35" s="298"/>
      <c r="Q35" s="298"/>
      <c r="R35" s="298"/>
      <c r="S35" s="298"/>
      <c r="T35" s="299" t="s">
        <v>224</v>
      </c>
      <c r="U35" s="298"/>
      <c r="V35" s="298"/>
      <c r="W35" s="298"/>
      <c r="X35" s="364" t="s">
        <v>225</v>
      </c>
      <c r="Y35" s="365"/>
      <c r="Z35" s="365"/>
      <c r="AA35" s="365"/>
      <c r="AB35" s="365"/>
      <c r="AC35" s="298"/>
      <c r="AD35" s="298"/>
      <c r="AE35" s="298"/>
      <c r="AF35" s="298"/>
      <c r="AG35" s="298"/>
      <c r="AH35" s="298"/>
      <c r="AI35" s="298"/>
      <c r="AJ35" s="298"/>
      <c r="AK35" s="366">
        <f>AK29+AK26</f>
        <v>-290627.29850000003</v>
      </c>
      <c r="AL35" s="365"/>
      <c r="AM35" s="365"/>
      <c r="AN35" s="365"/>
      <c r="AO35" s="367"/>
      <c r="AP35" s="296"/>
      <c r="AQ35" s="296"/>
      <c r="AR35" s="185"/>
    </row>
    <row r="36" spans="2:44" s="184" customFormat="1" ht="6.95" customHeight="1" x14ac:dyDescent="0.2">
      <c r="B36" s="185"/>
      <c r="AR36" s="185"/>
    </row>
    <row r="37" spans="2:44" s="184" customFormat="1" ht="14.45" customHeight="1" x14ac:dyDescent="0.2">
      <c r="B37" s="185"/>
      <c r="AR37" s="185"/>
    </row>
    <row r="38" spans="2:44" ht="14.45" customHeight="1" x14ac:dyDescent="0.2">
      <c r="B38" s="180"/>
      <c r="AR38" s="180"/>
    </row>
    <row r="39" spans="2:44" ht="14.45" customHeight="1" x14ac:dyDescent="0.2">
      <c r="B39" s="180"/>
      <c r="AR39" s="180"/>
    </row>
    <row r="40" spans="2:44" ht="14.45" customHeight="1" x14ac:dyDescent="0.2">
      <c r="B40" s="180"/>
      <c r="AR40" s="180"/>
    </row>
    <row r="41" spans="2:44" ht="14.45" customHeight="1" x14ac:dyDescent="0.2">
      <c r="B41" s="180"/>
      <c r="AR41" s="180"/>
    </row>
    <row r="42" spans="2:44" ht="14.45" customHeight="1" x14ac:dyDescent="0.2">
      <c r="B42" s="180"/>
      <c r="AR42" s="180"/>
    </row>
    <row r="43" spans="2:44" ht="14.45" customHeight="1" x14ac:dyDescent="0.2">
      <c r="B43" s="180"/>
      <c r="AR43" s="180"/>
    </row>
    <row r="44" spans="2:44" ht="14.45" customHeight="1" x14ac:dyDescent="0.2">
      <c r="B44" s="180"/>
      <c r="AR44" s="180"/>
    </row>
    <row r="45" spans="2:44" ht="14.45" customHeight="1" x14ac:dyDescent="0.2">
      <c r="B45" s="180"/>
      <c r="AR45" s="180"/>
    </row>
    <row r="46" spans="2:44" ht="14.45" customHeight="1" x14ac:dyDescent="0.2">
      <c r="B46" s="180"/>
      <c r="AR46" s="180"/>
    </row>
    <row r="47" spans="2:44" ht="14.45" customHeight="1" x14ac:dyDescent="0.2">
      <c r="B47" s="180"/>
      <c r="AR47" s="180"/>
    </row>
    <row r="48" spans="2:44" ht="14.45" customHeight="1" x14ac:dyDescent="0.2">
      <c r="B48" s="180"/>
      <c r="AR48" s="180"/>
    </row>
    <row r="49" spans="2:44" s="184" customFormat="1" ht="14.45" customHeight="1" x14ac:dyDescent="0.2">
      <c r="B49" s="185"/>
      <c r="D49" s="205" t="s">
        <v>226</v>
      </c>
      <c r="E49" s="206"/>
      <c r="F49" s="206"/>
      <c r="G49" s="206"/>
      <c r="H49" s="206"/>
      <c r="I49" s="206"/>
      <c r="J49" s="206"/>
      <c r="K49" s="206"/>
      <c r="L49" s="206"/>
      <c r="M49" s="206"/>
      <c r="N49" s="206"/>
      <c r="O49" s="206"/>
      <c r="P49" s="206"/>
      <c r="Q49" s="206"/>
      <c r="R49" s="206"/>
      <c r="S49" s="206"/>
      <c r="T49" s="206"/>
      <c r="U49" s="206"/>
      <c r="V49" s="206"/>
      <c r="W49" s="206"/>
      <c r="X49" s="206"/>
      <c r="Y49" s="206"/>
      <c r="Z49" s="206"/>
      <c r="AA49" s="206"/>
      <c r="AB49" s="206"/>
      <c r="AC49" s="206"/>
      <c r="AD49" s="206"/>
      <c r="AE49" s="206"/>
      <c r="AF49" s="206"/>
      <c r="AG49" s="206"/>
      <c r="AH49" s="205" t="s">
        <v>227</v>
      </c>
      <c r="AI49" s="206"/>
      <c r="AJ49" s="206"/>
      <c r="AK49" s="206"/>
      <c r="AL49" s="206"/>
      <c r="AM49" s="206"/>
      <c r="AN49" s="206"/>
      <c r="AO49" s="206"/>
      <c r="AR49" s="185"/>
    </row>
    <row r="50" spans="2:44" x14ac:dyDescent="0.2">
      <c r="B50" s="180"/>
      <c r="AR50" s="180"/>
    </row>
    <row r="51" spans="2:44" x14ac:dyDescent="0.2">
      <c r="B51" s="180"/>
      <c r="AR51" s="180"/>
    </row>
    <row r="52" spans="2:44" x14ac:dyDescent="0.2">
      <c r="B52" s="180"/>
      <c r="AR52" s="180"/>
    </row>
    <row r="53" spans="2:44" x14ac:dyDescent="0.2">
      <c r="B53" s="180"/>
      <c r="AR53" s="180"/>
    </row>
    <row r="54" spans="2:44" x14ac:dyDescent="0.2">
      <c r="B54" s="180"/>
      <c r="AR54" s="180"/>
    </row>
    <row r="55" spans="2:44" x14ac:dyDescent="0.2">
      <c r="B55" s="180"/>
      <c r="AR55" s="180"/>
    </row>
    <row r="56" spans="2:44" x14ac:dyDescent="0.2">
      <c r="B56" s="180"/>
      <c r="AR56" s="180"/>
    </row>
    <row r="57" spans="2:44" x14ac:dyDescent="0.2">
      <c r="B57" s="180"/>
      <c r="AR57" s="180"/>
    </row>
    <row r="58" spans="2:44" x14ac:dyDescent="0.2">
      <c r="B58" s="180"/>
      <c r="AR58" s="180"/>
    </row>
    <row r="59" spans="2:44" x14ac:dyDescent="0.2">
      <c r="B59" s="180"/>
      <c r="AR59" s="180"/>
    </row>
    <row r="60" spans="2:44" s="184" customFormat="1" ht="12.75" x14ac:dyDescent="0.2">
      <c r="B60" s="185"/>
      <c r="D60" s="207" t="s">
        <v>228</v>
      </c>
      <c r="E60" s="208"/>
      <c r="F60" s="208"/>
      <c r="G60" s="208"/>
      <c r="H60" s="208"/>
      <c r="I60" s="208"/>
      <c r="J60" s="208"/>
      <c r="K60" s="208"/>
      <c r="L60" s="208"/>
      <c r="M60" s="208"/>
      <c r="N60" s="208"/>
      <c r="O60" s="208"/>
      <c r="P60" s="208"/>
      <c r="Q60" s="208"/>
      <c r="R60" s="208"/>
      <c r="S60" s="208"/>
      <c r="T60" s="208"/>
      <c r="U60" s="208"/>
      <c r="V60" s="207" t="s">
        <v>229</v>
      </c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7" t="s">
        <v>228</v>
      </c>
      <c r="AI60" s="208"/>
      <c r="AJ60" s="208"/>
      <c r="AK60" s="208"/>
      <c r="AL60" s="208"/>
      <c r="AM60" s="207" t="s">
        <v>229</v>
      </c>
      <c r="AN60" s="208"/>
      <c r="AO60" s="208"/>
      <c r="AR60" s="185"/>
    </row>
    <row r="61" spans="2:44" x14ac:dyDescent="0.2">
      <c r="B61" s="180"/>
      <c r="AR61" s="180"/>
    </row>
    <row r="62" spans="2:44" x14ac:dyDescent="0.2">
      <c r="B62" s="180"/>
      <c r="AR62" s="180"/>
    </row>
    <row r="63" spans="2:44" x14ac:dyDescent="0.2">
      <c r="B63" s="180"/>
      <c r="AR63" s="180"/>
    </row>
    <row r="64" spans="2:44" s="184" customFormat="1" ht="12.75" x14ac:dyDescent="0.2">
      <c r="B64" s="185"/>
      <c r="D64" s="205" t="s">
        <v>230</v>
      </c>
      <c r="E64" s="206"/>
      <c r="F64" s="206"/>
      <c r="G64" s="206"/>
      <c r="H64" s="206"/>
      <c r="I64" s="206"/>
      <c r="J64" s="206"/>
      <c r="K64" s="206"/>
      <c r="L64" s="206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206"/>
      <c r="X64" s="206"/>
      <c r="Y64" s="206"/>
      <c r="Z64" s="206"/>
      <c r="AA64" s="206"/>
      <c r="AB64" s="206"/>
      <c r="AC64" s="206"/>
      <c r="AD64" s="206"/>
      <c r="AE64" s="206"/>
      <c r="AF64" s="206"/>
      <c r="AG64" s="206"/>
      <c r="AH64" s="205" t="s">
        <v>231</v>
      </c>
      <c r="AI64" s="206"/>
      <c r="AJ64" s="206"/>
      <c r="AK64" s="206"/>
      <c r="AL64" s="206"/>
      <c r="AM64" s="206"/>
      <c r="AN64" s="206"/>
      <c r="AO64" s="206"/>
      <c r="AR64" s="185"/>
    </row>
    <row r="65" spans="2:44" x14ac:dyDescent="0.2">
      <c r="B65" s="180"/>
      <c r="AR65" s="180"/>
    </row>
    <row r="66" spans="2:44" x14ac:dyDescent="0.2">
      <c r="B66" s="180"/>
      <c r="AR66" s="180"/>
    </row>
    <row r="67" spans="2:44" x14ac:dyDescent="0.2">
      <c r="B67" s="180"/>
      <c r="AR67" s="180"/>
    </row>
    <row r="68" spans="2:44" x14ac:dyDescent="0.2">
      <c r="B68" s="180"/>
      <c r="AR68" s="180"/>
    </row>
    <row r="69" spans="2:44" x14ac:dyDescent="0.2">
      <c r="B69" s="180"/>
      <c r="AR69" s="180"/>
    </row>
    <row r="70" spans="2:44" x14ac:dyDescent="0.2">
      <c r="B70" s="180"/>
      <c r="AR70" s="180"/>
    </row>
    <row r="71" spans="2:44" x14ac:dyDescent="0.2">
      <c r="B71" s="180"/>
      <c r="AR71" s="180"/>
    </row>
    <row r="72" spans="2:44" x14ac:dyDescent="0.2">
      <c r="B72" s="180"/>
      <c r="AR72" s="180"/>
    </row>
    <row r="73" spans="2:44" x14ac:dyDescent="0.2">
      <c r="B73" s="180"/>
      <c r="AR73" s="180"/>
    </row>
    <row r="74" spans="2:44" x14ac:dyDescent="0.2">
      <c r="B74" s="180"/>
      <c r="AR74" s="180"/>
    </row>
    <row r="75" spans="2:44" s="184" customFormat="1" ht="12.75" x14ac:dyDescent="0.2">
      <c r="B75" s="185"/>
      <c r="D75" s="207" t="s">
        <v>228</v>
      </c>
      <c r="E75" s="208"/>
      <c r="F75" s="208"/>
      <c r="G75" s="208"/>
      <c r="H75" s="208"/>
      <c r="I75" s="208"/>
      <c r="J75" s="208"/>
      <c r="K75" s="208"/>
      <c r="L75" s="208"/>
      <c r="M75" s="208"/>
      <c r="N75" s="208"/>
      <c r="O75" s="208"/>
      <c r="P75" s="208"/>
      <c r="Q75" s="208"/>
      <c r="R75" s="208"/>
      <c r="S75" s="208"/>
      <c r="T75" s="208"/>
      <c r="U75" s="208"/>
      <c r="V75" s="207" t="s">
        <v>229</v>
      </c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7" t="s">
        <v>228</v>
      </c>
      <c r="AI75" s="208"/>
      <c r="AJ75" s="208"/>
      <c r="AK75" s="208"/>
      <c r="AL75" s="208"/>
      <c r="AM75" s="207" t="s">
        <v>229</v>
      </c>
      <c r="AN75" s="208"/>
      <c r="AO75" s="208"/>
      <c r="AR75" s="185"/>
    </row>
    <row r="76" spans="2:44" s="184" customFormat="1" x14ac:dyDescent="0.2">
      <c r="B76" s="185"/>
      <c r="AR76" s="185"/>
    </row>
    <row r="77" spans="2:44" s="184" customFormat="1" ht="6.95" customHeight="1" x14ac:dyDescent="0.2">
      <c r="B77" s="211"/>
      <c r="C77" s="212"/>
      <c r="D77" s="212"/>
      <c r="E77" s="212"/>
      <c r="F77" s="212"/>
      <c r="G77" s="212"/>
      <c r="H77" s="212"/>
      <c r="I77" s="212"/>
      <c r="J77" s="212"/>
      <c r="K77" s="212"/>
      <c r="L77" s="212"/>
      <c r="M77" s="212"/>
      <c r="N77" s="212"/>
      <c r="O77" s="212"/>
      <c r="P77" s="212"/>
      <c r="Q77" s="212"/>
      <c r="R77" s="212"/>
      <c r="S77" s="212"/>
      <c r="T77" s="212"/>
      <c r="U77" s="212"/>
      <c r="V77" s="212"/>
      <c r="W77" s="212"/>
      <c r="X77" s="212"/>
      <c r="Y77" s="212"/>
      <c r="Z77" s="212"/>
      <c r="AA77" s="212"/>
      <c r="AB77" s="212"/>
      <c r="AC77" s="212"/>
      <c r="AD77" s="212"/>
      <c r="AE77" s="212"/>
      <c r="AF77" s="212"/>
      <c r="AG77" s="212"/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185"/>
    </row>
    <row r="81" spans="1:91" s="184" customFormat="1" ht="6.95" customHeight="1" x14ac:dyDescent="0.2">
      <c r="B81" s="213"/>
      <c r="C81" s="214"/>
      <c r="D81" s="214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185"/>
    </row>
    <row r="82" spans="1:91" s="184" customFormat="1" ht="24.95" customHeight="1" x14ac:dyDescent="0.2">
      <c r="B82" s="185"/>
      <c r="C82" s="181" t="s">
        <v>332</v>
      </c>
      <c r="AR82" s="185"/>
    </row>
    <row r="83" spans="1:91" s="184" customFormat="1" ht="6.95" customHeight="1" x14ac:dyDescent="0.2">
      <c r="B83" s="185"/>
      <c r="AR83" s="185"/>
    </row>
    <row r="84" spans="1:91" s="300" customFormat="1" ht="12" customHeight="1" x14ac:dyDescent="0.2">
      <c r="B84" s="301"/>
      <c r="C84" s="183" t="s">
        <v>307</v>
      </c>
      <c r="AR84" s="301"/>
    </row>
    <row r="85" spans="1:91" s="302" customFormat="1" ht="36.950000000000003" customHeight="1" x14ac:dyDescent="0.2">
      <c r="B85" s="303"/>
      <c r="C85" s="304" t="s">
        <v>201</v>
      </c>
      <c r="L85" s="359" t="str">
        <f>K6</f>
        <v>Rekonstrukce komunikace Volyně, Výsluní</v>
      </c>
      <c r="M85" s="360"/>
      <c r="N85" s="360"/>
      <c r="O85" s="360"/>
      <c r="P85" s="360"/>
      <c r="Q85" s="360"/>
      <c r="R85" s="360"/>
      <c r="S85" s="360"/>
      <c r="T85" s="360"/>
      <c r="U85" s="360"/>
      <c r="V85" s="360"/>
      <c r="W85" s="360"/>
      <c r="X85" s="360"/>
      <c r="Y85" s="360"/>
      <c r="Z85" s="360"/>
      <c r="AA85" s="360"/>
      <c r="AB85" s="360"/>
      <c r="AC85" s="360"/>
      <c r="AD85" s="360"/>
      <c r="AE85" s="360"/>
      <c r="AF85" s="360"/>
      <c r="AG85" s="360"/>
      <c r="AH85" s="360"/>
      <c r="AI85" s="360"/>
      <c r="AJ85" s="360"/>
      <c r="AK85" s="360"/>
      <c r="AL85" s="360"/>
      <c r="AM85" s="360"/>
      <c r="AN85" s="360"/>
      <c r="AO85" s="360"/>
      <c r="AR85" s="303"/>
    </row>
    <row r="86" spans="1:91" s="184" customFormat="1" ht="6.95" customHeight="1" x14ac:dyDescent="0.2">
      <c r="B86" s="185"/>
      <c r="AR86" s="185"/>
    </row>
    <row r="87" spans="1:91" s="184" customFormat="1" ht="12" customHeight="1" x14ac:dyDescent="0.2">
      <c r="B87" s="185"/>
      <c r="C87" s="183" t="s">
        <v>206</v>
      </c>
      <c r="L87" s="305" t="str">
        <f>IF(K8="","",K8)</f>
        <v xml:space="preserve"> </v>
      </c>
      <c r="AI87" s="183" t="s">
        <v>207</v>
      </c>
      <c r="AM87" s="347" t="str">
        <f>IF(AN8= "","",AN8)</f>
        <v/>
      </c>
      <c r="AN87" s="347"/>
      <c r="AR87" s="185"/>
    </row>
    <row r="88" spans="1:91" s="184" customFormat="1" ht="6.95" customHeight="1" x14ac:dyDescent="0.2">
      <c r="B88" s="185"/>
      <c r="AR88" s="185"/>
    </row>
    <row r="89" spans="1:91" s="184" customFormat="1" ht="15.2" customHeight="1" x14ac:dyDescent="0.2">
      <c r="B89" s="185"/>
      <c r="C89" s="183" t="s">
        <v>208</v>
      </c>
      <c r="L89" s="300" t="str">
        <f>IF(E11= "","",E11)</f>
        <v xml:space="preserve"> </v>
      </c>
      <c r="AI89" s="183" t="s">
        <v>212</v>
      </c>
      <c r="AM89" s="348" t="str">
        <f>IF(E17="","",E17)</f>
        <v xml:space="preserve"> </v>
      </c>
      <c r="AN89" s="349"/>
      <c r="AO89" s="349"/>
      <c r="AP89" s="349"/>
      <c r="AR89" s="185"/>
      <c r="AS89" s="350" t="s">
        <v>308</v>
      </c>
      <c r="AT89" s="351"/>
      <c r="AU89" s="191"/>
      <c r="AV89" s="191"/>
      <c r="AW89" s="191"/>
      <c r="AX89" s="191"/>
      <c r="AY89" s="191"/>
      <c r="AZ89" s="191"/>
      <c r="BA89" s="191"/>
      <c r="BB89" s="191"/>
      <c r="BC89" s="191"/>
      <c r="BD89" s="306"/>
    </row>
    <row r="90" spans="1:91" s="184" customFormat="1" ht="15.2" customHeight="1" x14ac:dyDescent="0.2">
      <c r="B90" s="185"/>
      <c r="C90" s="183" t="s">
        <v>211</v>
      </c>
      <c r="L90" s="300" t="str">
        <f>IF(E14="","",E14)</f>
        <v xml:space="preserve"> </v>
      </c>
      <c r="AI90" s="183" t="s">
        <v>213</v>
      </c>
      <c r="AM90" s="348" t="str">
        <f>IF(E20="","",E20)</f>
        <v xml:space="preserve"> </v>
      </c>
      <c r="AN90" s="349"/>
      <c r="AO90" s="349"/>
      <c r="AP90" s="349"/>
      <c r="AR90" s="185"/>
      <c r="AS90" s="352"/>
      <c r="AT90" s="353"/>
      <c r="BD90" s="307"/>
    </row>
    <row r="91" spans="1:91" s="184" customFormat="1" ht="10.9" customHeight="1" x14ac:dyDescent="0.2">
      <c r="B91" s="185"/>
      <c r="AR91" s="185"/>
      <c r="AS91" s="352"/>
      <c r="AT91" s="353"/>
      <c r="BD91" s="307"/>
    </row>
    <row r="92" spans="1:91" s="184" customFormat="1" ht="29.25" customHeight="1" x14ac:dyDescent="0.2">
      <c r="B92" s="185"/>
      <c r="C92" s="354" t="s">
        <v>9</v>
      </c>
      <c r="D92" s="355"/>
      <c r="E92" s="355"/>
      <c r="F92" s="355"/>
      <c r="G92" s="355"/>
      <c r="H92" s="200"/>
      <c r="I92" s="356" t="s">
        <v>6</v>
      </c>
      <c r="J92" s="355"/>
      <c r="K92" s="355"/>
      <c r="L92" s="355"/>
      <c r="M92" s="355"/>
      <c r="N92" s="355"/>
      <c r="O92" s="355"/>
      <c r="P92" s="355"/>
      <c r="Q92" s="355"/>
      <c r="R92" s="355"/>
      <c r="S92" s="355"/>
      <c r="T92" s="355"/>
      <c r="U92" s="355"/>
      <c r="V92" s="355"/>
      <c r="W92" s="355"/>
      <c r="X92" s="355"/>
      <c r="Y92" s="355"/>
      <c r="Z92" s="355"/>
      <c r="AA92" s="355"/>
      <c r="AB92" s="355"/>
      <c r="AC92" s="355"/>
      <c r="AD92" s="355"/>
      <c r="AE92" s="355"/>
      <c r="AF92" s="355"/>
      <c r="AG92" s="357" t="s">
        <v>309</v>
      </c>
      <c r="AH92" s="355"/>
      <c r="AI92" s="355"/>
      <c r="AJ92" s="355"/>
      <c r="AK92" s="355"/>
      <c r="AL92" s="355"/>
      <c r="AM92" s="355"/>
      <c r="AN92" s="356" t="s">
        <v>310</v>
      </c>
      <c r="AO92" s="355"/>
      <c r="AP92" s="358"/>
      <c r="AQ92" s="308" t="s">
        <v>8</v>
      </c>
      <c r="AR92" s="185"/>
      <c r="AS92" s="233" t="s">
        <v>311</v>
      </c>
      <c r="AT92" s="234" t="s">
        <v>312</v>
      </c>
      <c r="AU92" s="234" t="s">
        <v>313</v>
      </c>
      <c r="AV92" s="234" t="s">
        <v>314</v>
      </c>
      <c r="AW92" s="234" t="s">
        <v>315</v>
      </c>
      <c r="AX92" s="234" t="s">
        <v>316</v>
      </c>
      <c r="AY92" s="234" t="s">
        <v>317</v>
      </c>
      <c r="AZ92" s="234" t="s">
        <v>318</v>
      </c>
      <c r="BA92" s="234" t="s">
        <v>319</v>
      </c>
      <c r="BB92" s="234" t="s">
        <v>320</v>
      </c>
      <c r="BC92" s="234" t="s">
        <v>321</v>
      </c>
      <c r="BD92" s="235" t="s">
        <v>322</v>
      </c>
    </row>
    <row r="93" spans="1:91" s="184" customFormat="1" ht="10.9" customHeight="1" x14ac:dyDescent="0.2">
      <c r="B93" s="185"/>
      <c r="AR93" s="185"/>
      <c r="AS93" s="238"/>
      <c r="AT93" s="191"/>
      <c r="AU93" s="191"/>
      <c r="AV93" s="191"/>
      <c r="AW93" s="191"/>
      <c r="AX93" s="191"/>
      <c r="AY93" s="191"/>
      <c r="AZ93" s="191"/>
      <c r="BA93" s="191"/>
      <c r="BB93" s="191"/>
      <c r="BC93" s="191"/>
      <c r="BD93" s="306"/>
    </row>
    <row r="94" spans="1:91" s="309" customFormat="1" ht="32.450000000000003" customHeight="1" x14ac:dyDescent="0.2">
      <c r="B94" s="310"/>
      <c r="C94" s="236" t="s">
        <v>323</v>
      </c>
      <c r="D94" s="311"/>
      <c r="E94" s="311"/>
      <c r="F94" s="311"/>
      <c r="G94" s="311"/>
      <c r="H94" s="311"/>
      <c r="I94" s="311"/>
      <c r="J94" s="311"/>
      <c r="K94" s="311"/>
      <c r="L94" s="311"/>
      <c r="M94" s="311"/>
      <c r="N94" s="311"/>
      <c r="O94" s="311"/>
      <c r="P94" s="311"/>
      <c r="Q94" s="311"/>
      <c r="R94" s="311"/>
      <c r="S94" s="311"/>
      <c r="T94" s="311"/>
      <c r="U94" s="311"/>
      <c r="V94" s="311"/>
      <c r="W94" s="311"/>
      <c r="X94" s="311"/>
      <c r="Y94" s="311"/>
      <c r="Z94" s="311"/>
      <c r="AA94" s="311"/>
      <c r="AB94" s="311"/>
      <c r="AC94" s="311"/>
      <c r="AD94" s="311"/>
      <c r="AE94" s="311"/>
      <c r="AF94" s="311"/>
      <c r="AG94" s="345">
        <f>AG95+AG96</f>
        <v>-240187.84839999999</v>
      </c>
      <c r="AH94" s="345"/>
      <c r="AI94" s="345"/>
      <c r="AJ94" s="345"/>
      <c r="AK94" s="345"/>
      <c r="AL94" s="345"/>
      <c r="AM94" s="345"/>
      <c r="AN94" s="346">
        <f>AN96+AN95</f>
        <v>-290627.29656400002</v>
      </c>
      <c r="AO94" s="346"/>
      <c r="AP94" s="346"/>
      <c r="AQ94" s="312" t="s">
        <v>204</v>
      </c>
      <c r="AR94" s="310"/>
      <c r="AS94" s="313">
        <f>ROUND(AS95,2)</f>
        <v>0</v>
      </c>
      <c r="AT94" s="314">
        <f>ROUND(SUM(AV94:AW94),2)</f>
        <v>4512.63</v>
      </c>
      <c r="AU94" s="315">
        <f>ROUND(AU95,5)</f>
        <v>10.441000000000001</v>
      </c>
      <c r="AV94" s="314">
        <f>ROUND(AZ94*L29,2)</f>
        <v>4512.63</v>
      </c>
      <c r="AW94" s="314">
        <f>ROUND(BA94*L30,2)</f>
        <v>0</v>
      </c>
      <c r="AX94" s="314">
        <f>ROUND(BB94*L29,2)</f>
        <v>0</v>
      </c>
      <c r="AY94" s="314">
        <f>ROUND(BC94*L30,2)</f>
        <v>0</v>
      </c>
      <c r="AZ94" s="314">
        <f>ROUND(AZ95,2)</f>
        <v>21488.7</v>
      </c>
      <c r="BA94" s="314">
        <f>ROUND(BA95,2)</f>
        <v>0</v>
      </c>
      <c r="BB94" s="314">
        <f>ROUND(BB95,2)</f>
        <v>0</v>
      </c>
      <c r="BC94" s="314">
        <f>ROUND(BC95,2)</f>
        <v>0</v>
      </c>
      <c r="BD94" s="316">
        <f>ROUND(BD95,2)</f>
        <v>0</v>
      </c>
      <c r="BS94" s="317" t="s">
        <v>253</v>
      </c>
      <c r="BT94" s="317" t="s">
        <v>257</v>
      </c>
      <c r="BU94" s="318" t="s">
        <v>324</v>
      </c>
      <c r="BV94" s="317" t="s">
        <v>325</v>
      </c>
      <c r="BW94" s="317" t="s">
        <v>302</v>
      </c>
      <c r="BX94" s="317" t="s">
        <v>326</v>
      </c>
      <c r="CL94" s="317" t="s">
        <v>204</v>
      </c>
    </row>
    <row r="95" spans="1:91" s="328" customFormat="1" ht="16.5" customHeight="1" x14ac:dyDescent="0.2">
      <c r="A95" s="319" t="s">
        <v>327</v>
      </c>
      <c r="B95" s="320"/>
      <c r="C95" s="321"/>
      <c r="D95" s="342" t="s">
        <v>328</v>
      </c>
      <c r="E95" s="342"/>
      <c r="F95" s="342"/>
      <c r="G95" s="342"/>
      <c r="H95" s="342"/>
      <c r="I95" s="322"/>
      <c r="J95" s="342" t="s">
        <v>298</v>
      </c>
      <c r="K95" s="342"/>
      <c r="L95" s="342"/>
      <c r="M95" s="342"/>
      <c r="N95" s="342"/>
      <c r="O95" s="342"/>
      <c r="P95" s="342"/>
      <c r="Q95" s="342"/>
      <c r="R95" s="342"/>
      <c r="S95" s="342"/>
      <c r="T95" s="342"/>
      <c r="U95" s="342"/>
      <c r="V95" s="342"/>
      <c r="W95" s="342"/>
      <c r="X95" s="342"/>
      <c r="Y95" s="342"/>
      <c r="Z95" s="342"/>
      <c r="AA95" s="342"/>
      <c r="AB95" s="342"/>
      <c r="AC95" s="342"/>
      <c r="AD95" s="342"/>
      <c r="AE95" s="342"/>
      <c r="AF95" s="342"/>
      <c r="AG95" s="343">
        <f>'[1]přípočet - Příkopové žlab...'!J30</f>
        <v>21488.7</v>
      </c>
      <c r="AH95" s="344"/>
      <c r="AI95" s="344"/>
      <c r="AJ95" s="344"/>
      <c r="AK95" s="344"/>
      <c r="AL95" s="344"/>
      <c r="AM95" s="344"/>
      <c r="AN95" s="343">
        <f>AG95*1.21</f>
        <v>26001.327000000001</v>
      </c>
      <c r="AO95" s="344"/>
      <c r="AP95" s="344"/>
      <c r="AQ95" s="323" t="s">
        <v>329</v>
      </c>
      <c r="AR95" s="320"/>
      <c r="AS95" s="324">
        <v>0</v>
      </c>
      <c r="AT95" s="325">
        <f>ROUND(SUM(AV95:AW95),2)</f>
        <v>4512.63</v>
      </c>
      <c r="AU95" s="326">
        <f>'[1]přípočet - Příkopové žlab...'!P121</f>
        <v>10.440999999999999</v>
      </c>
      <c r="AV95" s="325">
        <f>'[1]přípočet - Příkopové žlab...'!J33</f>
        <v>4512.63</v>
      </c>
      <c r="AW95" s="325">
        <f>'[1]přípočet - Příkopové žlab...'!J34</f>
        <v>0</v>
      </c>
      <c r="AX95" s="325">
        <f>'[1]přípočet - Příkopové žlab...'!J35</f>
        <v>0</v>
      </c>
      <c r="AY95" s="325">
        <f>'[1]přípočet - Příkopové žlab...'!J36</f>
        <v>0</v>
      </c>
      <c r="AZ95" s="325">
        <f>'[1]přípočet - Příkopové žlab...'!F33</f>
        <v>21488.7</v>
      </c>
      <c r="BA95" s="325">
        <f>'[1]přípočet - Příkopové žlab...'!F34</f>
        <v>0</v>
      </c>
      <c r="BB95" s="325">
        <f>'[1]přípočet - Příkopové žlab...'!F35</f>
        <v>0</v>
      </c>
      <c r="BC95" s="325">
        <f>'[1]přípočet - Příkopové žlab...'!F36</f>
        <v>0</v>
      </c>
      <c r="BD95" s="327">
        <f>'[1]přípočet - Příkopové žlab...'!F37</f>
        <v>0</v>
      </c>
      <c r="BT95" s="329" t="s">
        <v>256</v>
      </c>
      <c r="BV95" s="329" t="s">
        <v>325</v>
      </c>
      <c r="BW95" s="329" t="s">
        <v>196</v>
      </c>
      <c r="BX95" s="329" t="s">
        <v>302</v>
      </c>
      <c r="CL95" s="329" t="s">
        <v>204</v>
      </c>
      <c r="CM95" s="329" t="s">
        <v>197</v>
      </c>
    </row>
    <row r="96" spans="1:91" s="328" customFormat="1" ht="16.5" customHeight="1" x14ac:dyDescent="0.2">
      <c r="A96" s="319"/>
      <c r="B96" s="320"/>
      <c r="C96" s="321"/>
      <c r="D96" s="342" t="s">
        <v>333</v>
      </c>
      <c r="E96" s="342"/>
      <c r="F96" s="342"/>
      <c r="G96" s="342"/>
      <c r="H96" s="342"/>
      <c r="I96" s="322"/>
      <c r="J96" s="342" t="s">
        <v>334</v>
      </c>
      <c r="K96" s="342"/>
      <c r="L96" s="342"/>
      <c r="M96" s="342"/>
      <c r="N96" s="342"/>
      <c r="O96" s="342"/>
      <c r="P96" s="342"/>
      <c r="Q96" s="342"/>
      <c r="R96" s="342"/>
      <c r="S96" s="342"/>
      <c r="T96" s="342"/>
      <c r="U96" s="342"/>
      <c r="V96" s="342"/>
      <c r="W96" s="342"/>
      <c r="X96" s="342"/>
      <c r="Y96" s="342"/>
      <c r="Z96" s="342"/>
      <c r="AA96" s="342"/>
      <c r="AB96" s="342"/>
      <c r="AC96" s="342"/>
      <c r="AD96" s="342"/>
      <c r="AE96" s="342"/>
      <c r="AF96" s="342"/>
      <c r="AG96" s="343">
        <f>odpočet!$J$6</f>
        <v>-261676.5484</v>
      </c>
      <c r="AH96" s="344"/>
      <c r="AI96" s="344"/>
      <c r="AJ96" s="344"/>
      <c r="AK96" s="344"/>
      <c r="AL96" s="344"/>
      <c r="AM96" s="344"/>
      <c r="AN96" s="343">
        <f>AG96*1.21</f>
        <v>-316628.62356400001</v>
      </c>
      <c r="AO96" s="344"/>
      <c r="AP96" s="344"/>
      <c r="AQ96" s="323"/>
      <c r="AR96" s="320"/>
      <c r="AS96" s="330"/>
      <c r="AT96" s="330"/>
      <c r="AU96" s="331"/>
      <c r="AV96" s="330"/>
      <c r="AW96" s="330"/>
      <c r="AX96" s="330"/>
      <c r="AY96" s="330"/>
      <c r="AZ96" s="330"/>
      <c r="BA96" s="330"/>
      <c r="BB96" s="330"/>
      <c r="BC96" s="330"/>
      <c r="BD96" s="330"/>
      <c r="BT96" s="329"/>
      <c r="BV96" s="329"/>
      <c r="BW96" s="329"/>
      <c r="BX96" s="329"/>
      <c r="CL96" s="329"/>
      <c r="CM96" s="329"/>
    </row>
    <row r="97" spans="2:44" s="184" customFormat="1" ht="30" customHeight="1" x14ac:dyDescent="0.2">
      <c r="B97" s="185"/>
      <c r="AR97" s="185"/>
    </row>
    <row r="98" spans="2:44" s="184" customFormat="1" ht="6.95" customHeight="1" x14ac:dyDescent="0.2">
      <c r="B98" s="211"/>
      <c r="C98" s="212"/>
      <c r="D98" s="212"/>
      <c r="E98" s="212"/>
      <c r="F98" s="212"/>
      <c r="G98" s="212"/>
      <c r="H98" s="212"/>
      <c r="I98" s="212"/>
      <c r="J98" s="212"/>
      <c r="K98" s="212"/>
      <c r="L98" s="212"/>
      <c r="M98" s="212"/>
      <c r="N98" s="212"/>
      <c r="O98" s="212"/>
      <c r="P98" s="212"/>
      <c r="Q98" s="212"/>
      <c r="R98" s="212"/>
      <c r="S98" s="212"/>
      <c r="T98" s="212"/>
      <c r="U98" s="212"/>
      <c r="V98" s="212"/>
      <c r="W98" s="212"/>
      <c r="X98" s="212"/>
      <c r="Y98" s="212"/>
      <c r="Z98" s="212"/>
      <c r="AA98" s="212"/>
      <c r="AB98" s="212"/>
      <c r="AC98" s="212"/>
      <c r="AD98" s="212"/>
      <c r="AE98" s="212"/>
      <c r="AF98" s="212"/>
      <c r="AG98" s="212"/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185"/>
    </row>
  </sheetData>
  <mergeCells count="44">
    <mergeCell ref="L28:P28"/>
    <mergeCell ref="W28:AE28"/>
    <mergeCell ref="AK28:AO28"/>
    <mergeCell ref="AR2:BE2"/>
    <mergeCell ref="K5:AO5"/>
    <mergeCell ref="K6:AO6"/>
    <mergeCell ref="E23:AN23"/>
    <mergeCell ref="AK26:AO26"/>
    <mergeCell ref="L29:P29"/>
    <mergeCell ref="W29:AE29"/>
    <mergeCell ref="AK29:AO29"/>
    <mergeCell ref="L30:P30"/>
    <mergeCell ref="W30:AE30"/>
    <mergeCell ref="AK30:AO30"/>
    <mergeCell ref="L85:AO85"/>
    <mergeCell ref="L31:P31"/>
    <mergeCell ref="W31:AE31"/>
    <mergeCell ref="AK31:AO31"/>
    <mergeCell ref="L32:P32"/>
    <mergeCell ref="W32:AE32"/>
    <mergeCell ref="AK32:AO32"/>
    <mergeCell ref="L33:P33"/>
    <mergeCell ref="W33:AE33"/>
    <mergeCell ref="AK33:AO33"/>
    <mergeCell ref="X35:AB35"/>
    <mergeCell ref="AK35:AO3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D96:H96"/>
    <mergeCell ref="J96:AF96"/>
    <mergeCell ref="AG96:AM96"/>
    <mergeCell ref="AN96:AP96"/>
    <mergeCell ref="AG94:AM94"/>
    <mergeCell ref="AN94:AP94"/>
    <mergeCell ref="D95:H95"/>
    <mergeCell ref="J95:AF95"/>
    <mergeCell ref="AG95:AM95"/>
    <mergeCell ref="AN95:AP95"/>
  </mergeCells>
  <hyperlinks>
    <hyperlink ref="A95" location="'přípočet - Příkopové žlab...'!C2" display="/" xr:uid="{7C4AAB87-D0DC-48DD-B668-127C5E14F681}"/>
  </hyperlinks>
  <pageMargins left="0.39370078740157483" right="0.39370078740157483" top="0.39370078740157483" bottom="0.39370078740157483" header="0" footer="0"/>
  <pageSetup paperSize="9" scale="70" fitToHeight="100" orientation="portrait" blackAndWhite="1" r:id="rId1"/>
  <headerFooter>
    <oddFooter>&amp;CStrana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EDBAD-A8A0-4996-8D47-538AE2274505}">
  <sheetPr>
    <pageSetUpPr fitToPage="1"/>
  </sheetPr>
  <dimension ref="B1:BM138"/>
  <sheetViews>
    <sheetView showGridLines="0" tabSelected="1" topLeftCell="A107" workbookViewId="0">
      <selection activeCell="E111" sqref="E111:H111"/>
    </sheetView>
  </sheetViews>
  <sheetFormatPr defaultRowHeight="11.25" x14ac:dyDescent="0.2"/>
  <cols>
    <col min="1" max="1" width="7.140625" style="176" customWidth="1"/>
    <col min="2" max="2" width="1" style="176" customWidth="1"/>
    <col min="3" max="3" width="3.5703125" style="176" customWidth="1"/>
    <col min="4" max="4" width="3.7109375" style="176" customWidth="1"/>
    <col min="5" max="5" width="14.7109375" style="176" customWidth="1"/>
    <col min="6" max="6" width="43.5703125" style="176" customWidth="1"/>
    <col min="7" max="7" width="6.42578125" style="176" customWidth="1"/>
    <col min="8" max="8" width="12" style="176" customWidth="1"/>
    <col min="9" max="9" width="13.5703125" style="176" customWidth="1"/>
    <col min="10" max="10" width="19.140625" style="176" customWidth="1"/>
    <col min="11" max="11" width="17.140625" style="176" customWidth="1"/>
    <col min="12" max="12" width="8" style="176" customWidth="1"/>
    <col min="13" max="13" width="9.28515625" style="176" hidden="1" customWidth="1"/>
    <col min="14" max="14" width="0" style="176" hidden="1" customWidth="1"/>
    <col min="15" max="20" width="12.140625" style="176" hidden="1" customWidth="1"/>
    <col min="21" max="21" width="14" style="176" hidden="1" customWidth="1"/>
    <col min="22" max="22" width="10.5703125" style="176" customWidth="1"/>
    <col min="23" max="23" width="14" style="176" customWidth="1"/>
    <col min="24" max="24" width="10.5703125" style="176" customWidth="1"/>
    <col min="25" max="25" width="12.85546875" style="176" customWidth="1"/>
    <col min="26" max="26" width="9.42578125" style="176" customWidth="1"/>
    <col min="27" max="27" width="12.85546875" style="176" customWidth="1"/>
    <col min="28" max="28" width="14" style="176" customWidth="1"/>
    <col min="29" max="29" width="9.42578125" style="176" customWidth="1"/>
    <col min="30" max="30" width="12.85546875" style="176" customWidth="1"/>
    <col min="31" max="31" width="14" style="176" customWidth="1"/>
    <col min="32" max="16384" width="9.140625" style="176"/>
  </cols>
  <sheetData>
    <row r="1" spans="2:46" hidden="1" x14ac:dyDescent="0.2"/>
    <row r="2" spans="2:46" ht="36.950000000000003" hidden="1" customHeight="1" x14ac:dyDescent="0.2">
      <c r="L2" s="369" t="s">
        <v>195</v>
      </c>
      <c r="M2" s="370"/>
      <c r="N2" s="370"/>
      <c r="O2" s="370"/>
      <c r="P2" s="370"/>
      <c r="Q2" s="370"/>
      <c r="R2" s="370"/>
      <c r="S2" s="370"/>
      <c r="T2" s="370"/>
      <c r="U2" s="370"/>
      <c r="V2" s="370"/>
      <c r="AT2" s="177" t="s">
        <v>196</v>
      </c>
    </row>
    <row r="3" spans="2:46" ht="6.95" hidden="1" customHeight="1" x14ac:dyDescent="0.2">
      <c r="B3" s="178"/>
      <c r="C3" s="179"/>
      <c r="D3" s="179"/>
      <c r="E3" s="179"/>
      <c r="F3" s="179"/>
      <c r="G3" s="179"/>
      <c r="H3" s="179"/>
      <c r="I3" s="179"/>
      <c r="J3" s="179"/>
      <c r="K3" s="179"/>
      <c r="L3" s="180"/>
      <c r="AT3" s="177" t="s">
        <v>197</v>
      </c>
    </row>
    <row r="4" spans="2:46" ht="24.95" hidden="1" customHeight="1" x14ac:dyDescent="0.2">
      <c r="B4" s="180"/>
      <c r="D4" s="181" t="s">
        <v>198</v>
      </c>
      <c r="L4" s="180"/>
      <c r="M4" s="182" t="s">
        <v>199</v>
      </c>
      <c r="AT4" s="177" t="s">
        <v>200</v>
      </c>
    </row>
    <row r="5" spans="2:46" ht="6.95" hidden="1" customHeight="1" x14ac:dyDescent="0.2">
      <c r="B5" s="180"/>
      <c r="L5" s="180"/>
    </row>
    <row r="6" spans="2:46" ht="12" hidden="1" customHeight="1" x14ac:dyDescent="0.2">
      <c r="B6" s="180"/>
      <c r="D6" s="183" t="s">
        <v>201</v>
      </c>
      <c r="L6" s="180"/>
    </row>
    <row r="7" spans="2:46" ht="16.5" hidden="1" customHeight="1" x14ac:dyDescent="0.2">
      <c r="B7" s="180"/>
      <c r="E7" s="377" t="str">
        <f>'[1]Rekapitulace stavby'!K6</f>
        <v>Výsluní - oprava MK Volyně</v>
      </c>
      <c r="F7" s="378"/>
      <c r="G7" s="378"/>
      <c r="H7" s="378"/>
      <c r="L7" s="180"/>
    </row>
    <row r="8" spans="2:46" s="184" customFormat="1" ht="12" hidden="1" customHeight="1" x14ac:dyDescent="0.2">
      <c r="B8" s="185"/>
      <c r="D8" s="183" t="s">
        <v>202</v>
      </c>
      <c r="L8" s="185"/>
    </row>
    <row r="9" spans="2:46" s="184" customFormat="1" ht="16.5" hidden="1" customHeight="1" x14ac:dyDescent="0.2">
      <c r="B9" s="185"/>
      <c r="E9" s="359" t="s">
        <v>298</v>
      </c>
      <c r="F9" s="376"/>
      <c r="G9" s="376"/>
      <c r="H9" s="376"/>
      <c r="L9" s="185"/>
    </row>
    <row r="10" spans="2:46" s="184" customFormat="1" hidden="1" x14ac:dyDescent="0.2">
      <c r="B10" s="185"/>
      <c r="L10" s="185"/>
    </row>
    <row r="11" spans="2:46" s="184" customFormat="1" ht="12" hidden="1" customHeight="1" x14ac:dyDescent="0.2">
      <c r="B11" s="185"/>
      <c r="D11" s="183" t="s">
        <v>203</v>
      </c>
      <c r="F11" s="186" t="s">
        <v>204</v>
      </c>
      <c r="I11" s="183" t="s">
        <v>205</v>
      </c>
      <c r="J11" s="186" t="s">
        <v>204</v>
      </c>
      <c r="L11" s="185"/>
    </row>
    <row r="12" spans="2:46" s="184" customFormat="1" ht="12" hidden="1" customHeight="1" x14ac:dyDescent="0.2">
      <c r="B12" s="185"/>
      <c r="D12" s="183" t="s">
        <v>206</v>
      </c>
      <c r="F12" s="186" t="s">
        <v>93</v>
      </c>
      <c r="I12" s="183" t="s">
        <v>207</v>
      </c>
      <c r="J12" s="187" t="str">
        <f>'[1]Rekapitulace stavby'!AN8</f>
        <v>5. 12. 2025</v>
      </c>
      <c r="L12" s="185"/>
    </row>
    <row r="13" spans="2:46" s="184" customFormat="1" ht="10.9" hidden="1" customHeight="1" x14ac:dyDescent="0.2">
      <c r="B13" s="185"/>
      <c r="L13" s="185"/>
    </row>
    <row r="14" spans="2:46" s="184" customFormat="1" ht="12" hidden="1" customHeight="1" x14ac:dyDescent="0.2">
      <c r="B14" s="185"/>
      <c r="D14" s="183" t="s">
        <v>208</v>
      </c>
      <c r="I14" s="183" t="s">
        <v>209</v>
      </c>
      <c r="J14" s="186" t="str">
        <f>IF('[1]Rekapitulace stavby'!AN10="","",'[1]Rekapitulace stavby'!AN10)</f>
        <v/>
      </c>
      <c r="L14" s="185"/>
    </row>
    <row r="15" spans="2:46" s="184" customFormat="1" ht="18" hidden="1" customHeight="1" x14ac:dyDescent="0.2">
      <c r="B15" s="185"/>
      <c r="E15" s="186" t="str">
        <f>IF('[1]Rekapitulace stavby'!E11="","",'[1]Rekapitulace stavby'!E11)</f>
        <v xml:space="preserve"> </v>
      </c>
      <c r="I15" s="183" t="s">
        <v>210</v>
      </c>
      <c r="J15" s="186" t="str">
        <f>IF('[1]Rekapitulace stavby'!AN11="","",'[1]Rekapitulace stavby'!AN11)</f>
        <v/>
      </c>
      <c r="L15" s="185"/>
    </row>
    <row r="16" spans="2:46" s="184" customFormat="1" ht="6.95" hidden="1" customHeight="1" x14ac:dyDescent="0.2">
      <c r="B16" s="185"/>
      <c r="L16" s="185"/>
    </row>
    <row r="17" spans="2:12" s="184" customFormat="1" ht="12" hidden="1" customHeight="1" x14ac:dyDescent="0.2">
      <c r="B17" s="185"/>
      <c r="D17" s="183" t="s">
        <v>211</v>
      </c>
      <c r="I17" s="183" t="s">
        <v>209</v>
      </c>
      <c r="J17" s="186" t="str">
        <f>'[1]Rekapitulace stavby'!AN13</f>
        <v/>
      </c>
      <c r="L17" s="185"/>
    </row>
    <row r="18" spans="2:12" s="184" customFormat="1" ht="18" hidden="1" customHeight="1" x14ac:dyDescent="0.2">
      <c r="B18" s="185"/>
      <c r="E18" s="371" t="str">
        <f>'[1]Rekapitulace stavby'!E14</f>
        <v xml:space="preserve"> </v>
      </c>
      <c r="F18" s="371"/>
      <c r="G18" s="371"/>
      <c r="H18" s="371"/>
      <c r="I18" s="183" t="s">
        <v>210</v>
      </c>
      <c r="J18" s="186" t="str">
        <f>'[1]Rekapitulace stavby'!AN14</f>
        <v/>
      </c>
      <c r="L18" s="185"/>
    </row>
    <row r="19" spans="2:12" s="184" customFormat="1" ht="6.95" hidden="1" customHeight="1" x14ac:dyDescent="0.2">
      <c r="B19" s="185"/>
      <c r="L19" s="185"/>
    </row>
    <row r="20" spans="2:12" s="184" customFormat="1" ht="12" hidden="1" customHeight="1" x14ac:dyDescent="0.2">
      <c r="B20" s="185"/>
      <c r="D20" s="183" t="s">
        <v>212</v>
      </c>
      <c r="I20" s="183" t="s">
        <v>209</v>
      </c>
      <c r="J20" s="186" t="str">
        <f>IF('[1]Rekapitulace stavby'!AN16="","",'[1]Rekapitulace stavby'!AN16)</f>
        <v/>
      </c>
      <c r="L20" s="185"/>
    </row>
    <row r="21" spans="2:12" s="184" customFormat="1" ht="18" hidden="1" customHeight="1" x14ac:dyDescent="0.2">
      <c r="B21" s="185"/>
      <c r="E21" s="186" t="str">
        <f>IF('[1]Rekapitulace stavby'!E17="","",'[1]Rekapitulace stavby'!E17)</f>
        <v xml:space="preserve"> </v>
      </c>
      <c r="I21" s="183" t="s">
        <v>210</v>
      </c>
      <c r="J21" s="186" t="str">
        <f>IF('[1]Rekapitulace stavby'!AN17="","",'[1]Rekapitulace stavby'!AN17)</f>
        <v/>
      </c>
      <c r="L21" s="185"/>
    </row>
    <row r="22" spans="2:12" s="184" customFormat="1" ht="6.95" hidden="1" customHeight="1" x14ac:dyDescent="0.2">
      <c r="B22" s="185"/>
      <c r="L22" s="185"/>
    </row>
    <row r="23" spans="2:12" s="184" customFormat="1" ht="12" hidden="1" customHeight="1" x14ac:dyDescent="0.2">
      <c r="B23" s="185"/>
      <c r="D23" s="183" t="s">
        <v>213</v>
      </c>
      <c r="I23" s="183" t="s">
        <v>209</v>
      </c>
      <c r="J23" s="186" t="str">
        <f>IF('[1]Rekapitulace stavby'!AN19="","",'[1]Rekapitulace stavby'!AN19)</f>
        <v/>
      </c>
      <c r="L23" s="185"/>
    </row>
    <row r="24" spans="2:12" s="184" customFormat="1" ht="18" hidden="1" customHeight="1" x14ac:dyDescent="0.2">
      <c r="B24" s="185"/>
      <c r="E24" s="186" t="str">
        <f>IF('[1]Rekapitulace stavby'!E20="","",'[1]Rekapitulace stavby'!E20)</f>
        <v xml:space="preserve"> </v>
      </c>
      <c r="I24" s="183" t="s">
        <v>210</v>
      </c>
      <c r="J24" s="186" t="str">
        <f>IF('[1]Rekapitulace stavby'!AN20="","",'[1]Rekapitulace stavby'!AN20)</f>
        <v/>
      </c>
      <c r="L24" s="185"/>
    </row>
    <row r="25" spans="2:12" s="184" customFormat="1" ht="6.95" hidden="1" customHeight="1" x14ac:dyDescent="0.2">
      <c r="B25" s="185"/>
      <c r="L25" s="185"/>
    </row>
    <row r="26" spans="2:12" s="184" customFormat="1" ht="12" hidden="1" customHeight="1" x14ac:dyDescent="0.2">
      <c r="B26" s="185"/>
      <c r="D26" s="183" t="s">
        <v>214</v>
      </c>
      <c r="L26" s="185"/>
    </row>
    <row r="27" spans="2:12" s="188" customFormat="1" ht="16.5" hidden="1" customHeight="1" x14ac:dyDescent="0.2">
      <c r="B27" s="189"/>
      <c r="E27" s="373" t="s">
        <v>204</v>
      </c>
      <c r="F27" s="373"/>
      <c r="G27" s="373"/>
      <c r="H27" s="373"/>
      <c r="L27" s="189"/>
    </row>
    <row r="28" spans="2:12" s="184" customFormat="1" ht="6.95" hidden="1" customHeight="1" x14ac:dyDescent="0.2">
      <c r="B28" s="185"/>
      <c r="L28" s="185"/>
    </row>
    <row r="29" spans="2:12" s="184" customFormat="1" ht="6.95" hidden="1" customHeight="1" x14ac:dyDescent="0.2">
      <c r="B29" s="185"/>
      <c r="D29" s="191"/>
      <c r="E29" s="191"/>
      <c r="F29" s="191"/>
      <c r="G29" s="191"/>
      <c r="H29" s="191"/>
      <c r="I29" s="191"/>
      <c r="J29" s="191"/>
      <c r="K29" s="191"/>
      <c r="L29" s="185"/>
    </row>
    <row r="30" spans="2:12" s="184" customFormat="1" ht="25.35" hidden="1" customHeight="1" x14ac:dyDescent="0.2">
      <c r="B30" s="185"/>
      <c r="D30" s="192" t="s">
        <v>215</v>
      </c>
      <c r="J30" s="193">
        <f>ROUND(J121, 2)</f>
        <v>21488.7</v>
      </c>
      <c r="L30" s="185"/>
    </row>
    <row r="31" spans="2:12" s="184" customFormat="1" ht="6.95" hidden="1" customHeight="1" x14ac:dyDescent="0.2">
      <c r="B31" s="185"/>
      <c r="D31" s="191"/>
      <c r="E31" s="191"/>
      <c r="F31" s="191"/>
      <c r="G31" s="191"/>
      <c r="H31" s="191"/>
      <c r="I31" s="191"/>
      <c r="J31" s="191"/>
      <c r="K31" s="191"/>
      <c r="L31" s="185"/>
    </row>
    <row r="32" spans="2:12" s="184" customFormat="1" ht="14.45" hidden="1" customHeight="1" x14ac:dyDescent="0.2">
      <c r="B32" s="185"/>
      <c r="F32" s="194" t="s">
        <v>216</v>
      </c>
      <c r="I32" s="194" t="s">
        <v>217</v>
      </c>
      <c r="J32" s="194" t="s">
        <v>218</v>
      </c>
      <c r="L32" s="185"/>
    </row>
    <row r="33" spans="2:12" s="184" customFormat="1" ht="14.45" hidden="1" customHeight="1" x14ac:dyDescent="0.2">
      <c r="B33" s="185"/>
      <c r="D33" s="195" t="s">
        <v>5</v>
      </c>
      <c r="E33" s="183" t="s">
        <v>219</v>
      </c>
      <c r="F33" s="196">
        <f>ROUND((SUM(BE121:BE137)),  2)</f>
        <v>21488.7</v>
      </c>
      <c r="I33" s="197">
        <v>0.21</v>
      </c>
      <c r="J33" s="196">
        <f>ROUND(((SUM(BE121:BE137))*I33),  2)</f>
        <v>4512.63</v>
      </c>
      <c r="L33" s="185"/>
    </row>
    <row r="34" spans="2:12" s="184" customFormat="1" ht="14.45" hidden="1" customHeight="1" x14ac:dyDescent="0.2">
      <c r="B34" s="185"/>
      <c r="E34" s="183" t="s">
        <v>220</v>
      </c>
      <c r="F34" s="196">
        <f>ROUND((SUM(BF121:BF137)),  2)</f>
        <v>0</v>
      </c>
      <c r="I34" s="197">
        <v>0.12</v>
      </c>
      <c r="J34" s="196">
        <f>ROUND(((SUM(BF121:BF137))*I34),  2)</f>
        <v>0</v>
      </c>
      <c r="L34" s="185"/>
    </row>
    <row r="35" spans="2:12" s="184" customFormat="1" ht="14.45" hidden="1" customHeight="1" x14ac:dyDescent="0.2">
      <c r="B35" s="185"/>
      <c r="E35" s="183" t="s">
        <v>221</v>
      </c>
      <c r="F35" s="196">
        <f>ROUND((SUM(BG121:BG137)),  2)</f>
        <v>0</v>
      </c>
      <c r="I35" s="197">
        <v>0.21</v>
      </c>
      <c r="J35" s="196">
        <f>0</f>
        <v>0</v>
      </c>
      <c r="L35" s="185"/>
    </row>
    <row r="36" spans="2:12" s="184" customFormat="1" ht="14.45" hidden="1" customHeight="1" x14ac:dyDescent="0.2">
      <c r="B36" s="185"/>
      <c r="E36" s="183" t="s">
        <v>222</v>
      </c>
      <c r="F36" s="196">
        <f>ROUND((SUM(BH121:BH137)),  2)</f>
        <v>0</v>
      </c>
      <c r="I36" s="197">
        <v>0.12</v>
      </c>
      <c r="J36" s="196">
        <f>0</f>
        <v>0</v>
      </c>
      <c r="L36" s="185"/>
    </row>
    <row r="37" spans="2:12" s="184" customFormat="1" ht="14.45" hidden="1" customHeight="1" x14ac:dyDescent="0.2">
      <c r="B37" s="185"/>
      <c r="E37" s="183" t="s">
        <v>223</v>
      </c>
      <c r="F37" s="196">
        <f>ROUND((SUM(BI121:BI137)),  2)</f>
        <v>0</v>
      </c>
      <c r="I37" s="197">
        <v>0</v>
      </c>
      <c r="J37" s="196">
        <f>0</f>
        <v>0</v>
      </c>
      <c r="L37" s="185"/>
    </row>
    <row r="38" spans="2:12" s="184" customFormat="1" ht="6.95" hidden="1" customHeight="1" x14ac:dyDescent="0.2">
      <c r="B38" s="185"/>
      <c r="L38" s="185"/>
    </row>
    <row r="39" spans="2:12" s="184" customFormat="1" ht="25.35" hidden="1" customHeight="1" x14ac:dyDescent="0.2">
      <c r="B39" s="185"/>
      <c r="C39" s="198"/>
      <c r="D39" s="199" t="s">
        <v>19</v>
      </c>
      <c r="E39" s="200"/>
      <c r="F39" s="200"/>
      <c r="G39" s="201" t="s">
        <v>224</v>
      </c>
      <c r="H39" s="202" t="s">
        <v>225</v>
      </c>
      <c r="I39" s="200"/>
      <c r="J39" s="203">
        <f>SUM(J30:J37)</f>
        <v>26001.33</v>
      </c>
      <c r="K39" s="204"/>
      <c r="L39" s="185"/>
    </row>
    <row r="40" spans="2:12" s="184" customFormat="1" ht="14.45" hidden="1" customHeight="1" x14ac:dyDescent="0.2">
      <c r="B40" s="185"/>
      <c r="L40" s="185"/>
    </row>
    <row r="41" spans="2:12" ht="14.45" hidden="1" customHeight="1" x14ac:dyDescent="0.2">
      <c r="B41" s="180"/>
      <c r="L41" s="180"/>
    </row>
    <row r="42" spans="2:12" ht="14.45" hidden="1" customHeight="1" x14ac:dyDescent="0.2">
      <c r="B42" s="180"/>
      <c r="L42" s="180"/>
    </row>
    <row r="43" spans="2:12" ht="14.45" hidden="1" customHeight="1" x14ac:dyDescent="0.2">
      <c r="B43" s="180"/>
      <c r="L43" s="180"/>
    </row>
    <row r="44" spans="2:12" ht="14.45" hidden="1" customHeight="1" x14ac:dyDescent="0.2">
      <c r="B44" s="180"/>
      <c r="L44" s="180"/>
    </row>
    <row r="45" spans="2:12" ht="14.45" hidden="1" customHeight="1" x14ac:dyDescent="0.2">
      <c r="B45" s="180"/>
      <c r="L45" s="180"/>
    </row>
    <row r="46" spans="2:12" ht="14.45" hidden="1" customHeight="1" x14ac:dyDescent="0.2">
      <c r="B46" s="180"/>
      <c r="L46" s="180"/>
    </row>
    <row r="47" spans="2:12" ht="14.45" hidden="1" customHeight="1" x14ac:dyDescent="0.2">
      <c r="B47" s="180"/>
      <c r="L47" s="180"/>
    </row>
    <row r="48" spans="2:12" ht="14.45" hidden="1" customHeight="1" x14ac:dyDescent="0.2">
      <c r="B48" s="180"/>
      <c r="L48" s="180"/>
    </row>
    <row r="49" spans="2:12" ht="14.45" hidden="1" customHeight="1" x14ac:dyDescent="0.2">
      <c r="B49" s="180"/>
      <c r="L49" s="180"/>
    </row>
    <row r="50" spans="2:12" s="184" customFormat="1" ht="14.45" hidden="1" customHeight="1" x14ac:dyDescent="0.2">
      <c r="B50" s="185"/>
      <c r="D50" s="205" t="s">
        <v>226</v>
      </c>
      <c r="E50" s="206"/>
      <c r="F50" s="206"/>
      <c r="G50" s="205" t="s">
        <v>227</v>
      </c>
      <c r="H50" s="206"/>
      <c r="I50" s="206"/>
      <c r="J50" s="206"/>
      <c r="K50" s="206"/>
      <c r="L50" s="185"/>
    </row>
    <row r="51" spans="2:12" hidden="1" x14ac:dyDescent="0.2">
      <c r="B51" s="180"/>
      <c r="L51" s="180"/>
    </row>
    <row r="52" spans="2:12" hidden="1" x14ac:dyDescent="0.2">
      <c r="B52" s="180"/>
      <c r="L52" s="180"/>
    </row>
    <row r="53" spans="2:12" hidden="1" x14ac:dyDescent="0.2">
      <c r="B53" s="180"/>
      <c r="L53" s="180"/>
    </row>
    <row r="54" spans="2:12" hidden="1" x14ac:dyDescent="0.2">
      <c r="B54" s="180"/>
      <c r="L54" s="180"/>
    </row>
    <row r="55" spans="2:12" hidden="1" x14ac:dyDescent="0.2">
      <c r="B55" s="180"/>
      <c r="L55" s="180"/>
    </row>
    <row r="56" spans="2:12" hidden="1" x14ac:dyDescent="0.2">
      <c r="B56" s="180"/>
      <c r="L56" s="180"/>
    </row>
    <row r="57" spans="2:12" hidden="1" x14ac:dyDescent="0.2">
      <c r="B57" s="180"/>
      <c r="L57" s="180"/>
    </row>
    <row r="58" spans="2:12" hidden="1" x14ac:dyDescent="0.2">
      <c r="B58" s="180"/>
      <c r="L58" s="180"/>
    </row>
    <row r="59" spans="2:12" hidden="1" x14ac:dyDescent="0.2">
      <c r="B59" s="180"/>
      <c r="L59" s="180"/>
    </row>
    <row r="60" spans="2:12" hidden="1" x14ac:dyDescent="0.2">
      <c r="B60" s="180"/>
      <c r="L60" s="180"/>
    </row>
    <row r="61" spans="2:12" s="184" customFormat="1" ht="12.75" hidden="1" x14ac:dyDescent="0.2">
      <c r="B61" s="185"/>
      <c r="D61" s="207" t="s">
        <v>228</v>
      </c>
      <c r="E61" s="208"/>
      <c r="F61" s="209" t="s">
        <v>229</v>
      </c>
      <c r="G61" s="207" t="s">
        <v>228</v>
      </c>
      <c r="H61" s="208"/>
      <c r="I61" s="208"/>
      <c r="J61" s="210" t="s">
        <v>229</v>
      </c>
      <c r="K61" s="208"/>
      <c r="L61" s="185"/>
    </row>
    <row r="62" spans="2:12" hidden="1" x14ac:dyDescent="0.2">
      <c r="B62" s="180"/>
      <c r="L62" s="180"/>
    </row>
    <row r="63" spans="2:12" hidden="1" x14ac:dyDescent="0.2">
      <c r="B63" s="180"/>
      <c r="L63" s="180"/>
    </row>
    <row r="64" spans="2:12" hidden="1" x14ac:dyDescent="0.2">
      <c r="B64" s="180"/>
      <c r="L64" s="180"/>
    </row>
    <row r="65" spans="2:12" s="184" customFormat="1" ht="12.75" hidden="1" x14ac:dyDescent="0.2">
      <c r="B65" s="185"/>
      <c r="D65" s="205" t="s">
        <v>230</v>
      </c>
      <c r="E65" s="206"/>
      <c r="F65" s="206"/>
      <c r="G65" s="205" t="s">
        <v>231</v>
      </c>
      <c r="H65" s="206"/>
      <c r="I65" s="206"/>
      <c r="J65" s="206"/>
      <c r="K65" s="206"/>
      <c r="L65" s="185"/>
    </row>
    <row r="66" spans="2:12" hidden="1" x14ac:dyDescent="0.2">
      <c r="B66" s="180"/>
      <c r="L66" s="180"/>
    </row>
    <row r="67" spans="2:12" hidden="1" x14ac:dyDescent="0.2">
      <c r="B67" s="180"/>
      <c r="L67" s="180"/>
    </row>
    <row r="68" spans="2:12" hidden="1" x14ac:dyDescent="0.2">
      <c r="B68" s="180"/>
      <c r="L68" s="180"/>
    </row>
    <row r="69" spans="2:12" hidden="1" x14ac:dyDescent="0.2">
      <c r="B69" s="180"/>
      <c r="L69" s="180"/>
    </row>
    <row r="70" spans="2:12" hidden="1" x14ac:dyDescent="0.2">
      <c r="B70" s="180"/>
      <c r="L70" s="180"/>
    </row>
    <row r="71" spans="2:12" hidden="1" x14ac:dyDescent="0.2">
      <c r="B71" s="180"/>
      <c r="L71" s="180"/>
    </row>
    <row r="72" spans="2:12" hidden="1" x14ac:dyDescent="0.2">
      <c r="B72" s="180"/>
      <c r="L72" s="180"/>
    </row>
    <row r="73" spans="2:12" hidden="1" x14ac:dyDescent="0.2">
      <c r="B73" s="180"/>
      <c r="L73" s="180"/>
    </row>
    <row r="74" spans="2:12" hidden="1" x14ac:dyDescent="0.2">
      <c r="B74" s="180"/>
      <c r="L74" s="180"/>
    </row>
    <row r="75" spans="2:12" hidden="1" x14ac:dyDescent="0.2">
      <c r="B75" s="180"/>
      <c r="L75" s="180"/>
    </row>
    <row r="76" spans="2:12" s="184" customFormat="1" ht="12.75" hidden="1" x14ac:dyDescent="0.2">
      <c r="B76" s="185"/>
      <c r="D76" s="207" t="s">
        <v>228</v>
      </c>
      <c r="E76" s="208"/>
      <c r="F76" s="209" t="s">
        <v>229</v>
      </c>
      <c r="G76" s="207" t="s">
        <v>228</v>
      </c>
      <c r="H76" s="208"/>
      <c r="I76" s="208"/>
      <c r="J76" s="210" t="s">
        <v>229</v>
      </c>
      <c r="K76" s="208"/>
      <c r="L76" s="185"/>
    </row>
    <row r="77" spans="2:12" s="184" customFormat="1" ht="14.45" hidden="1" customHeight="1" x14ac:dyDescent="0.2">
      <c r="B77" s="211"/>
      <c r="C77" s="212"/>
      <c r="D77" s="212"/>
      <c r="E77" s="212"/>
      <c r="F77" s="212"/>
      <c r="G77" s="212"/>
      <c r="H77" s="212"/>
      <c r="I77" s="212"/>
      <c r="J77" s="212"/>
      <c r="K77" s="212"/>
      <c r="L77" s="185"/>
    </row>
    <row r="78" spans="2:12" hidden="1" x14ac:dyDescent="0.2"/>
    <row r="79" spans="2:12" hidden="1" x14ac:dyDescent="0.2"/>
    <row r="80" spans="2:12" hidden="1" x14ac:dyDescent="0.2"/>
    <row r="81" spans="2:47" s="184" customFormat="1" ht="6.95" hidden="1" customHeight="1" x14ac:dyDescent="0.2">
      <c r="B81" s="213"/>
      <c r="C81" s="214"/>
      <c r="D81" s="214"/>
      <c r="E81" s="214"/>
      <c r="F81" s="214"/>
      <c r="G81" s="214"/>
      <c r="H81" s="214"/>
      <c r="I81" s="214"/>
      <c r="J81" s="214"/>
      <c r="K81" s="214"/>
      <c r="L81" s="185"/>
    </row>
    <row r="82" spans="2:47" s="184" customFormat="1" ht="24.95" hidden="1" customHeight="1" x14ac:dyDescent="0.2">
      <c r="B82" s="185"/>
      <c r="C82" s="181" t="s">
        <v>232</v>
      </c>
      <c r="L82" s="185"/>
    </row>
    <row r="83" spans="2:47" s="184" customFormat="1" ht="6.95" hidden="1" customHeight="1" x14ac:dyDescent="0.2">
      <c r="B83" s="185"/>
      <c r="L83" s="185"/>
    </row>
    <row r="84" spans="2:47" s="184" customFormat="1" ht="12" hidden="1" customHeight="1" x14ac:dyDescent="0.2">
      <c r="B84" s="185"/>
      <c r="C84" s="183" t="s">
        <v>201</v>
      </c>
      <c r="L84" s="185"/>
    </row>
    <row r="85" spans="2:47" s="184" customFormat="1" ht="16.5" hidden="1" customHeight="1" x14ac:dyDescent="0.2">
      <c r="B85" s="185"/>
      <c r="E85" s="377" t="str">
        <f>E7</f>
        <v>Výsluní - oprava MK Volyně</v>
      </c>
      <c r="F85" s="378"/>
      <c r="G85" s="378"/>
      <c r="H85" s="378"/>
      <c r="L85" s="185"/>
    </row>
    <row r="86" spans="2:47" s="184" customFormat="1" ht="12" hidden="1" customHeight="1" x14ac:dyDescent="0.2">
      <c r="B86" s="185"/>
      <c r="C86" s="183" t="s">
        <v>202</v>
      </c>
      <c r="L86" s="185"/>
    </row>
    <row r="87" spans="2:47" s="184" customFormat="1" ht="16.5" hidden="1" customHeight="1" x14ac:dyDescent="0.2">
      <c r="B87" s="185"/>
      <c r="E87" s="359" t="str">
        <f>E9</f>
        <v>Příkopové žlaby - přípočet</v>
      </c>
      <c r="F87" s="376"/>
      <c r="G87" s="376"/>
      <c r="H87" s="376"/>
      <c r="L87" s="185"/>
    </row>
    <row r="88" spans="2:47" s="184" customFormat="1" ht="6.95" hidden="1" customHeight="1" x14ac:dyDescent="0.2">
      <c r="B88" s="185"/>
      <c r="L88" s="185"/>
    </row>
    <row r="89" spans="2:47" s="184" customFormat="1" ht="12" hidden="1" customHeight="1" x14ac:dyDescent="0.2">
      <c r="B89" s="185"/>
      <c r="C89" s="183" t="s">
        <v>206</v>
      </c>
      <c r="F89" s="186" t="str">
        <f>F12</f>
        <v xml:space="preserve"> </v>
      </c>
      <c r="I89" s="183" t="s">
        <v>207</v>
      </c>
      <c r="J89" s="187" t="str">
        <f>IF(J12="","",J12)</f>
        <v>5. 12. 2025</v>
      </c>
      <c r="L89" s="185"/>
    </row>
    <row r="90" spans="2:47" s="184" customFormat="1" ht="6.95" hidden="1" customHeight="1" x14ac:dyDescent="0.2">
      <c r="B90" s="185"/>
      <c r="L90" s="185"/>
    </row>
    <row r="91" spans="2:47" s="184" customFormat="1" ht="15.2" hidden="1" customHeight="1" x14ac:dyDescent="0.2">
      <c r="B91" s="185"/>
      <c r="C91" s="183" t="s">
        <v>208</v>
      </c>
      <c r="F91" s="186" t="str">
        <f>E15</f>
        <v xml:space="preserve"> </v>
      </c>
      <c r="I91" s="183" t="s">
        <v>212</v>
      </c>
      <c r="J91" s="190" t="str">
        <f>E21</f>
        <v xml:space="preserve"> </v>
      </c>
      <c r="L91" s="185"/>
    </row>
    <row r="92" spans="2:47" s="184" customFormat="1" ht="15.2" hidden="1" customHeight="1" x14ac:dyDescent="0.2">
      <c r="B92" s="185"/>
      <c r="C92" s="183" t="s">
        <v>211</v>
      </c>
      <c r="F92" s="186" t="str">
        <f>IF(E18="","",E18)</f>
        <v xml:space="preserve"> </v>
      </c>
      <c r="I92" s="183" t="s">
        <v>213</v>
      </c>
      <c r="J92" s="190" t="str">
        <f>E24</f>
        <v xml:space="preserve"> </v>
      </c>
      <c r="L92" s="185"/>
    </row>
    <row r="93" spans="2:47" s="184" customFormat="1" ht="10.35" hidden="1" customHeight="1" x14ac:dyDescent="0.2">
      <c r="B93" s="185"/>
      <c r="L93" s="185"/>
    </row>
    <row r="94" spans="2:47" s="184" customFormat="1" ht="29.25" hidden="1" customHeight="1" x14ac:dyDescent="0.2">
      <c r="B94" s="185"/>
      <c r="C94" s="215" t="s">
        <v>233</v>
      </c>
      <c r="D94" s="198"/>
      <c r="E94" s="198"/>
      <c r="F94" s="198"/>
      <c r="G94" s="198"/>
      <c r="H94" s="198"/>
      <c r="I94" s="198"/>
      <c r="J94" s="216" t="s">
        <v>234</v>
      </c>
      <c r="K94" s="198"/>
      <c r="L94" s="185"/>
    </row>
    <row r="95" spans="2:47" s="184" customFormat="1" ht="10.35" hidden="1" customHeight="1" x14ac:dyDescent="0.2">
      <c r="B95" s="185"/>
      <c r="L95" s="185"/>
    </row>
    <row r="96" spans="2:47" s="184" customFormat="1" ht="22.9" hidden="1" customHeight="1" x14ac:dyDescent="0.2">
      <c r="B96" s="185"/>
      <c r="C96" s="217" t="s">
        <v>235</v>
      </c>
      <c r="J96" s="193">
        <f>J121</f>
        <v>21488.700000000004</v>
      </c>
      <c r="L96" s="185"/>
      <c r="AU96" s="177" t="s">
        <v>236</v>
      </c>
    </row>
    <row r="97" spans="2:12" s="218" customFormat="1" ht="24.95" hidden="1" customHeight="1" x14ac:dyDescent="0.2">
      <c r="B97" s="219"/>
      <c r="D97" s="220" t="s">
        <v>237</v>
      </c>
      <c r="E97" s="221"/>
      <c r="F97" s="221"/>
      <c r="G97" s="221"/>
      <c r="H97" s="221"/>
      <c r="I97" s="221"/>
      <c r="J97" s="222">
        <f>J122</f>
        <v>21488.700000000004</v>
      </c>
      <c r="L97" s="219"/>
    </row>
    <row r="98" spans="2:12" s="223" customFormat="1" ht="19.899999999999999" hidden="1" customHeight="1" x14ac:dyDescent="0.2">
      <c r="B98" s="224"/>
      <c r="D98" s="225" t="s">
        <v>238</v>
      </c>
      <c r="E98" s="226"/>
      <c r="F98" s="226"/>
      <c r="G98" s="226"/>
      <c r="H98" s="226"/>
      <c r="I98" s="226"/>
      <c r="J98" s="227">
        <f>J123</f>
        <v>4166.3999999999996</v>
      </c>
      <c r="L98" s="224"/>
    </row>
    <row r="99" spans="2:12" s="223" customFormat="1" ht="19.899999999999999" hidden="1" customHeight="1" x14ac:dyDescent="0.2">
      <c r="B99" s="224"/>
      <c r="D99" s="225" t="s">
        <v>239</v>
      </c>
      <c r="E99" s="226"/>
      <c r="F99" s="226"/>
      <c r="G99" s="226"/>
      <c r="H99" s="226"/>
      <c r="I99" s="226"/>
      <c r="J99" s="227">
        <f>J127</f>
        <v>16486.400000000001</v>
      </c>
      <c r="L99" s="224"/>
    </row>
    <row r="100" spans="2:12" s="223" customFormat="1" ht="19.899999999999999" hidden="1" customHeight="1" x14ac:dyDescent="0.2">
      <c r="B100" s="224"/>
      <c r="D100" s="225" t="s">
        <v>240</v>
      </c>
      <c r="E100" s="226"/>
      <c r="F100" s="226"/>
      <c r="G100" s="226"/>
      <c r="H100" s="226"/>
      <c r="I100" s="226"/>
      <c r="J100" s="227">
        <f>J133</f>
        <v>302.39999999999998</v>
      </c>
      <c r="L100" s="224"/>
    </row>
    <row r="101" spans="2:12" s="223" customFormat="1" ht="19.899999999999999" hidden="1" customHeight="1" x14ac:dyDescent="0.2">
      <c r="B101" s="224"/>
      <c r="D101" s="225" t="s">
        <v>241</v>
      </c>
      <c r="E101" s="226"/>
      <c r="F101" s="226"/>
      <c r="G101" s="226"/>
      <c r="H101" s="226"/>
      <c r="I101" s="226"/>
      <c r="J101" s="227">
        <f>J136</f>
        <v>533.5</v>
      </c>
      <c r="L101" s="224"/>
    </row>
    <row r="102" spans="2:12" s="184" customFormat="1" ht="21.75" hidden="1" customHeight="1" x14ac:dyDescent="0.2">
      <c r="B102" s="185"/>
      <c r="L102" s="185"/>
    </row>
    <row r="103" spans="2:12" s="184" customFormat="1" ht="6.95" hidden="1" customHeight="1" x14ac:dyDescent="0.2">
      <c r="B103" s="211"/>
      <c r="C103" s="212"/>
      <c r="D103" s="212"/>
      <c r="E103" s="212"/>
      <c r="F103" s="212"/>
      <c r="G103" s="212"/>
      <c r="H103" s="212"/>
      <c r="I103" s="212"/>
      <c r="J103" s="212"/>
      <c r="K103" s="212"/>
      <c r="L103" s="185"/>
    </row>
    <row r="104" spans="2:12" hidden="1" x14ac:dyDescent="0.2"/>
    <row r="105" spans="2:12" hidden="1" x14ac:dyDescent="0.2"/>
    <row r="106" spans="2:12" hidden="1" x14ac:dyDescent="0.2"/>
    <row r="107" spans="2:12" s="184" customFormat="1" ht="6.95" customHeight="1" x14ac:dyDescent="0.2">
      <c r="B107" s="213"/>
      <c r="C107" s="214"/>
      <c r="D107" s="214"/>
      <c r="E107" s="214"/>
      <c r="F107" s="214"/>
      <c r="G107" s="214"/>
      <c r="H107" s="214"/>
      <c r="I107" s="214"/>
      <c r="J107" s="214"/>
      <c r="K107" s="214"/>
      <c r="L107" s="185"/>
    </row>
    <row r="108" spans="2:12" s="184" customFormat="1" ht="24.95" customHeight="1" x14ac:dyDescent="0.2">
      <c r="B108" s="185"/>
      <c r="C108" s="181" t="s">
        <v>330</v>
      </c>
      <c r="L108" s="185"/>
    </row>
    <row r="109" spans="2:12" s="184" customFormat="1" ht="6.95" customHeight="1" x14ac:dyDescent="0.2">
      <c r="B109" s="185"/>
      <c r="L109" s="185"/>
    </row>
    <row r="110" spans="2:12" s="184" customFormat="1" ht="12" customHeight="1" x14ac:dyDescent="0.2">
      <c r="B110" s="185"/>
      <c r="C110" s="183" t="s">
        <v>201</v>
      </c>
      <c r="L110" s="185"/>
    </row>
    <row r="111" spans="2:12" s="184" customFormat="1" ht="16.5" customHeight="1" x14ac:dyDescent="0.2">
      <c r="B111" s="185"/>
      <c r="E111" s="377" t="s">
        <v>32</v>
      </c>
      <c r="F111" s="378"/>
      <c r="G111" s="378"/>
      <c r="H111" s="378"/>
      <c r="L111" s="185"/>
    </row>
    <row r="112" spans="2:12" s="184" customFormat="1" ht="12" customHeight="1" x14ac:dyDescent="0.2">
      <c r="B112" s="185"/>
      <c r="C112" s="183" t="s">
        <v>202</v>
      </c>
      <c r="L112" s="185"/>
    </row>
    <row r="113" spans="2:65" s="184" customFormat="1" ht="16.5" customHeight="1" x14ac:dyDescent="0.2">
      <c r="B113" s="185"/>
      <c r="E113" s="359" t="str">
        <f>E9</f>
        <v>Příkopové žlaby - přípočet</v>
      </c>
      <c r="F113" s="376"/>
      <c r="G113" s="376"/>
      <c r="H113" s="376"/>
      <c r="L113" s="185"/>
    </row>
    <row r="114" spans="2:65" s="184" customFormat="1" ht="6.95" customHeight="1" x14ac:dyDescent="0.2">
      <c r="B114" s="185"/>
      <c r="L114" s="185"/>
    </row>
    <row r="115" spans="2:65" s="184" customFormat="1" ht="12" customHeight="1" x14ac:dyDescent="0.2">
      <c r="B115" s="185"/>
      <c r="C115" s="183" t="s">
        <v>206</v>
      </c>
      <c r="F115" s="186" t="str">
        <f>F12</f>
        <v xml:space="preserve"> </v>
      </c>
      <c r="I115" s="183" t="s">
        <v>207</v>
      </c>
      <c r="J115" s="187"/>
      <c r="L115" s="185"/>
    </row>
    <row r="116" spans="2:65" s="184" customFormat="1" ht="6.95" customHeight="1" x14ac:dyDescent="0.2">
      <c r="B116" s="185"/>
      <c r="L116" s="185"/>
    </row>
    <row r="117" spans="2:65" s="184" customFormat="1" ht="15.2" customHeight="1" x14ac:dyDescent="0.2">
      <c r="B117" s="185"/>
      <c r="C117" s="183" t="s">
        <v>208</v>
      </c>
      <c r="F117" s="186" t="str">
        <f>E15</f>
        <v xml:space="preserve"> </v>
      </c>
      <c r="I117" s="183" t="s">
        <v>212</v>
      </c>
      <c r="J117" s="190" t="str">
        <f>E21</f>
        <v xml:space="preserve"> </v>
      </c>
      <c r="L117" s="185"/>
    </row>
    <row r="118" spans="2:65" s="184" customFormat="1" ht="15.2" customHeight="1" x14ac:dyDescent="0.2">
      <c r="B118" s="185"/>
      <c r="C118" s="183" t="s">
        <v>211</v>
      </c>
      <c r="F118" s="186" t="str">
        <f>IF(E18="","",E18)</f>
        <v xml:space="preserve"> </v>
      </c>
      <c r="I118" s="183" t="s">
        <v>213</v>
      </c>
      <c r="J118" s="190" t="str">
        <f>E24</f>
        <v xml:space="preserve"> </v>
      </c>
      <c r="L118" s="185"/>
    </row>
    <row r="119" spans="2:65" s="184" customFormat="1" ht="10.35" customHeight="1" x14ac:dyDescent="0.2">
      <c r="B119" s="185"/>
      <c r="L119" s="185"/>
    </row>
    <row r="120" spans="2:65" s="228" customFormat="1" ht="29.25" customHeight="1" x14ac:dyDescent="0.2">
      <c r="B120" s="229"/>
      <c r="C120" s="230" t="s">
        <v>242</v>
      </c>
      <c r="D120" s="231" t="s">
        <v>8</v>
      </c>
      <c r="E120" s="231" t="s">
        <v>9</v>
      </c>
      <c r="F120" s="231" t="s">
        <v>6</v>
      </c>
      <c r="G120" s="231" t="s">
        <v>10</v>
      </c>
      <c r="H120" s="231" t="s">
        <v>243</v>
      </c>
      <c r="I120" s="231" t="s">
        <v>244</v>
      </c>
      <c r="J120" s="231" t="s">
        <v>234</v>
      </c>
      <c r="K120" s="232" t="s">
        <v>245</v>
      </c>
      <c r="L120" s="229"/>
      <c r="M120" s="233" t="s">
        <v>204</v>
      </c>
      <c r="N120" s="234" t="s">
        <v>5</v>
      </c>
      <c r="O120" s="234" t="s">
        <v>246</v>
      </c>
      <c r="P120" s="234" t="s">
        <v>247</v>
      </c>
      <c r="Q120" s="234" t="s">
        <v>248</v>
      </c>
      <c r="R120" s="234" t="s">
        <v>249</v>
      </c>
      <c r="S120" s="234" t="s">
        <v>250</v>
      </c>
      <c r="T120" s="235" t="s">
        <v>251</v>
      </c>
    </row>
    <row r="121" spans="2:65" s="184" customFormat="1" ht="22.9" customHeight="1" x14ac:dyDescent="0.25">
      <c r="B121" s="185"/>
      <c r="C121" s="236" t="s">
        <v>252</v>
      </c>
      <c r="J121" s="237">
        <f>BK121</f>
        <v>21488.700000000004</v>
      </c>
      <c r="L121" s="185"/>
      <c r="M121" s="238"/>
      <c r="N121" s="191"/>
      <c r="O121" s="191"/>
      <c r="P121" s="239">
        <f>P122</f>
        <v>10.440999999999999</v>
      </c>
      <c r="Q121" s="191"/>
      <c r="R121" s="239">
        <f>R122</f>
        <v>6.4199799999999998</v>
      </c>
      <c r="S121" s="191"/>
      <c r="T121" s="240">
        <f>T122</f>
        <v>0</v>
      </c>
      <c r="AT121" s="177" t="s">
        <v>253</v>
      </c>
      <c r="AU121" s="177" t="s">
        <v>236</v>
      </c>
      <c r="BK121" s="241">
        <f>BK122</f>
        <v>21488.700000000004</v>
      </c>
    </row>
    <row r="122" spans="2:65" s="242" customFormat="1" ht="25.9" customHeight="1" x14ac:dyDescent="0.2">
      <c r="B122" s="243"/>
      <c r="D122" s="244" t="s">
        <v>253</v>
      </c>
      <c r="E122" s="245" t="s">
        <v>254</v>
      </c>
      <c r="F122" s="245" t="s">
        <v>255</v>
      </c>
      <c r="J122" s="246">
        <f>BK122</f>
        <v>21488.700000000004</v>
      </c>
      <c r="L122" s="243"/>
      <c r="M122" s="247"/>
      <c r="P122" s="248">
        <f>P123+P127+P133+P136</f>
        <v>10.440999999999999</v>
      </c>
      <c r="R122" s="248">
        <f>R123+R127+R133+R136</f>
        <v>6.4199799999999998</v>
      </c>
      <c r="T122" s="249">
        <f>T123+T127+T133+T136</f>
        <v>0</v>
      </c>
      <c r="AR122" s="244" t="s">
        <v>256</v>
      </c>
      <c r="AT122" s="250" t="s">
        <v>253</v>
      </c>
      <c r="AU122" s="250" t="s">
        <v>257</v>
      </c>
      <c r="AY122" s="244" t="s">
        <v>258</v>
      </c>
      <c r="BK122" s="251">
        <f>BK123+BK127+BK133+BK136</f>
        <v>21488.700000000004</v>
      </c>
    </row>
    <row r="123" spans="2:65" s="242" customFormat="1" ht="22.9" customHeight="1" x14ac:dyDescent="0.2">
      <c r="B123" s="243"/>
      <c r="D123" s="244" t="s">
        <v>253</v>
      </c>
      <c r="E123" s="252" t="s">
        <v>256</v>
      </c>
      <c r="F123" s="252" t="s">
        <v>259</v>
      </c>
      <c r="J123" s="253">
        <f>BK123</f>
        <v>4166.3999999999996</v>
      </c>
      <c r="L123" s="243"/>
      <c r="M123" s="247"/>
      <c r="P123" s="248">
        <f>SUM(P124:P126)</f>
        <v>6.0412799999999995</v>
      </c>
      <c r="R123" s="248">
        <f>SUM(R124:R126)</f>
        <v>0</v>
      </c>
      <c r="T123" s="249">
        <f>SUM(T124:T126)</f>
        <v>0</v>
      </c>
      <c r="AR123" s="244" t="s">
        <v>256</v>
      </c>
      <c r="AT123" s="250" t="s">
        <v>253</v>
      </c>
      <c r="AU123" s="250" t="s">
        <v>256</v>
      </c>
      <c r="AY123" s="244" t="s">
        <v>258</v>
      </c>
      <c r="BK123" s="251">
        <f>SUM(BK124:BK126)</f>
        <v>4166.3999999999996</v>
      </c>
    </row>
    <row r="124" spans="2:65" s="184" customFormat="1" ht="33" customHeight="1" x14ac:dyDescent="0.2">
      <c r="B124" s="254"/>
      <c r="C124" s="255" t="s">
        <v>256</v>
      </c>
      <c r="D124" s="255" t="s">
        <v>260</v>
      </c>
      <c r="E124" s="256" t="s">
        <v>261</v>
      </c>
      <c r="F124" s="257" t="s">
        <v>262</v>
      </c>
      <c r="G124" s="258" t="s">
        <v>109</v>
      </c>
      <c r="H124" s="259">
        <v>3.36</v>
      </c>
      <c r="I124" s="260">
        <v>1120</v>
      </c>
      <c r="J124" s="260">
        <f>ROUND(I124*H124,2)</f>
        <v>3763.2</v>
      </c>
      <c r="K124" s="257" t="s">
        <v>263</v>
      </c>
      <c r="L124" s="185"/>
      <c r="M124" s="261" t="s">
        <v>204</v>
      </c>
      <c r="N124" s="262" t="s">
        <v>219</v>
      </c>
      <c r="O124" s="263">
        <v>1.72</v>
      </c>
      <c r="P124" s="263">
        <f>O124*H124</f>
        <v>5.7791999999999994</v>
      </c>
      <c r="Q124" s="263">
        <v>0</v>
      </c>
      <c r="R124" s="263">
        <f>Q124*H124</f>
        <v>0</v>
      </c>
      <c r="S124" s="263">
        <v>0</v>
      </c>
      <c r="T124" s="264">
        <f>S124*H124</f>
        <v>0</v>
      </c>
      <c r="AR124" s="265" t="s">
        <v>264</v>
      </c>
      <c r="AT124" s="265" t="s">
        <v>260</v>
      </c>
      <c r="AU124" s="265" t="s">
        <v>197</v>
      </c>
      <c r="AY124" s="177" t="s">
        <v>258</v>
      </c>
      <c r="BE124" s="266">
        <f>IF(N124="základní",J124,0)</f>
        <v>3763.2</v>
      </c>
      <c r="BF124" s="266">
        <f>IF(N124="snížená",J124,0)</f>
        <v>0</v>
      </c>
      <c r="BG124" s="266">
        <f>IF(N124="zákl. přenesená",J124,0)</f>
        <v>0</v>
      </c>
      <c r="BH124" s="266">
        <f>IF(N124="sníž. přenesená",J124,0)</f>
        <v>0</v>
      </c>
      <c r="BI124" s="266">
        <f>IF(N124="nulová",J124,0)</f>
        <v>0</v>
      </c>
      <c r="BJ124" s="177" t="s">
        <v>256</v>
      </c>
      <c r="BK124" s="266">
        <f>ROUND(I124*H124,2)</f>
        <v>3763.2</v>
      </c>
      <c r="BL124" s="177" t="s">
        <v>264</v>
      </c>
      <c r="BM124" s="265" t="s">
        <v>265</v>
      </c>
    </row>
    <row r="125" spans="2:65" s="267" customFormat="1" x14ac:dyDescent="0.2">
      <c r="B125" s="268"/>
      <c r="D125" s="269" t="s">
        <v>266</v>
      </c>
      <c r="E125" s="270" t="s">
        <v>204</v>
      </c>
      <c r="F125" s="271" t="s">
        <v>267</v>
      </c>
      <c r="H125" s="272">
        <v>3.36</v>
      </c>
      <c r="L125" s="268"/>
      <c r="M125" s="273"/>
      <c r="T125" s="274"/>
      <c r="AT125" s="270" t="s">
        <v>266</v>
      </c>
      <c r="AU125" s="270" t="s">
        <v>197</v>
      </c>
      <c r="AV125" s="267" t="s">
        <v>197</v>
      </c>
      <c r="AW125" s="267" t="s">
        <v>268</v>
      </c>
      <c r="AX125" s="267" t="s">
        <v>256</v>
      </c>
      <c r="AY125" s="270" t="s">
        <v>258</v>
      </c>
    </row>
    <row r="126" spans="2:65" s="184" customFormat="1" ht="37.9" customHeight="1" x14ac:dyDescent="0.2">
      <c r="B126" s="254"/>
      <c r="C126" s="255" t="s">
        <v>197</v>
      </c>
      <c r="D126" s="255" t="s">
        <v>260</v>
      </c>
      <c r="E126" s="256" t="s">
        <v>111</v>
      </c>
      <c r="F126" s="257" t="s">
        <v>112</v>
      </c>
      <c r="G126" s="258" t="s">
        <v>109</v>
      </c>
      <c r="H126" s="259">
        <v>3.36</v>
      </c>
      <c r="I126" s="260">
        <v>120</v>
      </c>
      <c r="J126" s="260">
        <f>ROUND(I126*H126,2)</f>
        <v>403.2</v>
      </c>
      <c r="K126" s="257" t="s">
        <v>299</v>
      </c>
      <c r="L126" s="185"/>
      <c r="M126" s="261" t="s">
        <v>204</v>
      </c>
      <c r="N126" s="262" t="s">
        <v>219</v>
      </c>
      <c r="O126" s="263">
        <v>7.8E-2</v>
      </c>
      <c r="P126" s="263">
        <f>O126*H126</f>
        <v>0.26207999999999998</v>
      </c>
      <c r="Q126" s="263">
        <v>0</v>
      </c>
      <c r="R126" s="263">
        <f>Q126*H126</f>
        <v>0</v>
      </c>
      <c r="S126" s="263">
        <v>0</v>
      </c>
      <c r="T126" s="264">
        <f>S126*H126</f>
        <v>0</v>
      </c>
      <c r="AR126" s="265" t="s">
        <v>264</v>
      </c>
      <c r="AT126" s="265" t="s">
        <v>260</v>
      </c>
      <c r="AU126" s="265" t="s">
        <v>197</v>
      </c>
      <c r="AY126" s="177" t="s">
        <v>258</v>
      </c>
      <c r="BE126" s="266">
        <f>IF(N126="základní",J126,0)</f>
        <v>403.2</v>
      </c>
      <c r="BF126" s="266">
        <f>IF(N126="snížená",J126,0)</f>
        <v>0</v>
      </c>
      <c r="BG126" s="266">
        <f>IF(N126="zákl. přenesená",J126,0)</f>
        <v>0</v>
      </c>
      <c r="BH126" s="266">
        <f>IF(N126="sníž. přenesená",J126,0)</f>
        <v>0</v>
      </c>
      <c r="BI126" s="266">
        <f>IF(N126="nulová",J126,0)</f>
        <v>0</v>
      </c>
      <c r="BJ126" s="177" t="s">
        <v>256</v>
      </c>
      <c r="BK126" s="266">
        <f>ROUND(I126*H126,2)</f>
        <v>403.2</v>
      </c>
      <c r="BL126" s="177" t="s">
        <v>264</v>
      </c>
      <c r="BM126" s="265" t="s">
        <v>269</v>
      </c>
    </row>
    <row r="127" spans="2:65" s="242" customFormat="1" ht="22.9" customHeight="1" x14ac:dyDescent="0.2">
      <c r="B127" s="243"/>
      <c r="D127" s="244" t="s">
        <v>253</v>
      </c>
      <c r="E127" s="252" t="s">
        <v>270</v>
      </c>
      <c r="F127" s="252" t="s">
        <v>271</v>
      </c>
      <c r="J127" s="253">
        <f>BK127</f>
        <v>16486.400000000001</v>
      </c>
      <c r="L127" s="243"/>
      <c r="M127" s="247"/>
      <c r="P127" s="248">
        <f>SUM(P128:P132)</f>
        <v>3.976</v>
      </c>
      <c r="R127" s="248">
        <f>SUM(R128:R132)</f>
        <v>6.4199799999999998</v>
      </c>
      <c r="T127" s="249">
        <f>SUM(T128:T132)</f>
        <v>0</v>
      </c>
      <c r="AR127" s="244" t="s">
        <v>256</v>
      </c>
      <c r="AT127" s="250" t="s">
        <v>253</v>
      </c>
      <c r="AU127" s="250" t="s">
        <v>256</v>
      </c>
      <c r="AY127" s="244" t="s">
        <v>258</v>
      </c>
      <c r="BK127" s="251">
        <f>SUM(BK128:BK132)</f>
        <v>16486.400000000001</v>
      </c>
    </row>
    <row r="128" spans="2:65" s="184" customFormat="1" ht="33" customHeight="1" x14ac:dyDescent="0.2">
      <c r="B128" s="254"/>
      <c r="C128" s="255" t="s">
        <v>272</v>
      </c>
      <c r="D128" s="255" t="s">
        <v>260</v>
      </c>
      <c r="E128" s="256" t="s">
        <v>273</v>
      </c>
      <c r="F128" s="257" t="s">
        <v>274</v>
      </c>
      <c r="G128" s="258" t="s">
        <v>140</v>
      </c>
      <c r="H128" s="259">
        <v>14</v>
      </c>
      <c r="I128" s="260">
        <v>354</v>
      </c>
      <c r="J128" s="260">
        <f>ROUND(I128*H128,2)</f>
        <v>4956</v>
      </c>
      <c r="K128" s="257" t="s">
        <v>263</v>
      </c>
      <c r="L128" s="185"/>
      <c r="M128" s="261" t="s">
        <v>204</v>
      </c>
      <c r="N128" s="262" t="s">
        <v>219</v>
      </c>
      <c r="O128" s="263">
        <v>0.248</v>
      </c>
      <c r="P128" s="263">
        <f>O128*H128</f>
        <v>3.472</v>
      </c>
      <c r="Q128" s="263">
        <v>0.16370999999999999</v>
      </c>
      <c r="R128" s="263">
        <f>Q128*H128</f>
        <v>2.2919399999999999</v>
      </c>
      <c r="S128" s="263">
        <v>0</v>
      </c>
      <c r="T128" s="264">
        <f>S128*H128</f>
        <v>0</v>
      </c>
      <c r="AR128" s="265" t="s">
        <v>264</v>
      </c>
      <c r="AT128" s="265" t="s">
        <v>260</v>
      </c>
      <c r="AU128" s="265" t="s">
        <v>197</v>
      </c>
      <c r="AY128" s="177" t="s">
        <v>258</v>
      </c>
      <c r="BE128" s="266">
        <f>IF(N128="základní",J128,0)</f>
        <v>4956</v>
      </c>
      <c r="BF128" s="266">
        <f>IF(N128="snížená",J128,0)</f>
        <v>0</v>
      </c>
      <c r="BG128" s="266">
        <f>IF(N128="zákl. přenesená",J128,0)</f>
        <v>0</v>
      </c>
      <c r="BH128" s="266">
        <f>IF(N128="sníž. přenesená",J128,0)</f>
        <v>0</v>
      </c>
      <c r="BI128" s="266">
        <f>IF(N128="nulová",J128,0)</f>
        <v>0</v>
      </c>
      <c r="BJ128" s="177" t="s">
        <v>256</v>
      </c>
      <c r="BK128" s="266">
        <f>ROUND(I128*H128,2)</f>
        <v>4956</v>
      </c>
      <c r="BL128" s="177" t="s">
        <v>264</v>
      </c>
      <c r="BM128" s="265" t="s">
        <v>275</v>
      </c>
    </row>
    <row r="129" spans="2:65" s="184" customFormat="1" ht="16.5" customHeight="1" x14ac:dyDescent="0.2">
      <c r="B129" s="254"/>
      <c r="C129" s="275" t="s">
        <v>264</v>
      </c>
      <c r="D129" s="275" t="s">
        <v>276</v>
      </c>
      <c r="E129" s="276" t="s">
        <v>277</v>
      </c>
      <c r="F129" s="277" t="s">
        <v>278</v>
      </c>
      <c r="G129" s="278" t="s">
        <v>140</v>
      </c>
      <c r="H129" s="279">
        <v>14</v>
      </c>
      <c r="I129" s="280">
        <v>559</v>
      </c>
      <c r="J129" s="280">
        <f>ROUND(I129*H129,2)</f>
        <v>7826</v>
      </c>
      <c r="K129" s="277" t="s">
        <v>263</v>
      </c>
      <c r="L129" s="281"/>
      <c r="M129" s="282" t="s">
        <v>204</v>
      </c>
      <c r="N129" s="283" t="s">
        <v>219</v>
      </c>
      <c r="O129" s="263">
        <v>0</v>
      </c>
      <c r="P129" s="263">
        <f>O129*H129</f>
        <v>0</v>
      </c>
      <c r="Q129" s="263">
        <v>0.13400000000000001</v>
      </c>
      <c r="R129" s="263">
        <f>Q129*H129</f>
        <v>1.8760000000000001</v>
      </c>
      <c r="S129" s="263">
        <v>0</v>
      </c>
      <c r="T129" s="264">
        <f>S129*H129</f>
        <v>0</v>
      </c>
      <c r="AR129" s="265" t="s">
        <v>279</v>
      </c>
      <c r="AT129" s="265" t="s">
        <v>276</v>
      </c>
      <c r="AU129" s="265" t="s">
        <v>197</v>
      </c>
      <c r="AY129" s="177" t="s">
        <v>258</v>
      </c>
      <c r="BE129" s="266">
        <f>IF(N129="základní",J129,0)</f>
        <v>7826</v>
      </c>
      <c r="BF129" s="266">
        <f>IF(N129="snížená",J129,0)</f>
        <v>0</v>
      </c>
      <c r="BG129" s="266">
        <f>IF(N129="zákl. přenesená",J129,0)</f>
        <v>0</v>
      </c>
      <c r="BH129" s="266">
        <f>IF(N129="sníž. přenesená",J129,0)</f>
        <v>0</v>
      </c>
      <c r="BI129" s="266">
        <f>IF(N129="nulová",J129,0)</f>
        <v>0</v>
      </c>
      <c r="BJ129" s="177" t="s">
        <v>256</v>
      </c>
      <c r="BK129" s="266">
        <f>ROUND(I129*H129,2)</f>
        <v>7826</v>
      </c>
      <c r="BL129" s="177" t="s">
        <v>264</v>
      </c>
      <c r="BM129" s="265" t="s">
        <v>280</v>
      </c>
    </row>
    <row r="130" spans="2:65" s="184" customFormat="1" ht="24.2" customHeight="1" x14ac:dyDescent="0.2">
      <c r="B130" s="254"/>
      <c r="C130" s="255" t="s">
        <v>281</v>
      </c>
      <c r="D130" s="255" t="s">
        <v>260</v>
      </c>
      <c r="E130" s="256" t="s">
        <v>282</v>
      </c>
      <c r="F130" s="257" t="s">
        <v>283</v>
      </c>
      <c r="G130" s="258" t="s">
        <v>100</v>
      </c>
      <c r="H130" s="259">
        <v>84</v>
      </c>
      <c r="I130" s="260">
        <v>44.1</v>
      </c>
      <c r="J130" s="260">
        <f>ROUND(I130*H130,2)</f>
        <v>3704.4</v>
      </c>
      <c r="K130" s="257" t="s">
        <v>263</v>
      </c>
      <c r="L130" s="185"/>
      <c r="M130" s="261" t="s">
        <v>204</v>
      </c>
      <c r="N130" s="262" t="s">
        <v>219</v>
      </c>
      <c r="O130" s="263">
        <v>6.0000000000000001E-3</v>
      </c>
      <c r="P130" s="263">
        <f>O130*H130</f>
        <v>0.504</v>
      </c>
      <c r="Q130" s="263">
        <v>2.681E-2</v>
      </c>
      <c r="R130" s="263">
        <f>Q130*H130</f>
        <v>2.25204</v>
      </c>
      <c r="S130" s="263">
        <v>0</v>
      </c>
      <c r="T130" s="264">
        <f>S130*H130</f>
        <v>0</v>
      </c>
      <c r="AR130" s="265" t="s">
        <v>264</v>
      </c>
      <c r="AT130" s="265" t="s">
        <v>260</v>
      </c>
      <c r="AU130" s="265" t="s">
        <v>197</v>
      </c>
      <c r="AY130" s="177" t="s">
        <v>258</v>
      </c>
      <c r="BE130" s="266">
        <f>IF(N130="základní",J130,0)</f>
        <v>3704.4</v>
      </c>
      <c r="BF130" s="266">
        <f>IF(N130="snížená",J130,0)</f>
        <v>0</v>
      </c>
      <c r="BG130" s="266">
        <f>IF(N130="zákl. přenesená",J130,0)</f>
        <v>0</v>
      </c>
      <c r="BH130" s="266">
        <f>IF(N130="sníž. přenesená",J130,0)</f>
        <v>0</v>
      </c>
      <c r="BI130" s="266">
        <f>IF(N130="nulová",J130,0)</f>
        <v>0</v>
      </c>
      <c r="BJ130" s="177" t="s">
        <v>256</v>
      </c>
      <c r="BK130" s="266">
        <f>ROUND(I130*H130,2)</f>
        <v>3704.4</v>
      </c>
      <c r="BL130" s="177" t="s">
        <v>264</v>
      </c>
      <c r="BM130" s="265" t="s">
        <v>284</v>
      </c>
    </row>
    <row r="131" spans="2:65" s="267" customFormat="1" x14ac:dyDescent="0.2">
      <c r="B131" s="268"/>
      <c r="D131" s="269" t="s">
        <v>266</v>
      </c>
      <c r="E131" s="270" t="s">
        <v>204</v>
      </c>
      <c r="F131" s="271" t="s">
        <v>285</v>
      </c>
      <c r="H131" s="272">
        <v>8.4</v>
      </c>
      <c r="L131" s="268"/>
      <c r="M131" s="273"/>
      <c r="T131" s="274"/>
      <c r="AT131" s="270" t="s">
        <v>266</v>
      </c>
      <c r="AU131" s="270" t="s">
        <v>197</v>
      </c>
      <c r="AV131" s="267" t="s">
        <v>197</v>
      </c>
      <c r="AW131" s="267" t="s">
        <v>268</v>
      </c>
      <c r="AX131" s="267" t="s">
        <v>256</v>
      </c>
      <c r="AY131" s="270" t="s">
        <v>258</v>
      </c>
    </row>
    <row r="132" spans="2:65" s="267" customFormat="1" x14ac:dyDescent="0.2">
      <c r="B132" s="268"/>
      <c r="D132" s="269" t="s">
        <v>266</v>
      </c>
      <c r="F132" s="271" t="s">
        <v>286</v>
      </c>
      <c r="H132" s="272">
        <v>84</v>
      </c>
      <c r="L132" s="268"/>
      <c r="M132" s="273"/>
      <c r="T132" s="274"/>
      <c r="AT132" s="270" t="s">
        <v>266</v>
      </c>
      <c r="AU132" s="270" t="s">
        <v>197</v>
      </c>
      <c r="AV132" s="267" t="s">
        <v>197</v>
      </c>
      <c r="AW132" s="267" t="s">
        <v>200</v>
      </c>
      <c r="AX132" s="267" t="s">
        <v>256</v>
      </c>
      <c r="AY132" s="270" t="s">
        <v>258</v>
      </c>
    </row>
    <row r="133" spans="2:65" s="242" customFormat="1" ht="22.9" customHeight="1" x14ac:dyDescent="0.2">
      <c r="B133" s="243"/>
      <c r="D133" s="244" t="s">
        <v>253</v>
      </c>
      <c r="E133" s="252" t="s">
        <v>287</v>
      </c>
      <c r="F133" s="252" t="s">
        <v>288</v>
      </c>
      <c r="J133" s="253">
        <f>BK133</f>
        <v>302.39999999999998</v>
      </c>
      <c r="L133" s="243"/>
      <c r="M133" s="247"/>
      <c r="P133" s="248">
        <f>SUM(P134:P135)</f>
        <v>0</v>
      </c>
      <c r="R133" s="248">
        <f>SUM(R134:R135)</f>
        <v>0</v>
      </c>
      <c r="T133" s="249">
        <f>SUM(T134:T135)</f>
        <v>0</v>
      </c>
      <c r="AR133" s="244" t="s">
        <v>256</v>
      </c>
      <c r="AT133" s="250" t="s">
        <v>253</v>
      </c>
      <c r="AU133" s="250" t="s">
        <v>256</v>
      </c>
      <c r="AY133" s="244" t="s">
        <v>258</v>
      </c>
      <c r="BK133" s="251">
        <f>SUM(BK134:BK135)</f>
        <v>302.39999999999998</v>
      </c>
    </row>
    <row r="134" spans="2:65" s="184" customFormat="1" ht="44.25" customHeight="1" x14ac:dyDescent="0.2">
      <c r="B134" s="254"/>
      <c r="C134" s="255" t="s">
        <v>289</v>
      </c>
      <c r="D134" s="255" t="s">
        <v>260</v>
      </c>
      <c r="E134" s="256" t="s">
        <v>114</v>
      </c>
      <c r="F134" s="257" t="s">
        <v>115</v>
      </c>
      <c r="G134" s="258" t="s">
        <v>116</v>
      </c>
      <c r="H134" s="259">
        <v>6.048</v>
      </c>
      <c r="I134" s="260">
        <v>50</v>
      </c>
      <c r="J134" s="260">
        <f>ROUND(I134*H134,2)</f>
        <v>302.39999999999998</v>
      </c>
      <c r="K134" s="257" t="s">
        <v>299</v>
      </c>
      <c r="L134" s="185"/>
      <c r="M134" s="261" t="s">
        <v>204</v>
      </c>
      <c r="N134" s="262" t="s">
        <v>219</v>
      </c>
      <c r="O134" s="263">
        <v>0</v>
      </c>
      <c r="P134" s="263">
        <f>O134*H134</f>
        <v>0</v>
      </c>
      <c r="Q134" s="263">
        <v>0</v>
      </c>
      <c r="R134" s="263">
        <f>Q134*H134</f>
        <v>0</v>
      </c>
      <c r="S134" s="263">
        <v>0</v>
      </c>
      <c r="T134" s="264">
        <f>S134*H134</f>
        <v>0</v>
      </c>
      <c r="AR134" s="265" t="s">
        <v>264</v>
      </c>
      <c r="AT134" s="265" t="s">
        <v>260</v>
      </c>
      <c r="AU134" s="265" t="s">
        <v>197</v>
      </c>
      <c r="AY134" s="177" t="s">
        <v>258</v>
      </c>
      <c r="BE134" s="266">
        <f>IF(N134="základní",J134,0)</f>
        <v>302.39999999999998</v>
      </c>
      <c r="BF134" s="266">
        <f>IF(N134="snížená",J134,0)</f>
        <v>0</v>
      </c>
      <c r="BG134" s="266">
        <f>IF(N134="zákl. přenesená",J134,0)</f>
        <v>0</v>
      </c>
      <c r="BH134" s="266">
        <f>IF(N134="sníž. přenesená",J134,0)</f>
        <v>0</v>
      </c>
      <c r="BI134" s="266">
        <f>IF(N134="nulová",J134,0)</f>
        <v>0</v>
      </c>
      <c r="BJ134" s="177" t="s">
        <v>256</v>
      </c>
      <c r="BK134" s="266">
        <f>ROUND(I134*H134,2)</f>
        <v>302.39999999999998</v>
      </c>
      <c r="BL134" s="177" t="s">
        <v>264</v>
      </c>
      <c r="BM134" s="265" t="s">
        <v>290</v>
      </c>
    </row>
    <row r="135" spans="2:65" s="267" customFormat="1" x14ac:dyDescent="0.2">
      <c r="B135" s="268"/>
      <c r="D135" s="269" t="s">
        <v>266</v>
      </c>
      <c r="F135" s="271" t="s">
        <v>291</v>
      </c>
      <c r="H135" s="272">
        <v>6.048</v>
      </c>
      <c r="L135" s="268"/>
      <c r="M135" s="273"/>
      <c r="T135" s="274"/>
      <c r="AT135" s="270" t="s">
        <v>266</v>
      </c>
      <c r="AU135" s="270" t="s">
        <v>197</v>
      </c>
      <c r="AV135" s="267" t="s">
        <v>197</v>
      </c>
      <c r="AW135" s="267" t="s">
        <v>200</v>
      </c>
      <c r="AX135" s="267" t="s">
        <v>256</v>
      </c>
      <c r="AY135" s="270" t="s">
        <v>258</v>
      </c>
    </row>
    <row r="136" spans="2:65" s="242" customFormat="1" ht="22.9" customHeight="1" x14ac:dyDescent="0.2">
      <c r="B136" s="243"/>
      <c r="D136" s="244" t="s">
        <v>253</v>
      </c>
      <c r="E136" s="252" t="s">
        <v>292</v>
      </c>
      <c r="F136" s="252" t="s">
        <v>293</v>
      </c>
      <c r="J136" s="253">
        <f>BK136</f>
        <v>533.5</v>
      </c>
      <c r="L136" s="243"/>
      <c r="M136" s="247"/>
      <c r="P136" s="248">
        <f>P137</f>
        <v>0.42372000000000004</v>
      </c>
      <c r="R136" s="248">
        <f>R137</f>
        <v>0</v>
      </c>
      <c r="T136" s="249">
        <f>T137</f>
        <v>0</v>
      </c>
      <c r="AR136" s="244" t="s">
        <v>256</v>
      </c>
      <c r="AT136" s="250" t="s">
        <v>253</v>
      </c>
      <c r="AU136" s="250" t="s">
        <v>256</v>
      </c>
      <c r="AY136" s="244" t="s">
        <v>258</v>
      </c>
      <c r="BK136" s="251">
        <f>BK137</f>
        <v>533.5</v>
      </c>
    </row>
    <row r="137" spans="2:65" s="184" customFormat="1" ht="33" customHeight="1" x14ac:dyDescent="0.2">
      <c r="B137" s="254"/>
      <c r="C137" s="255" t="s">
        <v>294</v>
      </c>
      <c r="D137" s="255" t="s">
        <v>260</v>
      </c>
      <c r="E137" s="256" t="s">
        <v>295</v>
      </c>
      <c r="F137" s="257" t="s">
        <v>296</v>
      </c>
      <c r="G137" s="258" t="s">
        <v>116</v>
      </c>
      <c r="H137" s="259">
        <v>6.42</v>
      </c>
      <c r="I137" s="260">
        <v>83.1</v>
      </c>
      <c r="J137" s="260">
        <f>ROUND(I137*H137,2)</f>
        <v>533.5</v>
      </c>
      <c r="K137" s="257" t="s">
        <v>263</v>
      </c>
      <c r="L137" s="185"/>
      <c r="M137" s="284" t="s">
        <v>204</v>
      </c>
      <c r="N137" s="285" t="s">
        <v>219</v>
      </c>
      <c r="O137" s="286">
        <v>6.6000000000000003E-2</v>
      </c>
      <c r="P137" s="286">
        <f>O137*H137</f>
        <v>0.42372000000000004</v>
      </c>
      <c r="Q137" s="286">
        <v>0</v>
      </c>
      <c r="R137" s="286">
        <f>Q137*H137</f>
        <v>0</v>
      </c>
      <c r="S137" s="286">
        <v>0</v>
      </c>
      <c r="T137" s="287">
        <f>S137*H137</f>
        <v>0</v>
      </c>
      <c r="AR137" s="265" t="s">
        <v>264</v>
      </c>
      <c r="AT137" s="265" t="s">
        <v>260</v>
      </c>
      <c r="AU137" s="265" t="s">
        <v>197</v>
      </c>
      <c r="AY137" s="177" t="s">
        <v>258</v>
      </c>
      <c r="BE137" s="266">
        <f>IF(N137="základní",J137,0)</f>
        <v>533.5</v>
      </c>
      <c r="BF137" s="266">
        <f>IF(N137="snížená",J137,0)</f>
        <v>0</v>
      </c>
      <c r="BG137" s="266">
        <f>IF(N137="zákl. přenesená",J137,0)</f>
        <v>0</v>
      </c>
      <c r="BH137" s="266">
        <f>IF(N137="sníž. přenesená",J137,0)</f>
        <v>0</v>
      </c>
      <c r="BI137" s="266">
        <f>IF(N137="nulová",J137,0)</f>
        <v>0</v>
      </c>
      <c r="BJ137" s="177" t="s">
        <v>256</v>
      </c>
      <c r="BK137" s="266">
        <f>ROUND(I137*H137,2)</f>
        <v>533.5</v>
      </c>
      <c r="BL137" s="177" t="s">
        <v>264</v>
      </c>
      <c r="BM137" s="265" t="s">
        <v>297</v>
      </c>
    </row>
    <row r="138" spans="2:65" s="184" customFormat="1" ht="6.95" customHeight="1" x14ac:dyDescent="0.2">
      <c r="B138" s="211"/>
      <c r="C138" s="212"/>
      <c r="D138" s="212"/>
      <c r="E138" s="212"/>
      <c r="F138" s="212"/>
      <c r="G138" s="212"/>
      <c r="H138" s="212"/>
      <c r="I138" s="212"/>
      <c r="J138" s="212"/>
      <c r="K138" s="212"/>
      <c r="L138" s="185"/>
    </row>
  </sheetData>
  <autoFilter ref="C120:K137" xr:uid="{00000000-0009-0000-0000-000001000000}"/>
  <mergeCells count="9">
    <mergeCell ref="E87:H87"/>
    <mergeCell ref="E111:H111"/>
    <mergeCell ref="E113:H113"/>
    <mergeCell ref="L2:V2"/>
    <mergeCell ref="E7:H7"/>
    <mergeCell ref="E9:H9"/>
    <mergeCell ref="E18:H18"/>
    <mergeCell ref="E27:H27"/>
    <mergeCell ref="E85:H85"/>
  </mergeCells>
  <pageMargins left="0.39370078740157483" right="0.39370078740157483" top="0.39370078740157483" bottom="0.39370078740157483" header="0" footer="0"/>
  <pageSetup paperSize="9" scale="72" fitToHeight="100" orientation="portrait" blackAndWhite="1" r:id="rId1"/>
  <headerFooter>
    <oddFooter>&amp;CStrana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AC34D-94A3-4C4C-A547-C78FEECB6BA1}">
  <sheetPr>
    <outlinePr summaryBelow="0" summaryRight="0"/>
    <pageSetUpPr fitToPage="1"/>
  </sheetPr>
  <dimension ref="A1:AG148"/>
  <sheetViews>
    <sheetView topLeftCell="C1" workbookViewId="0">
      <pane ySplit="4" topLeftCell="A5" activePane="bottomLeft" state="frozen"/>
      <selection pane="bottomLeft" activeCell="H39" sqref="H39"/>
    </sheetView>
  </sheetViews>
  <sheetFormatPr defaultColWidth="9.140625" defaultRowHeight="8.25" outlineLevelRow="4" x14ac:dyDescent="0.15"/>
  <cols>
    <col min="1" max="1" width="28.7109375" style="6" hidden="1" customWidth="1"/>
    <col min="2" max="2" width="3.7109375" style="6" hidden="1" customWidth="1"/>
    <col min="3" max="3" width="5.7109375" style="6" customWidth="1"/>
    <col min="4" max="4" width="4.7109375" style="6" customWidth="1"/>
    <col min="5" max="5" width="14.7109375" style="6" customWidth="1"/>
    <col min="6" max="6" width="72.7109375" style="6" customWidth="1"/>
    <col min="7" max="7" width="4.7109375" style="6" customWidth="1"/>
    <col min="8" max="8" width="14.7109375" style="6" customWidth="1"/>
    <col min="9" max="9" width="12.7109375" style="6" customWidth="1"/>
    <col min="10" max="10" width="15.7109375" style="6" customWidth="1"/>
    <col min="11" max="11" width="11.7109375" style="6" hidden="1" customWidth="1"/>
    <col min="12" max="12" width="14.7109375" style="6" hidden="1" customWidth="1"/>
    <col min="13" max="13" width="11.7109375" style="6" hidden="1" customWidth="1"/>
    <col min="14" max="14" width="14.7109375" style="6" hidden="1" customWidth="1"/>
    <col min="15" max="15" width="9.7109375" style="6" hidden="1" customWidth="1"/>
    <col min="16" max="16" width="14.7109375" style="6" hidden="1" customWidth="1"/>
    <col min="17" max="17" width="15.7109375" style="6" hidden="1" customWidth="1"/>
    <col min="18" max="18" width="25.7109375" style="6" hidden="1" customWidth="1"/>
    <col min="19" max="19" width="8.7109375" style="6" hidden="1" customWidth="1"/>
    <col min="20" max="20" width="40.42578125" style="6" hidden="1" customWidth="1"/>
    <col min="21" max="21" width="9.5703125" style="6" hidden="1" customWidth="1"/>
    <col min="22" max="22" width="53.140625" style="6" hidden="1" customWidth="1"/>
    <col min="23" max="23" width="117" style="6" hidden="1" customWidth="1"/>
    <col min="24" max="25" width="9.140625" style="6" hidden="1" customWidth="1"/>
    <col min="26" max="16384" width="9.140625" style="6"/>
  </cols>
  <sheetData>
    <row r="1" spans="1:33" ht="15.75" x14ac:dyDescent="0.15">
      <c r="A1" s="111"/>
      <c r="B1" s="112"/>
      <c r="C1" s="111"/>
      <c r="D1" s="112"/>
      <c r="E1" s="112"/>
      <c r="F1" s="113" t="s">
        <v>331</v>
      </c>
      <c r="G1" s="112"/>
      <c r="H1" s="112"/>
      <c r="I1" s="112"/>
      <c r="J1" s="114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</row>
    <row r="2" spans="1:33" ht="15.75" x14ac:dyDescent="0.15">
      <c r="A2" s="141"/>
      <c r="B2" s="67"/>
      <c r="C2" s="115"/>
      <c r="D2" s="59"/>
      <c r="E2" s="59"/>
      <c r="F2" s="99" t="s">
        <v>93</v>
      </c>
      <c r="G2" s="59"/>
      <c r="H2" s="63"/>
      <c r="I2" s="146"/>
      <c r="J2" s="147"/>
      <c r="K2" s="63"/>
      <c r="L2" s="63"/>
      <c r="M2" s="63"/>
      <c r="N2" s="63"/>
      <c r="O2" s="61"/>
      <c r="P2" s="61"/>
      <c r="Q2" s="61"/>
      <c r="R2" s="59"/>
      <c r="S2" s="67"/>
      <c r="U2" s="8"/>
      <c r="W2" s="116" t="s">
        <v>23</v>
      </c>
      <c r="X2" s="8"/>
    </row>
    <row r="3" spans="1:33" ht="7.5" customHeight="1" x14ac:dyDescent="0.15">
      <c r="A3" s="140"/>
      <c r="B3" s="148"/>
      <c r="C3" s="115"/>
      <c r="D3" s="59"/>
      <c r="E3" s="59"/>
      <c r="F3" s="59"/>
      <c r="G3" s="59"/>
      <c r="H3" s="63"/>
      <c r="I3" s="146"/>
      <c r="J3" s="147"/>
      <c r="K3" s="64"/>
      <c r="L3" s="64"/>
      <c r="M3" s="64"/>
      <c r="N3" s="64"/>
      <c r="O3" s="66"/>
      <c r="P3" s="66"/>
      <c r="Q3" s="66"/>
      <c r="R3" s="118"/>
      <c r="S3" s="68"/>
      <c r="T3" s="7"/>
      <c r="W3" s="119"/>
      <c r="X3" s="8"/>
    </row>
    <row r="4" spans="1:33" ht="11.25" x14ac:dyDescent="0.2">
      <c r="A4" s="149"/>
      <c r="B4" s="73"/>
      <c r="C4" s="120" t="s">
        <v>7</v>
      </c>
      <c r="D4" s="70" t="s">
        <v>8</v>
      </c>
      <c r="E4" s="70" t="s">
        <v>9</v>
      </c>
      <c r="F4" s="70" t="s">
        <v>6</v>
      </c>
      <c r="G4" s="70" t="s">
        <v>10</v>
      </c>
      <c r="H4" s="72" t="s">
        <v>11</v>
      </c>
      <c r="I4" s="100" t="s">
        <v>12</v>
      </c>
      <c r="J4" s="150" t="s">
        <v>13</v>
      </c>
      <c r="K4" s="72" t="s">
        <v>14</v>
      </c>
      <c r="L4" s="72" t="s">
        <v>15</v>
      </c>
      <c r="M4" s="72" t="s">
        <v>16</v>
      </c>
      <c r="N4" s="72" t="s">
        <v>17</v>
      </c>
      <c r="O4" s="71" t="s">
        <v>18</v>
      </c>
      <c r="P4" s="71" t="s">
        <v>5</v>
      </c>
      <c r="Q4" s="71" t="s">
        <v>19</v>
      </c>
      <c r="R4" s="70" t="s">
        <v>20</v>
      </c>
      <c r="S4" s="73" t="s">
        <v>21</v>
      </c>
      <c r="T4" s="5"/>
      <c r="U4" s="7"/>
      <c r="V4" s="7"/>
      <c r="W4" s="116">
        <f ca="1">CELL("width",F4)+CELL("width",G4)+CELL("width",H4)+CELL("width",I4)+CELL("width",J4)</f>
        <v>117</v>
      </c>
      <c r="X4" s="8"/>
      <c r="AD4" s="72" t="s">
        <v>14</v>
      </c>
      <c r="AE4" s="72" t="s">
        <v>15</v>
      </c>
      <c r="AF4" s="72" t="s">
        <v>16</v>
      </c>
      <c r="AG4" s="72" t="s">
        <v>17</v>
      </c>
    </row>
    <row r="5" spans="1:33" ht="7.5" customHeight="1" x14ac:dyDescent="0.15">
      <c r="A5" s="141"/>
      <c r="B5" s="67"/>
      <c r="C5" s="115"/>
      <c r="D5" s="59"/>
      <c r="E5" s="59"/>
      <c r="F5" s="59"/>
      <c r="G5" s="59"/>
      <c r="H5" s="63"/>
      <c r="I5" s="146"/>
      <c r="J5" s="147"/>
      <c r="K5" s="63"/>
      <c r="L5" s="63"/>
      <c r="M5" s="63"/>
      <c r="N5" s="63"/>
      <c r="O5" s="61"/>
      <c r="P5" s="61"/>
      <c r="Q5" s="61"/>
      <c r="R5" s="59"/>
      <c r="S5" s="67"/>
      <c r="T5" s="7"/>
      <c r="W5" s="121"/>
      <c r="AD5" s="63"/>
      <c r="AE5" s="63"/>
      <c r="AF5" s="63"/>
      <c r="AG5" s="63"/>
    </row>
    <row r="6" spans="1:33" ht="12" x14ac:dyDescent="0.2">
      <c r="A6" s="151" t="s">
        <v>66</v>
      </c>
      <c r="B6" s="92">
        <v>1</v>
      </c>
      <c r="C6" s="122"/>
      <c r="D6" s="123" t="s">
        <v>94</v>
      </c>
      <c r="E6" s="123"/>
      <c r="F6" s="90" t="s">
        <v>67</v>
      </c>
      <c r="G6" s="123"/>
      <c r="H6" s="124"/>
      <c r="I6" s="152"/>
      <c r="J6" s="153">
        <f>SUBTOTAL(9,J7:J147)</f>
        <v>-261676.5484</v>
      </c>
      <c r="K6" s="124"/>
      <c r="L6" s="91">
        <f>SUBTOTAL(9,L7:L147)</f>
        <v>-0.61513619999999991</v>
      </c>
      <c r="M6" s="124"/>
      <c r="N6" s="91">
        <f>SUBTOTAL(9,N7:N147)</f>
        <v>0</v>
      </c>
      <c r="O6" s="125"/>
      <c r="P6" s="41">
        <f>SUBTOTAL(9,P7:P147)</f>
        <v>-54952.075164000002</v>
      </c>
      <c r="Q6" s="41">
        <f>SUBTOTAL(9,Q7:Q147)</f>
        <v>-316628.62356399995</v>
      </c>
      <c r="R6" s="123"/>
      <c r="S6" s="92">
        <f>SUBTOTAL(9,S7:S147)</f>
        <v>28</v>
      </c>
      <c r="T6" s="5"/>
      <c r="U6" s="7"/>
      <c r="V6" s="7"/>
      <c r="W6" s="59"/>
      <c r="AD6" s="124"/>
      <c r="AE6" s="91">
        <f>SUBTOTAL(9,AE7:AE147)</f>
        <v>0</v>
      </c>
      <c r="AF6" s="124"/>
      <c r="AG6" s="91">
        <f>SUBTOTAL(9,AG7:AG147)</f>
        <v>0</v>
      </c>
    </row>
    <row r="7" spans="1:33" ht="12" outlineLevel="1" x14ac:dyDescent="0.2">
      <c r="A7" s="151" t="s">
        <v>68</v>
      </c>
      <c r="B7" s="92">
        <v>2</v>
      </c>
      <c r="C7" s="122"/>
      <c r="D7" s="123" t="s">
        <v>95</v>
      </c>
      <c r="E7" s="123"/>
      <c r="F7" s="90" t="s">
        <v>69</v>
      </c>
      <c r="G7" s="123"/>
      <c r="H7" s="124"/>
      <c r="I7" s="152"/>
      <c r="J7" s="153">
        <f>SUBTOTAL(9,J8:J146)</f>
        <v>-261676.5484</v>
      </c>
      <c r="K7" s="124"/>
      <c r="L7" s="91">
        <f>SUBTOTAL(9,L8:L146)</f>
        <v>-0.61513619999999991</v>
      </c>
      <c r="M7" s="124"/>
      <c r="N7" s="91">
        <f>SUBTOTAL(9,N8:N146)</f>
        <v>0</v>
      </c>
      <c r="O7" s="125"/>
      <c r="P7" s="41">
        <f>SUBTOTAL(9,P8:P146)</f>
        <v>-54952.075164000002</v>
      </c>
      <c r="Q7" s="41">
        <f>SUBTOTAL(9,Q8:Q146)</f>
        <v>-316628.62356399995</v>
      </c>
      <c r="R7" s="123"/>
      <c r="S7" s="92">
        <f>SUBTOTAL(9,S8:S146)</f>
        <v>28</v>
      </c>
      <c r="T7" s="5"/>
      <c r="U7" s="7"/>
      <c r="V7" s="7"/>
      <c r="W7" s="59"/>
      <c r="AD7" s="124"/>
      <c r="AE7" s="91">
        <f>SUBTOTAL(9,AE8:AE146)</f>
        <v>0</v>
      </c>
      <c r="AF7" s="124"/>
      <c r="AG7" s="91">
        <f>SUBTOTAL(9,AG8:AG146)</f>
        <v>0</v>
      </c>
    </row>
    <row r="8" spans="1:33" ht="11.25" outlineLevel="2" x14ac:dyDescent="0.2">
      <c r="A8" s="154" t="s">
        <v>70</v>
      </c>
      <c r="B8" s="98">
        <v>3</v>
      </c>
      <c r="C8" s="126"/>
      <c r="D8" s="127" t="s">
        <v>96</v>
      </c>
      <c r="E8" s="127"/>
      <c r="F8" s="155" t="s">
        <v>71</v>
      </c>
      <c r="G8" s="127"/>
      <c r="H8" s="128"/>
      <c r="I8" s="156"/>
      <c r="J8" s="157">
        <f>SUBTOTAL(9,J9:J39)</f>
        <v>-26159.040000000001</v>
      </c>
      <c r="K8" s="128"/>
      <c r="L8" s="97">
        <f>SUBTOTAL(9,L9:L39)</f>
        <v>0</v>
      </c>
      <c r="M8" s="128"/>
      <c r="N8" s="97">
        <f>SUBTOTAL(9,N9:N39)</f>
        <v>0</v>
      </c>
      <c r="O8" s="129"/>
      <c r="P8" s="96">
        <f>SUBTOTAL(9,P9:P39)</f>
        <v>-5493.3984</v>
      </c>
      <c r="Q8" s="96">
        <f>SUBTOTAL(9,Q9:Q39)</f>
        <v>-31652.438400000003</v>
      </c>
      <c r="R8" s="127"/>
      <c r="S8" s="98">
        <f>SUBTOTAL(9,S9:S39)</f>
        <v>6</v>
      </c>
      <c r="T8" s="5"/>
      <c r="U8" s="7"/>
      <c r="V8" s="7"/>
      <c r="W8" s="59"/>
      <c r="AD8" s="128"/>
      <c r="AE8" s="97">
        <f>SUBTOTAL(9,AE9:AE39)</f>
        <v>0</v>
      </c>
      <c r="AF8" s="128"/>
      <c r="AG8" s="97">
        <f>SUBTOTAL(9,AG9:AG39)</f>
        <v>0</v>
      </c>
    </row>
    <row r="9" spans="1:33" ht="11.25" hidden="1" outlineLevel="3" collapsed="1" x14ac:dyDescent="0.2">
      <c r="A9" s="158"/>
      <c r="B9" s="159"/>
      <c r="C9" s="130">
        <v>1</v>
      </c>
      <c r="D9" s="101" t="s">
        <v>97</v>
      </c>
      <c r="E9" s="102" t="s">
        <v>98</v>
      </c>
      <c r="F9" s="103" t="s">
        <v>99</v>
      </c>
      <c r="G9" s="101" t="s">
        <v>100</v>
      </c>
      <c r="H9" s="104"/>
      <c r="I9" s="105">
        <v>290</v>
      </c>
      <c r="J9" s="160">
        <f>H9*I9</f>
        <v>0</v>
      </c>
      <c r="K9" s="145">
        <v>1.0000000000000001E-5</v>
      </c>
      <c r="L9" s="104">
        <f>H9*K9</f>
        <v>0</v>
      </c>
      <c r="M9" s="104">
        <v>9.1999999999999998E-2</v>
      </c>
      <c r="N9" s="104">
        <f>H9*M9</f>
        <v>0</v>
      </c>
      <c r="O9" s="106">
        <v>21</v>
      </c>
      <c r="P9" s="106">
        <f>J9*(O9/100)</f>
        <v>0</v>
      </c>
      <c r="Q9" s="106">
        <f>J9+P9</f>
        <v>0</v>
      </c>
      <c r="R9" s="107"/>
      <c r="S9" s="108">
        <v>1</v>
      </c>
      <c r="T9" s="7"/>
      <c r="U9" s="7"/>
      <c r="V9" s="7"/>
      <c r="W9" s="59"/>
      <c r="AD9" s="104">
        <v>1.0000000000000001E-5</v>
      </c>
      <c r="AE9" s="104">
        <f>AA9*AD9</f>
        <v>0</v>
      </c>
      <c r="AF9" s="104">
        <v>9.1999999999999998E-2</v>
      </c>
      <c r="AG9" s="104">
        <f>AA9*AF9</f>
        <v>0</v>
      </c>
    </row>
    <row r="10" spans="1:33" ht="58.5" hidden="1" outlineLevel="4" x14ac:dyDescent="0.2">
      <c r="A10" s="161"/>
      <c r="B10" s="109"/>
      <c r="C10" s="131"/>
      <c r="D10" s="132"/>
      <c r="E10" s="162" t="s">
        <v>1</v>
      </c>
      <c r="F10" s="379" t="s">
        <v>101</v>
      </c>
      <c r="G10" s="379"/>
      <c r="H10" s="380"/>
      <c r="I10" s="381"/>
      <c r="J10" s="382"/>
      <c r="K10" s="134"/>
      <c r="L10" s="134"/>
      <c r="M10" s="134"/>
      <c r="N10" s="134"/>
      <c r="O10" s="135"/>
      <c r="P10" s="135"/>
      <c r="Q10" s="135"/>
      <c r="R10" s="132"/>
      <c r="S10" s="109"/>
      <c r="T10" s="5"/>
      <c r="U10" s="7"/>
      <c r="V10" s="7"/>
      <c r="W10" s="133" t="str">
        <f>F10</f>
        <v>Frézování živičného podkladu nebo krytu  
  s naložením na dopravní prostředek 
    plochy do 500 m2 
    bez překážek v trase 
    pruhu šířky do 0,5 m, tloušťky vrstvy 
      50 mm</v>
      </c>
      <c r="X10" s="8"/>
      <c r="AD10" s="134"/>
      <c r="AE10" s="134"/>
      <c r="AF10" s="134"/>
      <c r="AG10" s="134"/>
    </row>
    <row r="11" spans="1:33" ht="7.5" hidden="1" customHeight="1" outlineLevel="4" x14ac:dyDescent="0.15">
      <c r="A11" s="141"/>
      <c r="B11" s="67"/>
      <c r="C11" s="115"/>
      <c r="D11" s="59"/>
      <c r="E11" s="59"/>
      <c r="F11" s="163"/>
      <c r="G11" s="59"/>
      <c r="H11" s="63"/>
      <c r="I11" s="146"/>
      <c r="J11" s="147"/>
      <c r="K11" s="63"/>
      <c r="L11" s="63"/>
      <c r="M11" s="63"/>
      <c r="N11" s="63"/>
      <c r="O11" s="61"/>
      <c r="P11" s="61"/>
      <c r="Q11" s="61"/>
      <c r="R11" s="59"/>
      <c r="S11" s="67"/>
      <c r="T11" s="7"/>
      <c r="W11" s="59"/>
      <c r="AD11" s="63"/>
      <c r="AE11" s="63"/>
      <c r="AF11" s="63"/>
      <c r="AG11" s="63"/>
    </row>
    <row r="12" spans="1:33" ht="11.25" hidden="1" outlineLevel="4" x14ac:dyDescent="0.2">
      <c r="A12" s="164"/>
      <c r="B12" s="110"/>
      <c r="C12" s="136"/>
      <c r="D12" s="137"/>
      <c r="E12" s="165" t="s">
        <v>2</v>
      </c>
      <c r="F12" s="166" t="s">
        <v>102</v>
      </c>
      <c r="G12" s="137"/>
      <c r="H12" s="167">
        <v>154.35</v>
      </c>
      <c r="I12" s="168"/>
      <c r="J12" s="169"/>
      <c r="K12" s="139"/>
      <c r="L12" s="139"/>
      <c r="M12" s="139"/>
      <c r="N12" s="139"/>
      <c r="O12" s="138"/>
      <c r="P12" s="138"/>
      <c r="Q12" s="138"/>
      <c r="R12" s="137"/>
      <c r="S12" s="110"/>
      <c r="T12" s="5"/>
      <c r="U12" s="7"/>
      <c r="V12" s="7"/>
      <c r="W12" s="59"/>
      <c r="AD12" s="139"/>
      <c r="AE12" s="139"/>
      <c r="AF12" s="139"/>
      <c r="AG12" s="139"/>
    </row>
    <row r="13" spans="1:33" ht="7.5" hidden="1" customHeight="1" outlineLevel="4" x14ac:dyDescent="0.15">
      <c r="A13" s="170"/>
      <c r="B13" s="67"/>
      <c r="C13" s="115"/>
      <c r="D13" s="59"/>
      <c r="E13" s="59"/>
      <c r="F13" s="118"/>
      <c r="G13" s="59"/>
      <c r="H13" s="63"/>
      <c r="I13" s="146"/>
      <c r="J13" s="147"/>
      <c r="K13" s="63"/>
      <c r="L13" s="63"/>
      <c r="M13" s="63"/>
      <c r="N13" s="63"/>
      <c r="O13" s="61"/>
      <c r="P13" s="61"/>
      <c r="Q13" s="61"/>
      <c r="R13" s="59"/>
      <c r="S13" s="67"/>
      <c r="T13" s="7"/>
      <c r="W13" s="59"/>
      <c r="AD13" s="63"/>
      <c r="AE13" s="63"/>
      <c r="AF13" s="63"/>
      <c r="AG13" s="63"/>
    </row>
    <row r="14" spans="1:33" ht="11.25" hidden="1" outlineLevel="3" collapsed="1" x14ac:dyDescent="0.2">
      <c r="A14" s="158"/>
      <c r="B14" s="159"/>
      <c r="C14" s="130">
        <v>2</v>
      </c>
      <c r="D14" s="101" t="s">
        <v>97</v>
      </c>
      <c r="E14" s="102" t="s">
        <v>103</v>
      </c>
      <c r="F14" s="103" t="s">
        <v>104</v>
      </c>
      <c r="G14" s="101" t="s">
        <v>100</v>
      </c>
      <c r="H14" s="104"/>
      <c r="I14" s="105">
        <v>45.5</v>
      </c>
      <c r="J14" s="160">
        <f>H14*I14</f>
        <v>0</v>
      </c>
      <c r="K14" s="145"/>
      <c r="L14" s="104">
        <f>H14*K14</f>
        <v>0</v>
      </c>
      <c r="M14" s="104">
        <v>0.28999999999999998</v>
      </c>
      <c r="N14" s="104">
        <f>H14*M14</f>
        <v>0</v>
      </c>
      <c r="O14" s="106">
        <v>21</v>
      </c>
      <c r="P14" s="106">
        <f>J14*(O14/100)</f>
        <v>0</v>
      </c>
      <c r="Q14" s="106">
        <f>J14+P14</f>
        <v>0</v>
      </c>
      <c r="R14" s="107"/>
      <c r="S14" s="108">
        <v>1</v>
      </c>
      <c r="T14" s="7"/>
      <c r="U14" s="7"/>
      <c r="V14" s="7"/>
      <c r="W14" s="59"/>
      <c r="AD14" s="104"/>
      <c r="AE14" s="104">
        <f>AA14*AD14</f>
        <v>0</v>
      </c>
      <c r="AF14" s="104">
        <v>0.28999999999999998</v>
      </c>
      <c r="AG14" s="104">
        <f>AA14*AF14</f>
        <v>0</v>
      </c>
    </row>
    <row r="15" spans="1:33" ht="19.5" hidden="1" outlineLevel="4" x14ac:dyDescent="0.2">
      <c r="A15" s="161"/>
      <c r="B15" s="109"/>
      <c r="C15" s="131"/>
      <c r="D15" s="132"/>
      <c r="E15" s="162" t="s">
        <v>1</v>
      </c>
      <c r="F15" s="379" t="s">
        <v>105</v>
      </c>
      <c r="G15" s="379"/>
      <c r="H15" s="380"/>
      <c r="I15" s="381"/>
      <c r="J15" s="382"/>
      <c r="K15" s="134"/>
      <c r="L15" s="134"/>
      <c r="M15" s="134"/>
      <c r="N15" s="134"/>
      <c r="O15" s="135"/>
      <c r="P15" s="135"/>
      <c r="Q15" s="135"/>
      <c r="R15" s="132"/>
      <c r="S15" s="109"/>
      <c r="T15" s="5"/>
      <c r="U15" s="7"/>
      <c r="V15" s="7"/>
      <c r="W15" s="133" t="str">
        <f>F15</f>
        <v>Odstranění podkladů nebo krytů strojně plochy jednotlivě přes 200 m2 s přemístěním hmot na skládku na vzdálenost do 20 m nebo s naložením na dopravní prostředek z kameniva hrubého drceného, o tl. vrstvy přes 100 do 200 mm</v>
      </c>
      <c r="X15" s="8"/>
      <c r="AD15" s="134"/>
      <c r="AE15" s="134"/>
      <c r="AF15" s="134"/>
      <c r="AG15" s="134"/>
    </row>
    <row r="16" spans="1:33" ht="7.5" hidden="1" customHeight="1" outlineLevel="4" x14ac:dyDescent="0.15">
      <c r="A16" s="141"/>
      <c r="B16" s="67"/>
      <c r="C16" s="115"/>
      <c r="D16" s="59"/>
      <c r="E16" s="59"/>
      <c r="F16" s="163"/>
      <c r="G16" s="59"/>
      <c r="H16" s="63"/>
      <c r="I16" s="146"/>
      <c r="J16" s="147"/>
      <c r="K16" s="63"/>
      <c r="L16" s="63"/>
      <c r="M16" s="63"/>
      <c r="N16" s="63"/>
      <c r="O16" s="61"/>
      <c r="P16" s="61"/>
      <c r="Q16" s="61"/>
      <c r="R16" s="59"/>
      <c r="S16" s="67"/>
      <c r="T16" s="7"/>
      <c r="W16" s="59"/>
      <c r="AD16" s="63"/>
      <c r="AE16" s="63"/>
      <c r="AF16" s="63"/>
      <c r="AG16" s="63"/>
    </row>
    <row r="17" spans="1:33" ht="11.25" hidden="1" outlineLevel="4" x14ac:dyDescent="0.2">
      <c r="A17" s="164"/>
      <c r="B17" s="110"/>
      <c r="C17" s="136"/>
      <c r="D17" s="137"/>
      <c r="E17" s="165" t="s">
        <v>2</v>
      </c>
      <c r="F17" s="166" t="s">
        <v>106</v>
      </c>
      <c r="G17" s="137"/>
      <c r="H17" s="167">
        <v>1029</v>
      </c>
      <c r="I17" s="168"/>
      <c r="J17" s="169"/>
      <c r="K17" s="139"/>
      <c r="L17" s="139"/>
      <c r="M17" s="139"/>
      <c r="N17" s="139"/>
      <c r="O17" s="138"/>
      <c r="P17" s="138"/>
      <c r="Q17" s="138"/>
      <c r="R17" s="137"/>
      <c r="S17" s="110"/>
      <c r="T17" s="5"/>
      <c r="U17" s="7"/>
      <c r="V17" s="7"/>
      <c r="W17" s="59"/>
      <c r="AD17" s="139"/>
      <c r="AE17" s="139"/>
      <c r="AF17" s="139"/>
      <c r="AG17" s="139"/>
    </row>
    <row r="18" spans="1:33" ht="7.5" hidden="1" customHeight="1" outlineLevel="4" x14ac:dyDescent="0.15">
      <c r="A18" s="170"/>
      <c r="B18" s="67"/>
      <c r="C18" s="115"/>
      <c r="D18" s="59"/>
      <c r="E18" s="59"/>
      <c r="F18" s="118"/>
      <c r="G18" s="59"/>
      <c r="H18" s="63"/>
      <c r="I18" s="146"/>
      <c r="J18" s="147"/>
      <c r="K18" s="63"/>
      <c r="L18" s="63"/>
      <c r="M18" s="63"/>
      <c r="N18" s="63"/>
      <c r="O18" s="61"/>
      <c r="P18" s="61"/>
      <c r="Q18" s="61"/>
      <c r="R18" s="59"/>
      <c r="S18" s="67"/>
      <c r="T18" s="7"/>
      <c r="W18" s="59"/>
      <c r="AD18" s="63"/>
      <c r="AE18" s="63"/>
      <c r="AF18" s="63"/>
      <c r="AG18" s="63"/>
    </row>
    <row r="19" spans="1:33" ht="22.5" outlineLevel="3" x14ac:dyDescent="0.2">
      <c r="A19" s="158"/>
      <c r="B19" s="159"/>
      <c r="C19" s="130">
        <v>3</v>
      </c>
      <c r="D19" s="101" t="s">
        <v>97</v>
      </c>
      <c r="E19" s="102" t="s">
        <v>107</v>
      </c>
      <c r="F19" s="103" t="s">
        <v>108</v>
      </c>
      <c r="G19" s="101" t="s">
        <v>109</v>
      </c>
      <c r="H19" s="104">
        <v>-105.48</v>
      </c>
      <c r="I19" s="105">
        <v>38</v>
      </c>
      <c r="J19" s="160">
        <f>H19*I19</f>
        <v>-4008.2400000000002</v>
      </c>
      <c r="K19" s="145"/>
      <c r="L19" s="104">
        <f>H19*K19</f>
        <v>0</v>
      </c>
      <c r="M19" s="104"/>
      <c r="N19" s="104">
        <f>H19*M19</f>
        <v>0</v>
      </c>
      <c r="O19" s="106">
        <v>21</v>
      </c>
      <c r="P19" s="106">
        <f>J19*(O19/100)</f>
        <v>-841.73040000000003</v>
      </c>
      <c r="Q19" s="106">
        <f>J19+P19</f>
        <v>-4849.9704000000002</v>
      </c>
      <c r="R19" s="107"/>
      <c r="S19" s="108">
        <v>1</v>
      </c>
      <c r="T19" s="7"/>
      <c r="U19" s="7"/>
      <c r="V19" s="7"/>
      <c r="W19" s="59"/>
      <c r="AD19" s="104"/>
      <c r="AE19" s="104">
        <f>AA19*AD19</f>
        <v>0</v>
      </c>
      <c r="AF19" s="104"/>
      <c r="AG19" s="104">
        <f>AA19*AF19</f>
        <v>0</v>
      </c>
    </row>
    <row r="20" spans="1:33" ht="9.75" hidden="1" outlineLevel="4" x14ac:dyDescent="0.2">
      <c r="A20" s="161"/>
      <c r="B20" s="109"/>
      <c r="C20" s="131"/>
      <c r="D20" s="132"/>
      <c r="E20" s="162" t="s">
        <v>1</v>
      </c>
      <c r="F20" s="379" t="s">
        <v>110</v>
      </c>
      <c r="G20" s="379"/>
      <c r="H20" s="380"/>
      <c r="I20" s="381"/>
      <c r="J20" s="382"/>
      <c r="K20" s="134"/>
      <c r="L20" s="134"/>
      <c r="M20" s="134"/>
      <c r="N20" s="134"/>
      <c r="O20" s="135"/>
      <c r="P20" s="135"/>
      <c r="Q20" s="135"/>
      <c r="R20" s="132"/>
      <c r="S20" s="109"/>
      <c r="T20" s="5"/>
      <c r="U20" s="7"/>
      <c r="V20" s="7"/>
      <c r="W20" s="133" t="str">
        <f>F20</f>
        <v>Odkopávky a prokopávky nezapažené strojně v hornině třídy těžitelnosti I skupiny 3 přes 500 do 1 000 m3</v>
      </c>
      <c r="X20" s="8"/>
      <c r="AD20" s="134"/>
      <c r="AE20" s="134"/>
      <c r="AF20" s="134"/>
      <c r="AG20" s="134"/>
    </row>
    <row r="21" spans="1:33" ht="7.5" customHeight="1" outlineLevel="4" x14ac:dyDescent="0.15">
      <c r="A21" s="141"/>
      <c r="B21" s="67"/>
      <c r="C21" s="115"/>
      <c r="D21" s="59"/>
      <c r="E21" s="59"/>
      <c r="F21" s="163"/>
      <c r="G21" s="59"/>
      <c r="H21" s="63"/>
      <c r="I21" s="146"/>
      <c r="J21" s="147"/>
      <c r="K21" s="63"/>
      <c r="L21" s="63"/>
      <c r="M21" s="63"/>
      <c r="N21" s="63"/>
      <c r="O21" s="61"/>
      <c r="P21" s="61"/>
      <c r="Q21" s="61"/>
      <c r="R21" s="59"/>
      <c r="S21" s="67"/>
      <c r="T21" s="7"/>
      <c r="W21" s="59"/>
      <c r="AD21" s="63"/>
      <c r="AE21" s="63"/>
      <c r="AF21" s="63"/>
      <c r="AG21" s="63"/>
    </row>
    <row r="22" spans="1:33" ht="11.25" outlineLevel="4" x14ac:dyDescent="0.2">
      <c r="A22" s="164"/>
      <c r="B22" s="110"/>
      <c r="C22" s="136"/>
      <c r="D22" s="137"/>
      <c r="E22" s="165" t="s">
        <v>2</v>
      </c>
      <c r="F22" s="166" t="s">
        <v>337</v>
      </c>
      <c r="G22" s="137"/>
      <c r="H22" s="167">
        <f>123.48-(150*0.12)</f>
        <v>105.48</v>
      </c>
      <c r="I22" s="168"/>
      <c r="J22" s="169"/>
      <c r="K22" s="139"/>
      <c r="L22" s="139"/>
      <c r="M22" s="139"/>
      <c r="N22" s="139"/>
      <c r="O22" s="138"/>
      <c r="P22" s="138"/>
      <c r="Q22" s="138"/>
      <c r="R22" s="137"/>
      <c r="S22" s="110"/>
      <c r="T22" s="5"/>
      <c r="U22" s="7"/>
      <c r="V22" s="7"/>
      <c r="W22" s="59"/>
      <c r="AD22" s="139"/>
      <c r="AE22" s="139"/>
      <c r="AF22" s="139"/>
      <c r="AG22" s="139"/>
    </row>
    <row r="23" spans="1:33" ht="7.5" customHeight="1" outlineLevel="4" x14ac:dyDescent="0.15">
      <c r="A23" s="170"/>
      <c r="B23" s="67"/>
      <c r="C23" s="115"/>
      <c r="D23" s="59"/>
      <c r="E23" s="59"/>
      <c r="F23" s="118"/>
      <c r="G23" s="59"/>
      <c r="H23" s="63"/>
      <c r="I23" s="146"/>
      <c r="J23" s="147"/>
      <c r="K23" s="63"/>
      <c r="L23" s="63"/>
      <c r="M23" s="63"/>
      <c r="N23" s="63"/>
      <c r="O23" s="61"/>
      <c r="P23" s="61"/>
      <c r="Q23" s="61"/>
      <c r="R23" s="59"/>
      <c r="S23" s="67"/>
      <c r="T23" s="7"/>
      <c r="W23" s="59"/>
      <c r="AD23" s="63"/>
      <c r="AE23" s="63"/>
      <c r="AF23" s="63"/>
      <c r="AG23" s="63"/>
    </row>
    <row r="24" spans="1:33" ht="22.5" outlineLevel="3" x14ac:dyDescent="0.2">
      <c r="A24" s="158"/>
      <c r="B24" s="159"/>
      <c r="C24" s="130">
        <v>4</v>
      </c>
      <c r="D24" s="101" t="s">
        <v>97</v>
      </c>
      <c r="E24" s="102" t="s">
        <v>111</v>
      </c>
      <c r="F24" s="103" t="s">
        <v>112</v>
      </c>
      <c r="G24" s="101" t="s">
        <v>109</v>
      </c>
      <c r="H24" s="104">
        <v>-105.48</v>
      </c>
      <c r="I24" s="105">
        <v>120</v>
      </c>
      <c r="J24" s="160">
        <f>H24*I24</f>
        <v>-12657.6</v>
      </c>
      <c r="K24" s="145"/>
      <c r="L24" s="104">
        <f>H24*K24</f>
        <v>0</v>
      </c>
      <c r="M24" s="104"/>
      <c r="N24" s="104">
        <f>H24*M24</f>
        <v>0</v>
      </c>
      <c r="O24" s="106">
        <v>21</v>
      </c>
      <c r="P24" s="106">
        <f>J24*(O24/100)</f>
        <v>-2658.096</v>
      </c>
      <c r="Q24" s="106">
        <f>J24+P24</f>
        <v>-15315.696</v>
      </c>
      <c r="R24" s="107"/>
      <c r="S24" s="108">
        <v>1</v>
      </c>
      <c r="T24" s="7"/>
      <c r="U24" s="7"/>
      <c r="V24" s="7"/>
      <c r="W24" s="59"/>
      <c r="AD24" s="104"/>
      <c r="AE24" s="104">
        <f>AA24*AD24</f>
        <v>0</v>
      </c>
      <c r="AF24" s="104"/>
      <c r="AG24" s="104">
        <f>AA24*AF24</f>
        <v>0</v>
      </c>
    </row>
    <row r="25" spans="1:33" ht="19.5" hidden="1" outlineLevel="4" x14ac:dyDescent="0.2">
      <c r="A25" s="161"/>
      <c r="B25" s="109"/>
      <c r="C25" s="131"/>
      <c r="D25" s="132"/>
      <c r="E25" s="162" t="s">
        <v>1</v>
      </c>
      <c r="F25" s="379" t="s">
        <v>113</v>
      </c>
      <c r="G25" s="379"/>
      <c r="H25" s="380"/>
      <c r="I25" s="381"/>
      <c r="J25" s="382"/>
      <c r="K25" s="134"/>
      <c r="L25" s="134"/>
      <c r="M25" s="134"/>
      <c r="N25" s="134"/>
      <c r="O25" s="135"/>
      <c r="P25" s="135"/>
      <c r="Q25" s="135"/>
      <c r="R25" s="132"/>
      <c r="S25" s="109"/>
      <c r="T25" s="5"/>
      <c r="U25" s="7"/>
      <c r="V25" s="7"/>
      <c r="W25" s="133" t="str">
        <f>F25</f>
        <v>Vodorovné přemístění výkopku nebo sypaniny po suchu na obvyklém dopravním prostředku, bez naložení výkopku, avšak se složením bez rozhrnutí z horniny třídy těžitelnosti I skupiny 1 až 3 na vzdálenost přes 7 000 do 8 000 m</v>
      </c>
      <c r="X25" s="8"/>
      <c r="AD25" s="134"/>
      <c r="AE25" s="134"/>
      <c r="AF25" s="134"/>
      <c r="AG25" s="134"/>
    </row>
    <row r="26" spans="1:33" ht="7.5" customHeight="1" outlineLevel="4" x14ac:dyDescent="0.15">
      <c r="A26" s="141"/>
      <c r="B26" s="67"/>
      <c r="C26" s="115"/>
      <c r="D26" s="59"/>
      <c r="E26" s="59"/>
      <c r="F26" s="163"/>
      <c r="G26" s="59"/>
      <c r="H26" s="63"/>
      <c r="I26" s="146"/>
      <c r="J26" s="147"/>
      <c r="K26" s="63"/>
      <c r="L26" s="63"/>
      <c r="M26" s="63"/>
      <c r="N26" s="63"/>
      <c r="O26" s="61"/>
      <c r="P26" s="61"/>
      <c r="Q26" s="61"/>
      <c r="R26" s="59"/>
      <c r="S26" s="67"/>
      <c r="T26" s="7"/>
      <c r="W26" s="59"/>
      <c r="AD26" s="63"/>
      <c r="AE26" s="63"/>
      <c r="AF26" s="63"/>
      <c r="AG26" s="63"/>
    </row>
    <row r="27" spans="1:33" ht="11.25" outlineLevel="4" x14ac:dyDescent="0.2">
      <c r="A27" s="164"/>
      <c r="B27" s="110"/>
      <c r="C27" s="136"/>
      <c r="D27" s="137"/>
      <c r="E27" s="165" t="s">
        <v>2</v>
      </c>
      <c r="F27" s="166" t="s">
        <v>338</v>
      </c>
      <c r="G27" s="137"/>
      <c r="H27" s="167"/>
      <c r="I27" s="168"/>
      <c r="J27" s="169"/>
      <c r="K27" s="139"/>
      <c r="L27" s="139"/>
      <c r="M27" s="139"/>
      <c r="N27" s="139"/>
      <c r="O27" s="138"/>
      <c r="P27" s="138"/>
      <c r="Q27" s="138"/>
      <c r="R27" s="137"/>
      <c r="S27" s="110"/>
      <c r="T27" s="5"/>
      <c r="U27" s="7"/>
      <c r="V27" s="7"/>
      <c r="W27" s="59"/>
      <c r="AD27" s="139"/>
      <c r="AE27" s="139"/>
      <c r="AF27" s="139"/>
      <c r="AG27" s="139"/>
    </row>
    <row r="28" spans="1:33" ht="7.5" customHeight="1" outlineLevel="4" x14ac:dyDescent="0.15">
      <c r="A28" s="170"/>
      <c r="B28" s="67"/>
      <c r="C28" s="115"/>
      <c r="D28" s="59"/>
      <c r="E28" s="59"/>
      <c r="F28" s="118"/>
      <c r="G28" s="59"/>
      <c r="H28" s="63"/>
      <c r="I28" s="146"/>
      <c r="J28" s="147"/>
      <c r="K28" s="63"/>
      <c r="L28" s="63"/>
      <c r="M28" s="63"/>
      <c r="N28" s="63"/>
      <c r="O28" s="61"/>
      <c r="P28" s="61"/>
      <c r="Q28" s="61"/>
      <c r="R28" s="59"/>
      <c r="S28" s="67"/>
      <c r="T28" s="7"/>
      <c r="W28" s="59"/>
      <c r="AD28" s="63"/>
      <c r="AE28" s="63"/>
      <c r="AF28" s="63"/>
      <c r="AG28" s="63"/>
    </row>
    <row r="29" spans="1:33" ht="22.5" outlineLevel="3" x14ac:dyDescent="0.2">
      <c r="A29" s="158"/>
      <c r="B29" s="159"/>
      <c r="C29" s="130">
        <v>5</v>
      </c>
      <c r="D29" s="101" t="s">
        <v>97</v>
      </c>
      <c r="E29" s="102" t="s">
        <v>114</v>
      </c>
      <c r="F29" s="103" t="s">
        <v>115</v>
      </c>
      <c r="G29" s="101" t="s">
        <v>116</v>
      </c>
      <c r="H29" s="104">
        <f>-1*(123.48-18)*1.8</f>
        <v>-189.864</v>
      </c>
      <c r="I29" s="105">
        <v>50</v>
      </c>
      <c r="J29" s="160">
        <f>H29*I29</f>
        <v>-9493.2000000000007</v>
      </c>
      <c r="K29" s="145"/>
      <c r="L29" s="104">
        <f>H29*K29</f>
        <v>0</v>
      </c>
      <c r="M29" s="104"/>
      <c r="N29" s="104">
        <f>H29*M29</f>
        <v>0</v>
      </c>
      <c r="O29" s="106">
        <v>21</v>
      </c>
      <c r="P29" s="106">
        <f>J29*(O29/100)</f>
        <v>-1993.5720000000001</v>
      </c>
      <c r="Q29" s="106">
        <f>J29+P29</f>
        <v>-11486.772000000001</v>
      </c>
      <c r="R29" s="107"/>
      <c r="S29" s="108">
        <v>1</v>
      </c>
      <c r="T29" s="7"/>
      <c r="U29" s="7"/>
      <c r="V29" s="7"/>
      <c r="W29" s="59"/>
      <c r="AD29" s="104"/>
      <c r="AE29" s="104">
        <f>AA29*AD29</f>
        <v>0</v>
      </c>
      <c r="AF29" s="104"/>
      <c r="AG29" s="104">
        <f>AA29*AF29</f>
        <v>0</v>
      </c>
    </row>
    <row r="30" spans="1:33" ht="9.75" hidden="1" outlineLevel="4" x14ac:dyDescent="0.2">
      <c r="A30" s="161"/>
      <c r="B30" s="109"/>
      <c r="C30" s="131"/>
      <c r="D30" s="132"/>
      <c r="E30" s="162" t="s">
        <v>1</v>
      </c>
      <c r="F30" s="379" t="s">
        <v>117</v>
      </c>
      <c r="G30" s="379"/>
      <c r="H30" s="380"/>
      <c r="I30" s="381"/>
      <c r="J30" s="382"/>
      <c r="K30" s="134"/>
      <c r="L30" s="134"/>
      <c r="M30" s="134"/>
      <c r="N30" s="134"/>
      <c r="O30" s="135"/>
      <c r="P30" s="135"/>
      <c r="Q30" s="135"/>
      <c r="R30" s="132"/>
      <c r="S30" s="109"/>
      <c r="T30" s="5"/>
      <c r="U30" s="7"/>
      <c r="V30" s="7"/>
      <c r="W30" s="133" t="str">
        <f>F30</f>
        <v>Poplatek za uložení stavebního odpadu na recyklační skládce (skládkovné) zeminy a kamení zatříděného do Katalogu odpadů pod kódem 17 05 04</v>
      </c>
      <c r="X30" s="8"/>
      <c r="AD30" s="134"/>
      <c r="AE30" s="134"/>
      <c r="AF30" s="134"/>
      <c r="AG30" s="134"/>
    </row>
    <row r="31" spans="1:33" ht="7.5" customHeight="1" outlineLevel="4" x14ac:dyDescent="0.15">
      <c r="A31" s="141"/>
      <c r="B31" s="67"/>
      <c r="C31" s="115"/>
      <c r="D31" s="59"/>
      <c r="E31" s="59"/>
      <c r="F31" s="163"/>
      <c r="G31" s="59"/>
      <c r="H31" s="63"/>
      <c r="I31" s="146"/>
      <c r="J31" s="147"/>
      <c r="K31" s="63"/>
      <c r="L31" s="63"/>
      <c r="M31" s="63"/>
      <c r="N31" s="63"/>
      <c r="O31" s="61"/>
      <c r="P31" s="61"/>
      <c r="Q31" s="61"/>
      <c r="R31" s="59"/>
      <c r="S31" s="67"/>
      <c r="T31" s="7"/>
      <c r="W31" s="59"/>
      <c r="AD31" s="63"/>
      <c r="AE31" s="63"/>
      <c r="AF31" s="63"/>
      <c r="AG31" s="63"/>
    </row>
    <row r="32" spans="1:33" ht="11.25" outlineLevel="4" x14ac:dyDescent="0.2">
      <c r="A32" s="164"/>
      <c r="B32" s="110"/>
      <c r="C32" s="136"/>
      <c r="D32" s="137"/>
      <c r="E32" s="165" t="s">
        <v>2</v>
      </c>
      <c r="F32" s="166" t="s">
        <v>339</v>
      </c>
      <c r="G32" s="137"/>
      <c r="H32" s="167"/>
      <c r="I32" s="168"/>
      <c r="J32" s="169"/>
      <c r="K32" s="139"/>
      <c r="L32" s="139"/>
      <c r="M32" s="139"/>
      <c r="N32" s="139"/>
      <c r="O32" s="138"/>
      <c r="P32" s="138"/>
      <c r="Q32" s="138"/>
      <c r="R32" s="137"/>
      <c r="S32" s="110"/>
      <c r="T32" s="5"/>
      <c r="U32" s="7"/>
      <c r="V32" s="7"/>
      <c r="W32" s="59"/>
      <c r="AB32" s="6">
        <f>150*0.12</f>
        <v>18</v>
      </c>
      <c r="AD32" s="139"/>
      <c r="AE32" s="139"/>
      <c r="AF32" s="139"/>
      <c r="AG32" s="139"/>
    </row>
    <row r="33" spans="1:33" ht="7.5" customHeight="1" outlineLevel="4" x14ac:dyDescent="0.15">
      <c r="A33" s="170"/>
      <c r="B33" s="67"/>
      <c r="C33" s="115"/>
      <c r="D33" s="59"/>
      <c r="E33" s="59"/>
      <c r="F33" s="118"/>
      <c r="G33" s="59"/>
      <c r="H33" s="63"/>
      <c r="I33" s="146"/>
      <c r="J33" s="147"/>
      <c r="K33" s="63"/>
      <c r="L33" s="63"/>
      <c r="M33" s="63"/>
      <c r="N33" s="63"/>
      <c r="O33" s="61"/>
      <c r="P33" s="61"/>
      <c r="Q33" s="61"/>
      <c r="R33" s="59"/>
      <c r="S33" s="67"/>
      <c r="T33" s="7"/>
      <c r="W33" s="59"/>
      <c r="AD33" s="63"/>
      <c r="AE33" s="63"/>
      <c r="AF33" s="63"/>
      <c r="AG33" s="63"/>
    </row>
    <row r="34" spans="1:33" ht="11.25" hidden="1" outlineLevel="3" x14ac:dyDescent="0.2">
      <c r="A34" s="158"/>
      <c r="B34" s="159"/>
      <c r="C34" s="130">
        <v>6</v>
      </c>
      <c r="D34" s="101" t="s">
        <v>97</v>
      </c>
      <c r="E34" s="102" t="s">
        <v>118</v>
      </c>
      <c r="F34" s="103" t="s">
        <v>119</v>
      </c>
      <c r="G34" s="101" t="s">
        <v>100</v>
      </c>
      <c r="H34" s="104"/>
      <c r="I34" s="105">
        <v>21</v>
      </c>
      <c r="J34" s="160">
        <f>H34*I34</f>
        <v>0</v>
      </c>
      <c r="K34" s="145"/>
      <c r="L34" s="104">
        <f>H34*K34</f>
        <v>0</v>
      </c>
      <c r="M34" s="104"/>
      <c r="N34" s="104">
        <f>H34*M34</f>
        <v>0</v>
      </c>
      <c r="O34" s="106">
        <v>21</v>
      </c>
      <c r="P34" s="106">
        <f>J34*(O34/100)</f>
        <v>0</v>
      </c>
      <c r="Q34" s="106">
        <f>J34+P34</f>
        <v>0</v>
      </c>
      <c r="R34" s="107"/>
      <c r="S34" s="108">
        <v>1</v>
      </c>
      <c r="T34" s="7"/>
      <c r="U34" s="7"/>
      <c r="V34" s="7"/>
      <c r="W34" s="59"/>
      <c r="AD34" s="104"/>
      <c r="AE34" s="104">
        <f>AA34*AD34</f>
        <v>0</v>
      </c>
      <c r="AF34" s="104"/>
      <c r="AG34" s="104">
        <f>AA34*AF34</f>
        <v>0</v>
      </c>
    </row>
    <row r="35" spans="1:33" ht="9.75" hidden="1" outlineLevel="4" x14ac:dyDescent="0.2">
      <c r="A35" s="161"/>
      <c r="B35" s="109"/>
      <c r="C35" s="131"/>
      <c r="D35" s="132"/>
      <c r="E35" s="162" t="s">
        <v>1</v>
      </c>
      <c r="F35" s="379" t="s">
        <v>120</v>
      </c>
      <c r="G35" s="379"/>
      <c r="H35" s="380"/>
      <c r="I35" s="381"/>
      <c r="J35" s="382"/>
      <c r="K35" s="134"/>
      <c r="L35" s="134"/>
      <c r="M35" s="134"/>
      <c r="N35" s="134"/>
      <c r="O35" s="135"/>
      <c r="P35" s="135"/>
      <c r="Q35" s="135"/>
      <c r="R35" s="132"/>
      <c r="S35" s="109"/>
      <c r="T35" s="5"/>
      <c r="U35" s="7"/>
      <c r="V35" s="7"/>
      <c r="W35" s="133" t="str">
        <f>F35</f>
        <v>Úprava pláně vyrovnáním výškových rozdílů strojně v hornině třídy těžitelnosti I, skupiny 1 až 3 se zhutněním</v>
      </c>
      <c r="X35" s="8"/>
      <c r="AD35" s="134"/>
      <c r="AE35" s="134"/>
      <c r="AF35" s="134"/>
      <c r="AG35" s="134"/>
    </row>
    <row r="36" spans="1:33" ht="7.5" hidden="1" customHeight="1" outlineLevel="4" x14ac:dyDescent="0.15">
      <c r="A36" s="141"/>
      <c r="B36" s="67"/>
      <c r="C36" s="115"/>
      <c r="D36" s="59"/>
      <c r="E36" s="59"/>
      <c r="F36" s="163"/>
      <c r="G36" s="59"/>
      <c r="H36" s="63"/>
      <c r="I36" s="146"/>
      <c r="J36" s="147"/>
      <c r="K36" s="63"/>
      <c r="L36" s="63"/>
      <c r="M36" s="63"/>
      <c r="N36" s="63"/>
      <c r="O36" s="61"/>
      <c r="P36" s="61"/>
      <c r="Q36" s="61"/>
      <c r="R36" s="59"/>
      <c r="S36" s="67"/>
      <c r="T36" s="7"/>
      <c r="W36" s="59"/>
      <c r="AD36" s="63"/>
      <c r="AE36" s="63"/>
      <c r="AF36" s="63"/>
      <c r="AG36" s="63"/>
    </row>
    <row r="37" spans="1:33" ht="11.25" hidden="1" outlineLevel="4" x14ac:dyDescent="0.2">
      <c r="A37" s="164"/>
      <c r="B37" s="110"/>
      <c r="C37" s="136"/>
      <c r="D37" s="137"/>
      <c r="E37" s="165" t="s">
        <v>2</v>
      </c>
      <c r="F37" s="166" t="s">
        <v>106</v>
      </c>
      <c r="G37" s="137"/>
      <c r="H37" s="167">
        <v>1029</v>
      </c>
      <c r="I37" s="168"/>
      <c r="J37" s="169"/>
      <c r="K37" s="139"/>
      <c r="L37" s="139"/>
      <c r="M37" s="139"/>
      <c r="N37" s="139"/>
      <c r="O37" s="138"/>
      <c r="P37" s="138"/>
      <c r="Q37" s="138"/>
      <c r="R37" s="137"/>
      <c r="S37" s="110"/>
      <c r="T37" s="5"/>
      <c r="U37" s="7"/>
      <c r="V37" s="7"/>
      <c r="W37" s="59"/>
      <c r="AD37" s="139"/>
      <c r="AE37" s="139"/>
      <c r="AF37" s="139"/>
      <c r="AG37" s="139"/>
    </row>
    <row r="38" spans="1:33" ht="7.5" customHeight="1" outlineLevel="4" x14ac:dyDescent="0.15">
      <c r="A38" s="170"/>
      <c r="B38" s="67"/>
      <c r="C38" s="115"/>
      <c r="D38" s="59"/>
      <c r="E38" s="59"/>
      <c r="F38" s="118"/>
      <c r="G38" s="59"/>
      <c r="H38" s="63"/>
      <c r="I38" s="146"/>
      <c r="J38" s="147"/>
      <c r="K38" s="63"/>
      <c r="L38" s="63"/>
      <c r="M38" s="63"/>
      <c r="N38" s="63"/>
      <c r="O38" s="61"/>
      <c r="P38" s="61"/>
      <c r="Q38" s="61"/>
      <c r="R38" s="59"/>
      <c r="S38" s="67"/>
      <c r="T38" s="7"/>
      <c r="W38" s="59"/>
      <c r="AD38" s="63"/>
      <c r="AE38" s="63"/>
      <c r="AF38" s="63"/>
      <c r="AG38" s="63"/>
    </row>
    <row r="39" spans="1:33" outlineLevel="3" x14ac:dyDescent="0.15">
      <c r="A39" s="141"/>
      <c r="B39" s="5"/>
      <c r="C39" s="140"/>
      <c r="D39" s="5"/>
      <c r="E39" s="5"/>
      <c r="F39" s="5"/>
      <c r="G39" s="5"/>
      <c r="H39" s="5"/>
      <c r="I39" s="7"/>
      <c r="J39" s="171"/>
      <c r="K39" s="5"/>
      <c r="L39" s="5"/>
      <c r="M39" s="5"/>
      <c r="N39" s="5"/>
      <c r="O39" s="5"/>
      <c r="P39" s="7"/>
      <c r="Q39" s="7"/>
      <c r="R39" s="7"/>
      <c r="S39" s="5"/>
      <c r="W39" s="5"/>
      <c r="AD39" s="5"/>
      <c r="AE39" s="5"/>
      <c r="AF39" s="5"/>
      <c r="AG39" s="5"/>
    </row>
    <row r="40" spans="1:33" ht="11.25" outlineLevel="2" x14ac:dyDescent="0.2">
      <c r="A40" s="154" t="s">
        <v>72</v>
      </c>
      <c r="B40" s="98">
        <v>3</v>
      </c>
      <c r="C40" s="126"/>
      <c r="D40" s="127" t="s">
        <v>96</v>
      </c>
      <c r="E40" s="127"/>
      <c r="F40" s="155" t="s">
        <v>73</v>
      </c>
      <c r="G40" s="127"/>
      <c r="H40" s="128"/>
      <c r="I40" s="156"/>
      <c r="J40" s="157">
        <f>SUBTOTAL(9,J41:J82)</f>
        <v>-124983.23999999999</v>
      </c>
      <c r="K40" s="128"/>
      <c r="L40" s="97">
        <f>SUBTOTAL(9,L41:L82)</f>
        <v>-0.61513619999999991</v>
      </c>
      <c r="M40" s="128"/>
      <c r="N40" s="97">
        <f>SUBTOTAL(9,N41:N82)</f>
        <v>0</v>
      </c>
      <c r="O40" s="129"/>
      <c r="P40" s="96">
        <f>SUBTOTAL(9,P41:P82)</f>
        <v>-26246.480399999997</v>
      </c>
      <c r="Q40" s="96">
        <f>SUBTOTAL(9,Q41:Q82)</f>
        <v>-151229.72039999999</v>
      </c>
      <c r="R40" s="127"/>
      <c r="S40" s="98">
        <f>SUBTOTAL(9,S41:S82)</f>
        <v>8</v>
      </c>
      <c r="T40" s="5"/>
      <c r="U40" s="7"/>
      <c r="V40" s="7"/>
      <c r="W40" s="59"/>
      <c r="AD40" s="128"/>
      <c r="AE40" s="97">
        <f>SUBTOTAL(9,AE41:AE82)</f>
        <v>0</v>
      </c>
      <c r="AF40" s="128"/>
      <c r="AG40" s="97">
        <f>SUBTOTAL(9,AG41:AG82)</f>
        <v>0</v>
      </c>
    </row>
    <row r="41" spans="1:33" ht="11.25" outlineLevel="3" x14ac:dyDescent="0.2">
      <c r="A41" s="158"/>
      <c r="B41" s="159"/>
      <c r="C41" s="130">
        <v>7</v>
      </c>
      <c r="D41" s="101" t="s">
        <v>97</v>
      </c>
      <c r="E41" s="102" t="s">
        <v>121</v>
      </c>
      <c r="F41" s="103" t="s">
        <v>122</v>
      </c>
      <c r="G41" s="101" t="s">
        <v>100</v>
      </c>
      <c r="H41" s="104">
        <v>-879</v>
      </c>
      <c r="I41" s="105">
        <v>83</v>
      </c>
      <c r="J41" s="160">
        <f>H41*I41</f>
        <v>-72957</v>
      </c>
      <c r="K41" s="145"/>
      <c r="L41" s="104">
        <f>H41*K41</f>
        <v>0</v>
      </c>
      <c r="M41" s="104"/>
      <c r="N41" s="104">
        <f>H41*M41</f>
        <v>0</v>
      </c>
      <c r="O41" s="106">
        <v>21</v>
      </c>
      <c r="P41" s="106">
        <f>J41*(O41/100)</f>
        <v>-15320.97</v>
      </c>
      <c r="Q41" s="106">
        <f>J41+P41</f>
        <v>-88277.97</v>
      </c>
      <c r="R41" s="107"/>
      <c r="S41" s="108">
        <v>1</v>
      </c>
      <c r="T41" s="7"/>
      <c r="U41" s="7"/>
      <c r="V41" s="7"/>
      <c r="W41" s="59"/>
      <c r="AD41" s="104"/>
      <c r="AE41" s="104">
        <f>AA41*AD41</f>
        <v>0</v>
      </c>
      <c r="AF41" s="104"/>
      <c r="AG41" s="104">
        <f>AA41*AF41</f>
        <v>0</v>
      </c>
    </row>
    <row r="42" spans="1:33" ht="9.75" hidden="1" outlineLevel="4" x14ac:dyDescent="0.2">
      <c r="A42" s="161"/>
      <c r="B42" s="109"/>
      <c r="C42" s="131"/>
      <c r="D42" s="132"/>
      <c r="E42" s="162" t="s">
        <v>1</v>
      </c>
      <c r="F42" s="379" t="s">
        <v>123</v>
      </c>
      <c r="G42" s="379"/>
      <c r="H42" s="380"/>
      <c r="I42" s="381"/>
      <c r="J42" s="382"/>
      <c r="K42" s="134"/>
      <c r="L42" s="134"/>
      <c r="M42" s="134"/>
      <c r="N42" s="134"/>
      <c r="O42" s="135"/>
      <c r="P42" s="135"/>
      <c r="Q42" s="135"/>
      <c r="R42" s="132"/>
      <c r="S42" s="109"/>
      <c r="T42" s="5"/>
      <c r="U42" s="7"/>
      <c r="V42" s="7"/>
      <c r="W42" s="133" t="str">
        <f>F42</f>
        <v>Podklad ze štěrkodrti ŠD s rozprostřením a zhutněním plochy přes 100 m2, po zhutnění tl. 220 mm</v>
      </c>
      <c r="X42" s="8"/>
      <c r="AD42" s="134"/>
      <c r="AE42" s="134"/>
      <c r="AF42" s="134"/>
      <c r="AG42" s="134"/>
    </row>
    <row r="43" spans="1:33" ht="7.5" customHeight="1" outlineLevel="4" x14ac:dyDescent="0.15">
      <c r="A43" s="141"/>
      <c r="B43" s="67"/>
      <c r="C43" s="115"/>
      <c r="D43" s="59"/>
      <c r="E43" s="59"/>
      <c r="F43" s="163"/>
      <c r="G43" s="59"/>
      <c r="H43" s="63"/>
      <c r="I43" s="146"/>
      <c r="J43" s="147"/>
      <c r="K43" s="63"/>
      <c r="L43" s="63"/>
      <c r="M43" s="63"/>
      <c r="N43" s="63"/>
      <c r="O43" s="61"/>
      <c r="P43" s="61"/>
      <c r="Q43" s="61"/>
      <c r="R43" s="59"/>
      <c r="S43" s="67"/>
      <c r="T43" s="7"/>
      <c r="W43" s="59"/>
      <c r="AD43" s="63"/>
      <c r="AE43" s="63"/>
      <c r="AF43" s="63"/>
      <c r="AG43" s="63"/>
    </row>
    <row r="44" spans="1:33" ht="11.25" outlineLevel="4" x14ac:dyDescent="0.2">
      <c r="A44" s="164"/>
      <c r="B44" s="110"/>
      <c r="C44" s="136"/>
      <c r="D44" s="137"/>
      <c r="E44" s="165" t="s">
        <v>2</v>
      </c>
      <c r="F44" s="166" t="s">
        <v>336</v>
      </c>
      <c r="G44" s="137"/>
      <c r="H44" s="167">
        <f>1029-150</f>
        <v>879</v>
      </c>
      <c r="I44" s="168"/>
      <c r="J44" s="169"/>
      <c r="K44" s="139"/>
      <c r="L44" s="139"/>
      <c r="M44" s="139"/>
      <c r="N44" s="139"/>
      <c r="O44" s="138"/>
      <c r="P44" s="138"/>
      <c r="Q44" s="138"/>
      <c r="R44" s="137"/>
      <c r="S44" s="110"/>
      <c r="T44" s="5"/>
      <c r="U44" s="7"/>
      <c r="V44" s="7"/>
      <c r="W44" s="59"/>
      <c r="AD44" s="139"/>
      <c r="AE44" s="139"/>
      <c r="AF44" s="139"/>
      <c r="AG44" s="139"/>
    </row>
    <row r="45" spans="1:33" ht="7.5" customHeight="1" outlineLevel="4" x14ac:dyDescent="0.15">
      <c r="A45" s="170"/>
      <c r="B45" s="67"/>
      <c r="C45" s="115"/>
      <c r="D45" s="59"/>
      <c r="E45" s="59"/>
      <c r="F45" s="118"/>
      <c r="G45" s="59"/>
      <c r="H45" s="63"/>
      <c r="I45" s="146"/>
      <c r="J45" s="147"/>
      <c r="K45" s="63"/>
      <c r="L45" s="63"/>
      <c r="M45" s="63"/>
      <c r="N45" s="63"/>
      <c r="O45" s="61"/>
      <c r="P45" s="61"/>
      <c r="Q45" s="61"/>
      <c r="R45" s="59"/>
      <c r="S45" s="67"/>
      <c r="T45" s="7"/>
      <c r="W45" s="59"/>
      <c r="AD45" s="63"/>
      <c r="AE45" s="63"/>
      <c r="AF45" s="63"/>
      <c r="AG45" s="63"/>
    </row>
    <row r="46" spans="1:33" ht="11.25" outlineLevel="3" x14ac:dyDescent="0.2">
      <c r="A46" s="158"/>
      <c r="B46" s="159"/>
      <c r="C46" s="130">
        <v>8</v>
      </c>
      <c r="D46" s="101" t="s">
        <v>97</v>
      </c>
      <c r="E46" s="102" t="s">
        <v>124</v>
      </c>
      <c r="F46" s="103" t="s">
        <v>125</v>
      </c>
      <c r="G46" s="101" t="s">
        <v>100</v>
      </c>
      <c r="H46" s="104">
        <v>-1029</v>
      </c>
      <c r="I46" s="105">
        <v>29</v>
      </c>
      <c r="J46" s="160">
        <f>H46*I46</f>
        <v>-29841</v>
      </c>
      <c r="K46" s="145"/>
      <c r="L46" s="104">
        <f>H46*K46</f>
        <v>0</v>
      </c>
      <c r="M46" s="104"/>
      <c r="N46" s="104">
        <f>H46*M46</f>
        <v>0</v>
      </c>
      <c r="O46" s="106">
        <v>21</v>
      </c>
      <c r="P46" s="106">
        <f>J46*(O46/100)</f>
        <v>-6266.61</v>
      </c>
      <c r="Q46" s="106">
        <f>J46+P46</f>
        <v>-36107.61</v>
      </c>
      <c r="R46" s="107"/>
      <c r="S46" s="108">
        <v>1</v>
      </c>
      <c r="T46" s="7"/>
      <c r="U46" s="7"/>
      <c r="V46" s="7"/>
      <c r="W46" s="59"/>
      <c r="AD46" s="104"/>
      <c r="AE46" s="104">
        <f>AA46*AD46</f>
        <v>0</v>
      </c>
      <c r="AF46" s="104"/>
      <c r="AG46" s="104">
        <f>AA46*AF46</f>
        <v>0</v>
      </c>
    </row>
    <row r="47" spans="1:33" ht="9.75" hidden="1" outlineLevel="4" x14ac:dyDescent="0.2">
      <c r="A47" s="161"/>
      <c r="B47" s="109"/>
      <c r="C47" s="131"/>
      <c r="D47" s="132"/>
      <c r="E47" s="162" t="s">
        <v>1</v>
      </c>
      <c r="F47" s="379" t="s">
        <v>126</v>
      </c>
      <c r="G47" s="379"/>
      <c r="H47" s="380"/>
      <c r="I47" s="381"/>
      <c r="J47" s="382"/>
      <c r="K47" s="134"/>
      <c r="L47" s="134"/>
      <c r="M47" s="134"/>
      <c r="N47" s="134"/>
      <c r="O47" s="135"/>
      <c r="P47" s="135"/>
      <c r="Q47" s="135"/>
      <c r="R47" s="132"/>
      <c r="S47" s="109"/>
      <c r="T47" s="5"/>
      <c r="U47" s="7"/>
      <c r="V47" s="7"/>
      <c r="W47" s="133" t="str">
        <f>F47</f>
        <v>Postřik infiltrační PI z asfaltu silničního s posypem kamenivem, v množství 0,60 kg/m2</v>
      </c>
      <c r="X47" s="8"/>
      <c r="AD47" s="134"/>
      <c r="AE47" s="134"/>
      <c r="AF47" s="134"/>
      <c r="AG47" s="134"/>
    </row>
    <row r="48" spans="1:33" ht="7.5" customHeight="1" outlineLevel="4" x14ac:dyDescent="0.15">
      <c r="A48" s="141"/>
      <c r="B48" s="67"/>
      <c r="C48" s="115"/>
      <c r="D48" s="59"/>
      <c r="E48" s="59"/>
      <c r="F48" s="163"/>
      <c r="G48" s="59"/>
      <c r="H48" s="63"/>
      <c r="I48" s="146"/>
      <c r="J48" s="147"/>
      <c r="K48" s="63"/>
      <c r="L48" s="63"/>
      <c r="M48" s="63"/>
      <c r="N48" s="63"/>
      <c r="O48" s="61"/>
      <c r="P48" s="61"/>
      <c r="Q48" s="61"/>
      <c r="R48" s="59"/>
      <c r="S48" s="67"/>
      <c r="T48" s="7"/>
      <c r="W48" s="59"/>
      <c r="AD48" s="63"/>
      <c r="AE48" s="63"/>
      <c r="AF48" s="63"/>
      <c r="AG48" s="63"/>
    </row>
    <row r="49" spans="1:33" ht="11.25" outlineLevel="4" x14ac:dyDescent="0.2">
      <c r="A49" s="164"/>
      <c r="B49" s="110"/>
      <c r="C49" s="136"/>
      <c r="D49" s="137"/>
      <c r="E49" s="165" t="s">
        <v>2</v>
      </c>
      <c r="F49" s="166" t="s">
        <v>106</v>
      </c>
      <c r="G49" s="137"/>
      <c r="H49" s="167"/>
      <c r="I49" s="168"/>
      <c r="J49" s="169"/>
      <c r="K49" s="139"/>
      <c r="L49" s="139"/>
      <c r="M49" s="139"/>
      <c r="N49" s="139"/>
      <c r="O49" s="138"/>
      <c r="P49" s="138"/>
      <c r="Q49" s="138"/>
      <c r="R49" s="137"/>
      <c r="S49" s="110"/>
      <c r="T49" s="5"/>
      <c r="U49" s="7"/>
      <c r="V49" s="7"/>
      <c r="W49" s="59"/>
      <c r="AD49" s="139"/>
      <c r="AE49" s="139"/>
      <c r="AF49" s="139"/>
      <c r="AG49" s="139"/>
    </row>
    <row r="50" spans="1:33" ht="7.5" customHeight="1" outlineLevel="4" x14ac:dyDescent="0.15">
      <c r="A50" s="170"/>
      <c r="B50" s="67"/>
      <c r="C50" s="115"/>
      <c r="D50" s="59"/>
      <c r="E50" s="59"/>
      <c r="F50" s="118"/>
      <c r="G50" s="59"/>
      <c r="H50" s="63"/>
      <c r="I50" s="146"/>
      <c r="J50" s="147"/>
      <c r="K50" s="63"/>
      <c r="L50" s="63"/>
      <c r="M50" s="63"/>
      <c r="N50" s="63"/>
      <c r="O50" s="61"/>
      <c r="P50" s="61"/>
      <c r="Q50" s="61"/>
      <c r="R50" s="59"/>
      <c r="S50" s="67"/>
      <c r="T50" s="7"/>
      <c r="W50" s="59"/>
      <c r="AD50" s="63"/>
      <c r="AE50" s="63"/>
      <c r="AF50" s="63"/>
      <c r="AG50" s="63"/>
    </row>
    <row r="51" spans="1:33" ht="11.25" hidden="1" outlineLevel="3" collapsed="1" x14ac:dyDescent="0.2">
      <c r="A51" s="158"/>
      <c r="B51" s="159"/>
      <c r="C51" s="130">
        <v>9</v>
      </c>
      <c r="D51" s="101" t="s">
        <v>97</v>
      </c>
      <c r="E51" s="102" t="s">
        <v>127</v>
      </c>
      <c r="F51" s="103" t="s">
        <v>128</v>
      </c>
      <c r="G51" s="101" t="s">
        <v>100</v>
      </c>
      <c r="H51" s="104"/>
      <c r="I51" s="105">
        <v>399</v>
      </c>
      <c r="J51" s="160">
        <f>H51*I51</f>
        <v>0</v>
      </c>
      <c r="K51" s="145">
        <v>0.15559000000000001</v>
      </c>
      <c r="L51" s="104">
        <f>H51*K51</f>
        <v>0</v>
      </c>
      <c r="M51" s="104"/>
      <c r="N51" s="104">
        <f>H51*M51</f>
        <v>0</v>
      </c>
      <c r="O51" s="106">
        <v>21</v>
      </c>
      <c r="P51" s="106">
        <f>J51*(O51/100)</f>
        <v>0</v>
      </c>
      <c r="Q51" s="106">
        <f>J51+P51</f>
        <v>0</v>
      </c>
      <c r="R51" s="107"/>
      <c r="S51" s="108">
        <v>1</v>
      </c>
      <c r="T51" s="7"/>
      <c r="U51" s="7"/>
      <c r="V51" s="7"/>
      <c r="W51" s="59"/>
      <c r="AD51" s="104">
        <v>0.15559000000000001</v>
      </c>
      <c r="AE51" s="104">
        <f>AA51*AD51</f>
        <v>0</v>
      </c>
      <c r="AF51" s="104"/>
      <c r="AG51" s="104">
        <f>AA51*AF51</f>
        <v>0</v>
      </c>
    </row>
    <row r="52" spans="1:33" ht="48.75" hidden="1" outlineLevel="4" x14ac:dyDescent="0.2">
      <c r="A52" s="161"/>
      <c r="B52" s="109"/>
      <c r="C52" s="131"/>
      <c r="D52" s="132"/>
      <c r="E52" s="162" t="s">
        <v>1</v>
      </c>
      <c r="F52" s="379" t="s">
        <v>129</v>
      </c>
      <c r="G52" s="379"/>
      <c r="H52" s="380"/>
      <c r="I52" s="381"/>
      <c r="J52" s="382"/>
      <c r="K52" s="134"/>
      <c r="L52" s="134"/>
      <c r="M52" s="134"/>
      <c r="N52" s="134"/>
      <c r="O52" s="135"/>
      <c r="P52" s="135"/>
      <c r="Q52" s="135"/>
      <c r="R52" s="132"/>
      <c r="S52" s="109"/>
      <c r="T52" s="5"/>
      <c r="U52" s="7"/>
      <c r="V52" s="7"/>
      <c r="W52" s="133" t="str">
        <f>F52</f>
        <v>Asfaltový beton vrstva ložní ACL 16 (ABH)  
  s rozprostřením a zhutněním 
    z nemodifikovaného asfaltu 
    v pruhu šířky do 3 m, po zhutnění 
      tl. 60 mm</v>
      </c>
      <c r="X52" s="8"/>
      <c r="AD52" s="134"/>
      <c r="AE52" s="134"/>
      <c r="AF52" s="134"/>
      <c r="AG52" s="134"/>
    </row>
    <row r="53" spans="1:33" ht="7.5" hidden="1" customHeight="1" outlineLevel="4" x14ac:dyDescent="0.15">
      <c r="A53" s="141"/>
      <c r="B53" s="67"/>
      <c r="C53" s="115"/>
      <c r="D53" s="59"/>
      <c r="E53" s="59"/>
      <c r="F53" s="163"/>
      <c r="G53" s="59"/>
      <c r="H53" s="63"/>
      <c r="I53" s="146"/>
      <c r="J53" s="147"/>
      <c r="K53" s="63"/>
      <c r="L53" s="63"/>
      <c r="M53" s="63"/>
      <c r="N53" s="63"/>
      <c r="O53" s="61"/>
      <c r="P53" s="61"/>
      <c r="Q53" s="61"/>
      <c r="R53" s="59"/>
      <c r="S53" s="67"/>
      <c r="T53" s="7"/>
      <c r="W53" s="59"/>
      <c r="AD53" s="63"/>
      <c r="AE53" s="63"/>
      <c r="AF53" s="63"/>
      <c r="AG53" s="63"/>
    </row>
    <row r="54" spans="1:33" ht="11.25" hidden="1" outlineLevel="4" x14ac:dyDescent="0.2">
      <c r="A54" s="164"/>
      <c r="B54" s="110"/>
      <c r="C54" s="136"/>
      <c r="D54" s="137"/>
      <c r="E54" s="165" t="s">
        <v>2</v>
      </c>
      <c r="F54" s="166" t="s">
        <v>130</v>
      </c>
      <c r="G54" s="137"/>
      <c r="H54" s="167"/>
      <c r="I54" s="168"/>
      <c r="J54" s="169"/>
      <c r="K54" s="139"/>
      <c r="L54" s="139"/>
      <c r="M54" s="139"/>
      <c r="N54" s="139"/>
      <c r="O54" s="138"/>
      <c r="P54" s="138"/>
      <c r="Q54" s="138"/>
      <c r="R54" s="137"/>
      <c r="S54" s="110"/>
      <c r="T54" s="5"/>
      <c r="U54" s="7"/>
      <c r="V54" s="7"/>
      <c r="W54" s="59"/>
      <c r="AD54" s="139"/>
      <c r="AE54" s="139"/>
      <c r="AF54" s="139"/>
      <c r="AG54" s="139"/>
    </row>
    <row r="55" spans="1:33" ht="7.5" hidden="1" customHeight="1" outlineLevel="4" x14ac:dyDescent="0.15">
      <c r="A55" s="170"/>
      <c r="B55" s="67"/>
      <c r="C55" s="115"/>
      <c r="D55" s="59"/>
      <c r="E55" s="59"/>
      <c r="F55" s="118"/>
      <c r="G55" s="59"/>
      <c r="H55" s="63"/>
      <c r="I55" s="146"/>
      <c r="J55" s="147"/>
      <c r="K55" s="63"/>
      <c r="L55" s="63"/>
      <c r="M55" s="63"/>
      <c r="N55" s="63"/>
      <c r="O55" s="61"/>
      <c r="P55" s="61"/>
      <c r="Q55" s="61"/>
      <c r="R55" s="59"/>
      <c r="S55" s="67"/>
      <c r="T55" s="7"/>
      <c r="W55" s="59"/>
      <c r="AD55" s="63"/>
      <c r="AE55" s="63"/>
      <c r="AF55" s="63"/>
      <c r="AG55" s="63"/>
    </row>
    <row r="56" spans="1:33" ht="11.25" outlineLevel="3" x14ac:dyDescent="0.2">
      <c r="A56" s="158"/>
      <c r="B56" s="159"/>
      <c r="C56" s="130">
        <v>10</v>
      </c>
      <c r="D56" s="101" t="s">
        <v>97</v>
      </c>
      <c r="E56" s="102" t="s">
        <v>131</v>
      </c>
      <c r="F56" s="103" t="s">
        <v>132</v>
      </c>
      <c r="G56" s="101" t="s">
        <v>100</v>
      </c>
      <c r="H56" s="104">
        <v>-1008.42</v>
      </c>
      <c r="I56" s="105">
        <v>22</v>
      </c>
      <c r="J56" s="160">
        <f>H56*I56</f>
        <v>-22185.239999999998</v>
      </c>
      <c r="K56" s="145">
        <v>6.0999999999999997E-4</v>
      </c>
      <c r="L56" s="104">
        <f>H56*K56</f>
        <v>-0.61513619999999991</v>
      </c>
      <c r="M56" s="104"/>
      <c r="N56" s="104">
        <f>H56*M56</f>
        <v>0</v>
      </c>
      <c r="O56" s="106">
        <v>21</v>
      </c>
      <c r="P56" s="106">
        <f>J56*(O56/100)</f>
        <v>-4658.9003999999995</v>
      </c>
      <c r="Q56" s="106">
        <f>J56+P56</f>
        <v>-26844.140399999997</v>
      </c>
      <c r="R56" s="107"/>
      <c r="S56" s="108">
        <v>1</v>
      </c>
      <c r="T56" s="7"/>
      <c r="U56" s="7"/>
      <c r="V56" s="7"/>
      <c r="W56" s="59"/>
      <c r="AD56" s="104">
        <v>6.0999999999999997E-4</v>
      </c>
      <c r="AE56" s="104">
        <f>AA56*AD56</f>
        <v>0</v>
      </c>
      <c r="AF56" s="104"/>
      <c r="AG56" s="104">
        <f>AA56*AF56</f>
        <v>0</v>
      </c>
    </row>
    <row r="57" spans="1:33" ht="39" hidden="1" outlineLevel="4" x14ac:dyDescent="0.2">
      <c r="A57" s="161"/>
      <c r="B57" s="109"/>
      <c r="C57" s="131"/>
      <c r="D57" s="132"/>
      <c r="E57" s="162" t="s">
        <v>1</v>
      </c>
      <c r="F57" s="379" t="s">
        <v>133</v>
      </c>
      <c r="G57" s="379"/>
      <c r="H57" s="380"/>
      <c r="I57" s="381"/>
      <c r="J57" s="382"/>
      <c r="K57" s="134"/>
      <c r="L57" s="134"/>
      <c r="M57" s="134"/>
      <c r="N57" s="134"/>
      <c r="O57" s="135"/>
      <c r="P57" s="135"/>
      <c r="Q57" s="135"/>
      <c r="R57" s="132"/>
      <c r="S57" s="109"/>
      <c r="T57" s="5"/>
      <c r="U57" s="7"/>
      <c r="V57" s="7"/>
      <c r="W57" s="133" t="str">
        <f>F57</f>
        <v>Postřik spojovací PS 
  bez posypu kamenivem 
    z asfaltu silničního, v množství 
      0,60 kg/m2</v>
      </c>
      <c r="X57" s="8"/>
      <c r="AD57" s="134"/>
      <c r="AE57" s="134"/>
      <c r="AF57" s="134"/>
      <c r="AG57" s="134"/>
    </row>
    <row r="58" spans="1:33" ht="7.5" customHeight="1" outlineLevel="4" x14ac:dyDescent="0.15">
      <c r="A58" s="141"/>
      <c r="B58" s="67"/>
      <c r="C58" s="115"/>
      <c r="D58" s="59"/>
      <c r="E58" s="59"/>
      <c r="F58" s="163"/>
      <c r="G58" s="59"/>
      <c r="H58" s="63"/>
      <c r="I58" s="146"/>
      <c r="J58" s="147"/>
      <c r="K58" s="63"/>
      <c r="L58" s="63"/>
      <c r="M58" s="63"/>
      <c r="N58" s="63"/>
      <c r="O58" s="61"/>
      <c r="P58" s="61"/>
      <c r="Q58" s="61"/>
      <c r="R58" s="59"/>
      <c r="S58" s="67"/>
      <c r="T58" s="7"/>
      <c r="W58" s="59"/>
      <c r="AD58" s="63"/>
      <c r="AE58" s="63"/>
      <c r="AF58" s="63"/>
      <c r="AG58" s="63"/>
    </row>
    <row r="59" spans="1:33" ht="11.25" outlineLevel="4" x14ac:dyDescent="0.2">
      <c r="A59" s="164"/>
      <c r="B59" s="110"/>
      <c r="C59" s="136"/>
      <c r="D59" s="137"/>
      <c r="E59" s="165" t="s">
        <v>2</v>
      </c>
      <c r="F59" s="166" t="s">
        <v>130</v>
      </c>
      <c r="G59" s="137"/>
      <c r="H59" s="167">
        <v>1008.42</v>
      </c>
      <c r="I59" s="168"/>
      <c r="J59" s="169"/>
      <c r="K59" s="139"/>
      <c r="L59" s="139"/>
      <c r="M59" s="139"/>
      <c r="N59" s="139"/>
      <c r="O59" s="138"/>
      <c r="P59" s="138"/>
      <c r="Q59" s="138"/>
      <c r="R59" s="137"/>
      <c r="S59" s="110"/>
      <c r="T59" s="5"/>
      <c r="U59" s="7"/>
      <c r="V59" s="7"/>
      <c r="W59" s="59"/>
      <c r="AD59" s="139"/>
      <c r="AE59" s="139"/>
      <c r="AF59" s="139"/>
      <c r="AG59" s="139"/>
    </row>
    <row r="60" spans="1:33" ht="7.5" customHeight="1" outlineLevel="4" x14ac:dyDescent="0.15">
      <c r="A60" s="170"/>
      <c r="B60" s="67"/>
      <c r="C60" s="115"/>
      <c r="D60" s="59"/>
      <c r="E60" s="59"/>
      <c r="F60" s="118"/>
      <c r="G60" s="59"/>
      <c r="H60" s="63"/>
      <c r="I60" s="146"/>
      <c r="J60" s="147"/>
      <c r="K60" s="63"/>
      <c r="L60" s="63"/>
      <c r="M60" s="63"/>
      <c r="N60" s="63"/>
      <c r="O60" s="61"/>
      <c r="P60" s="61"/>
      <c r="Q60" s="61"/>
      <c r="R60" s="59"/>
      <c r="S60" s="67"/>
      <c r="T60" s="7"/>
      <c r="W60" s="59"/>
      <c r="AD60" s="63"/>
      <c r="AE60" s="63"/>
      <c r="AF60" s="63"/>
      <c r="AG60" s="63"/>
    </row>
    <row r="61" spans="1:33" ht="11.25" hidden="1" outlineLevel="3" collapsed="1" x14ac:dyDescent="0.2">
      <c r="A61" s="158"/>
      <c r="B61" s="159"/>
      <c r="C61" s="130">
        <v>11</v>
      </c>
      <c r="D61" s="101" t="s">
        <v>97</v>
      </c>
      <c r="E61" s="102" t="s">
        <v>134</v>
      </c>
      <c r="F61" s="103" t="s">
        <v>135</v>
      </c>
      <c r="G61" s="101" t="s">
        <v>100</v>
      </c>
      <c r="H61" s="104"/>
      <c r="I61" s="105">
        <v>420</v>
      </c>
      <c r="J61" s="160">
        <f>H61*I61</f>
        <v>0</v>
      </c>
      <c r="K61" s="145">
        <v>0.12966</v>
      </c>
      <c r="L61" s="104">
        <f>H61*K61</f>
        <v>0</v>
      </c>
      <c r="M61" s="104"/>
      <c r="N61" s="104">
        <f>H61*M61</f>
        <v>0</v>
      </c>
      <c r="O61" s="106">
        <v>21</v>
      </c>
      <c r="P61" s="106">
        <f>J61*(O61/100)</f>
        <v>0</v>
      </c>
      <c r="Q61" s="106">
        <f>J61+P61</f>
        <v>0</v>
      </c>
      <c r="R61" s="107"/>
      <c r="S61" s="108">
        <v>1</v>
      </c>
      <c r="T61" s="7"/>
      <c r="U61" s="7"/>
      <c r="V61" s="7"/>
      <c r="W61" s="59"/>
      <c r="AD61" s="104">
        <v>0.12966</v>
      </c>
      <c r="AE61" s="104">
        <f>AA61*AD61</f>
        <v>0</v>
      </c>
      <c r="AF61" s="104"/>
      <c r="AG61" s="104">
        <f>AA61*AF61</f>
        <v>0</v>
      </c>
    </row>
    <row r="62" spans="1:33" ht="48.75" hidden="1" outlineLevel="4" x14ac:dyDescent="0.2">
      <c r="A62" s="161"/>
      <c r="B62" s="109"/>
      <c r="C62" s="131"/>
      <c r="D62" s="132"/>
      <c r="E62" s="162" t="s">
        <v>1</v>
      </c>
      <c r="F62" s="379" t="s">
        <v>136</v>
      </c>
      <c r="G62" s="379"/>
      <c r="H62" s="380"/>
      <c r="I62" s="381"/>
      <c r="J62" s="382"/>
      <c r="K62" s="134"/>
      <c r="L62" s="134"/>
      <c r="M62" s="134"/>
      <c r="N62" s="134"/>
      <c r="O62" s="135"/>
      <c r="P62" s="135"/>
      <c r="Q62" s="135"/>
      <c r="R62" s="132"/>
      <c r="S62" s="109"/>
      <c r="T62" s="5"/>
      <c r="U62" s="7"/>
      <c r="V62" s="7"/>
      <c r="W62" s="133" t="str">
        <f>F62</f>
        <v>Asfaltový beton vrstva obrusná ACO 11 (ABS)  
  s rozprostřením a se zhutněním 
    z modifikovaného asfaltu 
    v pruhu šířky přes 3 m, po zhutnění 
      tl. 50 mm</v>
      </c>
      <c r="X62" s="8"/>
      <c r="AD62" s="134"/>
      <c r="AE62" s="134"/>
      <c r="AF62" s="134"/>
      <c r="AG62" s="134"/>
    </row>
    <row r="63" spans="1:33" ht="7.5" hidden="1" customHeight="1" outlineLevel="4" x14ac:dyDescent="0.15">
      <c r="A63" s="141"/>
      <c r="B63" s="67"/>
      <c r="C63" s="115"/>
      <c r="D63" s="59"/>
      <c r="E63" s="59"/>
      <c r="F63" s="163"/>
      <c r="G63" s="59"/>
      <c r="H63" s="63"/>
      <c r="I63" s="146"/>
      <c r="J63" s="147"/>
      <c r="K63" s="63"/>
      <c r="L63" s="63"/>
      <c r="M63" s="63"/>
      <c r="N63" s="63"/>
      <c r="O63" s="61"/>
      <c r="P63" s="61"/>
      <c r="Q63" s="61"/>
      <c r="R63" s="59"/>
      <c r="S63" s="67"/>
      <c r="T63" s="7"/>
      <c r="W63" s="59"/>
      <c r="AD63" s="63"/>
      <c r="AE63" s="63"/>
      <c r="AF63" s="63"/>
      <c r="AG63" s="63"/>
    </row>
    <row r="64" spans="1:33" ht="11.25" hidden="1" outlineLevel="4" x14ac:dyDescent="0.2">
      <c r="A64" s="164"/>
      <c r="B64" s="110"/>
      <c r="C64" s="136"/>
      <c r="D64" s="137"/>
      <c r="E64" s="165" t="s">
        <v>2</v>
      </c>
      <c r="F64" s="166" t="s">
        <v>137</v>
      </c>
      <c r="G64" s="137"/>
      <c r="H64" s="167"/>
      <c r="I64" s="168"/>
      <c r="J64" s="169"/>
      <c r="K64" s="139"/>
      <c r="L64" s="139"/>
      <c r="M64" s="139"/>
      <c r="N64" s="139"/>
      <c r="O64" s="138"/>
      <c r="P64" s="138"/>
      <c r="Q64" s="138"/>
      <c r="R64" s="137"/>
      <c r="S64" s="110"/>
      <c r="T64" s="5"/>
      <c r="U64" s="7"/>
      <c r="V64" s="7"/>
      <c r="W64" s="59"/>
      <c r="AD64" s="139"/>
      <c r="AE64" s="139"/>
      <c r="AF64" s="139"/>
      <c r="AG64" s="139"/>
    </row>
    <row r="65" spans="1:33" ht="7.5" hidden="1" customHeight="1" outlineLevel="4" x14ac:dyDescent="0.15">
      <c r="A65" s="170"/>
      <c r="B65" s="67"/>
      <c r="C65" s="115"/>
      <c r="D65" s="59"/>
      <c r="E65" s="59"/>
      <c r="F65" s="118"/>
      <c r="G65" s="59"/>
      <c r="H65" s="63"/>
      <c r="I65" s="146"/>
      <c r="J65" s="147"/>
      <c r="K65" s="63"/>
      <c r="L65" s="63"/>
      <c r="M65" s="63"/>
      <c r="N65" s="63"/>
      <c r="O65" s="61"/>
      <c r="P65" s="61"/>
      <c r="Q65" s="61"/>
      <c r="R65" s="59"/>
      <c r="S65" s="67"/>
      <c r="T65" s="7"/>
      <c r="W65" s="59"/>
      <c r="AD65" s="63"/>
      <c r="AE65" s="63"/>
      <c r="AF65" s="63"/>
      <c r="AG65" s="63"/>
    </row>
    <row r="66" spans="1:33" ht="11.25" hidden="1" outlineLevel="3" collapsed="1" x14ac:dyDescent="0.2">
      <c r="A66" s="158"/>
      <c r="B66" s="159"/>
      <c r="C66" s="130">
        <v>12</v>
      </c>
      <c r="D66" s="101" t="s">
        <v>97</v>
      </c>
      <c r="E66" s="102" t="s">
        <v>138</v>
      </c>
      <c r="F66" s="103" t="s">
        <v>139</v>
      </c>
      <c r="G66" s="101" t="s">
        <v>140</v>
      </c>
      <c r="H66" s="104"/>
      <c r="I66" s="105">
        <v>403</v>
      </c>
      <c r="J66" s="160">
        <f>H66*I66</f>
        <v>0</v>
      </c>
      <c r="K66" s="145">
        <v>0.15540000000000001</v>
      </c>
      <c r="L66" s="104">
        <f>H66*K66</f>
        <v>0</v>
      </c>
      <c r="M66" s="104"/>
      <c r="N66" s="104">
        <f>H66*M66</f>
        <v>0</v>
      </c>
      <c r="O66" s="106">
        <v>21</v>
      </c>
      <c r="P66" s="106">
        <f>J66*(O66/100)</f>
        <v>0</v>
      </c>
      <c r="Q66" s="106">
        <f>J66+P66</f>
        <v>0</v>
      </c>
      <c r="R66" s="107"/>
      <c r="S66" s="108">
        <v>1</v>
      </c>
      <c r="T66" s="7"/>
      <c r="U66" s="7"/>
      <c r="V66" s="7"/>
      <c r="W66" s="59"/>
      <c r="AD66" s="104">
        <v>0.15540000000000001</v>
      </c>
      <c r="AE66" s="104">
        <f>AA66*AD66</f>
        <v>0</v>
      </c>
      <c r="AF66" s="104"/>
      <c r="AG66" s="104">
        <f>AA66*AF66</f>
        <v>0</v>
      </c>
    </row>
    <row r="67" spans="1:33" ht="9.75" hidden="1" outlineLevel="4" x14ac:dyDescent="0.2">
      <c r="A67" s="161"/>
      <c r="B67" s="109"/>
      <c r="C67" s="131"/>
      <c r="D67" s="132"/>
      <c r="E67" s="162" t="s">
        <v>1</v>
      </c>
      <c r="F67" s="379" t="s">
        <v>141</v>
      </c>
      <c r="G67" s="379"/>
      <c r="H67" s="380"/>
      <c r="I67" s="381"/>
      <c r="J67" s="382"/>
      <c r="K67" s="134"/>
      <c r="L67" s="134"/>
      <c r="M67" s="134"/>
      <c r="N67" s="134"/>
      <c r="O67" s="135"/>
      <c r="P67" s="135"/>
      <c r="Q67" s="135"/>
      <c r="R67" s="132"/>
      <c r="S67" s="109"/>
      <c r="T67" s="5"/>
      <c r="U67" s="7"/>
      <c r="V67" s="7"/>
      <c r="W67" s="133" t="str">
        <f>F67</f>
        <v>Osazení silničního obrubníku betonového se zřízením lože, s vyplněním a zatřením spár cementovou maltou stojatého s boční opěrou z betonu prostého, do lože z betonu prostého</v>
      </c>
      <c r="X67" s="8"/>
      <c r="AD67" s="134"/>
      <c r="AE67" s="134"/>
      <c r="AF67" s="134"/>
      <c r="AG67" s="134"/>
    </row>
    <row r="68" spans="1:33" ht="7.5" hidden="1" customHeight="1" outlineLevel="4" x14ac:dyDescent="0.15">
      <c r="A68" s="141"/>
      <c r="B68" s="67"/>
      <c r="C68" s="115"/>
      <c r="D68" s="59"/>
      <c r="E68" s="59"/>
      <c r="F68" s="163"/>
      <c r="G68" s="59"/>
      <c r="H68" s="63"/>
      <c r="I68" s="146"/>
      <c r="J68" s="147"/>
      <c r="K68" s="63"/>
      <c r="L68" s="63"/>
      <c r="M68" s="63"/>
      <c r="N68" s="63"/>
      <c r="O68" s="61"/>
      <c r="P68" s="61"/>
      <c r="Q68" s="61"/>
      <c r="R68" s="59"/>
      <c r="S68" s="67"/>
      <c r="T68" s="7"/>
      <c r="W68" s="59"/>
      <c r="AD68" s="63"/>
      <c r="AE68" s="63"/>
      <c r="AF68" s="63"/>
      <c r="AG68" s="63"/>
    </row>
    <row r="69" spans="1:33" ht="11.25" hidden="1" outlineLevel="4" x14ac:dyDescent="0.2">
      <c r="A69" s="164"/>
      <c r="B69" s="110"/>
      <c r="C69" s="136"/>
      <c r="D69" s="137"/>
      <c r="E69" s="165" t="s">
        <v>2</v>
      </c>
      <c r="F69" s="166" t="s">
        <v>142</v>
      </c>
      <c r="G69" s="137"/>
      <c r="H69" s="167"/>
      <c r="I69" s="168"/>
      <c r="J69" s="169"/>
      <c r="K69" s="139"/>
      <c r="L69" s="139"/>
      <c r="M69" s="139"/>
      <c r="N69" s="139"/>
      <c r="O69" s="138"/>
      <c r="P69" s="138"/>
      <c r="Q69" s="138"/>
      <c r="R69" s="137"/>
      <c r="S69" s="110"/>
      <c r="T69" s="5"/>
      <c r="U69" s="7"/>
      <c r="V69" s="7"/>
      <c r="W69" s="59"/>
      <c r="AD69" s="139"/>
      <c r="AE69" s="139"/>
      <c r="AF69" s="139"/>
      <c r="AG69" s="139"/>
    </row>
    <row r="70" spans="1:33" ht="7.5" hidden="1" customHeight="1" outlineLevel="4" x14ac:dyDescent="0.15">
      <c r="A70" s="170"/>
      <c r="B70" s="67"/>
      <c r="C70" s="115"/>
      <c r="D70" s="59"/>
      <c r="E70" s="59"/>
      <c r="F70" s="118"/>
      <c r="G70" s="59"/>
      <c r="H70" s="63"/>
      <c r="I70" s="146"/>
      <c r="J70" s="147"/>
      <c r="K70" s="63"/>
      <c r="L70" s="63"/>
      <c r="M70" s="63"/>
      <c r="N70" s="63"/>
      <c r="O70" s="61"/>
      <c r="P70" s="61"/>
      <c r="Q70" s="61"/>
      <c r="R70" s="59"/>
      <c r="S70" s="67"/>
      <c r="T70" s="7"/>
      <c r="W70" s="59"/>
      <c r="AD70" s="63"/>
      <c r="AE70" s="63"/>
      <c r="AF70" s="63"/>
      <c r="AG70" s="63"/>
    </row>
    <row r="71" spans="1:33" ht="11.25" hidden="1" outlineLevel="3" collapsed="1" x14ac:dyDescent="0.2">
      <c r="A71" s="158"/>
      <c r="B71" s="159"/>
      <c r="C71" s="130">
        <v>13</v>
      </c>
      <c r="D71" s="101" t="s">
        <v>143</v>
      </c>
      <c r="E71" s="102" t="s">
        <v>144</v>
      </c>
      <c r="F71" s="103" t="s">
        <v>145</v>
      </c>
      <c r="G71" s="101" t="s">
        <v>140</v>
      </c>
      <c r="H71" s="104"/>
      <c r="I71" s="105">
        <v>239</v>
      </c>
      <c r="J71" s="160">
        <f>H71*I71</f>
        <v>0</v>
      </c>
      <c r="K71" s="145">
        <v>0.08</v>
      </c>
      <c r="L71" s="104">
        <f>H71*K71</f>
        <v>0</v>
      </c>
      <c r="M71" s="104"/>
      <c r="N71" s="104">
        <f>H71*M71</f>
        <v>0</v>
      </c>
      <c r="O71" s="106">
        <v>21</v>
      </c>
      <c r="P71" s="106">
        <f>J71*(O71/100)</f>
        <v>0</v>
      </c>
      <c r="Q71" s="106">
        <f>J71+P71</f>
        <v>0</v>
      </c>
      <c r="R71" s="107"/>
      <c r="S71" s="108">
        <v>1</v>
      </c>
      <c r="T71" s="7"/>
      <c r="U71" s="7"/>
      <c r="V71" s="7"/>
      <c r="W71" s="59"/>
      <c r="AD71" s="104">
        <v>0.08</v>
      </c>
      <c r="AE71" s="104">
        <f>AA71*AD71</f>
        <v>0</v>
      </c>
      <c r="AF71" s="104"/>
      <c r="AG71" s="104">
        <f>AA71*AF71</f>
        <v>0</v>
      </c>
    </row>
    <row r="72" spans="1:33" ht="9.75" hidden="1" outlineLevel="4" x14ac:dyDescent="0.2">
      <c r="A72" s="161"/>
      <c r="B72" s="109"/>
      <c r="C72" s="131"/>
      <c r="D72" s="132"/>
      <c r="E72" s="162" t="s">
        <v>1</v>
      </c>
      <c r="F72" s="379" t="s">
        <v>45</v>
      </c>
      <c r="G72" s="379"/>
      <c r="H72" s="380"/>
      <c r="I72" s="381"/>
      <c r="J72" s="382"/>
      <c r="K72" s="134"/>
      <c r="L72" s="134"/>
      <c r="M72" s="134"/>
      <c r="N72" s="134"/>
      <c r="O72" s="135"/>
      <c r="P72" s="135"/>
      <c r="Q72" s="135"/>
      <c r="R72" s="132"/>
      <c r="S72" s="109"/>
      <c r="T72" s="5"/>
      <c r="U72" s="7"/>
      <c r="V72" s="7"/>
      <c r="W72" s="133" t="str">
        <f>F72</f>
        <v>---</v>
      </c>
      <c r="X72" s="8"/>
      <c r="AD72" s="134"/>
      <c r="AE72" s="134"/>
      <c r="AF72" s="134"/>
      <c r="AG72" s="134"/>
    </row>
    <row r="73" spans="1:33" ht="7.5" hidden="1" customHeight="1" outlineLevel="4" x14ac:dyDescent="0.15">
      <c r="A73" s="141"/>
      <c r="B73" s="67"/>
      <c r="C73" s="115"/>
      <c r="D73" s="59"/>
      <c r="E73" s="59"/>
      <c r="F73" s="163"/>
      <c r="G73" s="59"/>
      <c r="H73" s="63"/>
      <c r="I73" s="146"/>
      <c r="J73" s="147"/>
      <c r="K73" s="63"/>
      <c r="L73" s="63"/>
      <c r="M73" s="63"/>
      <c r="N73" s="63"/>
      <c r="O73" s="61"/>
      <c r="P73" s="61"/>
      <c r="Q73" s="61"/>
      <c r="R73" s="59"/>
      <c r="S73" s="67"/>
      <c r="T73" s="7"/>
      <c r="W73" s="59"/>
      <c r="AD73" s="63"/>
      <c r="AE73" s="63"/>
      <c r="AF73" s="63"/>
      <c r="AG73" s="63"/>
    </row>
    <row r="74" spans="1:33" ht="11.25" hidden="1" outlineLevel="4" x14ac:dyDescent="0.2">
      <c r="A74" s="164"/>
      <c r="B74" s="110"/>
      <c r="C74" s="136"/>
      <c r="D74" s="137"/>
      <c r="E74" s="165" t="s">
        <v>2</v>
      </c>
      <c r="F74" s="166" t="s">
        <v>142</v>
      </c>
      <c r="G74" s="137"/>
      <c r="H74" s="167"/>
      <c r="I74" s="168"/>
      <c r="J74" s="169"/>
      <c r="K74" s="139"/>
      <c r="L74" s="139"/>
      <c r="M74" s="139"/>
      <c r="N74" s="139"/>
      <c r="O74" s="138"/>
      <c r="P74" s="138"/>
      <c r="Q74" s="138"/>
      <c r="R74" s="137"/>
      <c r="S74" s="110"/>
      <c r="T74" s="5"/>
      <c r="U74" s="7"/>
      <c r="V74" s="7"/>
      <c r="W74" s="59"/>
      <c r="AD74" s="139"/>
      <c r="AE74" s="139"/>
      <c r="AF74" s="139"/>
      <c r="AG74" s="139"/>
    </row>
    <row r="75" spans="1:33" ht="9.75" hidden="1" outlineLevel="4" x14ac:dyDescent="0.2">
      <c r="A75" s="161"/>
      <c r="B75" s="109"/>
      <c r="C75" s="131"/>
      <c r="D75" s="132"/>
      <c r="E75" s="162" t="s">
        <v>26</v>
      </c>
      <c r="F75" s="172">
        <v>5</v>
      </c>
      <c r="G75" s="132"/>
      <c r="H75" s="173"/>
      <c r="I75" s="174"/>
      <c r="J75" s="175"/>
      <c r="K75" s="134"/>
      <c r="L75" s="134"/>
      <c r="M75" s="134"/>
      <c r="N75" s="134"/>
      <c r="O75" s="135"/>
      <c r="P75" s="135"/>
      <c r="Q75" s="135"/>
      <c r="R75" s="132"/>
      <c r="S75" s="109"/>
      <c r="T75" s="5"/>
      <c r="U75" s="7"/>
      <c r="V75" s="7"/>
      <c r="W75" s="59"/>
      <c r="AD75" s="134"/>
      <c r="AE75" s="134"/>
      <c r="AF75" s="134"/>
      <c r="AG75" s="134"/>
    </row>
    <row r="76" spans="1:33" ht="7.5" hidden="1" customHeight="1" outlineLevel="4" x14ac:dyDescent="0.15">
      <c r="A76" s="170"/>
      <c r="B76" s="67"/>
      <c r="C76" s="115"/>
      <c r="D76" s="59"/>
      <c r="E76" s="59"/>
      <c r="F76" s="118"/>
      <c r="G76" s="59"/>
      <c r="H76" s="63"/>
      <c r="I76" s="146"/>
      <c r="J76" s="147"/>
      <c r="K76" s="63"/>
      <c r="L76" s="63"/>
      <c r="M76" s="63"/>
      <c r="N76" s="63"/>
      <c r="O76" s="61"/>
      <c r="P76" s="61"/>
      <c r="Q76" s="61"/>
      <c r="R76" s="59"/>
      <c r="S76" s="67"/>
      <c r="T76" s="7"/>
      <c r="W76" s="59"/>
      <c r="AD76" s="63"/>
      <c r="AE76" s="63"/>
      <c r="AF76" s="63"/>
      <c r="AG76" s="63"/>
    </row>
    <row r="77" spans="1:33" ht="11.25" hidden="1" outlineLevel="3" collapsed="1" x14ac:dyDescent="0.2">
      <c r="A77" s="158"/>
      <c r="B77" s="159"/>
      <c r="C77" s="130">
        <v>14</v>
      </c>
      <c r="D77" s="101" t="s">
        <v>97</v>
      </c>
      <c r="E77" s="102" t="s">
        <v>146</v>
      </c>
      <c r="F77" s="103" t="s">
        <v>147</v>
      </c>
      <c r="G77" s="101" t="s">
        <v>100</v>
      </c>
      <c r="H77" s="104"/>
      <c r="I77" s="105">
        <v>82.5</v>
      </c>
      <c r="J77" s="160">
        <f>H77*I77</f>
        <v>0</v>
      </c>
      <c r="K77" s="145">
        <v>0.216</v>
      </c>
      <c r="L77" s="104">
        <f>H77*K77</f>
        <v>0</v>
      </c>
      <c r="M77" s="104"/>
      <c r="N77" s="104">
        <f>H77*M77</f>
        <v>0</v>
      </c>
      <c r="O77" s="106">
        <v>21</v>
      </c>
      <c r="P77" s="106">
        <f>J77*(O77/100)</f>
        <v>0</v>
      </c>
      <c r="Q77" s="106">
        <f>J77+P77</f>
        <v>0</v>
      </c>
      <c r="R77" s="107"/>
      <c r="S77" s="108">
        <v>1</v>
      </c>
      <c r="T77" s="7"/>
      <c r="U77" s="7"/>
      <c r="V77" s="7"/>
      <c r="W77" s="59"/>
      <c r="AD77" s="104">
        <v>0.216</v>
      </c>
      <c r="AE77" s="104">
        <f>AA77*AD77</f>
        <v>0</v>
      </c>
      <c r="AF77" s="104"/>
      <c r="AG77" s="104">
        <f>AA77*AF77</f>
        <v>0</v>
      </c>
    </row>
    <row r="78" spans="1:33" ht="9.75" hidden="1" outlineLevel="4" x14ac:dyDescent="0.2">
      <c r="A78" s="161"/>
      <c r="B78" s="109"/>
      <c r="C78" s="131"/>
      <c r="D78" s="132"/>
      <c r="E78" s="162" t="s">
        <v>1</v>
      </c>
      <c r="F78" s="379" t="s">
        <v>148</v>
      </c>
      <c r="G78" s="379"/>
      <c r="H78" s="380"/>
      <c r="I78" s="381"/>
      <c r="J78" s="382"/>
      <c r="K78" s="134"/>
      <c r="L78" s="134"/>
      <c r="M78" s="134"/>
      <c r="N78" s="134"/>
      <c r="O78" s="135"/>
      <c r="P78" s="135"/>
      <c r="Q78" s="135"/>
      <c r="R78" s="132"/>
      <c r="S78" s="109"/>
      <c r="T78" s="5"/>
      <c r="U78" s="7"/>
      <c r="V78" s="7"/>
      <c r="W78" s="133" t="str">
        <f>F78</f>
        <v>Zpevnění krajnic nebo komunikací pro pěší s rozprostřením a zhutněním, po zhutnění asfaltovým recyklátem tl. 100 mm</v>
      </c>
      <c r="X78" s="8"/>
      <c r="AD78" s="134"/>
      <c r="AE78" s="134"/>
      <c r="AF78" s="134"/>
      <c r="AG78" s="134"/>
    </row>
    <row r="79" spans="1:33" ht="7.5" hidden="1" customHeight="1" outlineLevel="4" x14ac:dyDescent="0.15">
      <c r="A79" s="141"/>
      <c r="B79" s="67"/>
      <c r="C79" s="115"/>
      <c r="D79" s="59"/>
      <c r="E79" s="59"/>
      <c r="F79" s="163"/>
      <c r="G79" s="59"/>
      <c r="H79" s="63"/>
      <c r="I79" s="146"/>
      <c r="J79" s="147"/>
      <c r="K79" s="63"/>
      <c r="L79" s="63"/>
      <c r="M79" s="63"/>
      <c r="N79" s="63"/>
      <c r="O79" s="61"/>
      <c r="P79" s="61"/>
      <c r="Q79" s="61"/>
      <c r="R79" s="59"/>
      <c r="S79" s="67"/>
      <c r="T79" s="7"/>
      <c r="W79" s="59"/>
      <c r="AD79" s="63"/>
      <c r="AE79" s="63"/>
      <c r="AF79" s="63"/>
      <c r="AG79" s="63"/>
    </row>
    <row r="80" spans="1:33" ht="11.25" hidden="1" outlineLevel="4" x14ac:dyDescent="0.2">
      <c r="A80" s="164"/>
      <c r="B80" s="110"/>
      <c r="C80" s="136"/>
      <c r="D80" s="137"/>
      <c r="E80" s="165" t="s">
        <v>2</v>
      </c>
      <c r="F80" s="166" t="s">
        <v>149</v>
      </c>
      <c r="G80" s="137"/>
      <c r="H80" s="167"/>
      <c r="I80" s="168"/>
      <c r="J80" s="169"/>
      <c r="K80" s="139"/>
      <c r="L80" s="139"/>
      <c r="M80" s="139"/>
      <c r="N80" s="139"/>
      <c r="O80" s="138"/>
      <c r="P80" s="138"/>
      <c r="Q80" s="138"/>
      <c r="R80" s="137"/>
      <c r="S80" s="110"/>
      <c r="T80" s="5"/>
      <c r="U80" s="7"/>
      <c r="V80" s="7"/>
      <c r="W80" s="59"/>
      <c r="AD80" s="139"/>
      <c r="AE80" s="139"/>
      <c r="AF80" s="139"/>
      <c r="AG80" s="139"/>
    </row>
    <row r="81" spans="1:33" ht="7.5" hidden="1" customHeight="1" outlineLevel="4" x14ac:dyDescent="0.15">
      <c r="A81" s="170"/>
      <c r="B81" s="67"/>
      <c r="C81" s="115"/>
      <c r="D81" s="59"/>
      <c r="E81" s="59"/>
      <c r="F81" s="118"/>
      <c r="G81" s="59"/>
      <c r="H81" s="63"/>
      <c r="I81" s="146"/>
      <c r="J81" s="147"/>
      <c r="K81" s="63"/>
      <c r="L81" s="63"/>
      <c r="M81" s="63"/>
      <c r="N81" s="63"/>
      <c r="O81" s="61"/>
      <c r="P81" s="61"/>
      <c r="Q81" s="61"/>
      <c r="R81" s="59"/>
      <c r="S81" s="67"/>
      <c r="T81" s="7"/>
      <c r="W81" s="59"/>
      <c r="AD81" s="63"/>
      <c r="AE81" s="63"/>
      <c r="AF81" s="63"/>
      <c r="AG81" s="63"/>
    </row>
    <row r="82" spans="1:33" hidden="1" outlineLevel="3" x14ac:dyDescent="0.15">
      <c r="A82" s="141"/>
      <c r="B82" s="5"/>
      <c r="C82" s="140"/>
      <c r="D82" s="5"/>
      <c r="E82" s="5"/>
      <c r="F82" s="5"/>
      <c r="G82" s="5"/>
      <c r="H82" s="5"/>
      <c r="I82" s="7"/>
      <c r="J82" s="171"/>
      <c r="K82" s="5"/>
      <c r="L82" s="5"/>
      <c r="M82" s="5"/>
      <c r="N82" s="5"/>
      <c r="O82" s="5"/>
      <c r="P82" s="7"/>
      <c r="Q82" s="7"/>
      <c r="R82" s="7"/>
      <c r="S82" s="5"/>
      <c r="W82" s="5"/>
      <c r="AD82" s="5"/>
      <c r="AE82" s="5"/>
      <c r="AF82" s="5"/>
      <c r="AG82" s="5"/>
    </row>
    <row r="83" spans="1:33" ht="11.25" hidden="1" outlineLevel="2" collapsed="1" x14ac:dyDescent="0.2">
      <c r="A83" s="154" t="s">
        <v>74</v>
      </c>
      <c r="B83" s="98">
        <v>3</v>
      </c>
      <c r="C83" s="126"/>
      <c r="D83" s="127" t="s">
        <v>96</v>
      </c>
      <c r="E83" s="127"/>
      <c r="F83" s="155" t="s">
        <v>75</v>
      </c>
      <c r="G83" s="127"/>
      <c r="H83" s="128"/>
      <c r="I83" s="156"/>
      <c r="J83" s="157">
        <f>SUBTOTAL(9,J84:J95)</f>
        <v>0</v>
      </c>
      <c r="K83" s="128"/>
      <c r="L83" s="97">
        <f>SUBTOTAL(9,L84:L95)</f>
        <v>0</v>
      </c>
      <c r="M83" s="128"/>
      <c r="N83" s="97">
        <f>SUBTOTAL(9,N84:N95)</f>
        <v>0</v>
      </c>
      <c r="O83" s="129"/>
      <c r="P83" s="96">
        <f>SUBTOTAL(9,P84:P95)</f>
        <v>0</v>
      </c>
      <c r="Q83" s="96">
        <f>SUBTOTAL(9,Q84:Q95)</f>
        <v>0</v>
      </c>
      <c r="R83" s="127"/>
      <c r="S83" s="98">
        <f>SUBTOTAL(9,S84:S95)</f>
        <v>3</v>
      </c>
      <c r="T83" s="5"/>
      <c r="U83" s="7"/>
      <c r="V83" s="7"/>
      <c r="W83" s="59"/>
      <c r="AD83" s="128"/>
      <c r="AE83" s="97">
        <f>SUBTOTAL(9,AE84:AE95)</f>
        <v>0</v>
      </c>
      <c r="AF83" s="128"/>
      <c r="AG83" s="97">
        <f>SUBTOTAL(9,AG84:AG95)</f>
        <v>0</v>
      </c>
    </row>
    <row r="84" spans="1:33" ht="11.25" hidden="1" outlineLevel="3" x14ac:dyDescent="0.2">
      <c r="A84" s="158"/>
      <c r="B84" s="159"/>
      <c r="C84" s="130">
        <v>16</v>
      </c>
      <c r="D84" s="101" t="s">
        <v>97</v>
      </c>
      <c r="E84" s="102" t="s">
        <v>150</v>
      </c>
      <c r="F84" s="103" t="s">
        <v>151</v>
      </c>
      <c r="G84" s="101" t="s">
        <v>140</v>
      </c>
      <c r="H84" s="104"/>
      <c r="I84" s="105">
        <v>65.7</v>
      </c>
      <c r="J84" s="160">
        <f>H84*I84</f>
        <v>0</v>
      </c>
      <c r="K84" s="145"/>
      <c r="L84" s="104">
        <f>H84*K84</f>
        <v>0</v>
      </c>
      <c r="M84" s="104"/>
      <c r="N84" s="104">
        <f>H84*M84</f>
        <v>0</v>
      </c>
      <c r="O84" s="106">
        <v>21</v>
      </c>
      <c r="P84" s="106">
        <f>J84*(O84/100)</f>
        <v>0</v>
      </c>
      <c r="Q84" s="106">
        <f>J84+P84</f>
        <v>0</v>
      </c>
      <c r="R84" s="107"/>
      <c r="S84" s="108">
        <v>1</v>
      </c>
      <c r="T84" s="7"/>
      <c r="U84" s="7"/>
      <c r="V84" s="7"/>
      <c r="W84" s="59"/>
      <c r="AD84" s="104"/>
      <c r="AE84" s="104">
        <f>AA84*AD84</f>
        <v>0</v>
      </c>
      <c r="AF84" s="104"/>
      <c r="AG84" s="104">
        <f>AA84*AF84</f>
        <v>0</v>
      </c>
    </row>
    <row r="85" spans="1:33" ht="39" hidden="1" outlineLevel="4" x14ac:dyDescent="0.2">
      <c r="A85" s="161"/>
      <c r="B85" s="109"/>
      <c r="C85" s="131"/>
      <c r="D85" s="132"/>
      <c r="E85" s="162" t="s">
        <v>1</v>
      </c>
      <c r="F85" s="379" t="s">
        <v>152</v>
      </c>
      <c r="G85" s="379"/>
      <c r="H85" s="380"/>
      <c r="I85" s="381"/>
      <c r="J85" s="382"/>
      <c r="K85" s="134"/>
      <c r="L85" s="134"/>
      <c r="M85" s="134"/>
      <c r="N85" s="134"/>
      <c r="O85" s="135"/>
      <c r="P85" s="135"/>
      <c r="Q85" s="135"/>
      <c r="R85" s="132"/>
      <c r="S85" s="109"/>
      <c r="T85" s="5"/>
      <c r="U85" s="7"/>
      <c r="V85" s="7"/>
      <c r="W85" s="133" t="str">
        <f>F85</f>
        <v>Řezání dilatačních spár v živičném krytu  
  vytvoření komůrky pro těsnící zálivku 
    šířky 10 mm, hloubky 
      25 mm</v>
      </c>
      <c r="X85" s="8"/>
      <c r="AD85" s="134"/>
      <c r="AE85" s="134"/>
      <c r="AF85" s="134"/>
      <c r="AG85" s="134"/>
    </row>
    <row r="86" spans="1:33" ht="7.5" hidden="1" customHeight="1" outlineLevel="4" x14ac:dyDescent="0.15">
      <c r="A86" s="141"/>
      <c r="B86" s="67"/>
      <c r="C86" s="115"/>
      <c r="D86" s="59"/>
      <c r="E86" s="59"/>
      <c r="F86" s="163"/>
      <c r="G86" s="59"/>
      <c r="H86" s="63"/>
      <c r="I86" s="146"/>
      <c r="J86" s="147"/>
      <c r="K86" s="63"/>
      <c r="L86" s="63"/>
      <c r="M86" s="63"/>
      <c r="N86" s="63"/>
      <c r="O86" s="61"/>
      <c r="P86" s="61"/>
      <c r="Q86" s="61"/>
      <c r="R86" s="59"/>
      <c r="S86" s="67"/>
      <c r="T86" s="7"/>
      <c r="W86" s="59"/>
      <c r="AD86" s="63"/>
      <c r="AE86" s="63"/>
      <c r="AF86" s="63"/>
      <c r="AG86" s="63"/>
    </row>
    <row r="87" spans="1:33" ht="11.25" hidden="1" outlineLevel="3" x14ac:dyDescent="0.2">
      <c r="A87" s="158"/>
      <c r="B87" s="159"/>
      <c r="C87" s="130">
        <v>17</v>
      </c>
      <c r="D87" s="101" t="s">
        <v>97</v>
      </c>
      <c r="E87" s="102" t="s">
        <v>153</v>
      </c>
      <c r="F87" s="103" t="s">
        <v>154</v>
      </c>
      <c r="G87" s="101" t="s">
        <v>140</v>
      </c>
      <c r="H87" s="104"/>
      <c r="I87" s="105">
        <v>58</v>
      </c>
      <c r="J87" s="160">
        <f>H87*I87</f>
        <v>0</v>
      </c>
      <c r="K87" s="145">
        <v>1.1E-4</v>
      </c>
      <c r="L87" s="104">
        <f>H87*K87</f>
        <v>0</v>
      </c>
      <c r="M87" s="104"/>
      <c r="N87" s="104">
        <f>H87*M87</f>
        <v>0</v>
      </c>
      <c r="O87" s="106">
        <v>21</v>
      </c>
      <c r="P87" s="106">
        <f>J87*(O87/100)</f>
        <v>0</v>
      </c>
      <c r="Q87" s="106">
        <f>J87+P87</f>
        <v>0</v>
      </c>
      <c r="R87" s="107"/>
      <c r="S87" s="108">
        <v>1</v>
      </c>
      <c r="T87" s="7"/>
      <c r="U87" s="7"/>
      <c r="V87" s="7"/>
      <c r="W87" s="59"/>
      <c r="AD87" s="104">
        <v>1.1E-4</v>
      </c>
      <c r="AE87" s="104">
        <f>AA87*AD87</f>
        <v>0</v>
      </c>
      <c r="AF87" s="104"/>
      <c r="AG87" s="104">
        <f>AA87*AF87</f>
        <v>0</v>
      </c>
    </row>
    <row r="88" spans="1:33" ht="48.75" hidden="1" outlineLevel="4" x14ac:dyDescent="0.2">
      <c r="A88" s="161"/>
      <c r="B88" s="109"/>
      <c r="C88" s="131"/>
      <c r="D88" s="132"/>
      <c r="E88" s="162" t="s">
        <v>1</v>
      </c>
      <c r="F88" s="379" t="s">
        <v>155</v>
      </c>
      <c r="G88" s="379"/>
      <c r="H88" s="380"/>
      <c r="I88" s="381"/>
      <c r="J88" s="382"/>
      <c r="K88" s="134"/>
      <c r="L88" s="134"/>
      <c r="M88" s="134"/>
      <c r="N88" s="134"/>
      <c r="O88" s="135"/>
      <c r="P88" s="135"/>
      <c r="Q88" s="135"/>
      <c r="R88" s="132"/>
      <c r="S88" s="109"/>
      <c r="T88" s="5"/>
      <c r="U88" s="7"/>
      <c r="V88" s="7"/>
      <c r="W88" s="133" t="str">
        <f>F88</f>
        <v>Utěsnění dilatačních spár zálivkou za tepla  
  v cementobetonovém nebo živičném krytu včetně adhezního nátěru 
    s těsnicím profilem pod zálivkou, pro komůrky 
    šířky 10 mm, hloubky 
      25 mm</v>
      </c>
      <c r="X88" s="8"/>
      <c r="AD88" s="134"/>
      <c r="AE88" s="134"/>
      <c r="AF88" s="134"/>
      <c r="AG88" s="134"/>
    </row>
    <row r="89" spans="1:33" ht="7.5" hidden="1" customHeight="1" outlineLevel="4" x14ac:dyDescent="0.15">
      <c r="A89" s="141"/>
      <c r="B89" s="67"/>
      <c r="C89" s="115"/>
      <c r="D89" s="59"/>
      <c r="E89" s="59"/>
      <c r="F89" s="163"/>
      <c r="G89" s="59"/>
      <c r="H89" s="63"/>
      <c r="I89" s="146"/>
      <c r="J89" s="147"/>
      <c r="K89" s="63"/>
      <c r="L89" s="63"/>
      <c r="M89" s="63"/>
      <c r="N89" s="63"/>
      <c r="O89" s="61"/>
      <c r="P89" s="61"/>
      <c r="Q89" s="61"/>
      <c r="R89" s="59"/>
      <c r="S89" s="67"/>
      <c r="T89" s="7"/>
      <c r="W89" s="59"/>
      <c r="AD89" s="63"/>
      <c r="AE89" s="63"/>
      <c r="AF89" s="63"/>
      <c r="AG89" s="63"/>
    </row>
    <row r="90" spans="1:33" ht="11.25" hidden="1" outlineLevel="3" x14ac:dyDescent="0.2">
      <c r="A90" s="158"/>
      <c r="B90" s="159"/>
      <c r="C90" s="130">
        <v>18</v>
      </c>
      <c r="D90" s="101" t="s">
        <v>97</v>
      </c>
      <c r="E90" s="102" t="s">
        <v>156</v>
      </c>
      <c r="F90" s="103" t="s">
        <v>157</v>
      </c>
      <c r="G90" s="101" t="s">
        <v>140</v>
      </c>
      <c r="H90" s="104"/>
      <c r="I90" s="105">
        <v>93</v>
      </c>
      <c r="J90" s="160">
        <f>H90*I90</f>
        <v>0</v>
      </c>
      <c r="K90" s="145"/>
      <c r="L90" s="104">
        <f>H90*K90</f>
        <v>0</v>
      </c>
      <c r="M90" s="104">
        <v>0.19400000000000001</v>
      </c>
      <c r="N90" s="104">
        <f>H90*M90</f>
        <v>0</v>
      </c>
      <c r="O90" s="106">
        <v>21</v>
      </c>
      <c r="P90" s="106">
        <f>J90*(O90/100)</f>
        <v>0</v>
      </c>
      <c r="Q90" s="106">
        <f>J90+P90</f>
        <v>0</v>
      </c>
      <c r="R90" s="107"/>
      <c r="S90" s="108">
        <v>1</v>
      </c>
      <c r="T90" s="7"/>
      <c r="U90" s="7"/>
      <c r="V90" s="7"/>
      <c r="W90" s="59"/>
      <c r="AD90" s="104"/>
      <c r="AE90" s="104">
        <f>AA90*AD90</f>
        <v>0</v>
      </c>
      <c r="AF90" s="104">
        <v>0.19400000000000001</v>
      </c>
      <c r="AG90" s="104">
        <f>AA90*AF90</f>
        <v>0</v>
      </c>
    </row>
    <row r="91" spans="1:33" ht="19.5" hidden="1" outlineLevel="4" x14ac:dyDescent="0.2">
      <c r="A91" s="161"/>
      <c r="B91" s="109"/>
      <c r="C91" s="131"/>
      <c r="D91" s="132"/>
      <c r="E91" s="162" t="s">
        <v>1</v>
      </c>
      <c r="F91" s="379" t="s">
        <v>158</v>
      </c>
      <c r="G91" s="379"/>
      <c r="H91" s="380"/>
      <c r="I91" s="381"/>
      <c r="J91" s="382"/>
      <c r="K91" s="134"/>
      <c r="L91" s="134"/>
      <c r="M91" s="134"/>
      <c r="N91" s="134"/>
      <c r="O91" s="135"/>
      <c r="P91" s="135"/>
      <c r="Q91" s="135"/>
      <c r="R91" s="132"/>
      <c r="S91" s="109"/>
      <c r="T91" s="5"/>
      <c r="U91" s="7"/>
      <c r="V91" s="7"/>
      <c r="W91" s="133" t="str">
        <f>F91</f>
        <v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0,15 do 0,30 m3/m</v>
      </c>
      <c r="X91" s="8"/>
      <c r="AD91" s="134"/>
      <c r="AE91" s="134"/>
      <c r="AF91" s="134"/>
      <c r="AG91" s="134"/>
    </row>
    <row r="92" spans="1:33" ht="7.5" hidden="1" customHeight="1" outlineLevel="4" x14ac:dyDescent="0.15">
      <c r="A92" s="141"/>
      <c r="B92" s="67"/>
      <c r="C92" s="115"/>
      <c r="D92" s="59"/>
      <c r="E92" s="59"/>
      <c r="F92" s="163"/>
      <c r="G92" s="59"/>
      <c r="H92" s="63"/>
      <c r="I92" s="146"/>
      <c r="J92" s="147"/>
      <c r="K92" s="63"/>
      <c r="L92" s="63"/>
      <c r="M92" s="63"/>
      <c r="N92" s="63"/>
      <c r="O92" s="61"/>
      <c r="P92" s="61"/>
      <c r="Q92" s="61"/>
      <c r="R92" s="59"/>
      <c r="S92" s="67"/>
      <c r="T92" s="7"/>
      <c r="W92" s="59"/>
      <c r="AD92" s="63"/>
      <c r="AE92" s="63"/>
      <c r="AF92" s="63"/>
      <c r="AG92" s="63"/>
    </row>
    <row r="93" spans="1:33" ht="11.25" hidden="1" outlineLevel="4" x14ac:dyDescent="0.2">
      <c r="A93" s="164"/>
      <c r="B93" s="110"/>
      <c r="C93" s="136"/>
      <c r="D93" s="137"/>
      <c r="E93" s="165" t="s">
        <v>2</v>
      </c>
      <c r="F93" s="166" t="s">
        <v>159</v>
      </c>
      <c r="G93" s="137"/>
      <c r="H93" s="167"/>
      <c r="I93" s="168"/>
      <c r="J93" s="169"/>
      <c r="K93" s="139"/>
      <c r="L93" s="139"/>
      <c r="M93" s="139"/>
      <c r="N93" s="139"/>
      <c r="O93" s="138"/>
      <c r="P93" s="138"/>
      <c r="Q93" s="138"/>
      <c r="R93" s="137"/>
      <c r="S93" s="110"/>
      <c r="T93" s="5"/>
      <c r="U93" s="7"/>
      <c r="V93" s="7"/>
      <c r="W93" s="59"/>
      <c r="AD93" s="139"/>
      <c r="AE93" s="139"/>
      <c r="AF93" s="139"/>
      <c r="AG93" s="139"/>
    </row>
    <row r="94" spans="1:33" ht="7.5" hidden="1" customHeight="1" outlineLevel="4" x14ac:dyDescent="0.15">
      <c r="A94" s="170"/>
      <c r="B94" s="67"/>
      <c r="C94" s="115"/>
      <c r="D94" s="59"/>
      <c r="E94" s="59"/>
      <c r="F94" s="118"/>
      <c r="G94" s="59"/>
      <c r="H94" s="63"/>
      <c r="I94" s="146"/>
      <c r="J94" s="147"/>
      <c r="K94" s="63"/>
      <c r="L94" s="63"/>
      <c r="M94" s="63"/>
      <c r="N94" s="63"/>
      <c r="O94" s="61"/>
      <c r="P94" s="61"/>
      <c r="Q94" s="61"/>
      <c r="R94" s="59"/>
      <c r="S94" s="67"/>
      <c r="T94" s="7"/>
      <c r="W94" s="59"/>
      <c r="AD94" s="63"/>
      <c r="AE94" s="63"/>
      <c r="AF94" s="63"/>
      <c r="AG94" s="63"/>
    </row>
    <row r="95" spans="1:33" hidden="1" outlineLevel="3" x14ac:dyDescent="0.15">
      <c r="A95" s="141"/>
      <c r="B95" s="5"/>
      <c r="C95" s="140"/>
      <c r="D95" s="5"/>
      <c r="E95" s="5"/>
      <c r="F95" s="5"/>
      <c r="G95" s="5"/>
      <c r="H95" s="5"/>
      <c r="I95" s="7"/>
      <c r="J95" s="171"/>
      <c r="K95" s="5"/>
      <c r="L95" s="5"/>
      <c r="M95" s="5"/>
      <c r="N95" s="5"/>
      <c r="O95" s="5"/>
      <c r="P95" s="7"/>
      <c r="Q95" s="7"/>
      <c r="R95" s="7"/>
      <c r="S95" s="5"/>
      <c r="W95" s="5"/>
      <c r="AD95" s="5"/>
      <c r="AE95" s="5"/>
      <c r="AF95" s="5"/>
      <c r="AG95" s="5"/>
    </row>
    <row r="96" spans="1:33" ht="11.25" hidden="1" outlineLevel="2" x14ac:dyDescent="0.2">
      <c r="A96" s="154" t="s">
        <v>76</v>
      </c>
      <c r="B96" s="98">
        <v>3</v>
      </c>
      <c r="C96" s="126"/>
      <c r="D96" s="127" t="s">
        <v>96</v>
      </c>
      <c r="E96" s="127"/>
      <c r="F96" s="155" t="s">
        <v>77</v>
      </c>
      <c r="G96" s="127"/>
      <c r="H96" s="128"/>
      <c r="I96" s="156"/>
      <c r="J96" s="157">
        <f>SUBTOTAL(9,J97:J108)</f>
        <v>0</v>
      </c>
      <c r="K96" s="128"/>
      <c r="L96" s="97">
        <f>SUBTOTAL(9,L97:L108)</f>
        <v>0</v>
      </c>
      <c r="M96" s="128"/>
      <c r="N96" s="97">
        <f>SUBTOTAL(9,N97:N108)</f>
        <v>0</v>
      </c>
      <c r="O96" s="129"/>
      <c r="P96" s="96">
        <f>SUBTOTAL(9,P97:P108)</f>
        <v>0</v>
      </c>
      <c r="Q96" s="96">
        <f>SUBTOTAL(9,Q97:Q108)</f>
        <v>0</v>
      </c>
      <c r="R96" s="127"/>
      <c r="S96" s="98">
        <f>SUBTOTAL(9,S97:S108)</f>
        <v>3</v>
      </c>
      <c r="T96" s="5"/>
      <c r="U96" s="7"/>
      <c r="V96" s="7"/>
      <c r="W96" s="59"/>
      <c r="AD96" s="128"/>
      <c r="AE96" s="97">
        <f>SUBTOTAL(9,AE97:AE108)</f>
        <v>0</v>
      </c>
      <c r="AF96" s="128"/>
      <c r="AG96" s="97">
        <f>SUBTOTAL(9,AG97:AG108)</f>
        <v>0</v>
      </c>
    </row>
    <row r="97" spans="1:33" ht="11.25" hidden="1" outlineLevel="3" collapsed="1" x14ac:dyDescent="0.2">
      <c r="A97" s="158"/>
      <c r="B97" s="159"/>
      <c r="C97" s="130">
        <v>19</v>
      </c>
      <c r="D97" s="101" t="s">
        <v>97</v>
      </c>
      <c r="E97" s="102" t="s">
        <v>160</v>
      </c>
      <c r="F97" s="103" t="s">
        <v>161</v>
      </c>
      <c r="G97" s="101" t="s">
        <v>116</v>
      </c>
      <c r="H97" s="104"/>
      <c r="I97" s="105">
        <v>90</v>
      </c>
      <c r="J97" s="160">
        <f>H97*I97</f>
        <v>0</v>
      </c>
      <c r="K97" s="145"/>
      <c r="L97" s="104">
        <f>H97*K97</f>
        <v>0</v>
      </c>
      <c r="M97" s="104"/>
      <c r="N97" s="104">
        <f>H97*M97</f>
        <v>0</v>
      </c>
      <c r="O97" s="106">
        <v>21</v>
      </c>
      <c r="P97" s="106">
        <f>J97*(O97/100)</f>
        <v>0</v>
      </c>
      <c r="Q97" s="106">
        <f>J97+P97</f>
        <v>0</v>
      </c>
      <c r="R97" s="107"/>
      <c r="S97" s="108">
        <v>1</v>
      </c>
      <c r="T97" s="7"/>
      <c r="U97" s="7"/>
      <c r="V97" s="7"/>
      <c r="W97" s="59"/>
      <c r="AD97" s="104"/>
      <c r="AE97" s="104">
        <f>AA97*AD97</f>
        <v>0</v>
      </c>
      <c r="AF97" s="104"/>
      <c r="AG97" s="104">
        <f>AA97*AF97</f>
        <v>0</v>
      </c>
    </row>
    <row r="98" spans="1:33" ht="9.75" hidden="1" outlineLevel="4" x14ac:dyDescent="0.2">
      <c r="A98" s="161"/>
      <c r="B98" s="109"/>
      <c r="C98" s="131"/>
      <c r="D98" s="132"/>
      <c r="E98" s="162" t="s">
        <v>1</v>
      </c>
      <c r="F98" s="379" t="s">
        <v>162</v>
      </c>
      <c r="G98" s="379"/>
      <c r="H98" s="380"/>
      <c r="I98" s="381"/>
      <c r="J98" s="382"/>
      <c r="K98" s="134"/>
      <c r="L98" s="134"/>
      <c r="M98" s="134"/>
      <c r="N98" s="134"/>
      <c r="O98" s="135"/>
      <c r="P98" s="135"/>
      <c r="Q98" s="135"/>
      <c r="R98" s="132"/>
      <c r="S98" s="109"/>
      <c r="T98" s="5"/>
      <c r="U98" s="7"/>
      <c r="V98" s="7"/>
      <c r="W98" s="133" t="str">
        <f>F98</f>
        <v>Vodorovná doprava suti na skládku s naložením na dopravní prostředek a složením přes 100 m do 1 km</v>
      </c>
      <c r="X98" s="8"/>
      <c r="AD98" s="134"/>
      <c r="AE98" s="134"/>
      <c r="AF98" s="134"/>
      <c r="AG98" s="134"/>
    </row>
    <row r="99" spans="1:33" ht="7.5" hidden="1" customHeight="1" outlineLevel="4" x14ac:dyDescent="0.15">
      <c r="A99" s="141"/>
      <c r="B99" s="67"/>
      <c r="C99" s="115"/>
      <c r="D99" s="59"/>
      <c r="E99" s="59"/>
      <c r="F99" s="163"/>
      <c r="G99" s="59"/>
      <c r="H99" s="63"/>
      <c r="I99" s="146"/>
      <c r="J99" s="147"/>
      <c r="K99" s="63"/>
      <c r="L99" s="63"/>
      <c r="M99" s="63"/>
      <c r="N99" s="63"/>
      <c r="O99" s="61"/>
      <c r="P99" s="61"/>
      <c r="Q99" s="61"/>
      <c r="R99" s="59"/>
      <c r="S99" s="67"/>
      <c r="T99" s="7"/>
      <c r="W99" s="59"/>
      <c r="AD99" s="63"/>
      <c r="AE99" s="63"/>
      <c r="AF99" s="63"/>
      <c r="AG99" s="63"/>
    </row>
    <row r="100" spans="1:33" ht="11.25" hidden="1" outlineLevel="3" collapsed="1" x14ac:dyDescent="0.2">
      <c r="A100" s="158"/>
      <c r="B100" s="159"/>
      <c r="C100" s="130">
        <v>20</v>
      </c>
      <c r="D100" s="101" t="s">
        <v>97</v>
      </c>
      <c r="E100" s="102" t="s">
        <v>163</v>
      </c>
      <c r="F100" s="103" t="s">
        <v>164</v>
      </c>
      <c r="G100" s="101" t="s">
        <v>116</v>
      </c>
      <c r="H100" s="104"/>
      <c r="I100" s="105">
        <v>8</v>
      </c>
      <c r="J100" s="160">
        <f>H100*I100</f>
        <v>0</v>
      </c>
      <c r="K100" s="145"/>
      <c r="L100" s="104">
        <f>H100*K100</f>
        <v>0</v>
      </c>
      <c r="M100" s="104"/>
      <c r="N100" s="104">
        <f>H100*M100</f>
        <v>0</v>
      </c>
      <c r="O100" s="106">
        <v>21</v>
      </c>
      <c r="P100" s="106">
        <f>J100*(O100/100)</f>
        <v>0</v>
      </c>
      <c r="Q100" s="106">
        <f>J100+P100</f>
        <v>0</v>
      </c>
      <c r="R100" s="107"/>
      <c r="S100" s="108">
        <v>1</v>
      </c>
      <c r="T100" s="7"/>
      <c r="U100" s="7"/>
      <c r="V100" s="7"/>
      <c r="W100" s="59"/>
      <c r="AD100" s="104"/>
      <c r="AE100" s="104">
        <f>AA100*AD100</f>
        <v>0</v>
      </c>
      <c r="AF100" s="104"/>
      <c r="AG100" s="104">
        <f>AA100*AF100</f>
        <v>0</v>
      </c>
    </row>
    <row r="101" spans="1:33" ht="9.75" hidden="1" outlineLevel="4" x14ac:dyDescent="0.2">
      <c r="A101" s="161"/>
      <c r="B101" s="109"/>
      <c r="C101" s="131"/>
      <c r="D101" s="132"/>
      <c r="E101" s="162" t="s">
        <v>1</v>
      </c>
      <c r="F101" s="379" t="s">
        <v>165</v>
      </c>
      <c r="G101" s="379"/>
      <c r="H101" s="380"/>
      <c r="I101" s="381"/>
      <c r="J101" s="382"/>
      <c r="K101" s="134"/>
      <c r="L101" s="134"/>
      <c r="M101" s="134"/>
      <c r="N101" s="134"/>
      <c r="O101" s="135"/>
      <c r="P101" s="135"/>
      <c r="Q101" s="135"/>
      <c r="R101" s="132"/>
      <c r="S101" s="109"/>
      <c r="T101" s="5"/>
      <c r="U101" s="7"/>
      <c r="V101" s="7"/>
      <c r="W101" s="133" t="str">
        <f>F101</f>
        <v>Vodorovná doprava suti bez naložení, ale se složením a s hrubým urovnáním Příplatek k ceně za každý další započatý 1 km přes 1 km</v>
      </c>
      <c r="X101" s="8"/>
      <c r="AD101" s="134"/>
      <c r="AE101" s="134"/>
      <c r="AF101" s="134"/>
      <c r="AG101" s="134"/>
    </row>
    <row r="102" spans="1:33" ht="7.5" hidden="1" customHeight="1" outlineLevel="4" x14ac:dyDescent="0.15">
      <c r="A102" s="141"/>
      <c r="B102" s="67"/>
      <c r="C102" s="115"/>
      <c r="D102" s="59"/>
      <c r="E102" s="59"/>
      <c r="F102" s="163"/>
      <c r="G102" s="59"/>
      <c r="H102" s="63"/>
      <c r="I102" s="146"/>
      <c r="J102" s="147"/>
      <c r="K102" s="63"/>
      <c r="L102" s="63"/>
      <c r="M102" s="63"/>
      <c r="N102" s="63"/>
      <c r="O102" s="61"/>
      <c r="P102" s="61"/>
      <c r="Q102" s="61"/>
      <c r="R102" s="59"/>
      <c r="S102" s="67"/>
      <c r="T102" s="7"/>
      <c r="W102" s="59"/>
      <c r="AD102" s="63"/>
      <c r="AE102" s="63"/>
      <c r="AF102" s="63"/>
      <c r="AG102" s="63"/>
    </row>
    <row r="103" spans="1:33" ht="9.75" hidden="1" outlineLevel="4" x14ac:dyDescent="0.2">
      <c r="A103" s="161"/>
      <c r="B103" s="109"/>
      <c r="C103" s="131"/>
      <c r="D103" s="132"/>
      <c r="E103" s="162" t="s">
        <v>26</v>
      </c>
      <c r="F103" s="172">
        <v>1000</v>
      </c>
      <c r="G103" s="132"/>
      <c r="H103" s="173"/>
      <c r="I103" s="174"/>
      <c r="J103" s="175"/>
      <c r="K103" s="134"/>
      <c r="L103" s="134"/>
      <c r="M103" s="134"/>
      <c r="N103" s="134"/>
      <c r="O103" s="135"/>
      <c r="P103" s="135"/>
      <c r="Q103" s="135"/>
      <c r="R103" s="132"/>
      <c r="S103" s="109"/>
      <c r="T103" s="5"/>
      <c r="U103" s="7"/>
      <c r="V103" s="7"/>
      <c r="W103" s="59"/>
      <c r="AD103" s="134"/>
      <c r="AE103" s="134"/>
      <c r="AF103" s="134"/>
      <c r="AG103" s="134"/>
    </row>
    <row r="104" spans="1:33" ht="7.5" hidden="1" customHeight="1" outlineLevel="4" x14ac:dyDescent="0.15">
      <c r="A104" s="170"/>
      <c r="B104" s="67"/>
      <c r="C104" s="115"/>
      <c r="D104" s="59"/>
      <c r="E104" s="59"/>
      <c r="F104" s="118"/>
      <c r="G104" s="59"/>
      <c r="H104" s="63"/>
      <c r="I104" s="146"/>
      <c r="J104" s="147"/>
      <c r="K104" s="63"/>
      <c r="L104" s="63"/>
      <c r="M104" s="63"/>
      <c r="N104" s="63"/>
      <c r="O104" s="61"/>
      <c r="P104" s="61"/>
      <c r="Q104" s="61"/>
      <c r="R104" s="59"/>
      <c r="S104" s="67"/>
      <c r="T104" s="7"/>
      <c r="W104" s="59"/>
      <c r="AD104" s="63"/>
      <c r="AE104" s="63"/>
      <c r="AF104" s="63"/>
      <c r="AG104" s="63"/>
    </row>
    <row r="105" spans="1:33" ht="22.5" hidden="1" outlineLevel="3" collapsed="1" x14ac:dyDescent="0.2">
      <c r="A105" s="158"/>
      <c r="B105" s="159"/>
      <c r="C105" s="130">
        <v>21</v>
      </c>
      <c r="D105" s="101" t="s">
        <v>97</v>
      </c>
      <c r="E105" s="102" t="s">
        <v>166</v>
      </c>
      <c r="F105" s="103" t="s">
        <v>167</v>
      </c>
      <c r="G105" s="101" t="s">
        <v>116</v>
      </c>
      <c r="H105" s="104"/>
      <c r="I105" s="105">
        <v>50</v>
      </c>
      <c r="J105" s="160">
        <f>H105*I105</f>
        <v>0</v>
      </c>
      <c r="K105" s="145"/>
      <c r="L105" s="104">
        <f>H105*K105</f>
        <v>0</v>
      </c>
      <c r="M105" s="104"/>
      <c r="N105" s="104">
        <f>H105*M105</f>
        <v>0</v>
      </c>
      <c r="O105" s="106">
        <v>21</v>
      </c>
      <c r="P105" s="106">
        <f>J105*(O105/100)</f>
        <v>0</v>
      </c>
      <c r="Q105" s="106">
        <f>J105+P105</f>
        <v>0</v>
      </c>
      <c r="R105" s="107"/>
      <c r="S105" s="108">
        <v>1</v>
      </c>
      <c r="T105" s="7"/>
      <c r="U105" s="7"/>
      <c r="V105" s="7"/>
      <c r="W105" s="59"/>
      <c r="AD105" s="104"/>
      <c r="AE105" s="104">
        <f>AA105*AD105</f>
        <v>0</v>
      </c>
      <c r="AF105" s="104"/>
      <c r="AG105" s="104">
        <f>AA105*AF105</f>
        <v>0</v>
      </c>
    </row>
    <row r="106" spans="1:33" ht="9.75" hidden="1" outlineLevel="4" x14ac:dyDescent="0.2">
      <c r="A106" s="161"/>
      <c r="B106" s="109"/>
      <c r="C106" s="131"/>
      <c r="D106" s="132"/>
      <c r="E106" s="162" t="s">
        <v>1</v>
      </c>
      <c r="F106" s="379" t="s">
        <v>168</v>
      </c>
      <c r="G106" s="379"/>
      <c r="H106" s="380"/>
      <c r="I106" s="381"/>
      <c r="J106" s="382"/>
      <c r="K106" s="134"/>
      <c r="L106" s="134"/>
      <c r="M106" s="134"/>
      <c r="N106" s="134"/>
      <c r="O106" s="135"/>
      <c r="P106" s="135"/>
      <c r="Q106" s="135"/>
      <c r="R106" s="132"/>
      <c r="S106" s="109"/>
      <c r="T106" s="5"/>
      <c r="U106" s="7"/>
      <c r="V106" s="7"/>
      <c r="W106" s="133" t="str">
        <f>F106</f>
        <v>Poplatek za uložení stavebního odpadu na recyklační skládce (skládkovné) asfaltového bez obsahu dehtu zatříděného do Katalogu odpadů pod kódem 17 03 02</v>
      </c>
      <c r="X106" s="8"/>
      <c r="AD106" s="134"/>
      <c r="AE106" s="134"/>
      <c r="AF106" s="134"/>
      <c r="AG106" s="134"/>
    </row>
    <row r="107" spans="1:33" ht="7.5" hidden="1" customHeight="1" outlineLevel="4" x14ac:dyDescent="0.15">
      <c r="A107" s="141"/>
      <c r="B107" s="67"/>
      <c r="C107" s="115"/>
      <c r="D107" s="59"/>
      <c r="E107" s="59"/>
      <c r="F107" s="163"/>
      <c r="G107" s="59"/>
      <c r="H107" s="63"/>
      <c r="I107" s="146"/>
      <c r="J107" s="147"/>
      <c r="K107" s="63"/>
      <c r="L107" s="63"/>
      <c r="M107" s="63"/>
      <c r="N107" s="63"/>
      <c r="O107" s="61"/>
      <c r="P107" s="61"/>
      <c r="Q107" s="61"/>
      <c r="R107" s="59"/>
      <c r="S107" s="67"/>
      <c r="T107" s="7"/>
      <c r="W107" s="59"/>
      <c r="AD107" s="63"/>
      <c r="AE107" s="63"/>
      <c r="AF107" s="63"/>
      <c r="AG107" s="63"/>
    </row>
    <row r="108" spans="1:33" outlineLevel="3" x14ac:dyDescent="0.15">
      <c r="A108" s="141"/>
      <c r="B108" s="5"/>
      <c r="C108" s="140"/>
      <c r="D108" s="5"/>
      <c r="E108" s="5"/>
      <c r="F108" s="5"/>
      <c r="G108" s="5"/>
      <c r="H108" s="5"/>
      <c r="I108" s="7"/>
      <c r="J108" s="171"/>
      <c r="K108" s="5"/>
      <c r="L108" s="5"/>
      <c r="M108" s="5"/>
      <c r="N108" s="5"/>
      <c r="O108" s="5"/>
      <c r="P108" s="7"/>
      <c r="Q108" s="7"/>
      <c r="R108" s="7"/>
      <c r="S108" s="5"/>
      <c r="W108" s="5"/>
      <c r="AD108" s="5"/>
      <c r="AE108" s="5"/>
      <c r="AF108" s="5"/>
      <c r="AG108" s="5"/>
    </row>
    <row r="109" spans="1:33" ht="11.25" hidden="1" outlineLevel="2" collapsed="1" x14ac:dyDescent="0.2">
      <c r="A109" s="154" t="s">
        <v>78</v>
      </c>
      <c r="B109" s="98">
        <v>3</v>
      </c>
      <c r="C109" s="126"/>
      <c r="D109" s="127" t="s">
        <v>96</v>
      </c>
      <c r="E109" s="127"/>
      <c r="F109" s="155" t="s">
        <v>79</v>
      </c>
      <c r="G109" s="127"/>
      <c r="H109" s="128"/>
      <c r="I109" s="156"/>
      <c r="J109" s="157">
        <f>SUBTOTAL(9,J110:J116)</f>
        <v>0</v>
      </c>
      <c r="K109" s="128"/>
      <c r="L109" s="97">
        <f>SUBTOTAL(9,L110:L116)</f>
        <v>0</v>
      </c>
      <c r="M109" s="128"/>
      <c r="N109" s="97">
        <f>SUBTOTAL(9,N110:N116)</f>
        <v>0</v>
      </c>
      <c r="O109" s="129"/>
      <c r="P109" s="96">
        <f>SUBTOTAL(9,P110:P116)</f>
        <v>0</v>
      </c>
      <c r="Q109" s="96">
        <f>SUBTOTAL(9,Q110:Q116)</f>
        <v>0</v>
      </c>
      <c r="R109" s="127"/>
      <c r="S109" s="98">
        <f>SUBTOTAL(9,S110:S116)</f>
        <v>2</v>
      </c>
      <c r="T109" s="5"/>
      <c r="U109" s="7"/>
      <c r="V109" s="7"/>
      <c r="W109" s="59"/>
      <c r="AD109" s="128"/>
      <c r="AE109" s="97">
        <f>SUBTOTAL(9,AE110:AE116)</f>
        <v>0</v>
      </c>
      <c r="AF109" s="128"/>
      <c r="AG109" s="97">
        <f>SUBTOTAL(9,AG110:AG116)</f>
        <v>0</v>
      </c>
    </row>
    <row r="110" spans="1:33" ht="11.25" hidden="1" outlineLevel="3" x14ac:dyDescent="0.2">
      <c r="A110" s="158"/>
      <c r="B110" s="159"/>
      <c r="C110" s="130">
        <v>22</v>
      </c>
      <c r="D110" s="101" t="s">
        <v>169</v>
      </c>
      <c r="E110" s="102" t="s">
        <v>170</v>
      </c>
      <c r="F110" s="103" t="s">
        <v>171</v>
      </c>
      <c r="G110" s="101" t="s">
        <v>172</v>
      </c>
      <c r="H110" s="104"/>
      <c r="I110" s="105">
        <v>10000</v>
      </c>
      <c r="J110" s="160">
        <f>H110*I110</f>
        <v>0</v>
      </c>
      <c r="K110" s="145"/>
      <c r="L110" s="104">
        <f>H110*K110</f>
        <v>0</v>
      </c>
      <c r="M110" s="104"/>
      <c r="N110" s="104">
        <f>H110*M110</f>
        <v>0</v>
      </c>
      <c r="O110" s="106">
        <v>21</v>
      </c>
      <c r="P110" s="106">
        <f>J110*(O110/100)</f>
        <v>0</v>
      </c>
      <c r="Q110" s="106">
        <f>J110+P110</f>
        <v>0</v>
      </c>
      <c r="R110" s="107"/>
      <c r="S110" s="108">
        <v>1</v>
      </c>
      <c r="T110" s="7"/>
      <c r="U110" s="7"/>
      <c r="V110" s="7"/>
      <c r="W110" s="59"/>
      <c r="AD110" s="104"/>
      <c r="AE110" s="104">
        <f>AA110*AD110</f>
        <v>0</v>
      </c>
      <c r="AF110" s="104"/>
      <c r="AG110" s="104">
        <f>AA110*AF110</f>
        <v>0</v>
      </c>
    </row>
    <row r="111" spans="1:33" ht="39" hidden="1" outlineLevel="4" x14ac:dyDescent="0.2">
      <c r="A111" s="161"/>
      <c r="B111" s="109"/>
      <c r="C111" s="131"/>
      <c r="D111" s="132"/>
      <c r="E111" s="162" t="s">
        <v>1</v>
      </c>
      <c r="F111" s="379" t="s">
        <v>173</v>
      </c>
      <c r="G111" s="379"/>
      <c r="H111" s="380"/>
      <c r="I111" s="381"/>
      <c r="J111" s="382"/>
      <c r="K111" s="134"/>
      <c r="L111" s="134"/>
      <c r="M111" s="134"/>
      <c r="N111" s="134"/>
      <c r="O111" s="135"/>
      <c r="P111" s="135"/>
      <c r="Q111" s="135"/>
      <c r="R111" s="132"/>
      <c r="S111" s="109"/>
      <c r="T111" s="5"/>
      <c r="U111" s="7"/>
      <c r="V111" s="7"/>
      <c r="W111" s="133" t="str">
        <f>F111</f>
        <v>Průzkumné, geodetické a projektové práce 
  projektové práce 
    dokumentace stavby (výkresová a textová) 
      skutečného provedení stavby</v>
      </c>
      <c r="X111" s="8"/>
      <c r="AD111" s="134"/>
      <c r="AE111" s="134"/>
      <c r="AF111" s="134"/>
      <c r="AG111" s="134"/>
    </row>
    <row r="112" spans="1:33" ht="7.5" hidden="1" customHeight="1" outlineLevel="4" x14ac:dyDescent="0.15">
      <c r="A112" s="141"/>
      <c r="B112" s="67"/>
      <c r="C112" s="115"/>
      <c r="D112" s="59"/>
      <c r="E112" s="59"/>
      <c r="F112" s="163"/>
      <c r="G112" s="59"/>
      <c r="H112" s="63"/>
      <c r="I112" s="146"/>
      <c r="J112" s="147"/>
      <c r="K112" s="63"/>
      <c r="L112" s="63"/>
      <c r="M112" s="63"/>
      <c r="N112" s="63"/>
      <c r="O112" s="61"/>
      <c r="P112" s="61"/>
      <c r="Q112" s="61"/>
      <c r="R112" s="59"/>
      <c r="S112" s="67"/>
      <c r="T112" s="7"/>
      <c r="W112" s="59"/>
      <c r="AD112" s="63"/>
      <c r="AE112" s="63"/>
      <c r="AF112" s="63"/>
      <c r="AG112" s="63"/>
    </row>
    <row r="113" spans="1:33" ht="11.25" hidden="1" outlineLevel="3" x14ac:dyDescent="0.2">
      <c r="A113" s="158"/>
      <c r="B113" s="159"/>
      <c r="C113" s="130">
        <v>23</v>
      </c>
      <c r="D113" s="101" t="s">
        <v>169</v>
      </c>
      <c r="E113" s="102" t="s">
        <v>174</v>
      </c>
      <c r="F113" s="103" t="s">
        <v>175</v>
      </c>
      <c r="G113" s="101" t="s">
        <v>172</v>
      </c>
      <c r="H113" s="104"/>
      <c r="I113" s="105">
        <v>15000</v>
      </c>
      <c r="J113" s="160">
        <f>H113*I113</f>
        <v>0</v>
      </c>
      <c r="K113" s="145"/>
      <c r="L113" s="104">
        <f>H113*K113</f>
        <v>0</v>
      </c>
      <c r="M113" s="104"/>
      <c r="N113" s="104">
        <f>H113*M113</f>
        <v>0</v>
      </c>
      <c r="O113" s="106">
        <v>21</v>
      </c>
      <c r="P113" s="106">
        <f>J113*(O113/100)</f>
        <v>0</v>
      </c>
      <c r="Q113" s="106">
        <f>J113+P113</f>
        <v>0</v>
      </c>
      <c r="R113" s="107"/>
      <c r="S113" s="108">
        <v>1</v>
      </c>
      <c r="T113" s="7"/>
      <c r="U113" s="7"/>
      <c r="V113" s="7"/>
      <c r="W113" s="59"/>
      <c r="AD113" s="104"/>
      <c r="AE113" s="104">
        <f>AA113*AD113</f>
        <v>0</v>
      </c>
      <c r="AF113" s="104"/>
      <c r="AG113" s="104">
        <f>AA113*AF113</f>
        <v>0</v>
      </c>
    </row>
    <row r="114" spans="1:33" ht="9.75" hidden="1" outlineLevel="4" x14ac:dyDescent="0.2">
      <c r="A114" s="161"/>
      <c r="B114" s="109"/>
      <c r="C114" s="131"/>
      <c r="D114" s="132"/>
      <c r="E114" s="162" t="s">
        <v>1</v>
      </c>
      <c r="F114" s="379" t="s">
        <v>175</v>
      </c>
      <c r="G114" s="379"/>
      <c r="H114" s="380"/>
      <c r="I114" s="381"/>
      <c r="J114" s="382"/>
      <c r="K114" s="134"/>
      <c r="L114" s="134"/>
      <c r="M114" s="134"/>
      <c r="N114" s="134"/>
      <c r="O114" s="135"/>
      <c r="P114" s="135"/>
      <c r="Q114" s="135"/>
      <c r="R114" s="132"/>
      <c r="S114" s="109"/>
      <c r="T114" s="5"/>
      <c r="U114" s="7"/>
      <c r="V114" s="7"/>
      <c r="W114" s="133" t="str">
        <f>F114</f>
        <v>Geodetické měření skutečného provedení stavby</v>
      </c>
      <c r="X114" s="8"/>
      <c r="AD114" s="134"/>
      <c r="AE114" s="134"/>
      <c r="AF114" s="134"/>
      <c r="AG114" s="134"/>
    </row>
    <row r="115" spans="1:33" ht="7.5" hidden="1" customHeight="1" outlineLevel="4" x14ac:dyDescent="0.15">
      <c r="A115" s="141"/>
      <c r="B115" s="67"/>
      <c r="C115" s="115"/>
      <c r="D115" s="59"/>
      <c r="E115" s="59"/>
      <c r="F115" s="163"/>
      <c r="G115" s="59"/>
      <c r="H115" s="63"/>
      <c r="I115" s="146"/>
      <c r="J115" s="147"/>
      <c r="K115" s="63"/>
      <c r="L115" s="63"/>
      <c r="M115" s="63"/>
      <c r="N115" s="63"/>
      <c r="O115" s="61"/>
      <c r="P115" s="61"/>
      <c r="Q115" s="61"/>
      <c r="R115" s="59"/>
      <c r="S115" s="67"/>
      <c r="T115" s="7"/>
      <c r="W115" s="59"/>
      <c r="AD115" s="63"/>
      <c r="AE115" s="63"/>
      <c r="AF115" s="63"/>
      <c r="AG115" s="63"/>
    </row>
    <row r="116" spans="1:33" hidden="1" outlineLevel="3" x14ac:dyDescent="0.15">
      <c r="A116" s="141"/>
      <c r="B116" s="5"/>
      <c r="C116" s="140"/>
      <c r="D116" s="5"/>
      <c r="E116" s="5"/>
      <c r="F116" s="5"/>
      <c r="G116" s="5"/>
      <c r="H116" s="5"/>
      <c r="I116" s="7"/>
      <c r="J116" s="171"/>
      <c r="K116" s="5"/>
      <c r="L116" s="5"/>
      <c r="M116" s="5"/>
      <c r="N116" s="5"/>
      <c r="O116" s="5"/>
      <c r="P116" s="7"/>
      <c r="Q116" s="7"/>
      <c r="R116" s="7"/>
      <c r="S116" s="5"/>
      <c r="W116" s="5"/>
      <c r="AD116" s="5"/>
      <c r="AE116" s="5"/>
      <c r="AF116" s="5"/>
      <c r="AG116" s="5"/>
    </row>
    <row r="117" spans="1:33" ht="11.25" outlineLevel="2" x14ac:dyDescent="0.2">
      <c r="A117" s="154" t="s">
        <v>80</v>
      </c>
      <c r="B117" s="98">
        <v>3</v>
      </c>
      <c r="C117" s="126"/>
      <c r="D117" s="127" t="s">
        <v>96</v>
      </c>
      <c r="E117" s="127"/>
      <c r="F117" s="155" t="s">
        <v>81</v>
      </c>
      <c r="G117" s="127"/>
      <c r="H117" s="128"/>
      <c r="I117" s="156"/>
      <c r="J117" s="157">
        <f>SUBTOTAL(9,J118:J121)</f>
        <v>-6000</v>
      </c>
      <c r="K117" s="128"/>
      <c r="L117" s="97">
        <f>SUBTOTAL(9,L118:L121)</f>
        <v>0</v>
      </c>
      <c r="M117" s="128"/>
      <c r="N117" s="97">
        <f>SUBTOTAL(9,N118:N121)</f>
        <v>0</v>
      </c>
      <c r="O117" s="129"/>
      <c r="P117" s="96">
        <f>SUBTOTAL(9,P118:P121)</f>
        <v>-1260</v>
      </c>
      <c r="Q117" s="96">
        <f>SUBTOTAL(9,Q118:Q121)</f>
        <v>-7260</v>
      </c>
      <c r="R117" s="127"/>
      <c r="S117" s="98">
        <f>SUBTOTAL(9,S118:S121)</f>
        <v>1</v>
      </c>
      <c r="T117" s="5"/>
      <c r="U117" s="7"/>
      <c r="V117" s="7"/>
      <c r="W117" s="59"/>
      <c r="AD117" s="128"/>
      <c r="AE117" s="97">
        <f>SUBTOTAL(9,AE118:AE121)</f>
        <v>0</v>
      </c>
      <c r="AF117" s="128"/>
      <c r="AG117" s="97">
        <f>SUBTOTAL(9,AG118:AG121)</f>
        <v>0</v>
      </c>
    </row>
    <row r="118" spans="1:33" ht="11.25" outlineLevel="3" x14ac:dyDescent="0.2">
      <c r="A118" s="158"/>
      <c r="B118" s="159"/>
      <c r="C118" s="130">
        <v>24</v>
      </c>
      <c r="D118" s="101" t="s">
        <v>169</v>
      </c>
      <c r="E118" s="102" t="s">
        <v>176</v>
      </c>
      <c r="F118" s="103" t="s">
        <v>177</v>
      </c>
      <c r="G118" s="101" t="s">
        <v>172</v>
      </c>
      <c r="H118" s="104">
        <v>-2</v>
      </c>
      <c r="I118" s="105">
        <v>3000</v>
      </c>
      <c r="J118" s="160">
        <f>H118*I118</f>
        <v>-6000</v>
      </c>
      <c r="K118" s="145"/>
      <c r="L118" s="104">
        <f>H118*K118</f>
        <v>0</v>
      </c>
      <c r="M118" s="104"/>
      <c r="N118" s="104">
        <f>H118*M118</f>
        <v>0</v>
      </c>
      <c r="O118" s="106">
        <v>21</v>
      </c>
      <c r="P118" s="106">
        <f>J118*(O118/100)</f>
        <v>-1260</v>
      </c>
      <c r="Q118" s="106">
        <f>J118+P118</f>
        <v>-7260</v>
      </c>
      <c r="R118" s="107"/>
      <c r="S118" s="108">
        <v>1</v>
      </c>
      <c r="T118" s="7"/>
      <c r="U118" s="7"/>
      <c r="V118" s="7"/>
      <c r="W118" s="59"/>
      <c r="AD118" s="104"/>
      <c r="AE118" s="104">
        <f>AA118*AD118</f>
        <v>0</v>
      </c>
      <c r="AF118" s="104"/>
      <c r="AG118" s="104">
        <f>AA118*AF118</f>
        <v>0</v>
      </c>
    </row>
    <row r="119" spans="1:33" ht="29.25" hidden="1" outlineLevel="4" x14ac:dyDescent="0.2">
      <c r="A119" s="161"/>
      <c r="B119" s="109"/>
      <c r="C119" s="131"/>
      <c r="D119" s="132"/>
      <c r="E119" s="162" t="s">
        <v>1</v>
      </c>
      <c r="F119" s="379" t="s">
        <v>178</v>
      </c>
      <c r="G119" s="379"/>
      <c r="H119" s="380"/>
      <c r="I119" s="381"/>
      <c r="J119" s="382"/>
      <c r="K119" s="134"/>
      <c r="L119" s="134"/>
      <c r="M119" s="134"/>
      <c r="N119" s="134"/>
      <c r="O119" s="135"/>
      <c r="P119" s="135"/>
      <c r="Q119" s="135"/>
      <c r="R119" s="132"/>
      <c r="S119" s="109"/>
      <c r="T119" s="5"/>
      <c r="U119" s="7"/>
      <c r="V119" s="7"/>
      <c r="W119" s="133" t="str">
        <f>F119</f>
        <v>Hlavní tituly průvodních činností a nákladů 
  inženýrská činnost 
    zkoušky a ostatní měření</v>
      </c>
      <c r="X119" s="8"/>
      <c r="AD119" s="134"/>
      <c r="AE119" s="134"/>
      <c r="AF119" s="134"/>
      <c r="AG119" s="134"/>
    </row>
    <row r="120" spans="1:33" ht="7.5" customHeight="1" outlineLevel="4" x14ac:dyDescent="0.15">
      <c r="A120" s="141"/>
      <c r="B120" s="67"/>
      <c r="C120" s="115"/>
      <c r="D120" s="59"/>
      <c r="E120" s="59"/>
      <c r="F120" s="163"/>
      <c r="G120" s="59"/>
      <c r="H120" s="63"/>
      <c r="I120" s="146"/>
      <c r="J120" s="147"/>
      <c r="K120" s="63"/>
      <c r="L120" s="63"/>
      <c r="M120" s="63"/>
      <c r="N120" s="63"/>
      <c r="O120" s="61"/>
      <c r="P120" s="61"/>
      <c r="Q120" s="61"/>
      <c r="R120" s="59"/>
      <c r="S120" s="67"/>
      <c r="T120" s="7"/>
      <c r="W120" s="59"/>
      <c r="AD120" s="63"/>
      <c r="AE120" s="63"/>
      <c r="AF120" s="63"/>
      <c r="AG120" s="63"/>
    </row>
    <row r="121" spans="1:33" outlineLevel="3" x14ac:dyDescent="0.15">
      <c r="A121" s="141"/>
      <c r="B121" s="5"/>
      <c r="C121" s="140"/>
      <c r="D121" s="5"/>
      <c r="E121" s="5"/>
      <c r="F121" s="5"/>
      <c r="G121" s="5"/>
      <c r="H121" s="5"/>
      <c r="I121" s="7"/>
      <c r="J121" s="171"/>
      <c r="K121" s="5"/>
      <c r="L121" s="5"/>
      <c r="M121" s="5"/>
      <c r="N121" s="5"/>
      <c r="O121" s="5"/>
      <c r="P121" s="7"/>
      <c r="Q121" s="7"/>
      <c r="R121" s="7"/>
      <c r="S121" s="5"/>
      <c r="W121" s="5"/>
      <c r="AD121" s="5"/>
      <c r="AE121" s="5"/>
      <c r="AF121" s="5"/>
      <c r="AG121" s="5"/>
    </row>
    <row r="122" spans="1:33" ht="11.25" outlineLevel="2" x14ac:dyDescent="0.2">
      <c r="A122" s="154" t="s">
        <v>82</v>
      </c>
      <c r="B122" s="98">
        <v>3</v>
      </c>
      <c r="C122" s="126"/>
      <c r="D122" s="127" t="s">
        <v>96</v>
      </c>
      <c r="E122" s="127"/>
      <c r="F122" s="155" t="s">
        <v>83</v>
      </c>
      <c r="G122" s="127"/>
      <c r="H122" s="128"/>
      <c r="I122" s="156"/>
      <c r="J122" s="157">
        <f>SUBTOTAL(9,J123:J126)</f>
        <v>-100000</v>
      </c>
      <c r="K122" s="128"/>
      <c r="L122" s="97">
        <f>SUBTOTAL(9,L123:L126)</f>
        <v>0</v>
      </c>
      <c r="M122" s="128"/>
      <c r="N122" s="97">
        <f>SUBTOTAL(9,N123:N126)</f>
        <v>0</v>
      </c>
      <c r="O122" s="129"/>
      <c r="P122" s="96">
        <f>SUBTOTAL(9,P123:P126)</f>
        <v>-21000</v>
      </c>
      <c r="Q122" s="96">
        <f>SUBTOTAL(9,Q123:Q126)</f>
        <v>-121000</v>
      </c>
      <c r="R122" s="127"/>
      <c r="S122" s="98">
        <f>SUBTOTAL(9,S123:S126)</f>
        <v>1</v>
      </c>
      <c r="T122" s="5"/>
      <c r="U122" s="7"/>
      <c r="V122" s="7"/>
      <c r="W122" s="59"/>
      <c r="AD122" s="128"/>
      <c r="AE122" s="97">
        <f>SUBTOTAL(9,AE123:AE126)</f>
        <v>0</v>
      </c>
      <c r="AF122" s="128"/>
      <c r="AG122" s="97">
        <f>SUBTOTAL(9,AG123:AG126)</f>
        <v>0</v>
      </c>
    </row>
    <row r="123" spans="1:33" ht="11.25" outlineLevel="3" x14ac:dyDescent="0.2">
      <c r="A123" s="158"/>
      <c r="B123" s="159"/>
      <c r="C123" s="130">
        <v>25</v>
      </c>
      <c r="D123" s="101" t="s">
        <v>169</v>
      </c>
      <c r="E123" s="102" t="s">
        <v>179</v>
      </c>
      <c r="F123" s="103" t="s">
        <v>180</v>
      </c>
      <c r="G123" s="101" t="s">
        <v>172</v>
      </c>
      <c r="H123" s="104">
        <v>-1</v>
      </c>
      <c r="I123" s="105">
        <v>100000</v>
      </c>
      <c r="J123" s="160">
        <f>H123*I123</f>
        <v>-100000</v>
      </c>
      <c r="K123" s="145"/>
      <c r="L123" s="104">
        <f>H123*K123</f>
        <v>0</v>
      </c>
      <c r="M123" s="104"/>
      <c r="N123" s="104">
        <f>H123*M123</f>
        <v>0</v>
      </c>
      <c r="O123" s="106">
        <v>21</v>
      </c>
      <c r="P123" s="106">
        <f>J123*(O123/100)</f>
        <v>-21000</v>
      </c>
      <c r="Q123" s="106">
        <f>J123+P123</f>
        <v>-121000</v>
      </c>
      <c r="R123" s="107"/>
      <c r="S123" s="108">
        <v>1</v>
      </c>
      <c r="T123" s="7"/>
      <c r="U123" s="7"/>
      <c r="V123" s="7"/>
      <c r="W123" s="59"/>
      <c r="AD123" s="104"/>
      <c r="AE123" s="104">
        <f>AA123*AD123</f>
        <v>0</v>
      </c>
      <c r="AF123" s="104"/>
      <c r="AG123" s="104">
        <f>AA123*AF123</f>
        <v>0</v>
      </c>
    </row>
    <row r="124" spans="1:33" ht="9.75" hidden="1" outlineLevel="4" x14ac:dyDescent="0.2">
      <c r="A124" s="161"/>
      <c r="B124" s="109"/>
      <c r="C124" s="131"/>
      <c r="D124" s="132"/>
      <c r="E124" s="162" t="s">
        <v>1</v>
      </c>
      <c r="F124" s="379" t="s">
        <v>181</v>
      </c>
      <c r="G124" s="379"/>
      <c r="H124" s="380"/>
      <c r="I124" s="381"/>
      <c r="J124" s="382"/>
      <c r="K124" s="134"/>
      <c r="L124" s="134"/>
      <c r="M124" s="134"/>
      <c r="N124" s="134"/>
      <c r="O124" s="135"/>
      <c r="P124" s="135"/>
      <c r="Q124" s="135"/>
      <c r="R124" s="132"/>
      <c r="S124" s="109"/>
      <c r="T124" s="5"/>
      <c r="U124" s="7"/>
      <c r="V124" s="7"/>
      <c r="W124" s="133" t="str">
        <f>F124</f>
        <v>Rezerva investora</v>
      </c>
      <c r="X124" s="8"/>
      <c r="AD124" s="134"/>
      <c r="AE124" s="134"/>
      <c r="AF124" s="134"/>
      <c r="AG124" s="134"/>
    </row>
    <row r="125" spans="1:33" ht="7.5" customHeight="1" outlineLevel="4" x14ac:dyDescent="0.15">
      <c r="A125" s="141"/>
      <c r="B125" s="67"/>
      <c r="C125" s="115"/>
      <c r="D125" s="59"/>
      <c r="E125" s="59"/>
      <c r="F125" s="163"/>
      <c r="G125" s="59"/>
      <c r="H125" s="63"/>
      <c r="I125" s="146"/>
      <c r="J125" s="147"/>
      <c r="K125" s="63"/>
      <c r="L125" s="63"/>
      <c r="M125" s="63"/>
      <c r="N125" s="63"/>
      <c r="O125" s="61"/>
      <c r="P125" s="61"/>
      <c r="Q125" s="61"/>
      <c r="R125" s="59"/>
      <c r="S125" s="67"/>
      <c r="T125" s="7"/>
      <c r="W125" s="59"/>
      <c r="AD125" s="63"/>
      <c r="AE125" s="63"/>
      <c r="AF125" s="63"/>
      <c r="AG125" s="63"/>
    </row>
    <row r="126" spans="1:33" outlineLevel="3" x14ac:dyDescent="0.15">
      <c r="A126" s="141"/>
      <c r="B126" s="5"/>
      <c r="C126" s="140"/>
      <c r="D126" s="5"/>
      <c r="E126" s="5"/>
      <c r="F126" s="5"/>
      <c r="G126" s="5"/>
      <c r="H126" s="5"/>
      <c r="I126" s="7"/>
      <c r="J126" s="171"/>
      <c r="K126" s="5"/>
      <c r="L126" s="5"/>
      <c r="M126" s="5"/>
      <c r="N126" s="5"/>
      <c r="O126" s="5"/>
      <c r="P126" s="7"/>
      <c r="Q126" s="7"/>
      <c r="R126" s="7"/>
      <c r="S126" s="5"/>
      <c r="W126" s="5"/>
      <c r="AD126" s="5"/>
      <c r="AE126" s="5"/>
      <c r="AF126" s="5"/>
      <c r="AG126" s="5"/>
    </row>
    <row r="127" spans="1:33" ht="11.25" hidden="1" outlineLevel="2" collapsed="1" x14ac:dyDescent="0.2">
      <c r="A127" s="154" t="s">
        <v>84</v>
      </c>
      <c r="B127" s="98">
        <v>3</v>
      </c>
      <c r="C127" s="126"/>
      <c r="D127" s="127" t="s">
        <v>96</v>
      </c>
      <c r="E127" s="127"/>
      <c r="F127" s="155" t="s">
        <v>85</v>
      </c>
      <c r="G127" s="127"/>
      <c r="H127" s="128"/>
      <c r="I127" s="156"/>
      <c r="J127" s="157">
        <f>SUBTOTAL(9,J128:J131)</f>
        <v>0</v>
      </c>
      <c r="K127" s="128"/>
      <c r="L127" s="97">
        <f>SUBTOTAL(9,L128:L131)</f>
        <v>0</v>
      </c>
      <c r="M127" s="128"/>
      <c r="N127" s="97">
        <f>SUBTOTAL(9,N128:N131)</f>
        <v>0</v>
      </c>
      <c r="O127" s="129"/>
      <c r="P127" s="96">
        <f>SUBTOTAL(9,P128:P131)</f>
        <v>0</v>
      </c>
      <c r="Q127" s="96">
        <f>SUBTOTAL(9,Q128:Q131)</f>
        <v>0</v>
      </c>
      <c r="R127" s="127"/>
      <c r="S127" s="98">
        <f>SUBTOTAL(9,S128:S131)</f>
        <v>1</v>
      </c>
      <c r="T127" s="5"/>
      <c r="U127" s="7"/>
      <c r="V127" s="7"/>
      <c r="W127" s="59"/>
      <c r="AD127" s="128"/>
      <c r="AE127" s="97">
        <f>SUBTOTAL(9,AE128:AE131)</f>
        <v>0</v>
      </c>
      <c r="AF127" s="128"/>
      <c r="AG127" s="97">
        <f>SUBTOTAL(9,AG128:AG131)</f>
        <v>0</v>
      </c>
    </row>
    <row r="128" spans="1:33" ht="11.25" hidden="1" outlineLevel="3" x14ac:dyDescent="0.2">
      <c r="A128" s="158"/>
      <c r="B128" s="159"/>
      <c r="C128" s="130">
        <v>26</v>
      </c>
      <c r="D128" s="101" t="s">
        <v>169</v>
      </c>
      <c r="E128" s="102" t="s">
        <v>182</v>
      </c>
      <c r="F128" s="103" t="s">
        <v>183</v>
      </c>
      <c r="G128" s="101" t="s">
        <v>184</v>
      </c>
      <c r="H128" s="104"/>
      <c r="I128" s="105">
        <v>300</v>
      </c>
      <c r="J128" s="160">
        <f>H128*I128</f>
        <v>0</v>
      </c>
      <c r="K128" s="145"/>
      <c r="L128" s="104">
        <f>H128*K128</f>
        <v>0</v>
      </c>
      <c r="M128" s="104"/>
      <c r="N128" s="104">
        <f>H128*M128</f>
        <v>0</v>
      </c>
      <c r="O128" s="106">
        <v>21</v>
      </c>
      <c r="P128" s="106">
        <f>J128*(O128/100)</f>
        <v>0</v>
      </c>
      <c r="Q128" s="106">
        <f>J128+P128</f>
        <v>0</v>
      </c>
      <c r="R128" s="107"/>
      <c r="S128" s="108">
        <v>1</v>
      </c>
      <c r="T128" s="7"/>
      <c r="U128" s="7"/>
      <c r="V128" s="7"/>
      <c r="W128" s="59"/>
      <c r="AD128" s="104"/>
      <c r="AE128" s="104">
        <f>AA128*AD128</f>
        <v>0</v>
      </c>
      <c r="AF128" s="104"/>
      <c r="AG128" s="104">
        <f>AA128*AF128</f>
        <v>0</v>
      </c>
    </row>
    <row r="129" spans="1:33" ht="29.25" hidden="1" outlineLevel="4" x14ac:dyDescent="0.2">
      <c r="A129" s="161"/>
      <c r="B129" s="109"/>
      <c r="C129" s="131"/>
      <c r="D129" s="132"/>
      <c r="E129" s="162" t="s">
        <v>1</v>
      </c>
      <c r="F129" s="379" t="s">
        <v>185</v>
      </c>
      <c r="G129" s="379"/>
      <c r="H129" s="380"/>
      <c r="I129" s="381"/>
      <c r="J129" s="382"/>
      <c r="K129" s="134"/>
      <c r="L129" s="134"/>
      <c r="M129" s="134"/>
      <c r="N129" s="134"/>
      <c r="O129" s="135"/>
      <c r="P129" s="135"/>
      <c r="Q129" s="135"/>
      <c r="R129" s="132"/>
      <c r="S129" s="109"/>
      <c r="T129" s="5"/>
      <c r="U129" s="7"/>
      <c r="V129" s="7"/>
      <c r="W129" s="133" t="str">
        <f>F129</f>
        <v>Hlavní tituly průvodních činností a nákladů 
  územní vlivy 
    mimostaveništní doprava materiálů a výrobků</v>
      </c>
      <c r="X129" s="8"/>
      <c r="AD129" s="134"/>
      <c r="AE129" s="134"/>
      <c r="AF129" s="134"/>
      <c r="AG129" s="134"/>
    </row>
    <row r="130" spans="1:33" ht="7.5" hidden="1" customHeight="1" outlineLevel="4" x14ac:dyDescent="0.15">
      <c r="A130" s="141"/>
      <c r="B130" s="67"/>
      <c r="C130" s="115"/>
      <c r="D130" s="59"/>
      <c r="E130" s="59"/>
      <c r="F130" s="163"/>
      <c r="G130" s="59"/>
      <c r="H130" s="63"/>
      <c r="I130" s="146"/>
      <c r="J130" s="147"/>
      <c r="K130" s="63"/>
      <c r="L130" s="63"/>
      <c r="M130" s="63"/>
      <c r="N130" s="63"/>
      <c r="O130" s="61"/>
      <c r="P130" s="61"/>
      <c r="Q130" s="61"/>
      <c r="R130" s="59"/>
      <c r="S130" s="67"/>
      <c r="T130" s="7"/>
      <c r="W130" s="59"/>
      <c r="AD130" s="63"/>
      <c r="AE130" s="63"/>
      <c r="AF130" s="63"/>
      <c r="AG130" s="63"/>
    </row>
    <row r="131" spans="1:33" hidden="1" outlineLevel="3" x14ac:dyDescent="0.15">
      <c r="A131" s="141"/>
      <c r="B131" s="5"/>
      <c r="C131" s="140"/>
      <c r="D131" s="5"/>
      <c r="E131" s="5"/>
      <c r="F131" s="5"/>
      <c r="G131" s="5"/>
      <c r="H131" s="5"/>
      <c r="I131" s="7"/>
      <c r="J131" s="171"/>
      <c r="K131" s="5"/>
      <c r="L131" s="5"/>
      <c r="M131" s="5"/>
      <c r="N131" s="5"/>
      <c r="O131" s="5"/>
      <c r="P131" s="7"/>
      <c r="Q131" s="7"/>
      <c r="R131" s="7"/>
      <c r="S131" s="5"/>
      <c r="W131" s="5"/>
      <c r="AD131" s="5"/>
      <c r="AE131" s="5"/>
      <c r="AF131" s="5"/>
      <c r="AG131" s="5"/>
    </row>
    <row r="132" spans="1:33" ht="11.25" hidden="1" outlineLevel="2" collapsed="1" x14ac:dyDescent="0.2">
      <c r="A132" s="154" t="s">
        <v>86</v>
      </c>
      <c r="B132" s="98">
        <v>3</v>
      </c>
      <c r="C132" s="126"/>
      <c r="D132" s="127" t="s">
        <v>96</v>
      </c>
      <c r="E132" s="127"/>
      <c r="F132" s="155" t="s">
        <v>87</v>
      </c>
      <c r="G132" s="127"/>
      <c r="H132" s="128"/>
      <c r="I132" s="156"/>
      <c r="J132" s="157">
        <f>SUBTOTAL(9,J133:J136)</f>
        <v>0</v>
      </c>
      <c r="K132" s="128"/>
      <c r="L132" s="97">
        <f>SUBTOTAL(9,L133:L136)</f>
        <v>0</v>
      </c>
      <c r="M132" s="128"/>
      <c r="N132" s="97">
        <f>SUBTOTAL(9,N133:N136)</f>
        <v>0</v>
      </c>
      <c r="O132" s="129"/>
      <c r="P132" s="96">
        <f>SUBTOTAL(9,P133:P136)</f>
        <v>0</v>
      </c>
      <c r="Q132" s="96">
        <f>SUBTOTAL(9,Q133:Q136)</f>
        <v>0</v>
      </c>
      <c r="R132" s="127"/>
      <c r="S132" s="98">
        <f>SUBTOTAL(9,S133:S136)</f>
        <v>1</v>
      </c>
      <c r="T132" s="5"/>
      <c r="U132" s="7"/>
      <c r="V132" s="7"/>
      <c r="W132" s="59"/>
      <c r="AD132" s="128"/>
      <c r="AE132" s="97">
        <f>SUBTOTAL(9,AE133:AE136)</f>
        <v>0</v>
      </c>
      <c r="AF132" s="128"/>
      <c r="AG132" s="97">
        <f>SUBTOTAL(9,AG133:AG136)</f>
        <v>0</v>
      </c>
    </row>
    <row r="133" spans="1:33" ht="11.25" hidden="1" outlineLevel="3" x14ac:dyDescent="0.2">
      <c r="A133" s="158"/>
      <c r="B133" s="159"/>
      <c r="C133" s="130">
        <v>27</v>
      </c>
      <c r="D133" s="101" t="s">
        <v>169</v>
      </c>
      <c r="E133" s="102" t="s">
        <v>186</v>
      </c>
      <c r="F133" s="103" t="s">
        <v>187</v>
      </c>
      <c r="G133" s="101" t="s">
        <v>184</v>
      </c>
      <c r="H133" s="104"/>
      <c r="I133" s="105">
        <v>200</v>
      </c>
      <c r="J133" s="160">
        <f>H133*I133</f>
        <v>0</v>
      </c>
      <c r="K133" s="145"/>
      <c r="L133" s="104">
        <f>H133*K133</f>
        <v>0</v>
      </c>
      <c r="M133" s="104"/>
      <c r="N133" s="104">
        <f>H133*M133</f>
        <v>0</v>
      </c>
      <c r="O133" s="106">
        <v>21</v>
      </c>
      <c r="P133" s="106">
        <f>J133*(O133/100)</f>
        <v>0</v>
      </c>
      <c r="Q133" s="106">
        <f>J133+P133</f>
        <v>0</v>
      </c>
      <c r="R133" s="107"/>
      <c r="S133" s="108">
        <v>1</v>
      </c>
      <c r="T133" s="7"/>
      <c r="U133" s="7"/>
      <c r="V133" s="7"/>
      <c r="W133" s="59"/>
      <c r="AD133" s="104"/>
      <c r="AE133" s="104">
        <f>AA133*AD133</f>
        <v>0</v>
      </c>
      <c r="AF133" s="104"/>
      <c r="AG133" s="104">
        <f>AA133*AF133</f>
        <v>0</v>
      </c>
    </row>
    <row r="134" spans="1:33" ht="48.75" hidden="1" outlineLevel="4" x14ac:dyDescent="0.2">
      <c r="A134" s="161"/>
      <c r="B134" s="109"/>
      <c r="C134" s="131"/>
      <c r="D134" s="132"/>
      <c r="E134" s="162" t="s">
        <v>1</v>
      </c>
      <c r="F134" s="379" t="s">
        <v>188</v>
      </c>
      <c r="G134" s="379"/>
      <c r="H134" s="380"/>
      <c r="I134" s="381"/>
      <c r="J134" s="382"/>
      <c r="K134" s="134"/>
      <c r="L134" s="134"/>
      <c r="M134" s="134"/>
      <c r="N134" s="134"/>
      <c r="O134" s="135"/>
      <c r="P134" s="135"/>
      <c r="Q134" s="135"/>
      <c r="R134" s="132"/>
      <c r="S134" s="109"/>
      <c r="T134" s="5"/>
      <c r="U134" s="7"/>
      <c r="V134" s="7"/>
      <c r="W134" s="133" t="str">
        <f>F134</f>
        <v>Provozní vlivy 
  křížení elektrického vedení 
    zajištění DIO (dopravní značení) 
    komunikace II. a III. třídy 
      jednoduché vedení</v>
      </c>
      <c r="X134" s="8"/>
      <c r="AD134" s="134"/>
      <c r="AE134" s="134"/>
      <c r="AF134" s="134"/>
      <c r="AG134" s="134"/>
    </row>
    <row r="135" spans="1:33" ht="7.5" hidden="1" customHeight="1" outlineLevel="4" x14ac:dyDescent="0.15">
      <c r="A135" s="141"/>
      <c r="B135" s="67"/>
      <c r="C135" s="115"/>
      <c r="D135" s="59"/>
      <c r="E135" s="59"/>
      <c r="F135" s="163"/>
      <c r="G135" s="59"/>
      <c r="H135" s="63"/>
      <c r="I135" s="146"/>
      <c r="J135" s="147"/>
      <c r="K135" s="63"/>
      <c r="L135" s="63"/>
      <c r="M135" s="63"/>
      <c r="N135" s="63"/>
      <c r="O135" s="61"/>
      <c r="P135" s="61"/>
      <c r="Q135" s="61"/>
      <c r="R135" s="59"/>
      <c r="S135" s="67"/>
      <c r="T135" s="7"/>
      <c r="W135" s="59"/>
      <c r="AD135" s="63"/>
      <c r="AE135" s="63"/>
      <c r="AF135" s="63"/>
      <c r="AG135" s="63"/>
    </row>
    <row r="136" spans="1:33" hidden="1" outlineLevel="3" x14ac:dyDescent="0.15">
      <c r="A136" s="141"/>
      <c r="B136" s="5"/>
      <c r="C136" s="140"/>
      <c r="D136" s="5"/>
      <c r="E136" s="5"/>
      <c r="F136" s="5"/>
      <c r="G136" s="5"/>
      <c r="H136" s="5"/>
      <c r="I136" s="7"/>
      <c r="J136" s="171"/>
      <c r="K136" s="5"/>
      <c r="L136" s="5"/>
      <c r="M136" s="5"/>
      <c r="N136" s="5"/>
      <c r="O136" s="5"/>
      <c r="P136" s="7"/>
      <c r="Q136" s="7"/>
      <c r="R136" s="7"/>
      <c r="S136" s="5"/>
      <c r="W136" s="5"/>
      <c r="AD136" s="5"/>
      <c r="AE136" s="5"/>
      <c r="AF136" s="5"/>
      <c r="AG136" s="5"/>
    </row>
    <row r="137" spans="1:33" ht="11.25" hidden="1" outlineLevel="2" collapsed="1" x14ac:dyDescent="0.2">
      <c r="A137" s="154" t="s">
        <v>88</v>
      </c>
      <c r="B137" s="98">
        <v>3</v>
      </c>
      <c r="C137" s="126"/>
      <c r="D137" s="127" t="s">
        <v>96</v>
      </c>
      <c r="E137" s="127"/>
      <c r="F137" s="155" t="s">
        <v>89</v>
      </c>
      <c r="G137" s="127"/>
      <c r="H137" s="128"/>
      <c r="I137" s="156"/>
      <c r="J137" s="157">
        <f>SUBTOTAL(9,J138:J141)</f>
        <v>0</v>
      </c>
      <c r="K137" s="128"/>
      <c r="L137" s="97">
        <f>SUBTOTAL(9,L138:L141)</f>
        <v>0</v>
      </c>
      <c r="M137" s="128"/>
      <c r="N137" s="97">
        <f>SUBTOTAL(9,N138:N141)</f>
        <v>0</v>
      </c>
      <c r="O137" s="129"/>
      <c r="P137" s="96">
        <f>SUBTOTAL(9,P138:P141)</f>
        <v>0</v>
      </c>
      <c r="Q137" s="96">
        <f>SUBTOTAL(9,Q138:Q141)</f>
        <v>0</v>
      </c>
      <c r="R137" s="127"/>
      <c r="S137" s="98">
        <f>SUBTOTAL(9,S138:S141)</f>
        <v>1</v>
      </c>
      <c r="T137" s="5"/>
      <c r="U137" s="7"/>
      <c r="V137" s="7"/>
      <c r="W137" s="59"/>
      <c r="AD137" s="128"/>
      <c r="AE137" s="97">
        <f>SUBTOTAL(9,AE138:AE141)</f>
        <v>0</v>
      </c>
      <c r="AF137" s="128"/>
      <c r="AG137" s="97">
        <f>SUBTOTAL(9,AG138:AG141)</f>
        <v>0</v>
      </c>
    </row>
    <row r="138" spans="1:33" ht="11.25" hidden="1" outlineLevel="3" x14ac:dyDescent="0.2">
      <c r="A138" s="158"/>
      <c r="B138" s="159"/>
      <c r="C138" s="130">
        <v>28</v>
      </c>
      <c r="D138" s="101" t="s">
        <v>169</v>
      </c>
      <c r="E138" s="102" t="s">
        <v>189</v>
      </c>
      <c r="F138" s="103" t="s">
        <v>190</v>
      </c>
      <c r="G138" s="101" t="s">
        <v>184</v>
      </c>
      <c r="H138" s="104"/>
      <c r="I138" s="105">
        <v>100</v>
      </c>
      <c r="J138" s="160">
        <f>H138*I138</f>
        <v>0</v>
      </c>
      <c r="K138" s="145"/>
      <c r="L138" s="104">
        <f>H138*K138</f>
        <v>0</v>
      </c>
      <c r="M138" s="104"/>
      <c r="N138" s="104">
        <f>H138*M138</f>
        <v>0</v>
      </c>
      <c r="O138" s="106">
        <v>21</v>
      </c>
      <c r="P138" s="106">
        <f>J138*(O138/100)</f>
        <v>0</v>
      </c>
      <c r="Q138" s="106">
        <f>J138+P138</f>
        <v>0</v>
      </c>
      <c r="R138" s="107"/>
      <c r="S138" s="108">
        <v>1</v>
      </c>
      <c r="T138" s="7"/>
      <c r="U138" s="7"/>
      <c r="V138" s="7"/>
      <c r="W138" s="59"/>
      <c r="AD138" s="104"/>
      <c r="AE138" s="104">
        <f>AA138*AD138</f>
        <v>0</v>
      </c>
      <c r="AF138" s="104"/>
      <c r="AG138" s="104">
        <f>AA138*AF138</f>
        <v>0</v>
      </c>
    </row>
    <row r="139" spans="1:33" ht="29.25" hidden="1" outlineLevel="4" x14ac:dyDescent="0.2">
      <c r="A139" s="161"/>
      <c r="B139" s="109"/>
      <c r="C139" s="131"/>
      <c r="D139" s="132"/>
      <c r="E139" s="162" t="s">
        <v>1</v>
      </c>
      <c r="F139" s="379" t="s">
        <v>191</v>
      </c>
      <c r="G139" s="379"/>
      <c r="H139" s="380"/>
      <c r="I139" s="381"/>
      <c r="J139" s="382"/>
      <c r="K139" s="134"/>
      <c r="L139" s="134"/>
      <c r="M139" s="134"/>
      <c r="N139" s="134"/>
      <c r="O139" s="135"/>
      <c r="P139" s="135"/>
      <c r="Q139" s="135"/>
      <c r="R139" s="132"/>
      <c r="S139" s="109"/>
      <c r="T139" s="5"/>
      <c r="U139" s="7"/>
      <c r="V139" s="7"/>
      <c r="W139" s="133" t="str">
        <f>F139</f>
        <v>Další náklady na pracovníky 
  doprava 
    denní doprava pracovníků na pracoviště</v>
      </c>
      <c r="X139" s="8"/>
      <c r="AD139" s="134"/>
      <c r="AE139" s="134"/>
      <c r="AF139" s="134"/>
      <c r="AG139" s="134"/>
    </row>
    <row r="140" spans="1:33" ht="7.5" hidden="1" customHeight="1" outlineLevel="4" x14ac:dyDescent="0.15">
      <c r="A140" s="141"/>
      <c r="B140" s="67"/>
      <c r="C140" s="115"/>
      <c r="D140" s="59"/>
      <c r="E140" s="59"/>
      <c r="F140" s="163"/>
      <c r="G140" s="59"/>
      <c r="H140" s="63"/>
      <c r="I140" s="146"/>
      <c r="J140" s="147"/>
      <c r="K140" s="63"/>
      <c r="L140" s="63"/>
      <c r="M140" s="63"/>
      <c r="N140" s="63"/>
      <c r="O140" s="61"/>
      <c r="P140" s="61"/>
      <c r="Q140" s="61"/>
      <c r="R140" s="59"/>
      <c r="S140" s="67"/>
      <c r="T140" s="7"/>
      <c r="W140" s="59"/>
      <c r="AD140" s="63"/>
      <c r="AE140" s="63"/>
      <c r="AF140" s="63"/>
      <c r="AG140" s="63"/>
    </row>
    <row r="141" spans="1:33" hidden="1" outlineLevel="3" x14ac:dyDescent="0.15">
      <c r="A141" s="141"/>
      <c r="B141" s="5"/>
      <c r="C141" s="140"/>
      <c r="D141" s="5"/>
      <c r="E141" s="5"/>
      <c r="F141" s="5"/>
      <c r="G141" s="5"/>
      <c r="H141" s="5"/>
      <c r="I141" s="7"/>
      <c r="J141" s="171"/>
      <c r="K141" s="5"/>
      <c r="L141" s="5"/>
      <c r="M141" s="5"/>
      <c r="N141" s="5"/>
      <c r="O141" s="5"/>
      <c r="P141" s="7"/>
      <c r="Q141" s="7"/>
      <c r="R141" s="7"/>
      <c r="S141" s="5"/>
      <c r="W141" s="5"/>
      <c r="AD141" s="5"/>
      <c r="AE141" s="5"/>
      <c r="AF141" s="5"/>
      <c r="AG141" s="5"/>
    </row>
    <row r="142" spans="1:33" ht="11.25" outlineLevel="2" x14ac:dyDescent="0.2">
      <c r="A142" s="154" t="s">
        <v>90</v>
      </c>
      <c r="B142" s="98">
        <v>3</v>
      </c>
      <c r="C142" s="126"/>
      <c r="D142" s="127" t="s">
        <v>96</v>
      </c>
      <c r="E142" s="127"/>
      <c r="F142" s="155" t="s">
        <v>91</v>
      </c>
      <c r="G142" s="127"/>
      <c r="H142" s="128"/>
      <c r="I142" s="156"/>
      <c r="J142" s="157">
        <f>SUBTOTAL(9,J143:J146)</f>
        <v>-4534.2683999999999</v>
      </c>
      <c r="K142" s="128"/>
      <c r="L142" s="97">
        <f>SUBTOTAL(9,L143:L146)</f>
        <v>0</v>
      </c>
      <c r="M142" s="128"/>
      <c r="N142" s="97">
        <f>SUBTOTAL(9,N143:N146)</f>
        <v>0</v>
      </c>
      <c r="O142" s="129"/>
      <c r="P142" s="96">
        <f>SUBTOTAL(9,P143:P146)</f>
        <v>-952.1963639999999</v>
      </c>
      <c r="Q142" s="96">
        <f>SUBTOTAL(9,Q143:Q146)</f>
        <v>-5486.4647640000003</v>
      </c>
      <c r="R142" s="127"/>
      <c r="S142" s="98">
        <f>SUBTOTAL(9,S143:S146)</f>
        <v>1</v>
      </c>
      <c r="T142" s="5"/>
      <c r="U142" s="7"/>
      <c r="V142" s="7"/>
      <c r="W142" s="59"/>
      <c r="AD142" s="128"/>
      <c r="AE142" s="97">
        <f>SUBTOTAL(9,AE143:AE146)</f>
        <v>0</v>
      </c>
      <c r="AF142" s="128"/>
      <c r="AG142" s="97">
        <f>SUBTOTAL(9,AG143:AG146)</f>
        <v>0</v>
      </c>
    </row>
    <row r="143" spans="1:33" ht="11.25" outlineLevel="3" x14ac:dyDescent="0.2">
      <c r="A143" s="158"/>
      <c r="B143" s="159"/>
      <c r="C143" s="130">
        <v>29</v>
      </c>
      <c r="D143" s="101" t="s">
        <v>169</v>
      </c>
      <c r="E143" s="102" t="s">
        <v>192</v>
      </c>
      <c r="F143" s="103" t="s">
        <v>193</v>
      </c>
      <c r="G143" s="101" t="s">
        <v>194</v>
      </c>
      <c r="H143" s="104">
        <v>3</v>
      </c>
      <c r="I143" s="105">
        <f>(J96+J83+J40+J8)/100</f>
        <v>-1511.4228000000001</v>
      </c>
      <c r="J143" s="160">
        <f>H143*I143</f>
        <v>-4534.2683999999999</v>
      </c>
      <c r="K143" s="145"/>
      <c r="L143" s="104">
        <f>H143*K143</f>
        <v>0</v>
      </c>
      <c r="M143" s="104"/>
      <c r="N143" s="104">
        <f>H143*M143</f>
        <v>0</v>
      </c>
      <c r="O143" s="106">
        <v>21</v>
      </c>
      <c r="P143" s="106">
        <f>J143*(O143/100)</f>
        <v>-952.1963639999999</v>
      </c>
      <c r="Q143" s="106">
        <f>J143+P143</f>
        <v>-5486.4647640000003</v>
      </c>
      <c r="R143" s="107"/>
      <c r="S143" s="108">
        <v>1</v>
      </c>
      <c r="T143" s="7"/>
      <c r="U143" s="7"/>
      <c r="V143" s="7"/>
      <c r="W143" s="59"/>
      <c r="AD143" s="104"/>
      <c r="AE143" s="104">
        <f>AA143*AD143</f>
        <v>0</v>
      </c>
      <c r="AF143" s="104"/>
      <c r="AG143" s="104">
        <f>AA143*AF143</f>
        <v>0</v>
      </c>
    </row>
    <row r="144" spans="1:33" ht="9.75" hidden="1" outlineLevel="4" x14ac:dyDescent="0.2">
      <c r="A144" s="161"/>
      <c r="B144" s="109"/>
      <c r="C144" s="131"/>
      <c r="D144" s="132"/>
      <c r="E144" s="162" t="s">
        <v>1</v>
      </c>
      <c r="F144" s="379" t="s">
        <v>45</v>
      </c>
      <c r="G144" s="379"/>
      <c r="H144" s="380"/>
      <c r="I144" s="381"/>
      <c r="J144" s="382"/>
      <c r="K144" s="134"/>
      <c r="L144" s="134"/>
      <c r="M144" s="134"/>
      <c r="N144" s="134"/>
      <c r="O144" s="135"/>
      <c r="P144" s="135"/>
      <c r="Q144" s="135"/>
      <c r="R144" s="132"/>
      <c r="S144" s="109"/>
      <c r="T144" s="5"/>
      <c r="U144" s="7"/>
      <c r="V144" s="7"/>
      <c r="W144" s="133" t="str">
        <f>F144</f>
        <v>---</v>
      </c>
      <c r="X144" s="8"/>
    </row>
    <row r="145" spans="1:25" ht="7.5" customHeight="1" outlineLevel="4" x14ac:dyDescent="0.15">
      <c r="A145" s="141"/>
      <c r="B145" s="67"/>
      <c r="C145" s="115"/>
      <c r="D145" s="59"/>
      <c r="E145" s="59"/>
      <c r="F145" s="163"/>
      <c r="G145" s="59"/>
      <c r="H145" s="63"/>
      <c r="I145" s="146"/>
      <c r="J145" s="147"/>
      <c r="K145" s="63"/>
      <c r="L145" s="63"/>
      <c r="M145" s="63"/>
      <c r="N145" s="63"/>
      <c r="O145" s="61"/>
      <c r="P145" s="61"/>
      <c r="Q145" s="61"/>
      <c r="R145" s="59"/>
      <c r="S145" s="67"/>
      <c r="T145" s="7"/>
      <c r="W145" s="59"/>
    </row>
    <row r="146" spans="1:25" outlineLevel="3" x14ac:dyDescent="0.15">
      <c r="A146" s="141"/>
      <c r="B146" s="5"/>
      <c r="C146" s="140"/>
      <c r="D146" s="5"/>
      <c r="E146" s="5"/>
      <c r="F146" s="5"/>
      <c r="G146" s="5"/>
      <c r="H146" s="5"/>
      <c r="I146" s="7"/>
      <c r="J146" s="171"/>
      <c r="K146" s="5"/>
      <c r="L146" s="5"/>
      <c r="M146" s="5"/>
      <c r="N146" s="5"/>
      <c r="O146" s="5"/>
      <c r="P146" s="7"/>
      <c r="Q146" s="7"/>
      <c r="R146" s="7"/>
      <c r="S146" s="5"/>
      <c r="W146" s="5"/>
    </row>
    <row r="147" spans="1:25" outlineLevel="1" x14ac:dyDescent="0.15">
      <c r="A147" s="141"/>
      <c r="C147" s="141"/>
      <c r="J147" s="117"/>
    </row>
    <row r="148" spans="1:25" x14ac:dyDescent="0.15">
      <c r="A148" s="142"/>
      <c r="B148" s="143"/>
      <c r="C148" s="142"/>
      <c r="D148" s="143"/>
      <c r="E148" s="143"/>
      <c r="F148" s="143"/>
      <c r="G148" s="143"/>
      <c r="H148" s="143"/>
      <c r="I148" s="143"/>
      <c r="J148" s="144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  <c r="Y148" s="143"/>
    </row>
  </sheetData>
  <mergeCells count="28">
    <mergeCell ref="F35:J35"/>
    <mergeCell ref="F10:J10"/>
    <mergeCell ref="F15:J15"/>
    <mergeCell ref="F20:J20"/>
    <mergeCell ref="F25:J25"/>
    <mergeCell ref="F30:J30"/>
    <mergeCell ref="F98:J98"/>
    <mergeCell ref="F42:J42"/>
    <mergeCell ref="F47:J47"/>
    <mergeCell ref="F52:J52"/>
    <mergeCell ref="F57:J57"/>
    <mergeCell ref="F62:J62"/>
    <mergeCell ref="F67:J67"/>
    <mergeCell ref="F72:J72"/>
    <mergeCell ref="F78:J78"/>
    <mergeCell ref="F85:J85"/>
    <mergeCell ref="F88:J88"/>
    <mergeCell ref="F91:J91"/>
    <mergeCell ref="F129:J129"/>
    <mergeCell ref="F134:J134"/>
    <mergeCell ref="F139:J139"/>
    <mergeCell ref="F144:J144"/>
    <mergeCell ref="F101:J101"/>
    <mergeCell ref="F106:J106"/>
    <mergeCell ref="F111:J111"/>
    <mergeCell ref="F114:J114"/>
    <mergeCell ref="F119:J119"/>
    <mergeCell ref="F124:J124"/>
  </mergeCells>
  <pageMargins left="0.70866141732283472" right="0.70866141732283472" top="0.78740157480314965" bottom="0.78740157480314965" header="0.31496062992125984" footer="0.31496062992125984"/>
  <pageSetup paperSize="9" scale="91" fitToHeight="0" pageOrder="overThenDown" orientation="landscape" r:id="rId1"/>
  <headerFooter>
    <oddFooter>&amp;C&amp;P/&amp;N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G3"/>
  <sheetViews>
    <sheetView zoomScaleNormal="100" zoomScaleSheetLayoutView="100" workbookViewId="0">
      <pane ySplit="1" topLeftCell="A2" activePane="bottomLeft" state="frozen"/>
      <selection activeCell="E25" sqref="E25"/>
      <selection pane="bottomLeft" activeCell="E25" sqref="E25"/>
    </sheetView>
  </sheetViews>
  <sheetFormatPr defaultColWidth="9.140625" defaultRowHeight="8.25" x14ac:dyDescent="0.15"/>
  <cols>
    <col min="1" max="1" width="0" style="6" hidden="1" customWidth="1"/>
    <col min="2" max="2" width="10.7109375" style="6" customWidth="1"/>
    <col min="3" max="3" width="40.7109375" style="6" customWidth="1"/>
    <col min="4" max="4" width="13.7109375" style="6" customWidth="1"/>
    <col min="5" max="5" width="60.7109375" style="6" customWidth="1"/>
    <col min="6" max="6" width="41.5703125" style="6" customWidth="1"/>
    <col min="7" max="16384" width="9.140625" style="6"/>
  </cols>
  <sheetData>
    <row r="1" spans="1:7" ht="11.25" x14ac:dyDescent="0.2">
      <c r="A1" s="3"/>
      <c r="B1" s="3" t="s">
        <v>24</v>
      </c>
      <c r="C1" s="70" t="s">
        <v>25</v>
      </c>
      <c r="D1" s="3" t="s">
        <v>0</v>
      </c>
      <c r="E1" s="70" t="s">
        <v>6</v>
      </c>
      <c r="F1" s="5"/>
      <c r="G1" s="7"/>
    </row>
    <row r="2" spans="1:7" ht="7.5" customHeight="1" x14ac:dyDescent="0.15">
      <c r="C2" s="59"/>
      <c r="E2" s="59"/>
      <c r="F2" s="7"/>
    </row>
    <row r="3" spans="1:7" x14ac:dyDescent="0.15">
      <c r="C3" s="5"/>
      <c r="E3" s="5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Header>&amp;L&amp;8MT-PROJEKT Klášterec s.r.o.&amp;C&amp;8&amp;R&amp;8</oddHeader>
    <oddFooter>&amp;L&amp;"Arial,Kurzíva"&amp;8Vytvořeno systémem euroCALC 4&amp;C&amp;P/&amp;N&amp;R&amp;8&amp;[24.3.2025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Nabídkový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24</vt:i4>
      </vt:variant>
    </vt:vector>
  </HeadingPairs>
  <TitlesOfParts>
    <vt:vector size="30" baseType="lpstr">
      <vt:lpstr>Krycí List</vt:lpstr>
      <vt:lpstr>Rekapitulace</vt:lpstr>
      <vt:lpstr>Rekapitulace ZL</vt:lpstr>
      <vt:lpstr>přípočet </vt:lpstr>
      <vt:lpstr>odpočet</vt:lpstr>
      <vt:lpstr>Figury</vt:lpstr>
      <vt:lpstr>odpočet!__B5CFD50F_885D_4100_B553_D4C289F3EA1D_ITEM__</vt:lpstr>
      <vt:lpstr>odpočet!__B5CFD50F_885D_4100_B553_D4C289F3EA1D_ITEM_GROUP1__</vt:lpstr>
      <vt:lpstr>__B5CFD50F_885D_4100_B553_D4C289F3EA1D_ITEM_GROUP1_RECAP__</vt:lpstr>
      <vt:lpstr>odpočet!__B5CFD50F_885D_4100_B553_D4C289F3EA1D_ITEM_GROUP2__</vt:lpstr>
      <vt:lpstr>__B5CFD50F_885D_4100_B553_D4C289F3EA1D_ITEM_GROUP2_RECAP__</vt:lpstr>
      <vt:lpstr>odpočet!__B5CFD50F_885D_4100_B553_D4C289F3EA1D_ITEM_GROUP3__X</vt:lpstr>
      <vt:lpstr>__B5CFD50F_885D_4100_B553_D4C289F3EA1D_ITEM_GROUP3_RECAP__</vt:lpstr>
      <vt:lpstr>odpočet!__B5CFD50F_885D_4100_B553_D4C289F3EA1D_QBILL__</vt:lpstr>
      <vt:lpstr>odpočet!GROUP_ID</vt:lpstr>
      <vt:lpstr>odpočet!ITEM_COUNTS</vt:lpstr>
      <vt:lpstr>odpočet!ITEM_FULLDESCR2</vt:lpstr>
      <vt:lpstr>odpočet!ITEM_PRICES</vt:lpstr>
      <vt:lpstr>Figury!Názvy_tisku</vt:lpstr>
      <vt:lpstr>odpočet!Názvy_tisku</vt:lpstr>
      <vt:lpstr>'přípočet '!Názvy_tisku</vt:lpstr>
      <vt:lpstr>Rekapitulace!Názvy_tisku</vt:lpstr>
      <vt:lpstr>'Rekapitulace ZL'!Názvy_tisku</vt:lpstr>
      <vt:lpstr>Figury!Oblast_tisku</vt:lpstr>
      <vt:lpstr>'Krycí List'!Oblast_tisku</vt:lpstr>
      <vt:lpstr>odpočet!Oblast_tisku</vt:lpstr>
      <vt:lpstr>'přípočet '!Oblast_tisku</vt:lpstr>
      <vt:lpstr>Rekapitulace!Oblast_tisku</vt:lpstr>
      <vt:lpstr>'Rekapitulace ZL'!Oblast_tisku</vt:lpstr>
      <vt:lpstr>odpočet!VAT_RATES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Rekonstrukce komunikace Volyně, Výsluní - Nabídka</dc:subject>
  <dc:creator>MT</dc:creator>
  <cp:lastModifiedBy>Město Výsluní</cp:lastModifiedBy>
  <cp:lastPrinted>2025-12-05T14:28:13Z</cp:lastPrinted>
  <dcterms:created xsi:type="dcterms:W3CDTF">2025-03-24T15:13:38Z</dcterms:created>
  <dcterms:modified xsi:type="dcterms:W3CDTF">2025-12-19T07:01:57Z</dcterms:modified>
</cp:coreProperties>
</file>