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-izolmont\Sdilene\Cenové nabídky\2025\200-25 ZŠ a MŠ Dr. Joklíka Kyjov - VSTUP\"/>
    </mc:Choice>
  </mc:AlternateContent>
  <xr:revisionPtr revIDLastSave="0" documentId="13_ncr:1_{F8BD2CEB-3D41-4D96-9009-A5DDFEAC16C8}" xr6:coauthVersionLast="47" xr6:coauthVersionMax="47" xr10:uidLastSave="{00000000-0000-0000-0000-000000000000}"/>
  <bookViews>
    <workbookView xWindow="28680" yWindow="-120" windowWidth="29040" windowHeight="15720" firstSheet="1" activeTab="3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 1 Pol" sheetId="12" r:id="rId4"/>
  </sheets>
  <externalReferences>
    <externalReference r:id="rId5"/>
    <externalReference r:id="rId6"/>
    <externalReference r:id="rId7"/>
  </externalReferences>
  <definedNames>
    <definedName name="___HVS2">[1]Položky!#REF!</definedName>
    <definedName name="___hzs3">[1]Položky!#REF!</definedName>
    <definedName name="__hsv4">[1]Položky!#REF!</definedName>
    <definedName name="_hsv4">[1]Položky!#REF!</definedName>
    <definedName name="_HVS2">[1]Položky!#REF!</definedName>
    <definedName name="_hvs3">[1]Položky!#REF!</definedName>
    <definedName name="_hzs3">[1]Položky!#REF!</definedName>
    <definedName name="_psv1">[1]Položky!#REF!</definedName>
    <definedName name="achjo">[1]Položky!#REF!</definedName>
    <definedName name="ajajja">[1]Položky!#REF!</definedName>
    <definedName name="asi">[2]Položky!#REF!</definedName>
    <definedName name="asxaSC">'[2]Krycí list'!$A$4</definedName>
    <definedName name="ASY">[2]Položky!#REF!</definedName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'[3]Krycí list'!$C$2</definedName>
    <definedName name="CisloStavby" localSheetId="1">Stavba!$D$2</definedName>
    <definedName name="cislostavby">'[3]Krycí list'!$A$7</definedName>
    <definedName name="CisloStavebnihoRozpoctu">Stavba!$D$4</definedName>
    <definedName name="dadresa">Stavba!$D$12:$G$12</definedName>
    <definedName name="ddd">#REF!</definedName>
    <definedName name="DIČ" localSheetId="1">Stavba!$I$12</definedName>
    <definedName name="Dil">#REF!</definedName>
    <definedName name="Díl">#REF!</definedName>
    <definedName name="dmisto">Stavba!$E$13:$G$13</definedName>
    <definedName name="Dodavka">#REF!</definedName>
    <definedName name="Dodávka">#REF!</definedName>
    <definedName name="Dodavka0">[1]Položky!#REF!</definedName>
    <definedName name="dodavka1">[1]Položky!#REF!</definedName>
    <definedName name="DPHSni">Stavba!$G$24</definedName>
    <definedName name="DPHZakl">Stavba!$G$26</definedName>
    <definedName name="dpsc" localSheetId="1">Stavba!$D$13</definedName>
    <definedName name="ee">#REF!</definedName>
    <definedName name="Excel_BuiltIn_Print_Area_2">"$#REF!.$A$2:$I$109"</definedName>
    <definedName name="gg">#REF!</definedName>
    <definedName name="HSV">#REF!</definedName>
    <definedName name="HSV0">[1]Položky!#REF!</definedName>
    <definedName name="HZS">#REF!</definedName>
    <definedName name="HZS0">[1]Položky!#REF!</definedName>
    <definedName name="IČO" localSheetId="1">Stavba!$I$11</definedName>
    <definedName name="joke">[1]Položky!#REF!</definedName>
    <definedName name="Mena">Stavba!$J$29</definedName>
    <definedName name="MistoStavby">Stavba!$D$4</definedName>
    <definedName name="Mont">#REF!</definedName>
    <definedName name="Montaz0">[1]Položky!#REF!</definedName>
    <definedName name="montáž">#REF!</definedName>
    <definedName name="NazevDilu">#REF!</definedName>
    <definedName name="nazevobjektu">Stavba!$E$3</definedName>
    <definedName name="NazevRozpoctu">'[3]Krycí list'!$D$2</definedName>
    <definedName name="NazevStavby" localSheetId="1">Stavba!$E$2</definedName>
    <definedName name="nazevstavby">'[3]Krycí list'!$C$7</definedName>
    <definedName name="NazevStavebnihoRozpoctu">Stavba!$E$4</definedName>
    <definedName name="_xlnm.Print_Titles" localSheetId="3">'01 1 Pol'!$1:$7</definedName>
    <definedName name="nechme">[1]Položky!#REF!</definedName>
    <definedName name="nechmě">[1]Položky!#REF!</definedName>
    <definedName name="nn">#REF!</definedName>
    <definedName name="nový">[1]Položky!#REF!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Pol'!$A$1:$Y$82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jebsi">[1]Položky!#REF!</definedName>
    <definedName name="PoptavkaID">Stavba!$A$1</definedName>
    <definedName name="pPSC">Stavba!$D$10</definedName>
    <definedName name="Projektant">Stavba!$D$8</definedName>
    <definedName name="PSV">#REF!</definedName>
    <definedName name="PSV0">[1]Položky!#REF!</definedName>
    <definedName name="rozpočet">#REF!</definedName>
    <definedName name="SazbaDPH1" localSheetId="1">Stavba!$E$23</definedName>
    <definedName name="SazbaDPH1">'[3]Krycí list'!$C$30</definedName>
    <definedName name="SazbaDPH2" localSheetId="1">Stavba!$E$25</definedName>
    <definedName name="SazbaDPH2">'[3]Krycí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s">#REF!</definedName>
    <definedName name="Typ">[1]Položky!#REF!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vymrdejmi">[1]Položky!#REF!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12" l="1"/>
  <c r="G65" i="12" l="1"/>
  <c r="G66" i="12"/>
  <c r="G67" i="12"/>
  <c r="G60" i="12"/>
  <c r="G58" i="12" s="1"/>
  <c r="G61" i="12"/>
  <c r="G55" i="12"/>
  <c r="M55" i="12" s="1"/>
  <c r="G56" i="12"/>
  <c r="G57" i="12"/>
  <c r="M57" i="12" s="1"/>
  <c r="G51" i="12"/>
  <c r="M51" i="12" s="1"/>
  <c r="G52" i="12"/>
  <c r="G47" i="12"/>
  <c r="G48" i="12"/>
  <c r="G30" i="12"/>
  <c r="G31" i="12"/>
  <c r="G32" i="12"/>
  <c r="G33" i="12"/>
  <c r="G34" i="12"/>
  <c r="G35" i="12"/>
  <c r="G36" i="12"/>
  <c r="G37" i="12"/>
  <c r="G38" i="12"/>
  <c r="G40" i="12"/>
  <c r="G42" i="12"/>
  <c r="G43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9" i="12"/>
  <c r="G45" i="12"/>
  <c r="G50" i="12"/>
  <c r="G49" i="12" s="1"/>
  <c r="G54" i="12"/>
  <c r="M54" i="12" s="1"/>
  <c r="G59" i="12"/>
  <c r="G63" i="12"/>
  <c r="G69" i="12"/>
  <c r="G70" i="12"/>
  <c r="M70" i="12" s="1"/>
  <c r="V70" i="12"/>
  <c r="Q70" i="12"/>
  <c r="O70" i="12"/>
  <c r="K70" i="12"/>
  <c r="I70" i="12"/>
  <c r="V57" i="12"/>
  <c r="Q57" i="12"/>
  <c r="O57" i="12"/>
  <c r="K57" i="12"/>
  <c r="I57" i="12"/>
  <c r="V55" i="12"/>
  <c r="Q55" i="12"/>
  <c r="O55" i="12"/>
  <c r="K55" i="12"/>
  <c r="I55" i="12"/>
  <c r="V54" i="12"/>
  <c r="Q54" i="12"/>
  <c r="O54" i="12"/>
  <c r="K54" i="12"/>
  <c r="I54" i="12"/>
  <c r="I51" i="12"/>
  <c r="K51" i="12"/>
  <c r="O51" i="12"/>
  <c r="Q51" i="12"/>
  <c r="V51" i="12"/>
  <c r="G62" i="12" l="1"/>
  <c r="G44" i="12"/>
  <c r="G28" i="12"/>
  <c r="G53" i="12"/>
  <c r="I56" i="1" s="1"/>
  <c r="O53" i="12"/>
  <c r="G68" i="12"/>
  <c r="Q53" i="12"/>
  <c r="V53" i="12"/>
  <c r="I53" i="12"/>
  <c r="K53" i="12"/>
  <c r="M53" i="12"/>
  <c r="G9" i="12"/>
  <c r="M9" i="12" s="1"/>
  <c r="I9" i="12"/>
  <c r="K9" i="12"/>
  <c r="O9" i="12"/>
  <c r="Q9" i="12"/>
  <c r="V9" i="12"/>
  <c r="M10" i="12"/>
  <c r="I10" i="12"/>
  <c r="K10" i="12"/>
  <c r="O10" i="12"/>
  <c r="Q10" i="12"/>
  <c r="V10" i="12"/>
  <c r="M15" i="12"/>
  <c r="I15" i="12"/>
  <c r="K15" i="12"/>
  <c r="O15" i="12"/>
  <c r="Q15" i="12"/>
  <c r="V15" i="12"/>
  <c r="M16" i="12"/>
  <c r="I16" i="12"/>
  <c r="K16" i="12"/>
  <c r="O16" i="12"/>
  <c r="Q16" i="12"/>
  <c r="V16" i="12"/>
  <c r="M17" i="12"/>
  <c r="I17" i="12"/>
  <c r="K17" i="12"/>
  <c r="O17" i="12"/>
  <c r="Q17" i="12"/>
  <c r="V17" i="12"/>
  <c r="M23" i="12"/>
  <c r="I23" i="12"/>
  <c r="K23" i="12"/>
  <c r="O23" i="12"/>
  <c r="Q23" i="12"/>
  <c r="V23" i="12"/>
  <c r="M24" i="12"/>
  <c r="I24" i="12"/>
  <c r="K24" i="12"/>
  <c r="O24" i="12"/>
  <c r="Q24" i="12"/>
  <c r="V24" i="12"/>
  <c r="M25" i="12"/>
  <c r="I25" i="12"/>
  <c r="K25" i="12"/>
  <c r="O25" i="12"/>
  <c r="Q25" i="12"/>
  <c r="V25" i="12"/>
  <c r="M26" i="12"/>
  <c r="I26" i="12"/>
  <c r="K26" i="12"/>
  <c r="O26" i="12"/>
  <c r="Q26" i="12"/>
  <c r="V26" i="12"/>
  <c r="M29" i="12"/>
  <c r="I29" i="12"/>
  <c r="K29" i="12"/>
  <c r="O29" i="12"/>
  <c r="Q29" i="12"/>
  <c r="V29" i="12"/>
  <c r="I30" i="12"/>
  <c r="K30" i="12"/>
  <c r="O30" i="12"/>
  <c r="Q30" i="12"/>
  <c r="V30" i="12"/>
  <c r="M31" i="12"/>
  <c r="I31" i="12"/>
  <c r="K31" i="12"/>
  <c r="O31" i="12"/>
  <c r="Q31" i="12"/>
  <c r="V31" i="12"/>
  <c r="M32" i="12"/>
  <c r="I32" i="12"/>
  <c r="K32" i="12"/>
  <c r="O32" i="12"/>
  <c r="Q32" i="12"/>
  <c r="V32" i="12"/>
  <c r="M34" i="12"/>
  <c r="I34" i="12"/>
  <c r="K34" i="12"/>
  <c r="O34" i="12"/>
  <c r="Q34" i="12"/>
  <c r="V34" i="12"/>
  <c r="M35" i="12"/>
  <c r="I35" i="12"/>
  <c r="K35" i="12"/>
  <c r="O35" i="12"/>
  <c r="Q35" i="12"/>
  <c r="V35" i="12"/>
  <c r="M36" i="12"/>
  <c r="I36" i="12"/>
  <c r="K36" i="12"/>
  <c r="O36" i="12"/>
  <c r="Q36" i="12"/>
  <c r="V36" i="12"/>
  <c r="M37" i="12"/>
  <c r="I37" i="12"/>
  <c r="K37" i="12"/>
  <c r="O37" i="12"/>
  <c r="Q37" i="12"/>
  <c r="V37" i="12"/>
  <c r="M38" i="12"/>
  <c r="I38" i="12"/>
  <c r="K38" i="12"/>
  <c r="O38" i="12"/>
  <c r="Q38" i="12"/>
  <c r="V38" i="12"/>
  <c r="M40" i="12"/>
  <c r="I40" i="12"/>
  <c r="K40" i="12"/>
  <c r="O40" i="12"/>
  <c r="Q40" i="12"/>
  <c r="V40" i="12"/>
  <c r="M42" i="12"/>
  <c r="I42" i="12"/>
  <c r="K42" i="12"/>
  <c r="O42" i="12"/>
  <c r="Q42" i="12"/>
  <c r="V42" i="12"/>
  <c r="M43" i="12"/>
  <c r="I43" i="12"/>
  <c r="K43" i="12"/>
  <c r="O43" i="12"/>
  <c r="Q43" i="12"/>
  <c r="V43" i="12"/>
  <c r="M45" i="12"/>
  <c r="I45" i="12"/>
  <c r="K45" i="12"/>
  <c r="O45" i="12"/>
  <c r="Q45" i="12"/>
  <c r="V45" i="12"/>
  <c r="M48" i="12"/>
  <c r="I48" i="12"/>
  <c r="K48" i="12"/>
  <c r="O48" i="12"/>
  <c r="Q48" i="12"/>
  <c r="V48" i="12"/>
  <c r="M50" i="12"/>
  <c r="I50" i="12"/>
  <c r="K50" i="12"/>
  <c r="O50" i="12"/>
  <c r="Q50" i="12"/>
  <c r="V50" i="12"/>
  <c r="M52" i="12"/>
  <c r="I52" i="12"/>
  <c r="K52" i="12"/>
  <c r="O52" i="12"/>
  <c r="Q52" i="12"/>
  <c r="V52" i="12"/>
  <c r="I59" i="12"/>
  <c r="K59" i="12"/>
  <c r="O59" i="12"/>
  <c r="Q59" i="12"/>
  <c r="V59" i="12"/>
  <c r="M60" i="12"/>
  <c r="I60" i="12"/>
  <c r="K60" i="12"/>
  <c r="O60" i="12"/>
  <c r="Q60" i="12"/>
  <c r="V60" i="12"/>
  <c r="M61" i="12"/>
  <c r="I61" i="12"/>
  <c r="K61" i="12"/>
  <c r="O61" i="12"/>
  <c r="Q61" i="12"/>
  <c r="V61" i="12"/>
  <c r="M63" i="12"/>
  <c r="I63" i="12"/>
  <c r="K63" i="12"/>
  <c r="O63" i="12"/>
  <c r="Q63" i="12"/>
  <c r="V63" i="12"/>
  <c r="M64" i="12"/>
  <c r="I64" i="12"/>
  <c r="K64" i="12"/>
  <c r="O64" i="12"/>
  <c r="Q64" i="12"/>
  <c r="V64" i="12"/>
  <c r="M67" i="12"/>
  <c r="I67" i="12"/>
  <c r="K67" i="12"/>
  <c r="O67" i="12"/>
  <c r="Q67" i="12"/>
  <c r="V67" i="12"/>
  <c r="M69" i="12"/>
  <c r="M68" i="12" s="1"/>
  <c r="I69" i="12"/>
  <c r="I68" i="12" s="1"/>
  <c r="K69" i="12"/>
  <c r="K68" i="12" s="1"/>
  <c r="O69" i="12"/>
  <c r="O68" i="12" s="1"/>
  <c r="Q69" i="12"/>
  <c r="Q68" i="12" s="1"/>
  <c r="V69" i="12"/>
  <c r="V68" i="12" s="1"/>
  <c r="AE72" i="12"/>
  <c r="F40" i="1" s="1"/>
  <c r="I19" i="1"/>
  <c r="H42" i="1"/>
  <c r="J28" i="1"/>
  <c r="J26" i="1"/>
  <c r="G38" i="1"/>
  <c r="F38" i="1"/>
  <c r="J23" i="1"/>
  <c r="J24" i="1"/>
  <c r="J25" i="1"/>
  <c r="J27" i="1"/>
  <c r="E24" i="1"/>
  <c r="E26" i="1"/>
  <c r="G8" i="12" l="1"/>
  <c r="G72" i="12" s="1"/>
  <c r="V44" i="12"/>
  <c r="V58" i="12"/>
  <c r="V49" i="12"/>
  <c r="Q62" i="12"/>
  <c r="I54" i="1"/>
  <c r="V62" i="12"/>
  <c r="Q44" i="12"/>
  <c r="I59" i="1"/>
  <c r="I20" i="1" s="1"/>
  <c r="O44" i="12"/>
  <c r="I18" i="1"/>
  <c r="K58" i="12"/>
  <c r="I58" i="12"/>
  <c r="M59" i="12"/>
  <c r="M58" i="12" s="1"/>
  <c r="M44" i="12"/>
  <c r="K8" i="12"/>
  <c r="F41" i="1"/>
  <c r="K49" i="12"/>
  <c r="O28" i="12"/>
  <c r="V8" i="12"/>
  <c r="F39" i="1"/>
  <c r="I62" i="12"/>
  <c r="I49" i="12"/>
  <c r="O62" i="12"/>
  <c r="Q28" i="12"/>
  <c r="K62" i="12"/>
  <c r="Q8" i="12"/>
  <c r="M49" i="12"/>
  <c r="O49" i="12"/>
  <c r="Q58" i="12"/>
  <c r="K44" i="12"/>
  <c r="I53" i="1"/>
  <c r="K28" i="12"/>
  <c r="O8" i="12"/>
  <c r="AF72" i="12"/>
  <c r="Q49" i="12"/>
  <c r="O58" i="12"/>
  <c r="I44" i="12"/>
  <c r="V28" i="12"/>
  <c r="I28" i="12"/>
  <c r="I8" i="12"/>
  <c r="M8" i="12"/>
  <c r="M62" i="12"/>
  <c r="I55" i="1"/>
  <c r="I58" i="1"/>
  <c r="M30" i="12"/>
  <c r="M28" i="12" s="1"/>
  <c r="I52" i="1" l="1"/>
  <c r="I57" i="1"/>
  <c r="I17" i="1"/>
  <c r="F42" i="1"/>
  <c r="G23" i="1" s="1"/>
  <c r="G40" i="1"/>
  <c r="I40" i="1" s="1"/>
  <c r="G39" i="1"/>
  <c r="G42" i="1" s="1"/>
  <c r="G41" i="1"/>
  <c r="I41" i="1" s="1"/>
  <c r="I16" i="1" l="1"/>
  <c r="I21" i="1" s="1"/>
  <c r="G25" i="1" s="1"/>
  <c r="A27" i="1" s="1"/>
  <c r="A28" i="1" s="1"/>
  <c r="I60" i="1"/>
  <c r="I39" i="1"/>
  <c r="I42" i="1" s="1"/>
  <c r="G26" i="1" l="1"/>
  <c r="G28" i="1" s="1"/>
  <c r="J41" i="1"/>
  <c r="J39" i="1"/>
  <c r="J42" i="1" s="1"/>
  <c r="J40" i="1"/>
  <c r="J59" i="1"/>
  <c r="J55" i="1"/>
  <c r="J58" i="1"/>
  <c r="J57" i="1"/>
  <c r="J56" i="1"/>
  <c r="J54" i="1"/>
  <c r="J52" i="1"/>
  <c r="J53" i="1"/>
  <c r="G29" i="1" l="1"/>
  <c r="J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Kuruc</author>
  </authors>
  <commentList>
    <comment ref="S6" authorId="0" shapeId="0" xr:uid="{503B7F0E-935C-45A0-B64E-1ADDFAAECCA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3C420F05-8CF8-4403-A846-2949FFC29AB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<sst xmlns="http://schemas.openxmlformats.org/spreadsheetml/2006/main" count="497" uniqueCount="238">
  <si>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</si>
  <si>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</si>
  <si>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</si>
  <si>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</si>
  <si>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</si>
  <si>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</si>
  <si>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</si>
  <si>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</si>
  <si>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</si>
  <si>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</si>
  <si>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</si>
  <si>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</si>
  <si>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</si>
  <si>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</si>
  <si>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</si>
  <si>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</si>
  <si>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</si>
  <si>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</si>
  <si>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</si>
  <si>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</si>
  <si>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</si>
  <si>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</si>
  <si>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</si>
  <si>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</si>
  <si>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</si>
  <si>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</si>
  <si>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</si>
  <si>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</si>
  <si>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</si>
  <si>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</si>
  <si>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</si>
  <si>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</si>
  <si>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</si>
  <si>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</si>
  <si>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</si>
  <si>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</si>
  <si>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</si>
  <si>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</si>
  <si>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</si>
  <si>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</si>
  <si>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</si>
  <si>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</si>
  <si>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</si>
  <si>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položkový rozpočet</t>
  </si>
  <si>
    <t>01</t>
  </si>
  <si>
    <t>Objekt</t>
  </si>
  <si>
    <t>Objekt:</t>
  </si>
  <si>
    <t>Rozpočet:</t>
  </si>
  <si>
    <t>Stavba</t>
  </si>
  <si>
    <t>Celkem za stavbu</t>
  </si>
  <si>
    <t>CZK</t>
  </si>
  <si>
    <t>#POPS</t>
  </si>
  <si>
    <t>#POPO</t>
  </si>
  <si>
    <t>#POPR</t>
  </si>
  <si>
    <t>Rekapitulace dílů</t>
  </si>
  <si>
    <t>Typ dílu</t>
  </si>
  <si>
    <t>96</t>
  </si>
  <si>
    <t>Bourání konstrukcí</t>
  </si>
  <si>
    <t>712</t>
  </si>
  <si>
    <t>Povlakové krytiny</t>
  </si>
  <si>
    <t>713</t>
  </si>
  <si>
    <t>Izolace tepelné</t>
  </si>
  <si>
    <t>721</t>
  </si>
  <si>
    <t>Zdravotně technické instalace budov</t>
  </si>
  <si>
    <t>762</t>
  </si>
  <si>
    <t>Konstrukce tesařské</t>
  </si>
  <si>
    <t>764</t>
  </si>
  <si>
    <t>Konstrukce klempířské</t>
  </si>
  <si>
    <t>767</t>
  </si>
  <si>
    <t>Konstrukce zámečnické</t>
  </si>
  <si>
    <t>VON</t>
  </si>
  <si>
    <t>Vedlejší a ostatní náklady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</si>
  <si>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</si>
  <si>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</si>
  <si>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</si>
  <si>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</si>
  <si>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</si>
  <si>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</si>
  <si>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</si>
  <si>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</si>
  <si>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</si>
  <si>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</si>
  <si>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</si>
  <si>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</si>
  <si>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</si>
  <si>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</si>
  <si>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</si>
  <si>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</si>
  <si>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</si>
  <si>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</si>
  <si>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</si>
  <si>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</si>
  <si>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</si>
  <si>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</si>
  <si>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</si>
  <si>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</si>
  <si>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</si>
  <si>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</si>
  <si>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</si>
  <si>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</si>
  <si>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</si>
  <si>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</si>
  <si>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m2</t>
  </si>
  <si>
    <t>Vlastní</t>
  </si>
  <si>
    <t>Indiv</t>
  </si>
  <si>
    <t>Běžná</t>
  </si>
  <si>
    <t>POL1_1</t>
  </si>
  <si>
    <t>t</t>
  </si>
  <si>
    <t>m</t>
  </si>
  <si>
    <t>kus</t>
  </si>
  <si>
    <t>767311810R00</t>
  </si>
  <si>
    <t>721210823R00</t>
  </si>
  <si>
    <t>Demontáž střešní vpusti DN 125 mm</t>
  </si>
  <si>
    <t>721210833R00</t>
  </si>
  <si>
    <t>Odvětrávacích komínků kanalizace DN 125 mm</t>
  </si>
  <si>
    <t>979011111R00</t>
  </si>
  <si>
    <t>Svislá doprava suti a vybour. hmot za 2.NP a 1.PP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</si>
  <si>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</si>
  <si>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</si>
  <si>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</si>
  <si>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</si>
  <si>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</si>
  <si>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</si>
  <si>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</si>
  <si>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</si>
  <si>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POL1_7</t>
  </si>
  <si>
    <t>712378005R00</t>
  </si>
  <si>
    <t>Stěnová lišta vyhnutá VIPLANYL rš 100 mm</t>
  </si>
  <si>
    <t>712378006R00</t>
  </si>
  <si>
    <t>Rohová lišta vnější VIPLANYL rš 100 mm</t>
  </si>
  <si>
    <t>712378007R00</t>
  </si>
  <si>
    <t>Rohová lišta vnitřní VIPLANYL rš 100 mm</t>
  </si>
  <si>
    <t>712378110R00</t>
  </si>
  <si>
    <t>Vnitřní rohová tvarovka Fatrafol</t>
  </si>
  <si>
    <t>712378111R00</t>
  </si>
  <si>
    <t>Vnější rohová tvarovka Fatrafol</t>
  </si>
  <si>
    <t>712871801RT1</t>
  </si>
  <si>
    <t>Provedení povlakové krytiny střech, samostatné vytažení povlaku, fólie, položená volně, 1 vrstva - folie ve specifikaci</t>
  </si>
  <si>
    <t>712391171RT1</t>
  </si>
  <si>
    <t>Položení podkladní textilie na střechách do 10°, 1 vrstva - textilie ve specifikaci</t>
  </si>
  <si>
    <t>712891171RT1</t>
  </si>
  <si>
    <t>Samostatné vytažení podkladní textilie, 1 vrstva - textilie ve specifikaci</t>
  </si>
  <si>
    <t>POL3_0</t>
  </si>
  <si>
    <t>998712202R00</t>
  </si>
  <si>
    <t>Přesun hmot pro povlakové krytiny, výšky do 12 m</t>
  </si>
  <si>
    <t>Přesun hmot pro izolace tepelné, výšky do 12 m</t>
  </si>
  <si>
    <t>721231211RT6</t>
  </si>
  <si>
    <t>Vtok střešní sanační TW v povlakové krytině, průměr 125 mm</t>
  </si>
  <si>
    <t>Přesun hmot pro vnitřní kanalizaci, výšky do 12 m</t>
  </si>
  <si>
    <t>998762202R00</t>
  </si>
  <si>
    <t>Připojovací dilatační lišta z lakovaného plechu KJG, rš 120 mm</t>
  </si>
  <si>
    <t>Přesun hmot pro klempířské konstr., výšky do 12 m</t>
  </si>
  <si>
    <t>Přesun hmot pro zámečnické konstr., výšky do 12 m</t>
  </si>
  <si>
    <t>VON_01</t>
  </si>
  <si>
    <t>Individuální mimostaveništní doprava</t>
  </si>
  <si>
    <t>Práce</t>
  </si>
  <si>
    <t>POL1_</t>
  </si>
  <si>
    <t>SUM</t>
  </si>
  <si>
    <t>Poznámky uchazeče k zadání</t>
  </si>
  <si>
    <t>POPUZIV</t>
  </si>
  <si>
    <t>END</t>
  </si>
  <si>
    <t>001</t>
  </si>
  <si>
    <t>Položkový rozpočet</t>
  </si>
  <si>
    <t>Popis rozpočtu: 1 - Položkový rozpočet</t>
  </si>
  <si>
    <t>Rekonstrukce střešního pláště ZŠ a MŠ Dr. Joklíka</t>
  </si>
  <si>
    <t>Střecha nad vstupem</t>
  </si>
  <si>
    <t>Základní škola a Mateřská škola Dr. Joklíka
příspěvková organizace města Kyjova</t>
  </si>
  <si>
    <t>Sídliště U Vodojemu 1261</t>
  </si>
  <si>
    <t>Kyjov</t>
  </si>
  <si>
    <t>Popis objektu: 01 - Střecha nad vstupem</t>
  </si>
  <si>
    <t>Popis stavby: 001 - Rekonstrukce střešního pláště ZŠ a MŠ Dr. Joklíka Kyjov</t>
  </si>
  <si>
    <t>Rekonstrukce střešního pláště ZŠ a MŠ Dr. Joklíka Kyjov</t>
  </si>
  <si>
    <t>764430840R00</t>
  </si>
  <si>
    <t>Demontáž oplechování zdí,rš od 330 do 500 mm</t>
  </si>
  <si>
    <t>Odstranění mechu ze střech plochých do 10°, povlaková krytina</t>
  </si>
  <si>
    <t xml:space="preserve">Odstranění povlakové krytiny střech do 10°, 2 vrstvy, z ploch jednotlivě nad 20 m2  </t>
  </si>
  <si>
    <t>979011321R00</t>
  </si>
  <si>
    <t>Montáž a demontáž shozu za 2.NP</t>
  </si>
  <si>
    <t>979011331R00</t>
  </si>
  <si>
    <t>Pronájem shozu (za metr)</t>
  </si>
  <si>
    <t>den</t>
  </si>
  <si>
    <t>998713202R00</t>
  </si>
  <si>
    <t>998721202R00</t>
  </si>
  <si>
    <t>762088116R00</t>
  </si>
  <si>
    <t xml:space="preserve">Zakrývání provizorní plachtou 15x20m, vč. odstranění  </t>
  </si>
  <si>
    <t>998764202R00</t>
  </si>
  <si>
    <t>712378008R00</t>
  </si>
  <si>
    <t xml:space="preserve">Pásek VIPLANYL rš 50 mm  </t>
  </si>
  <si>
    <t>283221051R</t>
  </si>
  <si>
    <t xml:space="preserve">Fólie hydroizolační PVC-P, FATRAFOL 810/V tl. 2,0 mm, střešní  </t>
  </si>
  <si>
    <t>712378101RT3</t>
  </si>
  <si>
    <t>713141120R00</t>
  </si>
  <si>
    <t>283757114R</t>
  </si>
  <si>
    <t xml:space="preserve">Deska izolační EPS 150, Isover tl. 40 mm  </t>
  </si>
  <si>
    <t xml:space="preserve">Komínek odvětrání kanalizace s manžetou TWOP 50 PVC, průměr 110 mm  </t>
  </si>
  <si>
    <t>764817168RT2</t>
  </si>
  <si>
    <t>446122001R00</t>
  </si>
  <si>
    <t>611409886R</t>
  </si>
  <si>
    <t>69366195R</t>
  </si>
  <si>
    <t xml:space="preserve">Textilie separační sklovláknitá FILTEK V 120 g/m2  </t>
  </si>
  <si>
    <t>712373111RW1</t>
  </si>
  <si>
    <t xml:space="preserve">Provedení povlakové krytiny střech do 10°, fólií kotvenou do betonového podkladu, 6 kotev/m2, pro tloušťku tepelné izolace do 400 mm, bez dodávky fólie  </t>
  </si>
  <si>
    <t>Demontáž střešního výlezu ocelového, vč. podsady</t>
  </si>
  <si>
    <t>71200001R00</t>
  </si>
  <si>
    <t>Perforace povkladkové krytiny z PVC folie</t>
  </si>
  <si>
    <t>76433-4810R00</t>
  </si>
  <si>
    <t xml:space="preserve">Demontáž lemování zdí, rš 100 mm, plochá střecha  </t>
  </si>
  <si>
    <t>97901121R00</t>
  </si>
  <si>
    <t xml:space="preserve">Příplatek za každé další podlaží  </t>
  </si>
  <si>
    <t>979011329R00</t>
  </si>
  <si>
    <t xml:space="preserve">Přípl. k mont.a dem. shozu za každé další podlaží  </t>
  </si>
  <si>
    <t>podlaž</t>
  </si>
  <si>
    <t>97901332R00</t>
  </si>
  <si>
    <t xml:space="preserve">Pronájem násypky (za kus)  </t>
  </si>
  <si>
    <t>979990122R00</t>
  </si>
  <si>
    <t xml:space="preserve">Poplatek za uložení suti - PVC střešní krytina, skupina odpadu 170203  </t>
  </si>
  <si>
    <t xml:space="preserve">Oplechování zdí (atik) z lakovaného Pz plechu, rš 680 mm, nalepení Enkolitem  </t>
  </si>
  <si>
    <t>998767202R00</t>
  </si>
  <si>
    <t>Výlez na plochou střechu, rozměr 920 x 1300 mm, neprůhledný s plastovou manžetou kolmou</t>
  </si>
  <si>
    <t>762991111R00</t>
  </si>
  <si>
    <t xml:space="preserve">Montáž a demontáž stavebního vrátku  </t>
  </si>
  <si>
    <t>762991121R00</t>
  </si>
  <si>
    <t xml:space="preserve">Pronájem lanového stavebního vrátku  </t>
  </si>
  <si>
    <t>Přesun hmot pro tesařské konstr., výšky do 12 m</t>
  </si>
  <si>
    <t xml:space="preserve">Montáž oplocení rámového H do 2,0 m  </t>
  </si>
  <si>
    <t>767914130R00</t>
  </si>
  <si>
    <t>767914830R00</t>
  </si>
  <si>
    <t xml:space="preserve">Demontáž oplocení rámového H do 2 m  </t>
  </si>
  <si>
    <t>VON_02</t>
  </si>
  <si>
    <t>Zařízení staveniště - WC mobilní servis</t>
  </si>
  <si>
    <t>712300841R00</t>
  </si>
  <si>
    <t>712300832RT3</t>
  </si>
  <si>
    <t xml:space="preserve">Montáž nadstřešních dílců - výlezů na střechu  </t>
  </si>
  <si>
    <t>764396230R00</t>
  </si>
  <si>
    <t>výpočet: plocha střechy * 2 vrstvy - 476,62*2 = 953,24</t>
  </si>
  <si>
    <t xml:space="preserve">	Montáž tepelné izolace střech, lepené bodově (dočasně) PU lepidlem, 1 vrstvá</t>
  </si>
  <si>
    <t xml:space="preserve">výpočet: plocha střechy * 2 vrstvy - 476,62*2 = 953,24 </t>
  </si>
  <si>
    <t>výpočet: plocha střechy * 2 vrstvy - 96.59*2=193,18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</si>
</sst>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rgb="FFFF0000"/>
      <name val="Arial CE"/>
      <charset val="238"/>
    </font>
    <font>
      <sz val="8"/>
      <color rgb="FF0070C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4" xfId="0" applyNumberFormat="1" applyFont="1" applyBorder="1" applyAlignment="1">
      <alignment horizontal="right" vertical="center" wrapText="1" shrinkToFit="1"/>
    </xf>
    <xf numFmtId="4" fontId="3" fillId="0" borderId="34" xfId="0" applyNumberFormat="1" applyFont="1" applyBorder="1" applyAlignment="1">
      <alignment horizontal="right" vertical="center" shrinkToFit="1"/>
    </xf>
    <xf numFmtId="4" fontId="0" fillId="0" borderId="34" xfId="0" applyNumberFormat="1" applyBorder="1" applyAlignment="1">
      <alignment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 shrinkToFit="1"/>
    </xf>
    <xf numFmtId="4" fontId="8" fillId="0" borderId="34" xfId="0" applyNumberFormat="1" applyFont="1" applyBorder="1" applyAlignment="1">
      <alignment vertical="center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4" xfId="0" applyNumberFormat="1" applyBorder="1" applyAlignment="1">
      <alignment vertical="center" wrapText="1" shrinkToFit="1"/>
    </xf>
    <xf numFmtId="4" fontId="15" fillId="3" borderId="37" xfId="0" applyNumberFormat="1" applyFont="1" applyFill="1" applyBorder="1" applyAlignment="1">
      <alignment vertical="center" wrapText="1" shrinkToFit="1"/>
    </xf>
    <xf numFmtId="4" fontId="15" fillId="3" borderId="37" xfId="0" applyNumberFormat="1" applyFont="1" applyFill="1" applyBorder="1" applyAlignment="1">
      <alignment vertical="center" shrinkToFit="1"/>
    </xf>
    <xf numFmtId="4" fontId="0" fillId="3" borderId="38" xfId="0" applyNumberFormat="1" applyFill="1" applyBorder="1" applyAlignment="1">
      <alignment vertical="center" shrinkToFit="1"/>
    </xf>
    <xf numFmtId="3" fontId="0" fillId="3" borderId="38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4" fontId="7" fillId="3" borderId="38" xfId="0" applyNumberFormat="1" applyFont="1" applyFill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3" borderId="38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3" borderId="38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4" borderId="0" xfId="0" applyNumberFormat="1" applyFont="1" applyFill="1" applyAlignment="1" applyProtection="1">
      <alignment vertical="top" shrinkToFit="1"/>
      <protection locked="0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9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40" xfId="0" applyFont="1" applyBorder="1" applyAlignment="1">
      <alignment vertical="top"/>
    </xf>
    <xf numFmtId="49" fontId="17" fillId="0" borderId="41" xfId="0" applyNumberFormat="1" applyFont="1" applyBorder="1" applyAlignment="1">
      <alignment vertical="top"/>
    </xf>
    <xf numFmtId="0" fontId="17" fillId="0" borderId="41" xfId="0" applyFont="1" applyBorder="1" applyAlignment="1">
      <alignment horizontal="center" vertical="top" shrinkToFit="1"/>
    </xf>
    <xf numFmtId="165" fontId="17" fillId="0" borderId="41" xfId="0" applyNumberFormat="1" applyFont="1" applyBorder="1" applyAlignment="1">
      <alignment vertical="top" shrinkToFit="1"/>
    </xf>
    <xf numFmtId="4" fontId="17" fillId="4" borderId="41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0" fontId="17" fillId="0" borderId="43" xfId="0" applyFont="1" applyBorder="1" applyAlignment="1">
      <alignment vertical="top"/>
    </xf>
    <xf numFmtId="49" fontId="17" fillId="0" borderId="44" xfId="0" applyNumberFormat="1" applyFont="1" applyBorder="1" applyAlignment="1">
      <alignment vertical="top"/>
    </xf>
    <xf numFmtId="0" fontId="17" fillId="0" borderId="44" xfId="0" applyFont="1" applyBorder="1" applyAlignment="1">
      <alignment horizontal="center" vertical="top" shrinkToFit="1"/>
    </xf>
    <xf numFmtId="165" fontId="17" fillId="0" borderId="44" xfId="0" applyNumberFormat="1" applyFont="1" applyBorder="1" applyAlignment="1">
      <alignment vertical="top" shrinkToFit="1"/>
    </xf>
    <xf numFmtId="4" fontId="17" fillId="4" borderId="44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4" xfId="0" applyNumberFormat="1" applyFont="1" applyBorder="1" applyAlignment="1">
      <alignment horizontal="left" vertical="top" wrapText="1"/>
    </xf>
    <xf numFmtId="49" fontId="17" fillId="0" borderId="4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8" fillId="0" borderId="0" xfId="0" applyFont="1"/>
    <xf numFmtId="49" fontId="19" fillId="0" borderId="44" xfId="0" applyNumberFormat="1" applyFont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0" fillId="0" borderId="18" xfId="0" applyBorder="1" applyAlignment="1">
      <alignment horizontal="left" vertical="top" wrapText="1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9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&#353;it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erver/2003/029_03/Se&#353;it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papp01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  <sheetName val="owssvr(1)"/>
      <sheetName val="List1"/>
      <sheetName val="Helios Orange - Přijaté faktury"/>
      <sheetName val="List2"/>
      <sheetName val="List3"/>
      <sheetName val="položkový rozpočet - eura"/>
      <sheetName val="Helios Orange - Vydané faktury"/>
      <sheetName val="Helios Orange - Výdejky"/>
    </sheetNames>
    <sheetDataSet>
      <sheetData sheetId="0">
        <row r="6">
          <cell r="C6" t="str">
            <v>BD Hutník 1447-54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39</v>
      </c>
    </row>
    <row r="2" spans="1:7" ht="57.75" customHeight="1" x14ac:dyDescent="0.2">
      <c r="A2" s="187" t="s">
        <v>40</v>
      </c>
      <c r="B2" s="187"/>
      <c r="C2" s="187"/>
      <c r="D2" s="187"/>
      <c r="E2" s="187"/>
      <c r="F2" s="187"/>
      <c r="G2" s="18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3"/>
  <sheetViews>
    <sheetView showGridLines="0" topLeftCell="B1" zoomScale="115" zoomScaleNormal="115" zoomScaleSheetLayoutView="75" workbookViewId="0">
      <selection activeCell="L4" sqref="L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37</v>
      </c>
      <c r="B1" s="188" t="s">
        <v>4</v>
      </c>
      <c r="C1" s="189"/>
      <c r="D1" s="189"/>
      <c r="E1" s="189"/>
      <c r="F1" s="189"/>
      <c r="G1" s="189"/>
      <c r="H1" s="189"/>
      <c r="I1" s="189"/>
      <c r="J1" s="190"/>
    </row>
    <row r="2" spans="1:15" ht="36" customHeight="1" x14ac:dyDescent="0.2">
      <c r="A2" s="2"/>
      <c r="B2" s="75" t="s">
        <v>24</v>
      </c>
      <c r="C2" s="76"/>
      <c r="D2" s="77" t="s">
        <v>161</v>
      </c>
      <c r="E2" s="197" t="s">
        <v>164</v>
      </c>
      <c r="F2" s="198"/>
      <c r="G2" s="198"/>
      <c r="H2" s="198"/>
      <c r="I2" s="198"/>
      <c r="J2" s="199"/>
      <c r="O2" s="1"/>
    </row>
    <row r="3" spans="1:15" ht="27" customHeight="1" x14ac:dyDescent="0.2">
      <c r="A3" s="2"/>
      <c r="B3" s="78" t="s">
        <v>46</v>
      </c>
      <c r="C3" s="76"/>
      <c r="D3" s="79" t="s">
        <v>44</v>
      </c>
      <c r="E3" s="200" t="s">
        <v>165</v>
      </c>
      <c r="F3" s="201"/>
      <c r="G3" s="201"/>
      <c r="H3" s="201"/>
      <c r="I3" s="201"/>
      <c r="J3" s="202"/>
    </row>
    <row r="4" spans="1:15" ht="23.25" customHeight="1" x14ac:dyDescent="0.2">
      <c r="A4" s="74">
        <v>1937006</v>
      </c>
      <c r="B4" s="80" t="s">
        <v>47</v>
      </c>
      <c r="C4" s="81"/>
      <c r="D4" s="82" t="s">
        <v>42</v>
      </c>
      <c r="E4" s="210" t="s">
        <v>162</v>
      </c>
      <c r="F4" s="211"/>
      <c r="G4" s="211"/>
      <c r="H4" s="211"/>
      <c r="I4" s="211"/>
      <c r="J4" s="212"/>
    </row>
    <row r="5" spans="1:15" ht="24" customHeight="1" x14ac:dyDescent="0.2">
      <c r="A5" s="2"/>
      <c r="B5" s="31" t="s">
        <v>23</v>
      </c>
      <c r="D5" s="213" t="s">
        <v>166</v>
      </c>
      <c r="E5" s="214"/>
      <c r="F5" s="214"/>
      <c r="G5" s="214"/>
      <c r="H5" s="18" t="s">
        <v>41</v>
      </c>
      <c r="I5" s="22">
        <v>48847747</v>
      </c>
      <c r="J5" s="8"/>
    </row>
    <row r="6" spans="1:15" ht="15.75" customHeight="1" x14ac:dyDescent="0.2">
      <c r="A6" s="2"/>
      <c r="B6" s="28"/>
      <c r="C6" s="55"/>
      <c r="D6" s="215" t="s">
        <v>167</v>
      </c>
      <c r="E6" s="216"/>
      <c r="F6" s="216"/>
      <c r="G6" s="216"/>
      <c r="H6" s="18" t="s">
        <v>35</v>
      </c>
      <c r="I6" s="22"/>
      <c r="J6" s="8"/>
    </row>
    <row r="7" spans="1:15" ht="15.75" customHeight="1" x14ac:dyDescent="0.2">
      <c r="A7" s="2"/>
      <c r="B7" s="29"/>
      <c r="C7" s="56"/>
      <c r="D7" s="53">
        <v>69701</v>
      </c>
      <c r="E7" s="217" t="s">
        <v>168</v>
      </c>
      <c r="F7" s="218"/>
      <c r="G7" s="218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41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35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04"/>
      <c r="E11" s="204"/>
      <c r="F11" s="204"/>
      <c r="G11" s="204"/>
      <c r="H11" s="18" t="s">
        <v>41</v>
      </c>
      <c r="I11" s="83"/>
      <c r="J11" s="8"/>
    </row>
    <row r="12" spans="1:15" ht="15.75" customHeight="1" x14ac:dyDescent="0.2">
      <c r="A12" s="2"/>
      <c r="B12" s="28"/>
      <c r="C12" s="55"/>
      <c r="D12" s="209"/>
      <c r="E12" s="209"/>
      <c r="F12" s="209"/>
      <c r="G12" s="209"/>
      <c r="H12" s="18" t="s">
        <v>35</v>
      </c>
      <c r="I12" s="83"/>
      <c r="J12" s="8"/>
    </row>
    <row r="13" spans="1:15" ht="15.75" customHeight="1" x14ac:dyDescent="0.2">
      <c r="A13" s="2"/>
      <c r="B13" s="29"/>
      <c r="C13" s="56"/>
      <c r="D13" s="219"/>
      <c r="E13" s="219"/>
      <c r="F13" s="219"/>
      <c r="G13" s="219"/>
      <c r="H13" s="19"/>
      <c r="I13" s="23"/>
      <c r="J13" s="34"/>
    </row>
    <row r="14" spans="1:15" ht="24" customHeight="1" x14ac:dyDescent="0.2">
      <c r="A14" s="2"/>
      <c r="B14" s="43" t="s">
        <v>22</v>
      </c>
      <c r="C14" s="220"/>
      <c r="D14" s="220"/>
      <c r="E14" s="58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33</v>
      </c>
      <c r="C15" s="59"/>
      <c r="D15" s="54"/>
      <c r="E15" s="203"/>
      <c r="F15" s="203"/>
      <c r="G15" s="205"/>
      <c r="H15" s="205"/>
      <c r="I15" s="205" t="s">
        <v>30</v>
      </c>
      <c r="J15" s="206"/>
    </row>
    <row r="16" spans="1:15" ht="23.25" customHeight="1" x14ac:dyDescent="0.2">
      <c r="A16" s="140" t="s">
        <v>25</v>
      </c>
      <c r="B16" s="38" t="s">
        <v>25</v>
      </c>
      <c r="C16" s="60"/>
      <c r="D16" s="61"/>
      <c r="E16" s="194"/>
      <c r="F16" s="195"/>
      <c r="G16" s="194"/>
      <c r="H16" s="195"/>
      <c r="I16" s="194">
        <f>SUMIF(F52:F59,A16,I52:I59)+SUMIF(F52:F59,"PSU",I52:I59)</f>
        <v>0</v>
      </c>
      <c r="J16" s="196"/>
    </row>
    <row r="17" spans="1:10" ht="23.25" customHeight="1" x14ac:dyDescent="0.2">
      <c r="A17" s="140" t="s">
        <v>26</v>
      </c>
      <c r="B17" s="38" t="s">
        <v>26</v>
      </c>
      <c r="C17" s="60"/>
      <c r="D17" s="61"/>
      <c r="E17" s="194"/>
      <c r="F17" s="195"/>
      <c r="G17" s="194"/>
      <c r="H17" s="195"/>
      <c r="I17" s="194">
        <f>SUMIF(F52:F59,A17,I52:I59)</f>
        <v>0</v>
      </c>
      <c r="J17" s="196"/>
    </row>
    <row r="18" spans="1:10" ht="23.25" customHeight="1" x14ac:dyDescent="0.2">
      <c r="A18" s="140" t="s">
        <v>27</v>
      </c>
      <c r="B18" s="38" t="s">
        <v>27</v>
      </c>
      <c r="C18" s="60"/>
      <c r="D18" s="61"/>
      <c r="E18" s="194"/>
      <c r="F18" s="195"/>
      <c r="G18" s="194"/>
      <c r="H18" s="195"/>
      <c r="I18" s="194">
        <f>SUMIF(F52:F59,A18,I52:I59)</f>
        <v>0</v>
      </c>
      <c r="J18" s="196"/>
    </row>
    <row r="19" spans="1:10" ht="23.25" customHeight="1" x14ac:dyDescent="0.2">
      <c r="A19" s="140" t="s">
        <v>73</v>
      </c>
      <c r="B19" s="38" t="s">
        <v>28</v>
      </c>
      <c r="C19" s="60"/>
      <c r="D19" s="61"/>
      <c r="E19" s="194"/>
      <c r="F19" s="195"/>
      <c r="G19" s="194"/>
      <c r="H19" s="195"/>
      <c r="I19" s="194">
        <f>SUMIF(F52:F59,A19,I52:I59)</f>
        <v>0</v>
      </c>
      <c r="J19" s="196"/>
    </row>
    <row r="20" spans="1:10" ht="23.25" customHeight="1" x14ac:dyDescent="0.2">
      <c r="A20" s="140" t="s">
        <v>72</v>
      </c>
      <c r="B20" s="38" t="s">
        <v>29</v>
      </c>
      <c r="C20" s="60"/>
      <c r="D20" s="61"/>
      <c r="E20" s="194"/>
      <c r="F20" s="195"/>
      <c r="G20" s="194"/>
      <c r="H20" s="195"/>
      <c r="I20" s="194">
        <f>SUMIF(F52:F59,A20,I52:I59)</f>
        <v>0</v>
      </c>
      <c r="J20" s="196"/>
    </row>
    <row r="21" spans="1:10" ht="23.25" customHeight="1" x14ac:dyDescent="0.2">
      <c r="A21" s="2"/>
      <c r="B21" s="48" t="s">
        <v>30</v>
      </c>
      <c r="C21" s="62"/>
      <c r="D21" s="63"/>
      <c r="E21" s="207"/>
      <c r="F21" s="208"/>
      <c r="G21" s="207"/>
      <c r="H21" s="208"/>
      <c r="I21" s="207">
        <f>SUM(I16:J20)</f>
        <v>0</v>
      </c>
      <c r="J21" s="231"/>
    </row>
    <row r="22" spans="1:10" ht="33" customHeight="1" x14ac:dyDescent="0.2">
      <c r="A22" s="2"/>
      <c r="B22" s="42" t="s">
        <v>34</v>
      </c>
      <c r="C22" s="60"/>
      <c r="D22" s="61"/>
      <c r="E22" s="64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0"/>
      <c r="D23" s="61"/>
      <c r="E23" s="65">
        <v>12</v>
      </c>
      <c r="F23" s="39" t="s">
        <v>0</v>
      </c>
      <c r="G23" s="222">
        <f>ZakladDPHSniVypocet</f>
        <v>0</v>
      </c>
      <c r="H23" s="223"/>
      <c r="I23" s="223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0"/>
      <c r="D24" s="61"/>
      <c r="E24" s="65">
        <f>SazbaDPH1</f>
        <v>12</v>
      </c>
      <c r="F24" s="39" t="s">
        <v>0</v>
      </c>
      <c r="G24" s="229">
        <v>0</v>
      </c>
      <c r="H24" s="230"/>
      <c r="I24" s="230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0"/>
      <c r="D25" s="61"/>
      <c r="E25" s="65">
        <v>21</v>
      </c>
      <c r="F25" s="39" t="s">
        <v>0</v>
      </c>
      <c r="G25" s="222">
        <f>I21</f>
        <v>0</v>
      </c>
      <c r="H25" s="223"/>
      <c r="I25" s="223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6"/>
      <c r="D26" s="54"/>
      <c r="E26" s="67">
        <f>SazbaDPH2</f>
        <v>21</v>
      </c>
      <c r="F26" s="30" t="s">
        <v>0</v>
      </c>
      <c r="G26" s="191">
        <f>ZakladDPHZakl*0.21</f>
        <v>0</v>
      </c>
      <c r="H26" s="192"/>
      <c r="I26" s="192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5</v>
      </c>
      <c r="C27" s="68"/>
      <c r="D27" s="69"/>
      <c r="E27" s="68"/>
      <c r="F27" s="16"/>
      <c r="G27" s="193">
        <v>0</v>
      </c>
      <c r="H27" s="193"/>
      <c r="I27" s="193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3" t="s">
        <v>36</v>
      </c>
      <c r="C28" s="114"/>
      <c r="D28" s="114"/>
      <c r="E28" s="115"/>
      <c r="F28" s="116"/>
      <c r="G28" s="221">
        <f>ZakladDPHZakl+DPHZakl</f>
        <v>0</v>
      </c>
      <c r="H28" s="224"/>
      <c r="I28" s="224"/>
      <c r="J28" s="117" t="str">
        <f t="shared" si="0"/>
        <v>CZK</v>
      </c>
    </row>
    <row r="29" spans="1:10" ht="27.75" hidden="1" customHeight="1" thickBot="1" x14ac:dyDescent="0.25">
      <c r="A29" s="2"/>
      <c r="B29" s="113" t="s">
        <v>36</v>
      </c>
      <c r="C29" s="118"/>
      <c r="D29" s="118"/>
      <c r="E29" s="118"/>
      <c r="F29" s="119"/>
      <c r="G29" s="221">
        <f>ZakladDPHSni+DPHSni+ZakladDPHZakl+DPHZakl+Zaokrouhleni</f>
        <v>0</v>
      </c>
      <c r="H29" s="221"/>
      <c r="I29" s="221"/>
      <c r="J29" s="120" t="s">
        <v>50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0" t="s">
        <v>12</v>
      </c>
      <c r="D32" s="71"/>
      <c r="E32" s="71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2"/>
      <c r="D34" s="225"/>
      <c r="E34" s="226"/>
      <c r="G34" s="227"/>
      <c r="H34" s="228"/>
      <c r="I34" s="228"/>
      <c r="J34" s="25"/>
    </row>
    <row r="35" spans="1:10" ht="12.75" customHeight="1" x14ac:dyDescent="0.2">
      <c r="A35" s="2"/>
      <c r="B35" s="2"/>
      <c r="D35" s="236" t="s">
        <v>2</v>
      </c>
      <c r="E35" s="236"/>
      <c r="H35" s="10" t="s">
        <v>3</v>
      </c>
      <c r="J35" s="9"/>
    </row>
    <row r="36" spans="1:10" ht="13.5" customHeight="1" thickBot="1" x14ac:dyDescent="0.25">
      <c r="A36" s="11"/>
      <c r="B36" s="11"/>
      <c r="C36" s="73"/>
      <c r="D36" s="73"/>
      <c r="E36" s="73"/>
      <c r="F36" s="12"/>
      <c r="G36" s="12"/>
      <c r="H36" s="12"/>
      <c r="I36" s="12"/>
      <c r="J36" s="13"/>
    </row>
    <row r="37" spans="1:10" ht="27" hidden="1" customHeight="1" x14ac:dyDescent="0.2">
      <c r="B37" s="86" t="s">
        <v>17</v>
      </c>
      <c r="C37" s="87"/>
      <c r="D37" s="87"/>
      <c r="E37" s="87"/>
      <c r="F37" s="88"/>
      <c r="G37" s="88"/>
      <c r="H37" s="88"/>
      <c r="I37" s="88"/>
      <c r="J37" s="89"/>
    </row>
    <row r="38" spans="1:10" ht="25.5" hidden="1" customHeight="1" x14ac:dyDescent="0.2">
      <c r="A38" s="85" t="s">
        <v>38</v>
      </c>
      <c r="B38" s="90" t="s">
        <v>18</v>
      </c>
      <c r="C38" s="91" t="s">
        <v>6</v>
      </c>
      <c r="D38" s="91"/>
      <c r="E38" s="91"/>
      <c r="F38" s="92" t="str">
        <f>B23</f>
        <v>Základ pro sníženou DPH</v>
      </c>
      <c r="G38" s="92" t="str">
        <f>B25</f>
        <v>Základ pro základní DPH</v>
      </c>
      <c r="H38" s="93" t="s">
        <v>19</v>
      </c>
      <c r="I38" s="94" t="s">
        <v>1</v>
      </c>
      <c r="J38" s="95" t="s">
        <v>0</v>
      </c>
    </row>
    <row r="39" spans="1:10" ht="25.5" hidden="1" customHeight="1" x14ac:dyDescent="0.2">
      <c r="A39" s="85">
        <v>1</v>
      </c>
      <c r="B39" s="96" t="s">
        <v>48</v>
      </c>
      <c r="C39" s="232"/>
      <c r="D39" s="232"/>
      <c r="E39" s="232"/>
      <c r="F39" s="97">
        <f>'01 1 Pol'!AE72</f>
        <v>0</v>
      </c>
      <c r="G39" s="98">
        <f>'01 1 Pol'!AF72</f>
        <v>0</v>
      </c>
      <c r="H39" s="99"/>
      <c r="I39" s="100">
        <f>F39+G39+H39</f>
        <v>0</v>
      </c>
      <c r="J39" s="101" t="str">
        <f>IF(CenaCelkemVypocet=0,"",I39/CenaCelkemVypocet*100)</f>
        <v/>
      </c>
    </row>
    <row r="40" spans="1:10" ht="25.5" hidden="1" customHeight="1" x14ac:dyDescent="0.2">
      <c r="A40" s="85">
        <v>2</v>
      </c>
      <c r="B40" s="102" t="s">
        <v>44</v>
      </c>
      <c r="C40" s="233" t="s">
        <v>45</v>
      </c>
      <c r="D40" s="233"/>
      <c r="E40" s="233"/>
      <c r="F40" s="103">
        <f>'01 1 Pol'!AE72</f>
        <v>0</v>
      </c>
      <c r="G40" s="104">
        <f>'01 1 Pol'!AF72</f>
        <v>0</v>
      </c>
      <c r="H40" s="104"/>
      <c r="I40" s="105">
        <f>F40+G40+H40</f>
        <v>0</v>
      </c>
      <c r="J40" s="106" t="str">
        <f>IF(CenaCelkemVypocet=0,"",I40/CenaCelkemVypocet*100)</f>
        <v/>
      </c>
    </row>
    <row r="41" spans="1:10" ht="25.5" hidden="1" customHeight="1" x14ac:dyDescent="0.2">
      <c r="A41" s="85">
        <v>3</v>
      </c>
      <c r="B41" s="107" t="s">
        <v>42</v>
      </c>
      <c r="C41" s="232" t="s">
        <v>43</v>
      </c>
      <c r="D41" s="232"/>
      <c r="E41" s="232"/>
      <c r="F41" s="108">
        <f>'01 1 Pol'!AE72</f>
        <v>0</v>
      </c>
      <c r="G41" s="99">
        <f>'01 1 Pol'!AF72</f>
        <v>0</v>
      </c>
      <c r="H41" s="99"/>
      <c r="I41" s="100">
        <f>F41+G41+H41</f>
        <v>0</v>
      </c>
      <c r="J41" s="101" t="str">
        <f>IF(CenaCelkemVypocet=0,"",I41/CenaCelkemVypocet*100)</f>
        <v/>
      </c>
    </row>
    <row r="42" spans="1:10" ht="25.5" hidden="1" customHeight="1" x14ac:dyDescent="0.2">
      <c r="A42" s="85"/>
      <c r="B42" s="234" t="s">
        <v>49</v>
      </c>
      <c r="C42" s="235"/>
      <c r="D42" s="235"/>
      <c r="E42" s="235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1">
        <f>SUMIF(A39:A41,"=1",I39:I41)</f>
        <v>0</v>
      </c>
      <c r="J42" s="112">
        <f>SUMIF(A39:A41,"=1",J39:J41)</f>
        <v>0</v>
      </c>
    </row>
    <row r="44" spans="1:10" x14ac:dyDescent="0.2">
      <c r="A44" t="s">
        <v>51</v>
      </c>
      <c r="B44" t="s">
        <v>170</v>
      </c>
    </row>
    <row r="45" spans="1:10" x14ac:dyDescent="0.2">
      <c r="A45" t="s">
        <v>52</v>
      </c>
      <c r="B45" t="s">
        <v>169</v>
      </c>
    </row>
    <row r="46" spans="1:10" x14ac:dyDescent="0.2">
      <c r="A46" t="s">
        <v>53</v>
      </c>
      <c r="B46" t="s">
        <v>163</v>
      </c>
    </row>
    <row r="49" spans="1:10" ht="15.75" x14ac:dyDescent="0.25">
      <c r="B49" s="121" t="s">
        <v>54</v>
      </c>
    </row>
    <row r="51" spans="1:10" ht="25.5" customHeight="1" x14ac:dyDescent="0.2">
      <c r="A51" s="123"/>
      <c r="B51" s="126" t="s">
        <v>18</v>
      </c>
      <c r="C51" s="126" t="s">
        <v>6</v>
      </c>
      <c r="D51" s="127"/>
      <c r="E51" s="127"/>
      <c r="F51" s="128" t="s">
        <v>55</v>
      </c>
      <c r="G51" s="128"/>
      <c r="H51" s="128"/>
      <c r="I51" s="128" t="s">
        <v>30</v>
      </c>
      <c r="J51" s="128" t="s">
        <v>0</v>
      </c>
    </row>
    <row r="52" spans="1:10" ht="36.75" customHeight="1" x14ac:dyDescent="0.2">
      <c r="A52" s="124"/>
      <c r="B52" s="129" t="s">
        <v>56</v>
      </c>
      <c r="C52" s="237" t="s">
        <v>57</v>
      </c>
      <c r="D52" s="238"/>
      <c r="E52" s="238"/>
      <c r="F52" s="138" t="s">
        <v>25</v>
      </c>
      <c r="G52" s="130"/>
      <c r="H52" s="130"/>
      <c r="I52" s="130">
        <f>'01 1 Pol'!G8</f>
        <v>0</v>
      </c>
      <c r="J52" s="135" t="str">
        <f>IF(I60=0,"",I52/I60*100)</f>
        <v/>
      </c>
    </row>
    <row r="53" spans="1:10" ht="36.75" customHeight="1" x14ac:dyDescent="0.2">
      <c r="A53" s="124"/>
      <c r="B53" s="129" t="s">
        <v>58</v>
      </c>
      <c r="C53" s="237" t="s">
        <v>59</v>
      </c>
      <c r="D53" s="238"/>
      <c r="E53" s="238"/>
      <c r="F53" s="138" t="s">
        <v>26</v>
      </c>
      <c r="G53" s="130"/>
      <c r="H53" s="130"/>
      <c r="I53" s="130">
        <f>'01 1 Pol'!G28</f>
        <v>0</v>
      </c>
      <c r="J53" s="135" t="str">
        <f>IF(I60=0,"",I53/I60*100)</f>
        <v/>
      </c>
    </row>
    <row r="54" spans="1:10" ht="36.75" customHeight="1" x14ac:dyDescent="0.2">
      <c r="A54" s="124"/>
      <c r="B54" s="129" t="s">
        <v>60</v>
      </c>
      <c r="C54" s="237" t="s">
        <v>61</v>
      </c>
      <c r="D54" s="238"/>
      <c r="E54" s="238"/>
      <c r="F54" s="138" t="s">
        <v>26</v>
      </c>
      <c r="G54" s="130"/>
      <c r="H54" s="130"/>
      <c r="I54" s="130">
        <f>'01 1 Pol'!G44</f>
        <v>0</v>
      </c>
      <c r="J54" s="135" t="str">
        <f>IF(I60=0,"",I54/I60*100)</f>
        <v/>
      </c>
    </row>
    <row r="55" spans="1:10" ht="36.75" customHeight="1" x14ac:dyDescent="0.2">
      <c r="A55" s="124"/>
      <c r="B55" s="129" t="s">
        <v>62</v>
      </c>
      <c r="C55" s="237" t="s">
        <v>63</v>
      </c>
      <c r="D55" s="238"/>
      <c r="E55" s="238"/>
      <c r="F55" s="138" t="s">
        <v>26</v>
      </c>
      <c r="G55" s="130"/>
      <c r="H55" s="130"/>
      <c r="I55" s="130">
        <f>'01 1 Pol'!G49</f>
        <v>0</v>
      </c>
      <c r="J55" s="135" t="str">
        <f>IF(I60=0,"",I55/I60*100)</f>
        <v/>
      </c>
    </row>
    <row r="56" spans="1:10" ht="36.75" customHeight="1" x14ac:dyDescent="0.2">
      <c r="A56" s="124"/>
      <c r="B56" s="129" t="s">
        <v>64</v>
      </c>
      <c r="C56" s="237" t="s">
        <v>65</v>
      </c>
      <c r="D56" s="238"/>
      <c r="E56" s="238"/>
      <c r="F56" s="138" t="s">
        <v>26</v>
      </c>
      <c r="G56" s="130"/>
      <c r="H56" s="130"/>
      <c r="I56" s="130">
        <f>'01 1 Pol'!G53</f>
        <v>0</v>
      </c>
      <c r="J56" s="135" t="str">
        <f>IF(I60=0,"",I56/I60*100)</f>
        <v/>
      </c>
    </row>
    <row r="57" spans="1:10" ht="36.75" customHeight="1" x14ac:dyDescent="0.2">
      <c r="A57" s="124"/>
      <c r="B57" s="129" t="s">
        <v>66</v>
      </c>
      <c r="C57" s="237" t="s">
        <v>67</v>
      </c>
      <c r="D57" s="238"/>
      <c r="E57" s="238"/>
      <c r="F57" s="138" t="s">
        <v>26</v>
      </c>
      <c r="G57" s="130"/>
      <c r="H57" s="130"/>
      <c r="I57" s="130">
        <f>'01 1 Pol'!G58</f>
        <v>0</v>
      </c>
      <c r="J57" s="135" t="str">
        <f>IF(I60=0,"",I57/I60*100)</f>
        <v/>
      </c>
    </row>
    <row r="58" spans="1:10" ht="36.75" customHeight="1" x14ac:dyDescent="0.2">
      <c r="A58" s="124"/>
      <c r="B58" s="129" t="s">
        <v>68</v>
      </c>
      <c r="C58" s="237" t="s">
        <v>69</v>
      </c>
      <c r="D58" s="238"/>
      <c r="E58" s="238"/>
      <c r="F58" s="138" t="s">
        <v>26</v>
      </c>
      <c r="G58" s="130"/>
      <c r="H58" s="130"/>
      <c r="I58" s="130">
        <f>'01 1 Pol'!G62</f>
        <v>0</v>
      </c>
      <c r="J58" s="135" t="str">
        <f>IF(I60=0,"",I58/I60*100)</f>
        <v/>
      </c>
    </row>
    <row r="59" spans="1:10" ht="36.75" customHeight="1" x14ac:dyDescent="0.2">
      <c r="A59" s="124"/>
      <c r="B59" s="129" t="s">
        <v>70</v>
      </c>
      <c r="C59" s="237" t="s">
        <v>71</v>
      </c>
      <c r="D59" s="238"/>
      <c r="E59" s="238"/>
      <c r="F59" s="138" t="s">
        <v>72</v>
      </c>
      <c r="G59" s="130"/>
      <c r="H59" s="130"/>
      <c r="I59" s="130">
        <f>'01 1 Pol'!G68</f>
        <v>0</v>
      </c>
      <c r="J59" s="135" t="str">
        <f>IF(I60=0,"",I59/I60*100)</f>
        <v/>
      </c>
    </row>
    <row r="60" spans="1:10" ht="25.5" customHeight="1" x14ac:dyDescent="0.2">
      <c r="A60" s="125"/>
      <c r="B60" s="131" t="s">
        <v>1</v>
      </c>
      <c r="C60" s="132"/>
      <c r="D60" s="133"/>
      <c r="E60" s="133"/>
      <c r="F60" s="139"/>
      <c r="G60" s="134"/>
      <c r="H60" s="134"/>
      <c r="I60" s="134">
        <f>SUM(I52:I59)</f>
        <v>0</v>
      </c>
      <c r="J60" s="136">
        <f>SUM(J52:J59)</f>
        <v>0</v>
      </c>
    </row>
    <row r="61" spans="1:10" x14ac:dyDescent="0.2">
      <c r="F61" s="84"/>
      <c r="G61" s="84"/>
      <c r="H61" s="84"/>
      <c r="I61" s="84"/>
      <c r="J61" s="137"/>
    </row>
    <row r="62" spans="1:10" x14ac:dyDescent="0.2">
      <c r="F62" s="84"/>
      <c r="G62" s="84"/>
      <c r="H62" s="84"/>
      <c r="I62" s="84"/>
      <c r="J62" s="137"/>
    </row>
    <row r="63" spans="1:10" x14ac:dyDescent="0.2">
      <c r="F63" s="84"/>
      <c r="G63" s="84"/>
      <c r="H63" s="84"/>
      <c r="I63" s="84"/>
      <c r="J63" s="137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C57:E57"/>
    <mergeCell ref="C58:E58"/>
    <mergeCell ref="C59:E59"/>
    <mergeCell ref="C52:E52"/>
    <mergeCell ref="C53:E53"/>
    <mergeCell ref="C54:E54"/>
    <mergeCell ref="C55:E55"/>
    <mergeCell ref="C56:E56"/>
    <mergeCell ref="C39:E39"/>
    <mergeCell ref="C40:E40"/>
    <mergeCell ref="C41:E41"/>
    <mergeCell ref="B42:E42"/>
    <mergeCell ref="D35:E35"/>
    <mergeCell ref="G29:I29"/>
    <mergeCell ref="G25:I25"/>
    <mergeCell ref="I19:J19"/>
    <mergeCell ref="G28:I28"/>
    <mergeCell ref="D34:E34"/>
    <mergeCell ref="G34:I34"/>
    <mergeCell ref="G24:I24"/>
    <mergeCell ref="G23:I23"/>
    <mergeCell ref="E19:F19"/>
    <mergeCell ref="E20:F20"/>
    <mergeCell ref="I20:J20"/>
    <mergeCell ref="I21:J21"/>
    <mergeCell ref="G19:H19"/>
    <mergeCell ref="G20:H20"/>
    <mergeCell ref="E17:F17"/>
    <mergeCell ref="D12:G12"/>
    <mergeCell ref="E4:J4"/>
    <mergeCell ref="G16:H16"/>
    <mergeCell ref="G17:H17"/>
    <mergeCell ref="E16:F16"/>
    <mergeCell ref="D5:G5"/>
    <mergeCell ref="D6:G6"/>
    <mergeCell ref="E7:G7"/>
    <mergeCell ref="D13:G13"/>
    <mergeCell ref="C14:D14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9" t="s">
        <v>7</v>
      </c>
      <c r="B1" s="239"/>
      <c r="C1" s="240"/>
      <c r="D1" s="239"/>
      <c r="E1" s="239"/>
      <c r="F1" s="239"/>
      <c r="G1" s="239"/>
    </row>
    <row r="2" spans="1:7" ht="24.95" customHeight="1" x14ac:dyDescent="0.2">
      <c r="A2" s="50" t="s">
        <v>8</v>
      </c>
      <c r="B2" s="49"/>
      <c r="C2" s="241"/>
      <c r="D2" s="241"/>
      <c r="E2" s="241"/>
      <c r="F2" s="241"/>
      <c r="G2" s="242"/>
    </row>
    <row r="3" spans="1:7" ht="24.95" customHeight="1" x14ac:dyDescent="0.2">
      <c r="A3" s="50" t="s">
        <v>9</v>
      </c>
      <c r="B3" s="49"/>
      <c r="C3" s="241"/>
      <c r="D3" s="241"/>
      <c r="E3" s="241"/>
      <c r="F3" s="241"/>
      <c r="G3" s="242"/>
    </row>
    <row r="4" spans="1:7" ht="24.95" customHeight="1" x14ac:dyDescent="0.2">
      <c r="A4" s="50" t="s">
        <v>10</v>
      </c>
      <c r="B4" s="49"/>
      <c r="C4" s="241"/>
      <c r="D4" s="241"/>
      <c r="E4" s="241"/>
      <c r="F4" s="241"/>
      <c r="G4" s="242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FF807-AF7E-4CE5-8806-E946A46999B6}">
  <sheetPr>
    <outlinePr summaryBelow="0"/>
  </sheetPr>
  <dimension ref="A1:BH4993"/>
  <sheetViews>
    <sheetView tabSelected="1" zoomScale="160" zoomScaleNormal="160" workbookViewId="0">
      <pane ySplit="7" topLeftCell="A62" activePane="bottomLeft" state="frozen"/>
      <selection activeCell="B45" sqref="B45"/>
      <selection pane="bottomLeft" activeCell="C42" sqref="C42"/>
    </sheetView>
  </sheetViews>
  <sheetFormatPr defaultRowHeight="12.75" outlineLevelRow="1" x14ac:dyDescent="0.2"/>
  <cols>
    <col min="1" max="1" width="3.42578125" customWidth="1"/>
    <col min="2" max="2" width="12.5703125" style="122" customWidth="1"/>
    <col min="3" max="3" width="38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5" t="s">
        <v>7</v>
      </c>
      <c r="B1" s="255"/>
      <c r="C1" s="255"/>
      <c r="D1" s="255"/>
      <c r="E1" s="255"/>
      <c r="F1" s="255"/>
      <c r="G1" s="255"/>
      <c r="AG1" t="s">
        <v>74</v>
      </c>
    </row>
    <row r="2" spans="1:60" ht="24.95" customHeight="1" x14ac:dyDescent="0.2">
      <c r="A2" s="50" t="s">
        <v>8</v>
      </c>
      <c r="B2" s="49" t="s">
        <v>161</v>
      </c>
      <c r="C2" s="256" t="s">
        <v>171</v>
      </c>
      <c r="D2" s="257"/>
      <c r="E2" s="257"/>
      <c r="F2" s="257"/>
      <c r="G2" s="258"/>
      <c r="AG2" t="s">
        <v>75</v>
      </c>
    </row>
    <row r="3" spans="1:60" ht="24.95" customHeight="1" x14ac:dyDescent="0.2">
      <c r="A3" s="50" t="s">
        <v>9</v>
      </c>
      <c r="B3" s="49" t="s">
        <v>44</v>
      </c>
      <c r="C3" s="256" t="s">
        <v>165</v>
      </c>
      <c r="D3" s="257"/>
      <c r="E3" s="257"/>
      <c r="F3" s="257"/>
      <c r="G3" s="258"/>
      <c r="AC3" s="122" t="s">
        <v>75</v>
      </c>
      <c r="AG3" t="s">
        <v>76</v>
      </c>
    </row>
    <row r="4" spans="1:60" ht="24.95" customHeight="1" x14ac:dyDescent="0.2">
      <c r="A4" s="141" t="s">
        <v>10</v>
      </c>
      <c r="B4" s="142" t="s">
        <v>42</v>
      </c>
      <c r="C4" s="259" t="s">
        <v>162</v>
      </c>
      <c r="D4" s="260"/>
      <c r="E4" s="260"/>
      <c r="F4" s="260"/>
      <c r="G4" s="261"/>
      <c r="AG4" t="s">
        <v>77</v>
      </c>
    </row>
    <row r="5" spans="1:60" x14ac:dyDescent="0.2">
      <c r="D5" s="10"/>
    </row>
    <row r="6" spans="1:60" ht="38.25" x14ac:dyDescent="0.2">
      <c r="A6" s="144" t="s">
        <v>78</v>
      </c>
      <c r="B6" s="146" t="s">
        <v>79</v>
      </c>
      <c r="C6" s="146" t="s">
        <v>80</v>
      </c>
      <c r="D6" s="145" t="s">
        <v>81</v>
      </c>
      <c r="E6" s="144" t="s">
        <v>82</v>
      </c>
      <c r="F6" s="143" t="s">
        <v>83</v>
      </c>
      <c r="G6" s="144" t="s">
        <v>30</v>
      </c>
      <c r="H6" s="147" t="s">
        <v>31</v>
      </c>
      <c r="I6" s="147" t="s">
        <v>84</v>
      </c>
      <c r="J6" s="147" t="s">
        <v>32</v>
      </c>
      <c r="K6" s="147" t="s">
        <v>85</v>
      </c>
      <c r="L6" s="147" t="s">
        <v>86</v>
      </c>
      <c r="M6" s="147" t="s">
        <v>87</v>
      </c>
      <c r="N6" s="147" t="s">
        <v>88</v>
      </c>
      <c r="O6" s="147" t="s">
        <v>89</v>
      </c>
      <c r="P6" s="147" t="s">
        <v>90</v>
      </c>
      <c r="Q6" s="147" t="s">
        <v>91</v>
      </c>
      <c r="R6" s="147" t="s">
        <v>92</v>
      </c>
      <c r="S6" s="147" t="s">
        <v>93</v>
      </c>
      <c r="T6" s="147" t="s">
        <v>94</v>
      </c>
      <c r="U6" s="147" t="s">
        <v>95</v>
      </c>
      <c r="V6" s="147" t="s">
        <v>96</v>
      </c>
      <c r="W6" s="147" t="s">
        <v>97</v>
      </c>
      <c r="X6" s="147" t="s">
        <v>98</v>
      </c>
      <c r="Y6" s="147" t="s">
        <v>99</v>
      </c>
    </row>
    <row r="7" spans="1:60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0" t="s">
        <v>100</v>
      </c>
      <c r="B8" s="161" t="s">
        <v>56</v>
      </c>
      <c r="C8" s="179" t="s">
        <v>57</v>
      </c>
      <c r="D8" s="162"/>
      <c r="E8" s="163"/>
      <c r="F8" s="164"/>
      <c r="G8" s="165">
        <f>SUMIF(AG9:AG27,"&lt;&gt;NOR",G9:G27)</f>
        <v>0</v>
      </c>
      <c r="H8" s="159"/>
      <c r="I8" s="159">
        <f>SUM(I9:I27)</f>
        <v>0</v>
      </c>
      <c r="J8" s="159"/>
      <c r="K8" s="159">
        <f>SUM(K9:K27)</f>
        <v>11365.289999999999</v>
      </c>
      <c r="L8" s="159"/>
      <c r="M8" s="159">
        <f>SUM(M9:M27)</f>
        <v>0</v>
      </c>
      <c r="N8" s="158"/>
      <c r="O8" s="158">
        <f>SUM(O9:O27)</f>
        <v>0.38</v>
      </c>
      <c r="P8" s="158"/>
      <c r="Q8" s="158">
        <f>SUM(Q9:Q27)</f>
        <v>0</v>
      </c>
      <c r="R8" s="159"/>
      <c r="S8" s="159"/>
      <c r="T8" s="159"/>
      <c r="U8" s="159"/>
      <c r="V8" s="159">
        <f>SUM(V9:V27)</f>
        <v>0</v>
      </c>
      <c r="W8" s="159"/>
      <c r="X8" s="159"/>
      <c r="Y8" s="159"/>
      <c r="AG8" t="s">
        <v>101</v>
      </c>
    </row>
    <row r="9" spans="1:60" outlineLevel="1" x14ac:dyDescent="0.2">
      <c r="A9" s="173">
        <v>1</v>
      </c>
      <c r="B9" s="174" t="s">
        <v>110</v>
      </c>
      <c r="C9" s="180" t="s">
        <v>202</v>
      </c>
      <c r="D9" s="175" t="s">
        <v>109</v>
      </c>
      <c r="E9" s="176">
        <v>1</v>
      </c>
      <c r="F9" s="177"/>
      <c r="G9" s="178">
        <f t="shared" ref="G9:G27" si="0">ROUND(E9*F9,2)</f>
        <v>0</v>
      </c>
      <c r="H9" s="157">
        <v>0</v>
      </c>
      <c r="I9" s="156">
        <f t="shared" ref="I9:I26" si="1">ROUND(E9*H9,2)</f>
        <v>0</v>
      </c>
      <c r="J9" s="157">
        <v>1020</v>
      </c>
      <c r="K9" s="156">
        <f t="shared" ref="K9:K26" si="2">ROUND(E9*J9,2)</f>
        <v>1020</v>
      </c>
      <c r="L9" s="156">
        <v>21</v>
      </c>
      <c r="M9" s="156">
        <f t="shared" ref="M9:M26" si="3">G9*(1+L9/100)</f>
        <v>0</v>
      </c>
      <c r="N9" s="155">
        <v>4.4999999999999998E-2</v>
      </c>
      <c r="O9" s="155">
        <f t="shared" ref="O9:O26" si="4">ROUND(E9*N9,2)</f>
        <v>0.05</v>
      </c>
      <c r="P9" s="155">
        <v>0</v>
      </c>
      <c r="Q9" s="155">
        <f t="shared" ref="Q9:Q26" si="5">ROUND(E9*P9,2)</f>
        <v>0</v>
      </c>
      <c r="R9" s="156"/>
      <c r="S9" s="156" t="s">
        <v>103</v>
      </c>
      <c r="T9" s="156" t="s">
        <v>104</v>
      </c>
      <c r="U9" s="156">
        <v>0</v>
      </c>
      <c r="V9" s="156">
        <f t="shared" ref="V9:V26" si="6">ROUND(E9*U9,2)</f>
        <v>0</v>
      </c>
      <c r="W9" s="156"/>
      <c r="X9" s="156"/>
      <c r="Y9" s="156" t="s">
        <v>105</v>
      </c>
      <c r="Z9" s="148"/>
      <c r="AA9" s="148"/>
      <c r="AB9" s="148"/>
      <c r="AC9" s="148"/>
      <c r="AD9" s="148"/>
      <c r="AE9" s="148"/>
      <c r="AF9" s="148"/>
      <c r="AG9" s="148" t="s">
        <v>106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1" x14ac:dyDescent="0.2">
      <c r="A10" s="173">
        <v>2</v>
      </c>
      <c r="B10" s="174" t="s">
        <v>172</v>
      </c>
      <c r="C10" s="180" t="s">
        <v>173</v>
      </c>
      <c r="D10" s="175" t="s">
        <v>108</v>
      </c>
      <c r="E10" s="176">
        <v>94.4</v>
      </c>
      <c r="F10" s="177"/>
      <c r="G10" s="178">
        <f t="shared" si="0"/>
        <v>0</v>
      </c>
      <c r="H10" s="157">
        <v>0</v>
      </c>
      <c r="I10" s="156">
        <f t="shared" si="1"/>
        <v>0</v>
      </c>
      <c r="J10" s="157">
        <v>50.7</v>
      </c>
      <c r="K10" s="156">
        <f t="shared" si="2"/>
        <v>4786.08</v>
      </c>
      <c r="L10" s="156">
        <v>21</v>
      </c>
      <c r="M10" s="156">
        <f t="shared" si="3"/>
        <v>0</v>
      </c>
      <c r="N10" s="155">
        <v>3.3700000000000002E-3</v>
      </c>
      <c r="O10" s="155">
        <f t="shared" si="4"/>
        <v>0.32</v>
      </c>
      <c r="P10" s="155">
        <v>0</v>
      </c>
      <c r="Q10" s="155">
        <f t="shared" si="5"/>
        <v>0</v>
      </c>
      <c r="R10" s="156"/>
      <c r="S10" s="156" t="s">
        <v>103</v>
      </c>
      <c r="T10" s="156" t="s">
        <v>104</v>
      </c>
      <c r="U10" s="156">
        <v>0</v>
      </c>
      <c r="V10" s="156">
        <f t="shared" si="6"/>
        <v>0</v>
      </c>
      <c r="W10" s="156"/>
      <c r="X10" s="156"/>
      <c r="Y10" s="156" t="s">
        <v>105</v>
      </c>
      <c r="Z10" s="148"/>
      <c r="AA10" s="148"/>
      <c r="AB10" s="148"/>
      <c r="AC10" s="148"/>
      <c r="AD10" s="148"/>
      <c r="AE10" s="148"/>
      <c r="AF10" s="148"/>
      <c r="AG10" s="148" t="s">
        <v>106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ht="22.5" outlineLevel="1" x14ac:dyDescent="0.2">
      <c r="A11" s="173">
        <v>3</v>
      </c>
      <c r="B11" s="174" t="s">
        <v>230</v>
      </c>
      <c r="C11" s="180" t="s">
        <v>174</v>
      </c>
      <c r="D11" s="175" t="s">
        <v>102</v>
      </c>
      <c r="E11" s="176">
        <v>47.66</v>
      </c>
      <c r="F11" s="177"/>
      <c r="G11" s="178">
        <f t="shared" si="0"/>
        <v>0</v>
      </c>
      <c r="H11" s="157"/>
      <c r="I11" s="156"/>
      <c r="J11" s="157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73">
        <v>4</v>
      </c>
      <c r="B12" s="174" t="s">
        <v>203</v>
      </c>
      <c r="C12" s="180" t="s">
        <v>204</v>
      </c>
      <c r="D12" s="175" t="s">
        <v>109</v>
      </c>
      <c r="E12" s="176">
        <v>1430</v>
      </c>
      <c r="F12" s="177"/>
      <c r="G12" s="178">
        <f t="shared" si="0"/>
        <v>0</v>
      </c>
      <c r="H12" s="157"/>
      <c r="I12" s="156"/>
      <c r="J12" s="157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85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ht="22.5" outlineLevel="1" x14ac:dyDescent="0.2">
      <c r="A13" s="173">
        <v>5</v>
      </c>
      <c r="B13" s="174" t="s">
        <v>231</v>
      </c>
      <c r="C13" s="180" t="s">
        <v>175</v>
      </c>
      <c r="D13" s="175" t="s">
        <v>102</v>
      </c>
      <c r="E13" s="176">
        <v>125.07</v>
      </c>
      <c r="F13" s="177"/>
      <c r="G13" s="178">
        <f t="shared" si="0"/>
        <v>0</v>
      </c>
      <c r="H13" s="157"/>
      <c r="I13" s="156"/>
      <c r="J13" s="157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 x14ac:dyDescent="0.2">
      <c r="A14" s="173">
        <v>6</v>
      </c>
      <c r="B14" s="174" t="s">
        <v>205</v>
      </c>
      <c r="C14" s="180" t="s">
        <v>206</v>
      </c>
      <c r="D14" s="175" t="s">
        <v>108</v>
      </c>
      <c r="E14" s="176">
        <v>294.39999999999998</v>
      </c>
      <c r="F14" s="177"/>
      <c r="G14" s="178">
        <f t="shared" si="0"/>
        <v>0</v>
      </c>
      <c r="H14" s="157"/>
      <c r="I14" s="156"/>
      <c r="J14" s="157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">
      <c r="A15" s="173">
        <v>7</v>
      </c>
      <c r="B15" s="174" t="s">
        <v>111</v>
      </c>
      <c r="C15" s="180" t="s">
        <v>112</v>
      </c>
      <c r="D15" s="175" t="s">
        <v>109</v>
      </c>
      <c r="E15" s="176">
        <v>2</v>
      </c>
      <c r="F15" s="177"/>
      <c r="G15" s="178">
        <f t="shared" si="0"/>
        <v>0</v>
      </c>
      <c r="H15" s="157">
        <v>0</v>
      </c>
      <c r="I15" s="156">
        <f t="shared" si="1"/>
        <v>0</v>
      </c>
      <c r="J15" s="157">
        <v>313</v>
      </c>
      <c r="K15" s="156">
        <f t="shared" si="2"/>
        <v>626</v>
      </c>
      <c r="L15" s="156">
        <v>21</v>
      </c>
      <c r="M15" s="156">
        <f t="shared" si="3"/>
        <v>0</v>
      </c>
      <c r="N15" s="155">
        <v>2E-3</v>
      </c>
      <c r="O15" s="155">
        <f t="shared" si="4"/>
        <v>0</v>
      </c>
      <c r="P15" s="155">
        <v>0</v>
      </c>
      <c r="Q15" s="155">
        <f t="shared" si="5"/>
        <v>0</v>
      </c>
      <c r="R15" s="156"/>
      <c r="S15" s="156" t="s">
        <v>103</v>
      </c>
      <c r="T15" s="156" t="s">
        <v>104</v>
      </c>
      <c r="U15" s="156">
        <v>0</v>
      </c>
      <c r="V15" s="156">
        <f t="shared" si="6"/>
        <v>0</v>
      </c>
      <c r="W15" s="156"/>
      <c r="X15" s="156"/>
      <c r="Y15" s="156" t="s">
        <v>105</v>
      </c>
      <c r="Z15" s="148"/>
      <c r="AA15" s="148"/>
      <c r="AB15" s="148"/>
      <c r="AC15" s="148"/>
      <c r="AD15" s="148"/>
      <c r="AE15" s="148"/>
      <c r="AF15" s="148"/>
      <c r="AG15" s="148" t="s">
        <v>106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 x14ac:dyDescent="0.2">
      <c r="A16" s="173">
        <v>8</v>
      </c>
      <c r="B16" s="174" t="s">
        <v>113</v>
      </c>
      <c r="C16" s="180" t="s">
        <v>114</v>
      </c>
      <c r="D16" s="175" t="s">
        <v>109</v>
      </c>
      <c r="E16" s="176">
        <v>6</v>
      </c>
      <c r="F16" s="177"/>
      <c r="G16" s="178">
        <f t="shared" si="0"/>
        <v>0</v>
      </c>
      <c r="H16" s="157">
        <v>0</v>
      </c>
      <c r="I16" s="156">
        <f t="shared" si="1"/>
        <v>0</v>
      </c>
      <c r="J16" s="157">
        <v>292.5</v>
      </c>
      <c r="K16" s="156">
        <f t="shared" si="2"/>
        <v>1755</v>
      </c>
      <c r="L16" s="156">
        <v>21</v>
      </c>
      <c r="M16" s="156">
        <f t="shared" si="3"/>
        <v>0</v>
      </c>
      <c r="N16" s="155">
        <v>2E-3</v>
      </c>
      <c r="O16" s="155">
        <f t="shared" si="4"/>
        <v>0.01</v>
      </c>
      <c r="P16" s="155">
        <v>0</v>
      </c>
      <c r="Q16" s="155">
        <f t="shared" si="5"/>
        <v>0</v>
      </c>
      <c r="R16" s="156"/>
      <c r="S16" s="156" t="s">
        <v>103</v>
      </c>
      <c r="T16" s="156" t="s">
        <v>104</v>
      </c>
      <c r="U16" s="156">
        <v>0</v>
      </c>
      <c r="V16" s="156">
        <f t="shared" si="6"/>
        <v>0</v>
      </c>
      <c r="W16" s="156"/>
      <c r="X16" s="156"/>
      <c r="Y16" s="156" t="s">
        <v>105</v>
      </c>
      <c r="Z16" s="148"/>
      <c r="AA16" s="148"/>
      <c r="AB16" s="148"/>
      <c r="AC16" s="148"/>
      <c r="AD16" s="148"/>
      <c r="AE16" s="148"/>
      <c r="AF16" s="148"/>
      <c r="AG16" s="148" t="s">
        <v>106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1" x14ac:dyDescent="0.2">
      <c r="A17" s="173">
        <v>9</v>
      </c>
      <c r="B17" s="174" t="s">
        <v>115</v>
      </c>
      <c r="C17" s="180" t="s">
        <v>116</v>
      </c>
      <c r="D17" s="175" t="s">
        <v>107</v>
      </c>
      <c r="E17" s="176">
        <v>1.34</v>
      </c>
      <c r="F17" s="177"/>
      <c r="G17" s="178">
        <f t="shared" si="0"/>
        <v>0</v>
      </c>
      <c r="H17" s="157">
        <v>0</v>
      </c>
      <c r="I17" s="156">
        <f t="shared" si="1"/>
        <v>0</v>
      </c>
      <c r="J17" s="157">
        <v>395</v>
      </c>
      <c r="K17" s="156">
        <f t="shared" si="2"/>
        <v>529.29999999999995</v>
      </c>
      <c r="L17" s="156">
        <v>21</v>
      </c>
      <c r="M17" s="156">
        <f t="shared" si="3"/>
        <v>0</v>
      </c>
      <c r="N17" s="155">
        <v>0</v>
      </c>
      <c r="O17" s="155">
        <f t="shared" si="4"/>
        <v>0</v>
      </c>
      <c r="P17" s="155">
        <v>0</v>
      </c>
      <c r="Q17" s="155">
        <f t="shared" si="5"/>
        <v>0</v>
      </c>
      <c r="R17" s="156"/>
      <c r="S17" s="156" t="s">
        <v>103</v>
      </c>
      <c r="T17" s="156" t="s">
        <v>104</v>
      </c>
      <c r="U17" s="156">
        <v>0</v>
      </c>
      <c r="V17" s="156">
        <f t="shared" si="6"/>
        <v>0</v>
      </c>
      <c r="W17" s="156"/>
      <c r="X17" s="156"/>
      <c r="Y17" s="156" t="s">
        <v>105</v>
      </c>
      <c r="Z17" s="148"/>
      <c r="AA17" s="148"/>
      <c r="AB17" s="148"/>
      <c r="AC17" s="148"/>
      <c r="AD17" s="148"/>
      <c r="AE17" s="148"/>
      <c r="AF17" s="148"/>
      <c r="AG17" s="148" t="s">
        <v>106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">
      <c r="A18" s="173">
        <v>10</v>
      </c>
      <c r="B18" s="174" t="s">
        <v>207</v>
      </c>
      <c r="C18" s="180" t="s">
        <v>208</v>
      </c>
      <c r="D18" s="175" t="s">
        <v>107</v>
      </c>
      <c r="E18" s="176">
        <v>1.34</v>
      </c>
      <c r="F18" s="177"/>
      <c r="G18" s="178">
        <f t="shared" si="0"/>
        <v>0</v>
      </c>
      <c r="H18" s="157"/>
      <c r="I18" s="156"/>
      <c r="J18" s="157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">
      <c r="A19" s="173">
        <v>11</v>
      </c>
      <c r="B19" s="174" t="s">
        <v>176</v>
      </c>
      <c r="C19" s="180" t="s">
        <v>177</v>
      </c>
      <c r="D19" s="175" t="s">
        <v>109</v>
      </c>
      <c r="E19" s="176">
        <v>1</v>
      </c>
      <c r="F19" s="177"/>
      <c r="G19" s="178">
        <f t="shared" si="0"/>
        <v>0</v>
      </c>
      <c r="H19" s="157"/>
      <c r="I19" s="156"/>
      <c r="J19" s="157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 x14ac:dyDescent="0.2">
      <c r="A20" s="173">
        <v>12</v>
      </c>
      <c r="B20" s="174" t="s">
        <v>209</v>
      </c>
      <c r="C20" s="180" t="s">
        <v>210</v>
      </c>
      <c r="D20" s="175" t="s">
        <v>211</v>
      </c>
      <c r="E20" s="176">
        <v>1</v>
      </c>
      <c r="F20" s="177"/>
      <c r="G20" s="178">
        <f t="shared" si="0"/>
        <v>0</v>
      </c>
      <c r="H20" s="157"/>
      <c r="I20" s="156"/>
      <c r="J20" s="157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1" x14ac:dyDescent="0.2">
      <c r="A21" s="173">
        <v>13</v>
      </c>
      <c r="B21" s="174" t="s">
        <v>178</v>
      </c>
      <c r="C21" s="180" t="s">
        <v>179</v>
      </c>
      <c r="D21" s="175" t="s">
        <v>180</v>
      </c>
      <c r="E21" s="176">
        <v>10</v>
      </c>
      <c r="F21" s="177"/>
      <c r="G21" s="178">
        <f t="shared" si="0"/>
        <v>0</v>
      </c>
      <c r="H21" s="157"/>
      <c r="I21" s="156"/>
      <c r="J21" s="157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1" x14ac:dyDescent="0.2">
      <c r="A22" s="173">
        <v>14</v>
      </c>
      <c r="B22" s="174" t="s">
        <v>212</v>
      </c>
      <c r="C22" s="180" t="s">
        <v>213</v>
      </c>
      <c r="D22" s="175" t="s">
        <v>180</v>
      </c>
      <c r="E22" s="176">
        <v>10</v>
      </c>
      <c r="F22" s="177"/>
      <c r="G22" s="178">
        <f t="shared" si="0"/>
        <v>0</v>
      </c>
      <c r="H22" s="157"/>
      <c r="I22" s="156"/>
      <c r="J22" s="157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 x14ac:dyDescent="0.2">
      <c r="A23" s="173">
        <v>15</v>
      </c>
      <c r="B23" s="174" t="s">
        <v>117</v>
      </c>
      <c r="C23" s="180" t="s">
        <v>118</v>
      </c>
      <c r="D23" s="175" t="s">
        <v>107</v>
      </c>
      <c r="E23" s="176">
        <v>1.34</v>
      </c>
      <c r="F23" s="177"/>
      <c r="G23" s="178">
        <f t="shared" si="0"/>
        <v>0</v>
      </c>
      <c r="H23" s="157">
        <v>0</v>
      </c>
      <c r="I23" s="156">
        <f t="shared" si="1"/>
        <v>0</v>
      </c>
      <c r="J23" s="157">
        <v>430</v>
      </c>
      <c r="K23" s="156">
        <f t="shared" si="2"/>
        <v>576.20000000000005</v>
      </c>
      <c r="L23" s="156">
        <v>21</v>
      </c>
      <c r="M23" s="156">
        <f t="shared" si="3"/>
        <v>0</v>
      </c>
      <c r="N23" s="155">
        <v>0</v>
      </c>
      <c r="O23" s="155">
        <f t="shared" si="4"/>
        <v>0</v>
      </c>
      <c r="P23" s="155">
        <v>0</v>
      </c>
      <c r="Q23" s="155">
        <f t="shared" si="5"/>
        <v>0</v>
      </c>
      <c r="R23" s="156"/>
      <c r="S23" s="156" t="s">
        <v>103</v>
      </c>
      <c r="T23" s="156" t="s">
        <v>104</v>
      </c>
      <c r="U23" s="156">
        <v>0</v>
      </c>
      <c r="V23" s="156">
        <f t="shared" si="6"/>
        <v>0</v>
      </c>
      <c r="W23" s="156"/>
      <c r="X23" s="156"/>
      <c r="Y23" s="156" t="s">
        <v>105</v>
      </c>
      <c r="Z23" s="148"/>
      <c r="AA23" s="148"/>
      <c r="AB23" s="148"/>
      <c r="AC23" s="148"/>
      <c r="AD23" s="148"/>
      <c r="AE23" s="148"/>
      <c r="AF23" s="148"/>
      <c r="AG23" s="148" t="s">
        <v>106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1" x14ac:dyDescent="0.2">
      <c r="A24" s="173">
        <v>16</v>
      </c>
      <c r="B24" s="174" t="s">
        <v>119</v>
      </c>
      <c r="C24" s="180" t="s">
        <v>120</v>
      </c>
      <c r="D24" s="175" t="s">
        <v>107</v>
      </c>
      <c r="E24" s="176">
        <v>33.5</v>
      </c>
      <c r="F24" s="177"/>
      <c r="G24" s="178">
        <f t="shared" si="0"/>
        <v>0</v>
      </c>
      <c r="H24" s="157">
        <v>0</v>
      </c>
      <c r="I24" s="156">
        <f t="shared" si="1"/>
        <v>0</v>
      </c>
      <c r="J24" s="157">
        <v>42.9</v>
      </c>
      <c r="K24" s="156">
        <f t="shared" si="2"/>
        <v>1437.15</v>
      </c>
      <c r="L24" s="156">
        <v>21</v>
      </c>
      <c r="M24" s="156">
        <f t="shared" si="3"/>
        <v>0</v>
      </c>
      <c r="N24" s="155">
        <v>0</v>
      </c>
      <c r="O24" s="155">
        <f t="shared" si="4"/>
        <v>0</v>
      </c>
      <c r="P24" s="155">
        <v>0</v>
      </c>
      <c r="Q24" s="155">
        <f t="shared" si="5"/>
        <v>0</v>
      </c>
      <c r="R24" s="156"/>
      <c r="S24" s="156" t="s">
        <v>103</v>
      </c>
      <c r="T24" s="156" t="s">
        <v>104</v>
      </c>
      <c r="U24" s="156">
        <v>0</v>
      </c>
      <c r="V24" s="156">
        <f t="shared" si="6"/>
        <v>0</v>
      </c>
      <c r="W24" s="156"/>
      <c r="X24" s="156"/>
      <c r="Y24" s="156" t="s">
        <v>105</v>
      </c>
      <c r="Z24" s="148"/>
      <c r="AA24" s="148"/>
      <c r="AB24" s="148"/>
      <c r="AC24" s="148"/>
      <c r="AD24" s="148"/>
      <c r="AE24" s="148"/>
      <c r="AF24" s="148"/>
      <c r="AG24" s="148" t="s">
        <v>106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1" x14ac:dyDescent="0.2">
      <c r="A25" s="173">
        <v>17</v>
      </c>
      <c r="B25" s="174" t="s">
        <v>121</v>
      </c>
      <c r="C25" s="180" t="s">
        <v>122</v>
      </c>
      <c r="D25" s="175" t="s">
        <v>107</v>
      </c>
      <c r="E25" s="176">
        <v>1.34</v>
      </c>
      <c r="F25" s="177"/>
      <c r="G25" s="178">
        <f t="shared" si="0"/>
        <v>0</v>
      </c>
      <c r="H25" s="157">
        <v>0</v>
      </c>
      <c r="I25" s="156">
        <f t="shared" si="1"/>
        <v>0</v>
      </c>
      <c r="J25" s="157">
        <v>296.7</v>
      </c>
      <c r="K25" s="156">
        <f t="shared" si="2"/>
        <v>397.58</v>
      </c>
      <c r="L25" s="156">
        <v>21</v>
      </c>
      <c r="M25" s="156">
        <f t="shared" si="3"/>
        <v>0</v>
      </c>
      <c r="N25" s="155">
        <v>0</v>
      </c>
      <c r="O25" s="155">
        <f t="shared" si="4"/>
        <v>0</v>
      </c>
      <c r="P25" s="155">
        <v>0</v>
      </c>
      <c r="Q25" s="155">
        <f t="shared" si="5"/>
        <v>0</v>
      </c>
      <c r="R25" s="156"/>
      <c r="S25" s="156" t="s">
        <v>103</v>
      </c>
      <c r="T25" s="156" t="s">
        <v>104</v>
      </c>
      <c r="U25" s="156">
        <v>0</v>
      </c>
      <c r="V25" s="156">
        <f t="shared" si="6"/>
        <v>0</v>
      </c>
      <c r="W25" s="156"/>
      <c r="X25" s="156"/>
      <c r="Y25" s="156" t="s">
        <v>105</v>
      </c>
      <c r="Z25" s="148"/>
      <c r="AA25" s="148"/>
      <c r="AB25" s="148"/>
      <c r="AC25" s="148"/>
      <c r="AD25" s="148"/>
      <c r="AE25" s="148"/>
      <c r="AF25" s="148"/>
      <c r="AG25" s="148" t="s">
        <v>106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2">
      <c r="A26" s="173">
        <v>18</v>
      </c>
      <c r="B26" s="174" t="s">
        <v>123</v>
      </c>
      <c r="C26" s="180" t="s">
        <v>124</v>
      </c>
      <c r="D26" s="175" t="s">
        <v>107</v>
      </c>
      <c r="E26" s="176">
        <v>5.36</v>
      </c>
      <c r="F26" s="177"/>
      <c r="G26" s="178">
        <f t="shared" si="0"/>
        <v>0</v>
      </c>
      <c r="H26" s="157">
        <v>0</v>
      </c>
      <c r="I26" s="156">
        <f t="shared" si="1"/>
        <v>0</v>
      </c>
      <c r="J26" s="157">
        <v>44.4</v>
      </c>
      <c r="K26" s="156">
        <f t="shared" si="2"/>
        <v>237.98</v>
      </c>
      <c r="L26" s="156">
        <v>21</v>
      </c>
      <c r="M26" s="156">
        <f t="shared" si="3"/>
        <v>0</v>
      </c>
      <c r="N26" s="155">
        <v>0</v>
      </c>
      <c r="O26" s="155">
        <f t="shared" si="4"/>
        <v>0</v>
      </c>
      <c r="P26" s="155">
        <v>0</v>
      </c>
      <c r="Q26" s="155">
        <f t="shared" si="5"/>
        <v>0</v>
      </c>
      <c r="R26" s="156"/>
      <c r="S26" s="156" t="s">
        <v>103</v>
      </c>
      <c r="T26" s="156" t="s">
        <v>104</v>
      </c>
      <c r="U26" s="156">
        <v>0</v>
      </c>
      <c r="V26" s="156">
        <f t="shared" si="6"/>
        <v>0</v>
      </c>
      <c r="W26" s="156"/>
      <c r="X26" s="156"/>
      <c r="Y26" s="156" t="s">
        <v>105</v>
      </c>
      <c r="Z26" s="148"/>
      <c r="AA26" s="148"/>
      <c r="AB26" s="148"/>
      <c r="AC26" s="148"/>
      <c r="AD26" s="148"/>
      <c r="AE26" s="148"/>
      <c r="AF26" s="148"/>
      <c r="AG26" s="148" t="s">
        <v>106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ht="22.5" outlineLevel="1" x14ac:dyDescent="0.2">
      <c r="A27" s="173">
        <v>19</v>
      </c>
      <c r="B27" s="174" t="s">
        <v>214</v>
      </c>
      <c r="C27" s="180" t="s">
        <v>215</v>
      </c>
      <c r="D27" s="175" t="s">
        <v>107</v>
      </c>
      <c r="E27" s="176">
        <v>1.34</v>
      </c>
      <c r="F27" s="177"/>
      <c r="G27" s="178">
        <f t="shared" si="0"/>
        <v>0</v>
      </c>
      <c r="H27" s="157"/>
      <c r="I27" s="156"/>
      <c r="J27" s="157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x14ac:dyDescent="0.2">
      <c r="A28" s="160" t="s">
        <v>100</v>
      </c>
      <c r="B28" s="161" t="s">
        <v>58</v>
      </c>
      <c r="C28" s="179" t="s">
        <v>59</v>
      </c>
      <c r="D28" s="162"/>
      <c r="E28" s="163"/>
      <c r="F28" s="164"/>
      <c r="G28" s="165">
        <f>SUMIF(AG29:AG43,"&lt;&gt;NOR",G29:G43)</f>
        <v>0</v>
      </c>
      <c r="H28" s="159"/>
      <c r="I28" s="159">
        <f>SUM(I29:I43)</f>
        <v>27290.47</v>
      </c>
      <c r="J28" s="159"/>
      <c r="K28" s="159">
        <f>SUM(K29:K43)</f>
        <v>314924.36</v>
      </c>
      <c r="L28" s="159"/>
      <c r="M28" s="159">
        <f>SUM(M29:M43)</f>
        <v>0</v>
      </c>
      <c r="N28" s="158"/>
      <c r="O28" s="158">
        <f>SUM(O29:O43)</f>
        <v>1.9500000000000002</v>
      </c>
      <c r="P28" s="158"/>
      <c r="Q28" s="158">
        <f>SUM(Q29:Q43)</f>
        <v>0</v>
      </c>
      <c r="R28" s="159"/>
      <c r="S28" s="159"/>
      <c r="T28" s="159"/>
      <c r="U28" s="159"/>
      <c r="V28" s="159">
        <f>SUM(V29:V43)</f>
        <v>0</v>
      </c>
      <c r="W28" s="159"/>
      <c r="X28" s="159"/>
      <c r="Y28" s="159"/>
      <c r="AG28" t="s">
        <v>101</v>
      </c>
    </row>
    <row r="29" spans="1:60" ht="45" outlineLevel="1" x14ac:dyDescent="0.2">
      <c r="A29" s="173">
        <v>20</v>
      </c>
      <c r="B29" s="174" t="s">
        <v>200</v>
      </c>
      <c r="C29" s="180" t="s">
        <v>201</v>
      </c>
      <c r="D29" s="175" t="s">
        <v>102</v>
      </c>
      <c r="E29" s="176">
        <v>476.62</v>
      </c>
      <c r="F29" s="177"/>
      <c r="G29" s="178">
        <f t="shared" ref="G29:G43" si="7">ROUND(E29*F29,2)</f>
        <v>0</v>
      </c>
      <c r="H29" s="157">
        <v>0</v>
      </c>
      <c r="I29" s="156">
        <f t="shared" ref="I29:I43" si="8">ROUND(E29*H29,2)</f>
        <v>0</v>
      </c>
      <c r="J29" s="157">
        <v>208.9</v>
      </c>
      <c r="K29" s="156">
        <f t="shared" ref="K29:K43" si="9">ROUND(E29*J29,2)</f>
        <v>99565.92</v>
      </c>
      <c r="L29" s="156">
        <v>21</v>
      </c>
      <c r="M29" s="156">
        <f t="shared" ref="M29:M43" si="10">G29*(1+L29/100)</f>
        <v>0</v>
      </c>
      <c r="N29" s="155">
        <v>4.0000000000000003E-5</v>
      </c>
      <c r="O29" s="155">
        <f t="shared" ref="O29:O43" si="11">ROUND(E29*N29,2)</f>
        <v>0.02</v>
      </c>
      <c r="P29" s="155">
        <v>0</v>
      </c>
      <c r="Q29" s="155">
        <f t="shared" ref="Q29:Q43" si="12">ROUND(E29*P29,2)</f>
        <v>0</v>
      </c>
      <c r="R29" s="156"/>
      <c r="S29" s="156" t="s">
        <v>103</v>
      </c>
      <c r="T29" s="156" t="s">
        <v>104</v>
      </c>
      <c r="U29" s="156">
        <v>0</v>
      </c>
      <c r="V29" s="156">
        <f t="shared" ref="V29:V43" si="13">ROUND(E29*U29,2)</f>
        <v>0</v>
      </c>
      <c r="W29" s="156"/>
      <c r="X29" s="156"/>
      <c r="Y29" s="156" t="s">
        <v>105</v>
      </c>
      <c r="Z29" s="148"/>
      <c r="AA29" s="148"/>
      <c r="AB29" s="148"/>
      <c r="AC29" s="148"/>
      <c r="AD29" s="148"/>
      <c r="AE29" s="148"/>
      <c r="AF29" s="148"/>
      <c r="AG29" s="148" t="s">
        <v>125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1" x14ac:dyDescent="0.2">
      <c r="A30" s="173">
        <v>21</v>
      </c>
      <c r="B30" s="174" t="s">
        <v>126</v>
      </c>
      <c r="C30" s="180" t="s">
        <v>127</v>
      </c>
      <c r="D30" s="175" t="s">
        <v>108</v>
      </c>
      <c r="E30" s="176">
        <v>7.9</v>
      </c>
      <c r="F30" s="177"/>
      <c r="G30" s="178">
        <f t="shared" si="7"/>
        <v>0</v>
      </c>
      <c r="H30" s="157">
        <v>0</v>
      </c>
      <c r="I30" s="156">
        <f t="shared" si="8"/>
        <v>0</v>
      </c>
      <c r="J30" s="157">
        <v>172</v>
      </c>
      <c r="K30" s="156">
        <f t="shared" si="9"/>
        <v>1358.8</v>
      </c>
      <c r="L30" s="156">
        <v>21</v>
      </c>
      <c r="M30" s="156">
        <f t="shared" si="10"/>
        <v>0</v>
      </c>
      <c r="N30" s="155">
        <v>1.2999999999999999E-3</v>
      </c>
      <c r="O30" s="155">
        <f t="shared" si="11"/>
        <v>0.01</v>
      </c>
      <c r="P30" s="155">
        <v>0</v>
      </c>
      <c r="Q30" s="155">
        <f t="shared" si="12"/>
        <v>0</v>
      </c>
      <c r="R30" s="156"/>
      <c r="S30" s="156" t="s">
        <v>103</v>
      </c>
      <c r="T30" s="156" t="s">
        <v>104</v>
      </c>
      <c r="U30" s="156">
        <v>0</v>
      </c>
      <c r="V30" s="156">
        <f t="shared" si="13"/>
        <v>0</v>
      </c>
      <c r="W30" s="156"/>
      <c r="X30" s="156"/>
      <c r="Y30" s="156" t="s">
        <v>105</v>
      </c>
      <c r="Z30" s="148"/>
      <c r="AA30" s="148"/>
      <c r="AB30" s="148"/>
      <c r="AC30" s="148"/>
      <c r="AD30" s="148"/>
      <c r="AE30" s="148"/>
      <c r="AF30" s="148"/>
      <c r="AG30" s="148" t="s">
        <v>125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1" x14ac:dyDescent="0.2">
      <c r="A31" s="173">
        <v>22</v>
      </c>
      <c r="B31" s="174" t="s">
        <v>128</v>
      </c>
      <c r="C31" s="180" t="s">
        <v>129</v>
      </c>
      <c r="D31" s="175" t="s">
        <v>108</v>
      </c>
      <c r="E31" s="176">
        <v>92.9</v>
      </c>
      <c r="F31" s="177"/>
      <c r="G31" s="178">
        <f t="shared" si="7"/>
        <v>0</v>
      </c>
      <c r="H31" s="157">
        <v>0</v>
      </c>
      <c r="I31" s="156">
        <f t="shared" si="8"/>
        <v>0</v>
      </c>
      <c r="J31" s="157">
        <v>151</v>
      </c>
      <c r="K31" s="156">
        <f t="shared" si="9"/>
        <v>14027.9</v>
      </c>
      <c r="L31" s="156">
        <v>21</v>
      </c>
      <c r="M31" s="156">
        <f t="shared" si="10"/>
        <v>0</v>
      </c>
      <c r="N31" s="155">
        <v>1.2999999999999999E-3</v>
      </c>
      <c r="O31" s="155">
        <f t="shared" si="11"/>
        <v>0.12</v>
      </c>
      <c r="P31" s="155">
        <v>0</v>
      </c>
      <c r="Q31" s="155">
        <f t="shared" si="12"/>
        <v>0</v>
      </c>
      <c r="R31" s="156"/>
      <c r="S31" s="156" t="s">
        <v>103</v>
      </c>
      <c r="T31" s="156" t="s">
        <v>104</v>
      </c>
      <c r="U31" s="156">
        <v>0</v>
      </c>
      <c r="V31" s="156">
        <f t="shared" si="13"/>
        <v>0</v>
      </c>
      <c r="W31" s="156"/>
      <c r="X31" s="156"/>
      <c r="Y31" s="156" t="s">
        <v>105</v>
      </c>
      <c r="Z31" s="148"/>
      <c r="AA31" s="148"/>
      <c r="AB31" s="148"/>
      <c r="AC31" s="148"/>
      <c r="AD31" s="148"/>
      <c r="AE31" s="148"/>
      <c r="AF31" s="148"/>
      <c r="AG31" s="148" t="s">
        <v>125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1" x14ac:dyDescent="0.2">
      <c r="A32" s="173">
        <v>23</v>
      </c>
      <c r="B32" s="174" t="s">
        <v>130</v>
      </c>
      <c r="C32" s="180" t="s">
        <v>131</v>
      </c>
      <c r="D32" s="175" t="s">
        <v>108</v>
      </c>
      <c r="E32" s="176">
        <v>103.7</v>
      </c>
      <c r="F32" s="177"/>
      <c r="G32" s="178">
        <f t="shared" si="7"/>
        <v>0</v>
      </c>
      <c r="H32" s="157">
        <v>0</v>
      </c>
      <c r="I32" s="156">
        <f t="shared" si="8"/>
        <v>0</v>
      </c>
      <c r="J32" s="157">
        <v>151</v>
      </c>
      <c r="K32" s="156">
        <f t="shared" si="9"/>
        <v>15658.7</v>
      </c>
      <c r="L32" s="156">
        <v>21</v>
      </c>
      <c r="M32" s="156">
        <f t="shared" si="10"/>
        <v>0</v>
      </c>
      <c r="N32" s="155">
        <v>1.2999999999999999E-3</v>
      </c>
      <c r="O32" s="155">
        <f t="shared" si="11"/>
        <v>0.13</v>
      </c>
      <c r="P32" s="155">
        <v>0</v>
      </c>
      <c r="Q32" s="155">
        <f t="shared" si="12"/>
        <v>0</v>
      </c>
      <c r="R32" s="156"/>
      <c r="S32" s="156" t="s">
        <v>103</v>
      </c>
      <c r="T32" s="156" t="s">
        <v>104</v>
      </c>
      <c r="U32" s="156">
        <v>0</v>
      </c>
      <c r="V32" s="156">
        <f t="shared" si="13"/>
        <v>0</v>
      </c>
      <c r="W32" s="156"/>
      <c r="X32" s="156"/>
      <c r="Y32" s="156" t="s">
        <v>105</v>
      </c>
      <c r="Z32" s="148"/>
      <c r="AA32" s="148"/>
      <c r="AB32" s="148"/>
      <c r="AC32" s="148"/>
      <c r="AD32" s="148"/>
      <c r="AE32" s="148"/>
      <c r="AF32" s="148"/>
      <c r="AG32" s="148" t="s">
        <v>125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 x14ac:dyDescent="0.2">
      <c r="A33" s="173">
        <v>24</v>
      </c>
      <c r="B33" s="174" t="s">
        <v>186</v>
      </c>
      <c r="C33" s="180" t="s">
        <v>187</v>
      </c>
      <c r="D33" s="175" t="s">
        <v>108</v>
      </c>
      <c r="E33" s="176">
        <v>94.4</v>
      </c>
      <c r="F33" s="177"/>
      <c r="G33" s="178">
        <f t="shared" si="7"/>
        <v>0</v>
      </c>
      <c r="H33" s="157"/>
      <c r="I33" s="156"/>
      <c r="J33" s="157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">
      <c r="A34" s="173">
        <v>25</v>
      </c>
      <c r="B34" s="174" t="s">
        <v>132</v>
      </c>
      <c r="C34" s="180" t="s">
        <v>133</v>
      </c>
      <c r="D34" s="175" t="s">
        <v>108</v>
      </c>
      <c r="E34" s="176">
        <v>14</v>
      </c>
      <c r="F34" s="177"/>
      <c r="G34" s="178">
        <f t="shared" si="7"/>
        <v>0</v>
      </c>
      <c r="H34" s="157">
        <v>0</v>
      </c>
      <c r="I34" s="156">
        <f t="shared" si="8"/>
        <v>0</v>
      </c>
      <c r="J34" s="157">
        <v>107.4</v>
      </c>
      <c r="K34" s="156">
        <f t="shared" si="9"/>
        <v>1503.6</v>
      </c>
      <c r="L34" s="156">
        <v>21</v>
      </c>
      <c r="M34" s="156">
        <f t="shared" si="10"/>
        <v>0</v>
      </c>
      <c r="N34" s="155">
        <v>5.0000000000000001E-4</v>
      </c>
      <c r="O34" s="155">
        <f t="shared" si="11"/>
        <v>0.01</v>
      </c>
      <c r="P34" s="155">
        <v>0</v>
      </c>
      <c r="Q34" s="155">
        <f t="shared" si="12"/>
        <v>0</v>
      </c>
      <c r="R34" s="156"/>
      <c r="S34" s="156" t="s">
        <v>103</v>
      </c>
      <c r="T34" s="156" t="s">
        <v>104</v>
      </c>
      <c r="U34" s="156">
        <v>0</v>
      </c>
      <c r="V34" s="156">
        <f t="shared" si="13"/>
        <v>0</v>
      </c>
      <c r="W34" s="156"/>
      <c r="X34" s="156"/>
      <c r="Y34" s="156" t="s">
        <v>105</v>
      </c>
      <c r="Z34" s="148"/>
      <c r="AA34" s="148"/>
      <c r="AB34" s="148"/>
      <c r="AC34" s="148"/>
      <c r="AD34" s="148"/>
      <c r="AE34" s="148"/>
      <c r="AF34" s="148"/>
      <c r="AG34" s="148" t="s">
        <v>125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1" x14ac:dyDescent="0.2">
      <c r="A35" s="173">
        <v>26</v>
      </c>
      <c r="B35" s="174" t="s">
        <v>134</v>
      </c>
      <c r="C35" s="180" t="s">
        <v>135</v>
      </c>
      <c r="D35" s="175" t="s">
        <v>108</v>
      </c>
      <c r="E35" s="176">
        <v>12</v>
      </c>
      <c r="F35" s="177"/>
      <c r="G35" s="178">
        <f t="shared" si="7"/>
        <v>0</v>
      </c>
      <c r="H35" s="157">
        <v>0</v>
      </c>
      <c r="I35" s="156">
        <f t="shared" si="8"/>
        <v>0</v>
      </c>
      <c r="J35" s="157">
        <v>107.4</v>
      </c>
      <c r="K35" s="156">
        <f t="shared" si="9"/>
        <v>1288.8</v>
      </c>
      <c r="L35" s="156">
        <v>21</v>
      </c>
      <c r="M35" s="156">
        <f t="shared" si="10"/>
        <v>0</v>
      </c>
      <c r="N35" s="155">
        <v>5.0000000000000001E-4</v>
      </c>
      <c r="O35" s="155">
        <f t="shared" si="11"/>
        <v>0.01</v>
      </c>
      <c r="P35" s="155">
        <v>0</v>
      </c>
      <c r="Q35" s="155">
        <f t="shared" si="12"/>
        <v>0</v>
      </c>
      <c r="R35" s="156"/>
      <c r="S35" s="156" t="s">
        <v>103</v>
      </c>
      <c r="T35" s="156" t="s">
        <v>104</v>
      </c>
      <c r="U35" s="156">
        <v>0</v>
      </c>
      <c r="V35" s="156">
        <f t="shared" si="13"/>
        <v>0</v>
      </c>
      <c r="W35" s="156"/>
      <c r="X35" s="156"/>
      <c r="Y35" s="156" t="s">
        <v>105</v>
      </c>
      <c r="Z35" s="148"/>
      <c r="AA35" s="148"/>
      <c r="AB35" s="148"/>
      <c r="AC35" s="148"/>
      <c r="AD35" s="148"/>
      <c r="AE35" s="148"/>
      <c r="AF35" s="148"/>
      <c r="AG35" s="148" t="s">
        <v>125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ht="33.75" outlineLevel="1" x14ac:dyDescent="0.2">
      <c r="A36" s="173">
        <v>27</v>
      </c>
      <c r="B36" s="174" t="s">
        <v>136</v>
      </c>
      <c r="C36" s="180" t="s">
        <v>137</v>
      </c>
      <c r="D36" s="175" t="s">
        <v>102</v>
      </c>
      <c r="E36" s="176">
        <v>96.59</v>
      </c>
      <c r="F36" s="177"/>
      <c r="G36" s="178">
        <f t="shared" si="7"/>
        <v>0</v>
      </c>
      <c r="H36" s="157">
        <v>0</v>
      </c>
      <c r="I36" s="156">
        <f t="shared" si="8"/>
        <v>0</v>
      </c>
      <c r="J36" s="157">
        <v>175</v>
      </c>
      <c r="K36" s="156">
        <f t="shared" si="9"/>
        <v>16903.25</v>
      </c>
      <c r="L36" s="156">
        <v>21</v>
      </c>
      <c r="M36" s="156">
        <f t="shared" si="10"/>
        <v>0</v>
      </c>
      <c r="N36" s="155">
        <v>3.0000000000000001E-5</v>
      </c>
      <c r="O36" s="155">
        <f t="shared" si="11"/>
        <v>0</v>
      </c>
      <c r="P36" s="155">
        <v>0</v>
      </c>
      <c r="Q36" s="155">
        <f t="shared" si="12"/>
        <v>0</v>
      </c>
      <c r="R36" s="156"/>
      <c r="S36" s="156" t="s">
        <v>103</v>
      </c>
      <c r="T36" s="156" t="s">
        <v>104</v>
      </c>
      <c r="U36" s="156">
        <v>0</v>
      </c>
      <c r="V36" s="156">
        <f t="shared" si="13"/>
        <v>0</v>
      </c>
      <c r="W36" s="156"/>
      <c r="X36" s="156"/>
      <c r="Y36" s="156" t="s">
        <v>105</v>
      </c>
      <c r="Z36" s="148"/>
      <c r="AA36" s="148"/>
      <c r="AB36" s="148"/>
      <c r="AC36" s="148"/>
      <c r="AD36" s="148"/>
      <c r="AE36" s="148"/>
      <c r="AF36" s="148"/>
      <c r="AG36" s="148" t="s">
        <v>125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ht="22.5" outlineLevel="1" x14ac:dyDescent="0.2">
      <c r="A37" s="173">
        <v>28</v>
      </c>
      <c r="B37" s="174" t="s">
        <v>188</v>
      </c>
      <c r="C37" s="180" t="s">
        <v>189</v>
      </c>
      <c r="D37" s="175" t="s">
        <v>102</v>
      </c>
      <c r="E37" s="176">
        <v>659.19</v>
      </c>
      <c r="F37" s="177"/>
      <c r="G37" s="178">
        <f t="shared" si="7"/>
        <v>0</v>
      </c>
      <c r="H37" s="157">
        <v>0</v>
      </c>
      <c r="I37" s="156">
        <f t="shared" si="8"/>
        <v>0</v>
      </c>
      <c r="J37" s="157">
        <v>162</v>
      </c>
      <c r="K37" s="156">
        <f t="shared" si="9"/>
        <v>106788.78</v>
      </c>
      <c r="L37" s="156">
        <v>21</v>
      </c>
      <c r="M37" s="156">
        <f t="shared" si="10"/>
        <v>0</v>
      </c>
      <c r="N37" s="155">
        <v>1.9E-3</v>
      </c>
      <c r="O37" s="155">
        <f t="shared" si="11"/>
        <v>1.25</v>
      </c>
      <c r="P37" s="155">
        <v>0</v>
      </c>
      <c r="Q37" s="155">
        <f t="shared" si="12"/>
        <v>0</v>
      </c>
      <c r="R37" s="156"/>
      <c r="S37" s="156" t="s">
        <v>103</v>
      </c>
      <c r="T37" s="156" t="s">
        <v>104</v>
      </c>
      <c r="U37" s="156">
        <v>0</v>
      </c>
      <c r="V37" s="156">
        <f t="shared" si="13"/>
        <v>0</v>
      </c>
      <c r="W37" s="156"/>
      <c r="X37" s="156"/>
      <c r="Y37" s="156" t="s">
        <v>105</v>
      </c>
      <c r="Z37" s="148"/>
      <c r="AA37" s="148"/>
      <c r="AB37" s="148"/>
      <c r="AC37" s="148"/>
      <c r="AD37" s="148"/>
      <c r="AE37" s="148"/>
      <c r="AF37" s="148"/>
      <c r="AG37" s="148" t="s">
        <v>125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ht="22.5" outlineLevel="1" x14ac:dyDescent="0.2">
      <c r="A38" s="173">
        <v>29</v>
      </c>
      <c r="B38" s="174" t="s">
        <v>138</v>
      </c>
      <c r="C38" s="180" t="s">
        <v>139</v>
      </c>
      <c r="D38" s="175" t="s">
        <v>102</v>
      </c>
      <c r="E38" s="176">
        <v>953.24</v>
      </c>
      <c r="F38" s="177"/>
      <c r="G38" s="178">
        <f t="shared" si="7"/>
        <v>0</v>
      </c>
      <c r="H38" s="157">
        <v>0</v>
      </c>
      <c r="I38" s="156">
        <f t="shared" si="8"/>
        <v>0</v>
      </c>
      <c r="J38" s="157">
        <v>45</v>
      </c>
      <c r="K38" s="156">
        <f t="shared" si="9"/>
        <v>42895.8</v>
      </c>
      <c r="L38" s="156">
        <v>21</v>
      </c>
      <c r="M38" s="156">
        <f t="shared" si="10"/>
        <v>0</v>
      </c>
      <c r="N38" s="155">
        <v>0</v>
      </c>
      <c r="O38" s="155">
        <f t="shared" si="11"/>
        <v>0</v>
      </c>
      <c r="P38" s="155">
        <v>0</v>
      </c>
      <c r="Q38" s="155">
        <f t="shared" si="12"/>
        <v>0</v>
      </c>
      <c r="R38" s="156"/>
      <c r="S38" s="156" t="s">
        <v>103</v>
      </c>
      <c r="T38" s="156" t="s">
        <v>104</v>
      </c>
      <c r="U38" s="156">
        <v>0</v>
      </c>
      <c r="V38" s="156">
        <f t="shared" si="13"/>
        <v>0</v>
      </c>
      <c r="W38" s="156"/>
      <c r="X38" s="156"/>
      <c r="Y38" s="156" t="s">
        <v>105</v>
      </c>
      <c r="Z38" s="148"/>
      <c r="AA38" s="148"/>
      <c r="AB38" s="148"/>
      <c r="AC38" s="148"/>
      <c r="AD38" s="148"/>
      <c r="AE38" s="148"/>
      <c r="AF38" s="148"/>
      <c r="AG38" s="148" t="s">
        <v>125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ht="12" customHeight="1" outlineLevel="1" x14ac:dyDescent="0.2">
      <c r="A39" s="173"/>
      <c r="B39" s="174"/>
      <c r="C39" s="186" t="s">
        <v>236</v>
      </c>
      <c r="D39" s="175"/>
      <c r="E39" s="176"/>
      <c r="F39" s="177"/>
      <c r="G39" s="178"/>
      <c r="H39" s="157"/>
      <c r="I39" s="156"/>
      <c r="J39" s="157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ht="22.5" outlineLevel="1" x14ac:dyDescent="0.2">
      <c r="A40" s="173">
        <v>30</v>
      </c>
      <c r="B40" s="174" t="s">
        <v>140</v>
      </c>
      <c r="C40" s="180" t="s">
        <v>141</v>
      </c>
      <c r="D40" s="175" t="s">
        <v>102</v>
      </c>
      <c r="E40" s="176">
        <v>193.18</v>
      </c>
      <c r="F40" s="177"/>
      <c r="G40" s="178">
        <f t="shared" si="7"/>
        <v>0</v>
      </c>
      <c r="H40" s="157">
        <v>0</v>
      </c>
      <c r="I40" s="156">
        <f t="shared" si="8"/>
        <v>0</v>
      </c>
      <c r="J40" s="157">
        <v>77.3</v>
      </c>
      <c r="K40" s="156">
        <f t="shared" si="9"/>
        <v>14932.81</v>
      </c>
      <c r="L40" s="156">
        <v>21</v>
      </c>
      <c r="M40" s="156">
        <f t="shared" si="10"/>
        <v>0</v>
      </c>
      <c r="N40" s="155">
        <v>0</v>
      </c>
      <c r="O40" s="155">
        <f t="shared" si="11"/>
        <v>0</v>
      </c>
      <c r="P40" s="155">
        <v>0</v>
      </c>
      <c r="Q40" s="155">
        <f t="shared" si="12"/>
        <v>0</v>
      </c>
      <c r="R40" s="156"/>
      <c r="S40" s="156" t="s">
        <v>103</v>
      </c>
      <c r="T40" s="156" t="s">
        <v>104</v>
      </c>
      <c r="U40" s="156">
        <v>0</v>
      </c>
      <c r="V40" s="156">
        <f t="shared" si="13"/>
        <v>0</v>
      </c>
      <c r="W40" s="156"/>
      <c r="X40" s="156"/>
      <c r="Y40" s="156" t="s">
        <v>105</v>
      </c>
      <c r="Z40" s="148"/>
      <c r="AA40" s="148"/>
      <c r="AB40" s="148"/>
      <c r="AC40" s="148"/>
      <c r="AD40" s="148"/>
      <c r="AE40" s="148"/>
      <c r="AF40" s="148"/>
      <c r="AG40" s="148" t="s">
        <v>125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1" x14ac:dyDescent="0.2">
      <c r="A41" s="173"/>
      <c r="B41" s="174"/>
      <c r="C41" s="186" t="s">
        <v>237</v>
      </c>
      <c r="D41" s="175"/>
      <c r="E41" s="176"/>
      <c r="F41" s="177"/>
      <c r="G41" s="178"/>
      <c r="H41" s="157"/>
      <c r="I41" s="156"/>
      <c r="J41" s="157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1" x14ac:dyDescent="0.2">
      <c r="A42" s="173">
        <v>31</v>
      </c>
      <c r="B42" s="174" t="s">
        <v>198</v>
      </c>
      <c r="C42" s="180" t="s">
        <v>199</v>
      </c>
      <c r="D42" s="175" t="s">
        <v>102</v>
      </c>
      <c r="E42" s="176">
        <v>1318.38</v>
      </c>
      <c r="F42" s="177"/>
      <c r="G42" s="178">
        <f t="shared" si="7"/>
        <v>0</v>
      </c>
      <c r="H42" s="157">
        <v>20.7</v>
      </c>
      <c r="I42" s="156">
        <f t="shared" si="8"/>
        <v>27290.47</v>
      </c>
      <c r="J42" s="157">
        <v>0</v>
      </c>
      <c r="K42" s="156">
        <f t="shared" si="9"/>
        <v>0</v>
      </c>
      <c r="L42" s="156">
        <v>21</v>
      </c>
      <c r="M42" s="156">
        <f t="shared" si="10"/>
        <v>0</v>
      </c>
      <c r="N42" s="155">
        <v>2.9999999999999997E-4</v>
      </c>
      <c r="O42" s="155">
        <f t="shared" si="11"/>
        <v>0.4</v>
      </c>
      <c r="P42" s="155">
        <v>0</v>
      </c>
      <c r="Q42" s="155">
        <f t="shared" si="12"/>
        <v>0</v>
      </c>
      <c r="R42" s="156"/>
      <c r="S42" s="156" t="s">
        <v>103</v>
      </c>
      <c r="T42" s="156" t="s">
        <v>104</v>
      </c>
      <c r="U42" s="156">
        <v>0</v>
      </c>
      <c r="V42" s="156">
        <f t="shared" si="13"/>
        <v>0</v>
      </c>
      <c r="W42" s="156"/>
      <c r="X42" s="156"/>
      <c r="Y42" s="156" t="s">
        <v>105</v>
      </c>
      <c r="Z42" s="148"/>
      <c r="AA42" s="148"/>
      <c r="AB42" s="148"/>
      <c r="AC42" s="148"/>
      <c r="AD42" s="148"/>
      <c r="AE42" s="148"/>
      <c r="AF42" s="148"/>
      <c r="AG42" s="148" t="s">
        <v>142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1" x14ac:dyDescent="0.2">
      <c r="A43" s="173">
        <v>32</v>
      </c>
      <c r="B43" s="174" t="s">
        <v>143</v>
      </c>
      <c r="C43" s="180" t="s">
        <v>144</v>
      </c>
      <c r="D43" s="175" t="s">
        <v>0</v>
      </c>
      <c r="E43" s="177"/>
      <c r="F43" s="177"/>
      <c r="G43" s="178">
        <f t="shared" si="7"/>
        <v>0</v>
      </c>
      <c r="H43" s="157">
        <v>0</v>
      </c>
      <c r="I43" s="156">
        <f t="shared" si="8"/>
        <v>0</v>
      </c>
      <c r="J43" s="157">
        <v>3</v>
      </c>
      <c r="K43" s="156">
        <f t="shared" si="9"/>
        <v>0</v>
      </c>
      <c r="L43" s="156">
        <v>21</v>
      </c>
      <c r="M43" s="156">
        <f t="shared" si="10"/>
        <v>0</v>
      </c>
      <c r="N43" s="155">
        <v>0</v>
      </c>
      <c r="O43" s="155">
        <f t="shared" si="11"/>
        <v>0</v>
      </c>
      <c r="P43" s="155">
        <v>0</v>
      </c>
      <c r="Q43" s="155">
        <f t="shared" si="12"/>
        <v>0</v>
      </c>
      <c r="R43" s="156"/>
      <c r="S43" s="156" t="s">
        <v>103</v>
      </c>
      <c r="T43" s="156" t="s">
        <v>104</v>
      </c>
      <c r="U43" s="156">
        <v>0</v>
      </c>
      <c r="V43" s="156">
        <f t="shared" si="13"/>
        <v>0</v>
      </c>
      <c r="W43" s="156"/>
      <c r="X43" s="156"/>
      <c r="Y43" s="156" t="s">
        <v>105</v>
      </c>
      <c r="Z43" s="148"/>
      <c r="AA43" s="148"/>
      <c r="AB43" s="148"/>
      <c r="AC43" s="148"/>
      <c r="AD43" s="148"/>
      <c r="AE43" s="148"/>
      <c r="AF43" s="148"/>
      <c r="AG43" s="148" t="s">
        <v>125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x14ac:dyDescent="0.2">
      <c r="A44" s="160" t="s">
        <v>100</v>
      </c>
      <c r="B44" s="161" t="s">
        <v>60</v>
      </c>
      <c r="C44" s="179" t="s">
        <v>61</v>
      </c>
      <c r="D44" s="162"/>
      <c r="E44" s="163"/>
      <c r="F44" s="164"/>
      <c r="G44" s="165">
        <f>SUMIF(AG45:AG48,"&lt;&gt;NOR",G45:G48)</f>
        <v>0</v>
      </c>
      <c r="H44" s="159"/>
      <c r="I44" s="159">
        <f>SUM(I45:I48)</f>
        <v>0</v>
      </c>
      <c r="J44" s="159"/>
      <c r="K44" s="159">
        <f>SUM(K45:K48)</f>
        <v>1849952.87</v>
      </c>
      <c r="L44" s="159"/>
      <c r="M44" s="159">
        <f>SUM(M45:M48)</f>
        <v>0</v>
      </c>
      <c r="N44" s="158"/>
      <c r="O44" s="158">
        <f>SUM(O45:O48)</f>
        <v>52.43</v>
      </c>
      <c r="P44" s="158"/>
      <c r="Q44" s="158">
        <f>SUM(Q45:Q48)</f>
        <v>0</v>
      </c>
      <c r="R44" s="159"/>
      <c r="S44" s="159"/>
      <c r="T44" s="159"/>
      <c r="U44" s="159"/>
      <c r="V44" s="159">
        <f>SUM(V45:V48)</f>
        <v>0</v>
      </c>
      <c r="W44" s="159"/>
      <c r="X44" s="159"/>
      <c r="Y44" s="159"/>
      <c r="AG44" t="s">
        <v>101</v>
      </c>
    </row>
    <row r="45" spans="1:60" ht="22.5" outlineLevel="1" x14ac:dyDescent="0.2">
      <c r="A45" s="173">
        <v>33</v>
      </c>
      <c r="B45" s="174" t="s">
        <v>191</v>
      </c>
      <c r="C45" s="180" t="s">
        <v>235</v>
      </c>
      <c r="D45" s="175" t="s">
        <v>102</v>
      </c>
      <c r="E45" s="176">
        <v>953.24</v>
      </c>
      <c r="F45" s="177"/>
      <c r="G45" s="178">
        <f>ROUND(E45*F45,2)</f>
        <v>0</v>
      </c>
      <c r="H45" s="157">
        <v>0</v>
      </c>
      <c r="I45" s="156">
        <f>ROUND(E45*H45,2)</f>
        <v>0</v>
      </c>
      <c r="J45" s="157">
        <v>1940.7</v>
      </c>
      <c r="K45" s="156">
        <f>ROUND(E45*J45,2)</f>
        <v>1849952.87</v>
      </c>
      <c r="L45" s="156">
        <v>21</v>
      </c>
      <c r="M45" s="156">
        <f>G45*(1+L45/100)</f>
        <v>0</v>
      </c>
      <c r="N45" s="155">
        <v>5.5E-2</v>
      </c>
      <c r="O45" s="155">
        <f>ROUND(E45*N45,2)</f>
        <v>52.43</v>
      </c>
      <c r="P45" s="155">
        <v>0</v>
      </c>
      <c r="Q45" s="155">
        <f>ROUND(E45*P45,2)</f>
        <v>0</v>
      </c>
      <c r="R45" s="156"/>
      <c r="S45" s="156" t="s">
        <v>103</v>
      </c>
      <c r="T45" s="156" t="s">
        <v>104</v>
      </c>
      <c r="U45" s="156">
        <v>0</v>
      </c>
      <c r="V45" s="156">
        <f>ROUND(E45*U45,2)</f>
        <v>0</v>
      </c>
      <c r="W45" s="156"/>
      <c r="X45" s="156"/>
      <c r="Y45" s="156" t="s">
        <v>105</v>
      </c>
      <c r="Z45" s="148"/>
      <c r="AA45" s="148"/>
      <c r="AB45" s="148"/>
      <c r="AC45" s="148"/>
      <c r="AD45" s="148"/>
      <c r="AE45" s="148"/>
      <c r="AF45" s="148"/>
      <c r="AG45" s="148" t="s">
        <v>125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ht="12" customHeight="1" outlineLevel="1" x14ac:dyDescent="0.2">
      <c r="A46" s="173"/>
      <c r="B46" s="174"/>
      <c r="C46" s="186" t="s">
        <v>234</v>
      </c>
      <c r="D46" s="175"/>
      <c r="E46" s="176"/>
      <c r="F46" s="177"/>
      <c r="G46" s="178"/>
      <c r="H46" s="157"/>
      <c r="I46" s="156"/>
      <c r="J46" s="157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1" x14ac:dyDescent="0.2">
      <c r="A47" s="173">
        <v>34</v>
      </c>
      <c r="B47" s="174" t="s">
        <v>192</v>
      </c>
      <c r="C47" s="180" t="s">
        <v>193</v>
      </c>
      <c r="D47" s="175" t="s">
        <v>102</v>
      </c>
      <c r="E47" s="176">
        <v>1000.9</v>
      </c>
      <c r="F47" s="177"/>
      <c r="G47" s="178">
        <f t="shared" ref="G47:G48" si="14">ROUND(E47*F47,2)</f>
        <v>0</v>
      </c>
      <c r="H47" s="157"/>
      <c r="I47" s="156"/>
      <c r="J47" s="157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1" x14ac:dyDescent="0.2">
      <c r="A48" s="173">
        <v>35</v>
      </c>
      <c r="B48" s="174" t="s">
        <v>181</v>
      </c>
      <c r="C48" s="180" t="s">
        <v>145</v>
      </c>
      <c r="D48" s="175" t="s">
        <v>0</v>
      </c>
      <c r="E48" s="177"/>
      <c r="F48" s="177"/>
      <c r="G48" s="178">
        <f t="shared" si="14"/>
        <v>0</v>
      </c>
      <c r="H48" s="157">
        <v>0</v>
      </c>
      <c r="I48" s="156">
        <f>ROUND(E48*H48,2)</f>
        <v>0</v>
      </c>
      <c r="J48" s="157">
        <v>3</v>
      </c>
      <c r="K48" s="156">
        <f>ROUND(E48*J48,2)</f>
        <v>0</v>
      </c>
      <c r="L48" s="156">
        <v>21</v>
      </c>
      <c r="M48" s="156">
        <f>G48*(1+L48/100)</f>
        <v>0</v>
      </c>
      <c r="N48" s="155">
        <v>0</v>
      </c>
      <c r="O48" s="155">
        <f>ROUND(E48*N48,2)</f>
        <v>0</v>
      </c>
      <c r="P48" s="155">
        <v>0</v>
      </c>
      <c r="Q48" s="155">
        <f>ROUND(E48*P48,2)</f>
        <v>0</v>
      </c>
      <c r="R48" s="156"/>
      <c r="S48" s="156" t="s">
        <v>103</v>
      </c>
      <c r="T48" s="156" t="s">
        <v>104</v>
      </c>
      <c r="U48" s="156">
        <v>0</v>
      </c>
      <c r="V48" s="156">
        <f>ROUND(E48*U48,2)</f>
        <v>0</v>
      </c>
      <c r="W48" s="156"/>
      <c r="X48" s="156"/>
      <c r="Y48" s="156" t="s">
        <v>105</v>
      </c>
      <c r="Z48" s="148"/>
      <c r="AA48" s="148"/>
      <c r="AB48" s="148"/>
      <c r="AC48" s="148"/>
      <c r="AD48" s="148"/>
      <c r="AE48" s="148"/>
      <c r="AF48" s="148"/>
      <c r="AG48" s="148" t="s">
        <v>125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x14ac:dyDescent="0.2">
      <c r="A49" s="160" t="s">
        <v>100</v>
      </c>
      <c r="B49" s="161" t="s">
        <v>62</v>
      </c>
      <c r="C49" s="179" t="s">
        <v>63</v>
      </c>
      <c r="D49" s="162"/>
      <c r="E49" s="163"/>
      <c r="F49" s="164"/>
      <c r="G49" s="165">
        <f>SUMIF(AG50:AG52,"&lt;&gt;NOR",G50:G52)</f>
        <v>0</v>
      </c>
      <c r="H49" s="159"/>
      <c r="I49" s="159">
        <f>SUM(I50:I52)</f>
        <v>0</v>
      </c>
      <c r="J49" s="159"/>
      <c r="K49" s="159">
        <f>SUM(K50:K52)</f>
        <v>14900</v>
      </c>
      <c r="L49" s="159"/>
      <c r="M49" s="159">
        <f>SUM(M50:M52)</f>
        <v>0</v>
      </c>
      <c r="N49" s="158"/>
      <c r="O49" s="158">
        <f>SUM(O50:O52)</f>
        <v>0.04</v>
      </c>
      <c r="P49" s="158"/>
      <c r="Q49" s="158">
        <f>SUM(Q50:Q52)</f>
        <v>0</v>
      </c>
      <c r="R49" s="159"/>
      <c r="S49" s="159"/>
      <c r="T49" s="159"/>
      <c r="U49" s="159"/>
      <c r="V49" s="159">
        <f>SUM(V50:V52)</f>
        <v>0</v>
      </c>
      <c r="W49" s="159"/>
      <c r="X49" s="159"/>
      <c r="Y49" s="159"/>
      <c r="AG49" t="s">
        <v>101</v>
      </c>
    </row>
    <row r="50" spans="1:60" ht="22.5" outlineLevel="1" x14ac:dyDescent="0.2">
      <c r="A50" s="173">
        <v>36</v>
      </c>
      <c r="B50" s="174" t="s">
        <v>146</v>
      </c>
      <c r="C50" s="180" t="s">
        <v>147</v>
      </c>
      <c r="D50" s="175" t="s">
        <v>109</v>
      </c>
      <c r="E50" s="176">
        <v>2</v>
      </c>
      <c r="F50" s="177"/>
      <c r="G50" s="178">
        <f>ROUND(E50*F50,2)</f>
        <v>0</v>
      </c>
      <c r="H50" s="157">
        <v>0</v>
      </c>
      <c r="I50" s="156">
        <f>ROUND(E50*H50,2)</f>
        <v>0</v>
      </c>
      <c r="J50" s="157">
        <v>3280</v>
      </c>
      <c r="K50" s="156">
        <f>ROUND(E50*J50,2)</f>
        <v>6560</v>
      </c>
      <c r="L50" s="156">
        <v>21</v>
      </c>
      <c r="M50" s="156">
        <f>G50*(1+L50/100)</f>
        <v>0</v>
      </c>
      <c r="N50" s="155">
        <v>5.0000000000000001E-3</v>
      </c>
      <c r="O50" s="155">
        <f>ROUND(E50*N50,2)</f>
        <v>0.01</v>
      </c>
      <c r="P50" s="155">
        <v>0</v>
      </c>
      <c r="Q50" s="155">
        <f>ROUND(E50*P50,2)</f>
        <v>0</v>
      </c>
      <c r="R50" s="156"/>
      <c r="S50" s="156" t="s">
        <v>103</v>
      </c>
      <c r="T50" s="156" t="s">
        <v>104</v>
      </c>
      <c r="U50" s="156">
        <v>0</v>
      </c>
      <c r="V50" s="156">
        <f>ROUND(E50*U50,2)</f>
        <v>0</v>
      </c>
      <c r="W50" s="156"/>
      <c r="X50" s="156"/>
      <c r="Y50" s="156" t="s">
        <v>105</v>
      </c>
      <c r="Z50" s="148"/>
      <c r="AA50" s="148"/>
      <c r="AB50" s="148"/>
      <c r="AC50" s="148"/>
      <c r="AD50" s="148"/>
      <c r="AE50" s="148"/>
      <c r="AF50" s="148"/>
      <c r="AG50" s="148" t="s">
        <v>125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ht="22.5" outlineLevel="1" x14ac:dyDescent="0.2">
      <c r="A51" s="173">
        <v>37</v>
      </c>
      <c r="B51" s="174" t="s">
        <v>190</v>
      </c>
      <c r="C51" s="180" t="s">
        <v>194</v>
      </c>
      <c r="D51" s="175" t="s">
        <v>109</v>
      </c>
      <c r="E51" s="176">
        <v>6</v>
      </c>
      <c r="F51" s="177"/>
      <c r="G51" s="178">
        <f t="shared" ref="G51:G52" si="15">ROUND(E51*F51,2)</f>
        <v>0</v>
      </c>
      <c r="H51" s="157">
        <v>0</v>
      </c>
      <c r="I51" s="156">
        <f>ROUND(E51*H51,2)</f>
        <v>0</v>
      </c>
      <c r="J51" s="157">
        <v>1390</v>
      </c>
      <c r="K51" s="156">
        <f>ROUND(E51*J51,2)</f>
        <v>8340</v>
      </c>
      <c r="L51" s="156">
        <v>21</v>
      </c>
      <c r="M51" s="156">
        <f>G51*(1+L51/100)</f>
        <v>0</v>
      </c>
      <c r="N51" s="155">
        <v>5.0000000000000001E-3</v>
      </c>
      <c r="O51" s="155">
        <f>ROUND(E51*N51,2)</f>
        <v>0.03</v>
      </c>
      <c r="P51" s="155">
        <v>0</v>
      </c>
      <c r="Q51" s="155">
        <f>ROUND(E51*P51,2)</f>
        <v>0</v>
      </c>
      <c r="R51" s="156"/>
      <c r="S51" s="156" t="s">
        <v>103</v>
      </c>
      <c r="T51" s="156" t="s">
        <v>104</v>
      </c>
      <c r="U51" s="156">
        <v>0</v>
      </c>
      <c r="V51" s="156">
        <f>ROUND(E51*U51,2)</f>
        <v>0</v>
      </c>
      <c r="W51" s="156"/>
      <c r="X51" s="156"/>
      <c r="Y51" s="156" t="s">
        <v>105</v>
      </c>
      <c r="Z51" s="148"/>
      <c r="AA51" s="148"/>
      <c r="AB51" s="148"/>
      <c r="AC51" s="148"/>
      <c r="AD51" s="148"/>
      <c r="AE51" s="148"/>
      <c r="AF51" s="148"/>
      <c r="AG51" s="148" t="s">
        <v>125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1" x14ac:dyDescent="0.2">
      <c r="A52" s="173">
        <v>38</v>
      </c>
      <c r="B52" s="174" t="s">
        <v>182</v>
      </c>
      <c r="C52" s="180" t="s">
        <v>148</v>
      </c>
      <c r="D52" s="175" t="s">
        <v>0</v>
      </c>
      <c r="E52" s="177"/>
      <c r="F52" s="177"/>
      <c r="G52" s="178">
        <f t="shared" si="15"/>
        <v>0</v>
      </c>
      <c r="H52" s="157">
        <v>0</v>
      </c>
      <c r="I52" s="156">
        <f>ROUND(E52*H52,2)</f>
        <v>0</v>
      </c>
      <c r="J52" s="157">
        <v>3</v>
      </c>
      <c r="K52" s="156">
        <f>ROUND(E52*J52,2)</f>
        <v>0</v>
      </c>
      <c r="L52" s="156">
        <v>21</v>
      </c>
      <c r="M52" s="156">
        <f>G52*(1+L52/100)</f>
        <v>0</v>
      </c>
      <c r="N52" s="155">
        <v>0</v>
      </c>
      <c r="O52" s="155">
        <f>ROUND(E52*N52,2)</f>
        <v>0</v>
      </c>
      <c r="P52" s="155">
        <v>0</v>
      </c>
      <c r="Q52" s="155">
        <f>ROUND(E52*P52,2)</f>
        <v>0</v>
      </c>
      <c r="R52" s="156"/>
      <c r="S52" s="156" t="s">
        <v>103</v>
      </c>
      <c r="T52" s="156" t="s">
        <v>104</v>
      </c>
      <c r="U52" s="156">
        <v>0</v>
      </c>
      <c r="V52" s="156">
        <f>ROUND(E52*U52,2)</f>
        <v>0</v>
      </c>
      <c r="W52" s="156"/>
      <c r="X52" s="156"/>
      <c r="Y52" s="156" t="s">
        <v>105</v>
      </c>
      <c r="Z52" s="148"/>
      <c r="AA52" s="148"/>
      <c r="AB52" s="148"/>
      <c r="AC52" s="148"/>
      <c r="AD52" s="148"/>
      <c r="AE52" s="148"/>
      <c r="AF52" s="148"/>
      <c r="AG52" s="148" t="s">
        <v>125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x14ac:dyDescent="0.2">
      <c r="A53" s="160" t="s">
        <v>100</v>
      </c>
      <c r="B53" s="161" t="s">
        <v>64</v>
      </c>
      <c r="C53" s="179" t="s">
        <v>65</v>
      </c>
      <c r="D53" s="162"/>
      <c r="E53" s="163"/>
      <c r="F53" s="164"/>
      <c r="G53" s="165">
        <f>SUMIF(AG54:AG57,"&lt;&gt;NOR",G54:G57)</f>
        <v>0</v>
      </c>
      <c r="H53" s="159"/>
      <c r="I53" s="159">
        <f>SUM(I54:I57)</f>
        <v>0</v>
      </c>
      <c r="J53" s="159"/>
      <c r="K53" s="159">
        <f>SUM(K54:K57)</f>
        <v>5925.85</v>
      </c>
      <c r="L53" s="159"/>
      <c r="M53" s="159">
        <f>SUM(M54:M57)</f>
        <v>0</v>
      </c>
      <c r="N53" s="158"/>
      <c r="O53" s="158">
        <f>SUM(O54:O57)</f>
        <v>6.9999999999999993E-2</v>
      </c>
      <c r="P53" s="158"/>
      <c r="Q53" s="158">
        <f>SUM(Q54:Q57)</f>
        <v>0</v>
      </c>
      <c r="R53" s="159"/>
      <c r="S53" s="159"/>
      <c r="T53" s="159"/>
      <c r="U53" s="159"/>
      <c r="V53" s="159">
        <f>SUM(V54:V57)</f>
        <v>0</v>
      </c>
      <c r="W53" s="159"/>
      <c r="X53" s="159"/>
      <c r="Y53" s="159"/>
      <c r="AG53" t="s">
        <v>101</v>
      </c>
    </row>
    <row r="54" spans="1:60" outlineLevel="1" x14ac:dyDescent="0.2">
      <c r="A54" s="173">
        <v>39</v>
      </c>
      <c r="B54" s="174" t="s">
        <v>219</v>
      </c>
      <c r="C54" s="180" t="s">
        <v>220</v>
      </c>
      <c r="D54" s="175" t="s">
        <v>108</v>
      </c>
      <c r="E54" s="176">
        <v>12</v>
      </c>
      <c r="F54" s="177"/>
      <c r="G54" s="178">
        <f>ROUND(E54*F54,2)</f>
        <v>0</v>
      </c>
      <c r="H54" s="157">
        <v>0</v>
      </c>
      <c r="I54" s="156">
        <f>ROUND(E54*H54,2)</f>
        <v>0</v>
      </c>
      <c r="J54" s="157">
        <v>308.5</v>
      </c>
      <c r="K54" s="156">
        <f>ROUND(E54*J54,2)</f>
        <v>3702</v>
      </c>
      <c r="L54" s="156">
        <v>21</v>
      </c>
      <c r="M54" s="156">
        <f>G54*(1+L54/100)</f>
        <v>0</v>
      </c>
      <c r="N54" s="155">
        <v>4.79E-3</v>
      </c>
      <c r="O54" s="155">
        <f>ROUND(E54*N54,2)</f>
        <v>0.06</v>
      </c>
      <c r="P54" s="155">
        <v>0</v>
      </c>
      <c r="Q54" s="155">
        <f>ROUND(E54*P54,2)</f>
        <v>0</v>
      </c>
      <c r="R54" s="156"/>
      <c r="S54" s="156" t="s">
        <v>103</v>
      </c>
      <c r="T54" s="156" t="s">
        <v>104</v>
      </c>
      <c r="U54" s="156">
        <v>0</v>
      </c>
      <c r="V54" s="156">
        <f>ROUND(E54*U54,2)</f>
        <v>0</v>
      </c>
      <c r="W54" s="156"/>
      <c r="X54" s="156"/>
      <c r="Y54" s="156" t="s">
        <v>105</v>
      </c>
      <c r="Z54" s="148"/>
      <c r="AA54" s="148"/>
      <c r="AB54" s="148"/>
      <c r="AC54" s="148"/>
      <c r="AD54" s="148"/>
      <c r="AE54" s="148"/>
      <c r="AF54" s="148"/>
      <c r="AG54" s="148" t="s">
        <v>125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1" x14ac:dyDescent="0.2">
      <c r="A55" s="173">
        <v>40</v>
      </c>
      <c r="B55" s="174" t="s">
        <v>221</v>
      </c>
      <c r="C55" s="180" t="s">
        <v>222</v>
      </c>
      <c r="D55" s="175" t="s">
        <v>180</v>
      </c>
      <c r="E55" s="176">
        <v>7.9</v>
      </c>
      <c r="F55" s="177"/>
      <c r="G55" s="178">
        <f t="shared" ref="G55:G57" si="16">ROUND(E55*F55,2)</f>
        <v>0</v>
      </c>
      <c r="H55" s="157">
        <v>0</v>
      </c>
      <c r="I55" s="156">
        <f>ROUND(E55*H55,2)</f>
        <v>0</v>
      </c>
      <c r="J55" s="157">
        <v>281.5</v>
      </c>
      <c r="K55" s="156">
        <f>ROUND(E55*J55,2)</f>
        <v>2223.85</v>
      </c>
      <c r="L55" s="156">
        <v>21</v>
      </c>
      <c r="M55" s="156">
        <f>G55*(1+L55/100)</f>
        <v>0</v>
      </c>
      <c r="N55" s="155">
        <v>7.2000000000000005E-4</v>
      </c>
      <c r="O55" s="155">
        <f>ROUND(E55*N55,2)</f>
        <v>0.01</v>
      </c>
      <c r="P55" s="155">
        <v>0</v>
      </c>
      <c r="Q55" s="155">
        <f>ROUND(E55*P55,2)</f>
        <v>0</v>
      </c>
      <c r="R55" s="156"/>
      <c r="S55" s="156" t="s">
        <v>103</v>
      </c>
      <c r="T55" s="156" t="s">
        <v>104</v>
      </c>
      <c r="U55" s="156">
        <v>0</v>
      </c>
      <c r="V55" s="156">
        <f>ROUND(E55*U55,2)</f>
        <v>0</v>
      </c>
      <c r="W55" s="156"/>
      <c r="X55" s="156"/>
      <c r="Y55" s="156" t="s">
        <v>105</v>
      </c>
      <c r="Z55" s="148"/>
      <c r="AA55" s="148"/>
      <c r="AB55" s="148"/>
      <c r="AC55" s="148"/>
      <c r="AD55" s="148"/>
      <c r="AE55" s="148"/>
      <c r="AF55" s="148"/>
      <c r="AG55" s="148" t="s">
        <v>125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ht="22.5" outlineLevel="1" x14ac:dyDescent="0.2">
      <c r="A56" s="173">
        <v>41</v>
      </c>
      <c r="B56" s="174" t="s">
        <v>183</v>
      </c>
      <c r="C56" s="180" t="s">
        <v>184</v>
      </c>
      <c r="D56" s="175" t="s">
        <v>109</v>
      </c>
      <c r="E56" s="176">
        <v>1</v>
      </c>
      <c r="F56" s="177"/>
      <c r="G56" s="178">
        <f t="shared" si="16"/>
        <v>0</v>
      </c>
      <c r="H56" s="157"/>
      <c r="I56" s="156"/>
      <c r="J56" s="157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1" x14ac:dyDescent="0.2">
      <c r="A57" s="173">
        <v>42</v>
      </c>
      <c r="B57" s="174" t="s">
        <v>149</v>
      </c>
      <c r="C57" s="180" t="s">
        <v>223</v>
      </c>
      <c r="D57" s="175" t="s">
        <v>0</v>
      </c>
      <c r="E57" s="177"/>
      <c r="F57" s="177"/>
      <c r="G57" s="178">
        <f t="shared" si="16"/>
        <v>0</v>
      </c>
      <c r="H57" s="157">
        <v>0</v>
      </c>
      <c r="I57" s="156">
        <f>ROUND(E57*H57,2)</f>
        <v>0</v>
      </c>
      <c r="J57" s="157">
        <v>3</v>
      </c>
      <c r="K57" s="156">
        <f>ROUND(E57*J57,2)</f>
        <v>0</v>
      </c>
      <c r="L57" s="156">
        <v>21</v>
      </c>
      <c r="M57" s="156">
        <f>G57*(1+L57/100)</f>
        <v>0</v>
      </c>
      <c r="N57" s="155">
        <v>0</v>
      </c>
      <c r="O57" s="155">
        <f>ROUND(E57*N57,2)</f>
        <v>0</v>
      </c>
      <c r="P57" s="155">
        <v>0</v>
      </c>
      <c r="Q57" s="155">
        <f>ROUND(E57*P57,2)</f>
        <v>0</v>
      </c>
      <c r="R57" s="156"/>
      <c r="S57" s="156" t="s">
        <v>103</v>
      </c>
      <c r="T57" s="156" t="s">
        <v>104</v>
      </c>
      <c r="U57" s="156">
        <v>0</v>
      </c>
      <c r="V57" s="156">
        <f>ROUND(E57*U57,2)</f>
        <v>0</v>
      </c>
      <c r="W57" s="156"/>
      <c r="X57" s="156"/>
      <c r="Y57" s="156" t="s">
        <v>105</v>
      </c>
      <c r="Z57" s="148"/>
      <c r="AA57" s="148"/>
      <c r="AB57" s="148"/>
      <c r="AC57" s="148"/>
      <c r="AD57" s="148"/>
      <c r="AE57" s="148"/>
      <c r="AF57" s="148"/>
      <c r="AG57" s="148" t="s">
        <v>125</v>
      </c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x14ac:dyDescent="0.2">
      <c r="A58" s="160" t="s">
        <v>100</v>
      </c>
      <c r="B58" s="161" t="s">
        <v>66</v>
      </c>
      <c r="C58" s="179" t="s">
        <v>67</v>
      </c>
      <c r="D58" s="162"/>
      <c r="E58" s="163"/>
      <c r="F58" s="164"/>
      <c r="G58" s="165">
        <f>SUMIF(AG59:AG61,"&lt;&gt;NOR",G59:G61)</f>
        <v>0</v>
      </c>
      <c r="H58" s="159"/>
      <c r="I58" s="159">
        <f>SUM(I59:I61)</f>
        <v>0</v>
      </c>
      <c r="J58" s="159"/>
      <c r="K58" s="159">
        <f>SUM(K59:K61)</f>
        <v>31346.25</v>
      </c>
      <c r="L58" s="159"/>
      <c r="M58" s="159">
        <f>SUM(M59:M61)</f>
        <v>0</v>
      </c>
      <c r="N58" s="158"/>
      <c r="O58" s="158">
        <f>SUM(O59:O61)</f>
        <v>0.46</v>
      </c>
      <c r="P58" s="158"/>
      <c r="Q58" s="158">
        <f>SUM(Q59:Q61)</f>
        <v>0</v>
      </c>
      <c r="R58" s="159"/>
      <c r="S58" s="159"/>
      <c r="T58" s="159"/>
      <c r="U58" s="159"/>
      <c r="V58" s="159">
        <f>SUM(V59:V61)</f>
        <v>0</v>
      </c>
      <c r="W58" s="159"/>
      <c r="X58" s="159"/>
      <c r="Y58" s="159"/>
      <c r="AG58" t="s">
        <v>101</v>
      </c>
    </row>
    <row r="59" spans="1:60" ht="22.5" outlineLevel="1" x14ac:dyDescent="0.2">
      <c r="A59" s="173">
        <v>43</v>
      </c>
      <c r="B59" s="174" t="s">
        <v>195</v>
      </c>
      <c r="C59" s="180" t="s">
        <v>216</v>
      </c>
      <c r="D59" s="175" t="s">
        <v>108</v>
      </c>
      <c r="E59" s="176">
        <v>94.4</v>
      </c>
      <c r="F59" s="177"/>
      <c r="G59" s="178">
        <f>ROUND(E59*F59,2)</f>
        <v>0</v>
      </c>
      <c r="H59" s="157">
        <v>0</v>
      </c>
      <c r="I59" s="156">
        <f>ROUND(E59*H59,2)</f>
        <v>0</v>
      </c>
      <c r="J59" s="157">
        <v>308.5</v>
      </c>
      <c r="K59" s="156">
        <f>ROUND(E59*J59,2)</f>
        <v>29122.400000000001</v>
      </c>
      <c r="L59" s="156">
        <v>21</v>
      </c>
      <c r="M59" s="156">
        <f>G59*(1+L59/100)</f>
        <v>0</v>
      </c>
      <c r="N59" s="155">
        <v>4.79E-3</v>
      </c>
      <c r="O59" s="155">
        <f>ROUND(E59*N59,2)</f>
        <v>0.45</v>
      </c>
      <c r="P59" s="155">
        <v>0</v>
      </c>
      <c r="Q59" s="155">
        <f>ROUND(E59*P59,2)</f>
        <v>0</v>
      </c>
      <c r="R59" s="156"/>
      <c r="S59" s="156" t="s">
        <v>103</v>
      </c>
      <c r="T59" s="156" t="s">
        <v>104</v>
      </c>
      <c r="U59" s="156">
        <v>0</v>
      </c>
      <c r="V59" s="156">
        <f>ROUND(E59*U59,2)</f>
        <v>0</v>
      </c>
      <c r="W59" s="156"/>
      <c r="X59" s="156"/>
      <c r="Y59" s="156" t="s">
        <v>105</v>
      </c>
      <c r="Z59" s="148"/>
      <c r="AA59" s="148"/>
      <c r="AB59" s="148"/>
      <c r="AC59" s="148"/>
      <c r="AD59" s="148"/>
      <c r="AE59" s="148"/>
      <c r="AF59" s="148"/>
      <c r="AG59" s="148" t="s">
        <v>125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ht="22.5" outlineLevel="1" x14ac:dyDescent="0.2">
      <c r="A60" s="173">
        <v>44</v>
      </c>
      <c r="B60" s="174" t="s">
        <v>233</v>
      </c>
      <c r="C60" s="180" t="s">
        <v>150</v>
      </c>
      <c r="D60" s="175" t="s">
        <v>108</v>
      </c>
      <c r="E60" s="176">
        <v>7.9</v>
      </c>
      <c r="F60" s="177"/>
      <c r="G60" s="178">
        <f t="shared" ref="G60:G61" si="17">ROUND(E60*F60,2)</f>
        <v>0</v>
      </c>
      <c r="H60" s="157">
        <v>0</v>
      </c>
      <c r="I60" s="156">
        <f>ROUND(E60*H60,2)</f>
        <v>0</v>
      </c>
      <c r="J60" s="157">
        <v>281.5</v>
      </c>
      <c r="K60" s="156">
        <f>ROUND(E60*J60,2)</f>
        <v>2223.85</v>
      </c>
      <c r="L60" s="156">
        <v>21</v>
      </c>
      <c r="M60" s="156">
        <f>G60*(1+L60/100)</f>
        <v>0</v>
      </c>
      <c r="N60" s="155">
        <v>7.2000000000000005E-4</v>
      </c>
      <c r="O60" s="155">
        <f>ROUND(E60*N60,2)</f>
        <v>0.01</v>
      </c>
      <c r="P60" s="155">
        <v>0</v>
      </c>
      <c r="Q60" s="155">
        <f>ROUND(E60*P60,2)</f>
        <v>0</v>
      </c>
      <c r="R60" s="156"/>
      <c r="S60" s="156" t="s">
        <v>103</v>
      </c>
      <c r="T60" s="156" t="s">
        <v>104</v>
      </c>
      <c r="U60" s="156">
        <v>0</v>
      </c>
      <c r="V60" s="156">
        <f>ROUND(E60*U60,2)</f>
        <v>0</v>
      </c>
      <c r="W60" s="156"/>
      <c r="X60" s="156"/>
      <c r="Y60" s="156" t="s">
        <v>105</v>
      </c>
      <c r="Z60" s="148"/>
      <c r="AA60" s="148"/>
      <c r="AB60" s="148"/>
      <c r="AC60" s="148"/>
      <c r="AD60" s="148"/>
      <c r="AE60" s="148"/>
      <c r="AF60" s="148"/>
      <c r="AG60" s="148" t="s">
        <v>125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1" x14ac:dyDescent="0.2">
      <c r="A61" s="173">
        <v>45</v>
      </c>
      <c r="B61" s="174" t="s">
        <v>185</v>
      </c>
      <c r="C61" s="180" t="s">
        <v>151</v>
      </c>
      <c r="D61" s="175" t="s">
        <v>0</v>
      </c>
      <c r="E61" s="177"/>
      <c r="F61" s="177"/>
      <c r="G61" s="178">
        <f t="shared" si="17"/>
        <v>0</v>
      </c>
      <c r="H61" s="157">
        <v>0</v>
      </c>
      <c r="I61" s="156">
        <f>ROUND(E61*H61,2)</f>
        <v>0</v>
      </c>
      <c r="J61" s="157">
        <v>3</v>
      </c>
      <c r="K61" s="156">
        <f>ROUND(E61*J61,2)</f>
        <v>0</v>
      </c>
      <c r="L61" s="156">
        <v>21</v>
      </c>
      <c r="M61" s="156">
        <f>G61*(1+L61/100)</f>
        <v>0</v>
      </c>
      <c r="N61" s="155">
        <v>0</v>
      </c>
      <c r="O61" s="155">
        <f>ROUND(E61*N61,2)</f>
        <v>0</v>
      </c>
      <c r="P61" s="155">
        <v>0</v>
      </c>
      <c r="Q61" s="155">
        <f>ROUND(E61*P61,2)</f>
        <v>0</v>
      </c>
      <c r="R61" s="156"/>
      <c r="S61" s="156" t="s">
        <v>103</v>
      </c>
      <c r="T61" s="156" t="s">
        <v>104</v>
      </c>
      <c r="U61" s="156">
        <v>0</v>
      </c>
      <c r="V61" s="156">
        <f>ROUND(E61*U61,2)</f>
        <v>0</v>
      </c>
      <c r="W61" s="156"/>
      <c r="X61" s="156"/>
      <c r="Y61" s="156" t="s">
        <v>105</v>
      </c>
      <c r="Z61" s="148"/>
      <c r="AA61" s="148"/>
      <c r="AB61" s="148"/>
      <c r="AC61" s="148"/>
      <c r="AD61" s="148"/>
      <c r="AE61" s="148"/>
      <c r="AF61" s="148"/>
      <c r="AG61" s="148" t="s">
        <v>125</v>
      </c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x14ac:dyDescent="0.2">
      <c r="A62" s="160" t="s">
        <v>100</v>
      </c>
      <c r="B62" s="161" t="s">
        <v>68</v>
      </c>
      <c r="C62" s="179" t="s">
        <v>69</v>
      </c>
      <c r="D62" s="162"/>
      <c r="E62" s="163"/>
      <c r="F62" s="164"/>
      <c r="G62" s="165">
        <f>SUMIF(AG63:AG67,"&lt;&gt;NOR",G63:G67)</f>
        <v>0</v>
      </c>
      <c r="H62" s="159"/>
      <c r="I62" s="159">
        <f>SUM(I63:I67)</f>
        <v>0</v>
      </c>
      <c r="J62" s="159"/>
      <c r="K62" s="159">
        <f>SUM(K63:K67)</f>
        <v>19370</v>
      </c>
      <c r="L62" s="159"/>
      <c r="M62" s="159">
        <f>SUM(M63:M67)</f>
        <v>0</v>
      </c>
      <c r="N62" s="158"/>
      <c r="O62" s="158">
        <f>SUM(O63:O67)</f>
        <v>0.05</v>
      </c>
      <c r="P62" s="158"/>
      <c r="Q62" s="158">
        <f>SUM(Q63:Q67)</f>
        <v>0</v>
      </c>
      <c r="R62" s="159"/>
      <c r="S62" s="159"/>
      <c r="T62" s="159"/>
      <c r="U62" s="159"/>
      <c r="V62" s="159">
        <f>SUM(V63:V67)</f>
        <v>0</v>
      </c>
      <c r="W62" s="159"/>
      <c r="X62" s="159"/>
      <c r="Y62" s="159"/>
      <c r="AG62" t="s">
        <v>101</v>
      </c>
    </row>
    <row r="63" spans="1:60" outlineLevel="1" x14ac:dyDescent="0.2">
      <c r="A63" s="173">
        <v>46</v>
      </c>
      <c r="B63" s="174" t="s">
        <v>196</v>
      </c>
      <c r="C63" s="180" t="s">
        <v>232</v>
      </c>
      <c r="D63" s="175" t="s">
        <v>109</v>
      </c>
      <c r="E63" s="176">
        <v>1</v>
      </c>
      <c r="F63" s="177"/>
      <c r="G63" s="178">
        <f>ROUND(E63*F63,2)</f>
        <v>0</v>
      </c>
      <c r="H63" s="157">
        <v>0</v>
      </c>
      <c r="I63" s="156">
        <f>ROUND(E63*H63,2)</f>
        <v>0</v>
      </c>
      <c r="J63" s="157">
        <v>4450</v>
      </c>
      <c r="K63" s="156">
        <f>ROUND(E63*J63,2)</f>
        <v>4450</v>
      </c>
      <c r="L63" s="156">
        <v>21</v>
      </c>
      <c r="M63" s="156">
        <f>G63*(1+L63/100)</f>
        <v>0</v>
      </c>
      <c r="N63" s="155">
        <v>0</v>
      </c>
      <c r="O63" s="155">
        <f>ROUND(E63*N63,2)</f>
        <v>0</v>
      </c>
      <c r="P63" s="155">
        <v>0</v>
      </c>
      <c r="Q63" s="155">
        <f>ROUND(E63*P63,2)</f>
        <v>0</v>
      </c>
      <c r="R63" s="156"/>
      <c r="S63" s="156" t="s">
        <v>103</v>
      </c>
      <c r="T63" s="156" t="s">
        <v>104</v>
      </c>
      <c r="U63" s="156">
        <v>0</v>
      </c>
      <c r="V63" s="156">
        <f>ROUND(E63*U63,2)</f>
        <v>0</v>
      </c>
      <c r="W63" s="156"/>
      <c r="X63" s="156"/>
      <c r="Y63" s="156" t="s">
        <v>105</v>
      </c>
      <c r="Z63" s="148"/>
      <c r="AA63" s="148"/>
      <c r="AB63" s="148"/>
      <c r="AC63" s="148"/>
      <c r="AD63" s="148"/>
      <c r="AE63" s="148"/>
      <c r="AF63" s="148"/>
      <c r="AG63" s="148" t="s">
        <v>125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ht="22.5" outlineLevel="1" x14ac:dyDescent="0.2">
      <c r="A64" s="173">
        <v>47</v>
      </c>
      <c r="B64" s="174" t="s">
        <v>197</v>
      </c>
      <c r="C64" s="180" t="s">
        <v>218</v>
      </c>
      <c r="D64" s="175" t="s">
        <v>109</v>
      </c>
      <c r="E64" s="176">
        <v>1</v>
      </c>
      <c r="F64" s="177"/>
      <c r="G64" s="178">
        <f t="shared" ref="G64:G67" si="18">ROUND(E64*F64,2)</f>
        <v>0</v>
      </c>
      <c r="H64" s="157">
        <v>0</v>
      </c>
      <c r="I64" s="156">
        <f>ROUND(E64*H64,2)</f>
        <v>0</v>
      </c>
      <c r="J64" s="157">
        <v>14920</v>
      </c>
      <c r="K64" s="156">
        <f>ROUND(E64*J64,2)</f>
        <v>14920</v>
      </c>
      <c r="L64" s="156">
        <v>21</v>
      </c>
      <c r="M64" s="156">
        <f>G64*(1+L64/100)</f>
        <v>0</v>
      </c>
      <c r="N64" s="155">
        <v>4.4999999999999998E-2</v>
      </c>
      <c r="O64" s="155">
        <f>ROUND(E64*N64,2)</f>
        <v>0.05</v>
      </c>
      <c r="P64" s="155">
        <v>0</v>
      </c>
      <c r="Q64" s="155">
        <f>ROUND(E64*P64,2)</f>
        <v>0</v>
      </c>
      <c r="R64" s="156"/>
      <c r="S64" s="156" t="s">
        <v>103</v>
      </c>
      <c r="T64" s="156" t="s">
        <v>104</v>
      </c>
      <c r="U64" s="156">
        <v>0</v>
      </c>
      <c r="V64" s="156">
        <f>ROUND(E64*U64,2)</f>
        <v>0</v>
      </c>
      <c r="W64" s="156"/>
      <c r="X64" s="156"/>
      <c r="Y64" s="156" t="s">
        <v>105</v>
      </c>
      <c r="Z64" s="148"/>
      <c r="AA64" s="148"/>
      <c r="AB64" s="148"/>
      <c r="AC64" s="148"/>
      <c r="AD64" s="148"/>
      <c r="AE64" s="148"/>
      <c r="AF64" s="148"/>
      <c r="AG64" s="148" t="s">
        <v>125</v>
      </c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1" x14ac:dyDescent="0.2">
      <c r="A65" s="173">
        <v>48</v>
      </c>
      <c r="B65" s="174" t="s">
        <v>225</v>
      </c>
      <c r="C65" s="180" t="s">
        <v>224</v>
      </c>
      <c r="D65" s="175" t="s">
        <v>108</v>
      </c>
      <c r="E65" s="176">
        <v>18</v>
      </c>
      <c r="F65" s="177"/>
      <c r="G65" s="178">
        <f t="shared" si="18"/>
        <v>0</v>
      </c>
      <c r="H65" s="157"/>
      <c r="I65" s="156"/>
      <c r="J65" s="157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1" x14ac:dyDescent="0.2">
      <c r="A66" s="173">
        <v>49</v>
      </c>
      <c r="B66" s="174" t="s">
        <v>226</v>
      </c>
      <c r="C66" s="180" t="s">
        <v>227</v>
      </c>
      <c r="D66" s="175" t="s">
        <v>108</v>
      </c>
      <c r="E66" s="176">
        <v>18</v>
      </c>
      <c r="F66" s="177"/>
      <c r="G66" s="178">
        <f t="shared" si="18"/>
        <v>0</v>
      </c>
      <c r="H66" s="157"/>
      <c r="I66" s="156"/>
      <c r="J66" s="157"/>
      <c r="K66" s="156"/>
      <c r="L66" s="156"/>
      <c r="M66" s="156"/>
      <c r="N66" s="155"/>
      <c r="O66" s="155"/>
      <c r="P66" s="155"/>
      <c r="Q66" s="155"/>
      <c r="R66" s="156"/>
      <c r="S66" s="156"/>
      <c r="T66" s="156"/>
      <c r="U66" s="156"/>
      <c r="V66" s="156"/>
      <c r="W66" s="156"/>
      <c r="X66" s="156"/>
      <c r="Y66" s="156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1" x14ac:dyDescent="0.2">
      <c r="A67" s="173">
        <v>50</v>
      </c>
      <c r="B67" s="174" t="s">
        <v>217</v>
      </c>
      <c r="C67" s="180" t="s">
        <v>152</v>
      </c>
      <c r="D67" s="175" t="s">
        <v>0</v>
      </c>
      <c r="E67" s="177"/>
      <c r="F67" s="177"/>
      <c r="G67" s="178">
        <f t="shared" si="18"/>
        <v>0</v>
      </c>
      <c r="H67" s="157">
        <v>0</v>
      </c>
      <c r="I67" s="156">
        <f>ROUND(E67*H67,2)</f>
        <v>0</v>
      </c>
      <c r="J67" s="157">
        <v>3</v>
      </c>
      <c r="K67" s="156">
        <f>ROUND(E67*J67,2)</f>
        <v>0</v>
      </c>
      <c r="L67" s="156">
        <v>21</v>
      </c>
      <c r="M67" s="156">
        <f>G67*(1+L67/100)</f>
        <v>0</v>
      </c>
      <c r="N67" s="155">
        <v>0</v>
      </c>
      <c r="O67" s="155">
        <f>ROUND(E67*N67,2)</f>
        <v>0</v>
      </c>
      <c r="P67" s="155">
        <v>0</v>
      </c>
      <c r="Q67" s="155">
        <f>ROUND(E67*P67,2)</f>
        <v>0</v>
      </c>
      <c r="R67" s="156"/>
      <c r="S67" s="156" t="s">
        <v>103</v>
      </c>
      <c r="T67" s="156" t="s">
        <v>104</v>
      </c>
      <c r="U67" s="156">
        <v>0</v>
      </c>
      <c r="V67" s="156">
        <f>ROUND(E67*U67,2)</f>
        <v>0</v>
      </c>
      <c r="W67" s="156"/>
      <c r="X67" s="156"/>
      <c r="Y67" s="156" t="s">
        <v>105</v>
      </c>
      <c r="Z67" s="148"/>
      <c r="AA67" s="148"/>
      <c r="AB67" s="148"/>
      <c r="AC67" s="148"/>
      <c r="AD67" s="148"/>
      <c r="AE67" s="148"/>
      <c r="AF67" s="148"/>
      <c r="AG67" s="148" t="s">
        <v>125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x14ac:dyDescent="0.2">
      <c r="A68" s="160" t="s">
        <v>100</v>
      </c>
      <c r="B68" s="161" t="s">
        <v>70</v>
      </c>
      <c r="C68" s="179" t="s">
        <v>71</v>
      </c>
      <c r="D68" s="162"/>
      <c r="E68" s="163"/>
      <c r="F68" s="164"/>
      <c r="G68" s="165">
        <f>SUM(G69:G70)</f>
        <v>0</v>
      </c>
      <c r="H68" s="159"/>
      <c r="I68" s="159">
        <f>SUM(I69:I69)</f>
        <v>0</v>
      </c>
      <c r="J68" s="159"/>
      <c r="K68" s="159">
        <f>SUM(K69:K69)</f>
        <v>0</v>
      </c>
      <c r="L68" s="159"/>
      <c r="M68" s="159">
        <f>SUM(M69:M69)</f>
        <v>0</v>
      </c>
      <c r="N68" s="158"/>
      <c r="O68" s="158">
        <f>SUM(O69:O69)</f>
        <v>0</v>
      </c>
      <c r="P68" s="158"/>
      <c r="Q68" s="158">
        <f>SUM(Q69:Q69)</f>
        <v>0</v>
      </c>
      <c r="R68" s="159"/>
      <c r="S68" s="159"/>
      <c r="T68" s="159"/>
      <c r="U68" s="159"/>
      <c r="V68" s="159">
        <f>SUM(V69:V69)</f>
        <v>0</v>
      </c>
      <c r="W68" s="159"/>
      <c r="X68" s="159"/>
      <c r="Y68" s="159"/>
      <c r="AG68" t="s">
        <v>101</v>
      </c>
    </row>
    <row r="69" spans="1:60" outlineLevel="1" x14ac:dyDescent="0.2">
      <c r="A69" s="167">
        <v>51</v>
      </c>
      <c r="B69" s="168" t="s">
        <v>153</v>
      </c>
      <c r="C69" s="181" t="s">
        <v>154</v>
      </c>
      <c r="D69" s="169" t="s">
        <v>0</v>
      </c>
      <c r="E69" s="177"/>
      <c r="F69" s="171"/>
      <c r="G69" s="172">
        <f>ROUND(E69*F69,2)</f>
        <v>0</v>
      </c>
      <c r="H69" s="157">
        <v>0</v>
      </c>
      <c r="I69" s="156">
        <f>ROUND(E69*H69,2)</f>
        <v>0</v>
      </c>
      <c r="J69" s="157">
        <v>18437.32</v>
      </c>
      <c r="K69" s="156">
        <f>ROUND(E69*J69,2)</f>
        <v>0</v>
      </c>
      <c r="L69" s="156">
        <v>21</v>
      </c>
      <c r="M69" s="156">
        <f>G69*(1+L69/100)</f>
        <v>0</v>
      </c>
      <c r="N69" s="155">
        <v>0</v>
      </c>
      <c r="O69" s="155">
        <f>ROUND(E69*N69,2)</f>
        <v>0</v>
      </c>
      <c r="P69" s="155">
        <v>0</v>
      </c>
      <c r="Q69" s="155">
        <f>ROUND(E69*P69,2)</f>
        <v>0</v>
      </c>
      <c r="R69" s="156"/>
      <c r="S69" s="156" t="s">
        <v>103</v>
      </c>
      <c r="T69" s="156" t="s">
        <v>104</v>
      </c>
      <c r="U69" s="156">
        <v>0</v>
      </c>
      <c r="V69" s="156">
        <f>ROUND(E69*U69,2)</f>
        <v>0</v>
      </c>
      <c r="W69" s="156"/>
      <c r="X69" s="156" t="s">
        <v>155</v>
      </c>
      <c r="Y69" s="156" t="s">
        <v>105</v>
      </c>
      <c r="Z69" s="148"/>
      <c r="AA69" s="148"/>
      <c r="AB69" s="148"/>
      <c r="AC69" s="148"/>
      <c r="AD69" s="148"/>
      <c r="AE69" s="148"/>
      <c r="AF69" s="148"/>
      <c r="AG69" s="148" t="s">
        <v>156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1" x14ac:dyDescent="0.2">
      <c r="A70" s="167">
        <v>52</v>
      </c>
      <c r="B70" s="168" t="s">
        <v>228</v>
      </c>
      <c r="C70" s="181" t="s">
        <v>229</v>
      </c>
      <c r="D70" s="169" t="s">
        <v>180</v>
      </c>
      <c r="E70" s="170">
        <v>40</v>
      </c>
      <c r="F70" s="171"/>
      <c r="G70" s="172">
        <f>ROUND(E70*F70,2)</f>
        <v>0</v>
      </c>
      <c r="H70" s="157">
        <v>0</v>
      </c>
      <c r="I70" s="156">
        <f>ROUND(E70*H70,2)</f>
        <v>0</v>
      </c>
      <c r="J70" s="157">
        <v>18437.32</v>
      </c>
      <c r="K70" s="156">
        <f>ROUND(E70*J70,2)</f>
        <v>737492.8</v>
      </c>
      <c r="L70" s="156">
        <v>21</v>
      </c>
      <c r="M70" s="156">
        <f>G70*(1+L70/100)</f>
        <v>0</v>
      </c>
      <c r="N70" s="155">
        <v>0</v>
      </c>
      <c r="O70" s="155">
        <f>ROUND(E70*N70,2)</f>
        <v>0</v>
      </c>
      <c r="P70" s="155">
        <v>0</v>
      </c>
      <c r="Q70" s="155">
        <f>ROUND(E70*P70,2)</f>
        <v>0</v>
      </c>
      <c r="R70" s="156"/>
      <c r="S70" s="156" t="s">
        <v>103</v>
      </c>
      <c r="T70" s="156" t="s">
        <v>104</v>
      </c>
      <c r="U70" s="156">
        <v>0</v>
      </c>
      <c r="V70" s="156">
        <f>ROUND(E70*U70,2)</f>
        <v>0</v>
      </c>
      <c r="W70" s="156"/>
      <c r="X70" s="156" t="s">
        <v>155</v>
      </c>
      <c r="Y70" s="156" t="s">
        <v>105</v>
      </c>
      <c r="Z70" s="148"/>
      <c r="AA70" s="148"/>
      <c r="AB70" s="148"/>
      <c r="AC70" s="148"/>
      <c r="AD70" s="148"/>
      <c r="AE70" s="148"/>
      <c r="AF70" s="148"/>
      <c r="AG70" s="148" t="s">
        <v>156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x14ac:dyDescent="0.2">
      <c r="A71" s="3"/>
      <c r="B71" s="4"/>
      <c r="C71" s="182"/>
      <c r="D71" s="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AE71">
        <v>12</v>
      </c>
      <c r="AF71">
        <v>21</v>
      </c>
      <c r="AG71" t="s">
        <v>86</v>
      </c>
    </row>
    <row r="72" spans="1:60" x14ac:dyDescent="0.2">
      <c r="A72" s="151"/>
      <c r="B72" s="152" t="s">
        <v>30</v>
      </c>
      <c r="C72" s="183"/>
      <c r="D72" s="153"/>
      <c r="E72" s="154"/>
      <c r="F72" s="154"/>
      <c r="G72" s="166">
        <f>G8+G28+G44+G49+G58+G62+G68+G53</f>
        <v>0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AE72">
        <f>SUMIF(L7:L69,AE71,G7:G69)</f>
        <v>0</v>
      </c>
      <c r="AF72">
        <f>SUMIF(L7:L69,AF71,G7:G69)</f>
        <v>0</v>
      </c>
      <c r="AG72" t="s">
        <v>157</v>
      </c>
    </row>
    <row r="73" spans="1:60" x14ac:dyDescent="0.2">
      <c r="A73" s="3"/>
      <c r="B73" s="4"/>
      <c r="C73" s="182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60" x14ac:dyDescent="0.2">
      <c r="A74" s="3"/>
      <c r="B74" s="4"/>
      <c r="C74" s="182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60" x14ac:dyDescent="0.2">
      <c r="A75" s="262" t="s">
        <v>158</v>
      </c>
      <c r="B75" s="262"/>
      <c r="C75" s="263"/>
      <c r="D75" s="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60" x14ac:dyDescent="0.2">
      <c r="A76" s="243"/>
      <c r="B76" s="244"/>
      <c r="C76" s="245"/>
      <c r="D76" s="244"/>
      <c r="E76" s="244"/>
      <c r="F76" s="244"/>
      <c r="G76" s="246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AG76" t="s">
        <v>159</v>
      </c>
    </row>
    <row r="77" spans="1:60" x14ac:dyDescent="0.2">
      <c r="A77" s="247"/>
      <c r="B77" s="248"/>
      <c r="C77" s="249"/>
      <c r="D77" s="248"/>
      <c r="E77" s="248"/>
      <c r="F77" s="248"/>
      <c r="G77" s="250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60" x14ac:dyDescent="0.2">
      <c r="A78" s="247"/>
      <c r="B78" s="248"/>
      <c r="C78" s="249"/>
      <c r="D78" s="248"/>
      <c r="E78" s="248"/>
      <c r="F78" s="248"/>
      <c r="G78" s="250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60" x14ac:dyDescent="0.2">
      <c r="A79" s="247"/>
      <c r="B79" s="248"/>
      <c r="C79" s="249"/>
      <c r="D79" s="248"/>
      <c r="E79" s="248"/>
      <c r="F79" s="248"/>
      <c r="G79" s="250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60" x14ac:dyDescent="0.2">
      <c r="A80" s="251"/>
      <c r="B80" s="252"/>
      <c r="C80" s="253"/>
      <c r="D80" s="252"/>
      <c r="E80" s="252"/>
      <c r="F80" s="252"/>
      <c r="G80" s="254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33" x14ac:dyDescent="0.2">
      <c r="A81" s="3"/>
      <c r="B81" s="4"/>
      <c r="C81" s="182"/>
      <c r="D81" s="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33" x14ac:dyDescent="0.2">
      <c r="C82" s="184"/>
      <c r="D82" s="10"/>
      <c r="AG82" t="s">
        <v>160</v>
      </c>
    </row>
    <row r="83" spans="1:33" x14ac:dyDescent="0.2">
      <c r="D83" s="10"/>
    </row>
    <row r="84" spans="1:33" x14ac:dyDescent="0.2">
      <c r="D84" s="10"/>
    </row>
    <row r="85" spans="1:33" x14ac:dyDescent="0.2">
      <c r="D85" s="10"/>
    </row>
    <row r="86" spans="1:33" x14ac:dyDescent="0.2">
      <c r="D86" s="10"/>
    </row>
    <row r="87" spans="1:33" x14ac:dyDescent="0.2">
      <c r="D87" s="10"/>
    </row>
    <row r="88" spans="1:33" x14ac:dyDescent="0.2">
      <c r="D88" s="10"/>
    </row>
    <row r="89" spans="1:33" x14ac:dyDescent="0.2">
      <c r="D89" s="10"/>
    </row>
    <row r="90" spans="1:33" x14ac:dyDescent="0.2">
      <c r="D90" s="10"/>
    </row>
    <row r="91" spans="1:33" x14ac:dyDescent="0.2">
      <c r="D91" s="10"/>
    </row>
    <row r="92" spans="1:33" x14ac:dyDescent="0.2">
      <c r="D92" s="10"/>
    </row>
    <row r="93" spans="1:33" x14ac:dyDescent="0.2">
      <c r="D93" s="10"/>
    </row>
    <row r="94" spans="1:33" x14ac:dyDescent="0.2">
      <c r="D94" s="10"/>
    </row>
    <row r="95" spans="1:33" x14ac:dyDescent="0.2">
      <c r="D95" s="10"/>
    </row>
    <row r="96" spans="1:33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</sheetData>
  <mergeCells count="6">
    <mergeCell ref="A76:G80"/>
    <mergeCell ref="A1:G1"/>
    <mergeCell ref="C2:G2"/>
    <mergeCell ref="C3:G3"/>
    <mergeCell ref="C4:G4"/>
    <mergeCell ref="A75:C75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oadresa</vt:lpstr>
      <vt:lpstr>Stavba!Objednatel</vt:lpstr>
      <vt:lpstr>Stavba!Objekt</vt:lpstr>
      <vt:lpstr>'01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Nikolas Randis
</dc:creator>
  <cp:lastModifiedBy>Nikolas Randis</cp:lastModifiedBy>
  <cp:lastPrinted>2025-08-21T06:55:17Z</cp:lastPrinted>
  <dcterms:created xsi:type="dcterms:W3CDTF">2009-04-08T07:15:50Z</dcterms:created>
  <dcterms:modified xsi:type="dcterms:W3CDTF">2025-08-26T10:05:42Z</dcterms:modified>
</cp:coreProperties>
</file>