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16\Documents\Dotace - ŽIVEL 1\Oborná-obnova MK Rychta\Výběrové řízení\"/>
    </mc:Choice>
  </mc:AlternateContent>
  <bookViews>
    <workbookView xWindow="0" yWindow="0" windowWidth="28800" windowHeight="12135" activeTab="5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2 02 Pol" sheetId="13" r:id="rId5"/>
    <sheet name="03 03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'02 02 Pol'!$1:$7</definedName>
    <definedName name="_xlnm.Print_Titles" localSheetId="5">'03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Pol'!$A$1:$Y$72</definedName>
    <definedName name="_xlnm.Print_Area" localSheetId="4">'02 02 Pol'!$A$1:$Y$72</definedName>
    <definedName name="_xlnm.Print_Area" localSheetId="5">'03 03 Pol'!$A$1:$Y$87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83" i="14" l="1"/>
  <c r="BA80" i="14"/>
  <c r="BA77" i="14"/>
  <c r="BA74" i="14"/>
  <c r="BA71" i="14"/>
  <c r="BA13" i="14"/>
  <c r="G8" i="14"/>
  <c r="G9" i="14"/>
  <c r="M9" i="14" s="1"/>
  <c r="I9" i="14"/>
  <c r="I8" i="14" s="1"/>
  <c r="K9" i="14"/>
  <c r="K8" i="14" s="1"/>
  <c r="O9" i="14"/>
  <c r="O8" i="14" s="1"/>
  <c r="Q9" i="14"/>
  <c r="Q8" i="14" s="1"/>
  <c r="V9" i="14"/>
  <c r="G12" i="14"/>
  <c r="M12" i="14" s="1"/>
  <c r="I12" i="14"/>
  <c r="K12" i="14"/>
  <c r="O12" i="14"/>
  <c r="Q12" i="14"/>
  <c r="V12" i="14"/>
  <c r="G15" i="14"/>
  <c r="M15" i="14" s="1"/>
  <c r="I15" i="14"/>
  <c r="K15" i="14"/>
  <c r="O15" i="14"/>
  <c r="Q15" i="14"/>
  <c r="V15" i="14"/>
  <c r="V8" i="14" s="1"/>
  <c r="G18" i="14"/>
  <c r="M18" i="14" s="1"/>
  <c r="I18" i="14"/>
  <c r="K18" i="14"/>
  <c r="O18" i="14"/>
  <c r="Q18" i="14"/>
  <c r="V18" i="14"/>
  <c r="G19" i="14"/>
  <c r="M19" i="14" s="1"/>
  <c r="I19" i="14"/>
  <c r="K19" i="14"/>
  <c r="O19" i="14"/>
  <c r="Q19" i="14"/>
  <c r="V19" i="14"/>
  <c r="Q21" i="14"/>
  <c r="V21" i="14"/>
  <c r="G22" i="14"/>
  <c r="I22" i="14"/>
  <c r="I21" i="14" s="1"/>
  <c r="K22" i="14"/>
  <c r="K21" i="14" s="1"/>
  <c r="M22" i="14"/>
  <c r="O22" i="14"/>
  <c r="O21" i="14" s="1"/>
  <c r="Q22" i="14"/>
  <c r="V22" i="14"/>
  <c r="G24" i="14"/>
  <c r="G21" i="14" s="1"/>
  <c r="I62" i="1" s="1"/>
  <c r="I24" i="14"/>
  <c r="K24" i="14"/>
  <c r="O24" i="14"/>
  <c r="Q24" i="14"/>
  <c r="V24" i="14"/>
  <c r="G26" i="14"/>
  <c r="I63" i="1" s="1"/>
  <c r="G27" i="14"/>
  <c r="M27" i="14" s="1"/>
  <c r="M26" i="14" s="1"/>
  <c r="I27" i="14"/>
  <c r="I26" i="14" s="1"/>
  <c r="K27" i="14"/>
  <c r="K26" i="14" s="1"/>
  <c r="O27" i="14"/>
  <c r="O26" i="14" s="1"/>
  <c r="Q27" i="14"/>
  <c r="Q26" i="14" s="1"/>
  <c r="V27" i="14"/>
  <c r="V26" i="14" s="1"/>
  <c r="G29" i="14"/>
  <c r="G30" i="14"/>
  <c r="M30" i="14" s="1"/>
  <c r="I30" i="14"/>
  <c r="K30" i="14"/>
  <c r="K29" i="14" s="1"/>
  <c r="O30" i="14"/>
  <c r="O29" i="14" s="1"/>
  <c r="Q30" i="14"/>
  <c r="Q29" i="14" s="1"/>
  <c r="V30" i="14"/>
  <c r="V29" i="14" s="1"/>
  <c r="G33" i="14"/>
  <c r="M33" i="14" s="1"/>
  <c r="I33" i="14"/>
  <c r="K33" i="14"/>
  <c r="O33" i="14"/>
  <c r="Q33" i="14"/>
  <c r="V33" i="14"/>
  <c r="G36" i="14"/>
  <c r="M36" i="14" s="1"/>
  <c r="I36" i="14"/>
  <c r="I29" i="14" s="1"/>
  <c r="K36" i="14"/>
  <c r="O36" i="14"/>
  <c r="Q36" i="14"/>
  <c r="V36" i="14"/>
  <c r="G39" i="14"/>
  <c r="I39" i="14"/>
  <c r="K39" i="14"/>
  <c r="M39" i="14"/>
  <c r="O39" i="14"/>
  <c r="Q39" i="14"/>
  <c r="V39" i="14"/>
  <c r="G42" i="14"/>
  <c r="M42" i="14" s="1"/>
  <c r="I42" i="14"/>
  <c r="K42" i="14"/>
  <c r="O42" i="14"/>
  <c r="Q42" i="14"/>
  <c r="V42" i="14"/>
  <c r="G44" i="14"/>
  <c r="M44" i="14" s="1"/>
  <c r="I44" i="14"/>
  <c r="K44" i="14"/>
  <c r="O44" i="14"/>
  <c r="Q44" i="14"/>
  <c r="V44" i="14"/>
  <c r="G46" i="14"/>
  <c r="M46" i="14" s="1"/>
  <c r="I46" i="14"/>
  <c r="K46" i="14"/>
  <c r="O46" i="14"/>
  <c r="Q46" i="14"/>
  <c r="V46" i="14"/>
  <c r="G48" i="14"/>
  <c r="I65" i="1" s="1"/>
  <c r="Q48" i="14"/>
  <c r="G49" i="14"/>
  <c r="M49" i="14" s="1"/>
  <c r="M48" i="14" s="1"/>
  <c r="I49" i="14"/>
  <c r="I48" i="14" s="1"/>
  <c r="K49" i="14"/>
  <c r="K48" i="14" s="1"/>
  <c r="O49" i="14"/>
  <c r="O48" i="14" s="1"/>
  <c r="Q49" i="14"/>
  <c r="V49" i="14"/>
  <c r="V48" i="14" s="1"/>
  <c r="G51" i="14"/>
  <c r="I51" i="14"/>
  <c r="K51" i="14"/>
  <c r="G52" i="14"/>
  <c r="M52" i="14" s="1"/>
  <c r="I52" i="14"/>
  <c r="K52" i="14"/>
  <c r="O52" i="14"/>
  <c r="O51" i="14" s="1"/>
  <c r="Q52" i="14"/>
  <c r="Q51" i="14" s="1"/>
  <c r="V52" i="14"/>
  <c r="V51" i="14" s="1"/>
  <c r="G54" i="14"/>
  <c r="M54" i="14" s="1"/>
  <c r="I54" i="14"/>
  <c r="K54" i="14"/>
  <c r="O54" i="14"/>
  <c r="Q54" i="14"/>
  <c r="V54" i="14"/>
  <c r="G56" i="14"/>
  <c r="M56" i="14" s="1"/>
  <c r="I56" i="14"/>
  <c r="K56" i="14"/>
  <c r="O56" i="14"/>
  <c r="Q56" i="14"/>
  <c r="V56" i="14"/>
  <c r="G58" i="14"/>
  <c r="I58" i="14"/>
  <c r="K58" i="14"/>
  <c r="M58" i="14"/>
  <c r="O58" i="14"/>
  <c r="Q58" i="14"/>
  <c r="V58" i="14"/>
  <c r="G60" i="14"/>
  <c r="I60" i="14"/>
  <c r="K60" i="14"/>
  <c r="M60" i="14"/>
  <c r="O60" i="14"/>
  <c r="Q60" i="14"/>
  <c r="V60" i="14"/>
  <c r="G62" i="14"/>
  <c r="M62" i="14" s="1"/>
  <c r="I62" i="14"/>
  <c r="K62" i="14"/>
  <c r="O62" i="14"/>
  <c r="Q62" i="14"/>
  <c r="V62" i="14"/>
  <c r="G64" i="14"/>
  <c r="I64" i="14"/>
  <c r="K64" i="14"/>
  <c r="G65" i="14"/>
  <c r="M65" i="14" s="1"/>
  <c r="M64" i="14" s="1"/>
  <c r="I65" i="14"/>
  <c r="K65" i="14"/>
  <c r="O65" i="14"/>
  <c r="O64" i="14" s="1"/>
  <c r="Q65" i="14"/>
  <c r="Q64" i="14" s="1"/>
  <c r="V65" i="14"/>
  <c r="V64" i="14" s="1"/>
  <c r="G67" i="14"/>
  <c r="Q67" i="14"/>
  <c r="V67" i="14"/>
  <c r="G68" i="14"/>
  <c r="I68" i="14"/>
  <c r="I67" i="14" s="1"/>
  <c r="K68" i="14"/>
  <c r="K67" i="14" s="1"/>
  <c r="M68" i="14"/>
  <c r="O68" i="14"/>
  <c r="O67" i="14" s="1"/>
  <c r="Q68" i="14"/>
  <c r="V68" i="14"/>
  <c r="G70" i="14"/>
  <c r="I70" i="14"/>
  <c r="K70" i="14"/>
  <c r="M70" i="14"/>
  <c r="O70" i="14"/>
  <c r="Q70" i="14"/>
  <c r="V70" i="14"/>
  <c r="G73" i="14"/>
  <c r="M73" i="14" s="1"/>
  <c r="I73" i="14"/>
  <c r="K73" i="14"/>
  <c r="O73" i="14"/>
  <c r="Q73" i="14"/>
  <c r="V73" i="14"/>
  <c r="G75" i="14"/>
  <c r="I75" i="14"/>
  <c r="K75" i="14"/>
  <c r="V75" i="14"/>
  <c r="G76" i="14"/>
  <c r="M76" i="14" s="1"/>
  <c r="I76" i="14"/>
  <c r="K76" i="14"/>
  <c r="O76" i="14"/>
  <c r="Q76" i="14"/>
  <c r="V76" i="14"/>
  <c r="G79" i="14"/>
  <c r="M79" i="14" s="1"/>
  <c r="I79" i="14"/>
  <c r="K79" i="14"/>
  <c r="O79" i="14"/>
  <c r="O75" i="14" s="1"/>
  <c r="Q79" i="14"/>
  <c r="V79" i="14"/>
  <c r="G82" i="14"/>
  <c r="I82" i="14"/>
  <c r="K82" i="14"/>
  <c r="M82" i="14"/>
  <c r="O82" i="14"/>
  <c r="Q82" i="14"/>
  <c r="Q75" i="14" s="1"/>
  <c r="V82" i="14"/>
  <c r="AE86" i="14"/>
  <c r="F46" i="1" s="1"/>
  <c r="BA68" i="13"/>
  <c r="BA65" i="13"/>
  <c r="BA62" i="13"/>
  <c r="BA59" i="13"/>
  <c r="BA56" i="13"/>
  <c r="BA13" i="13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G15" i="13"/>
  <c r="I15" i="13"/>
  <c r="K15" i="13"/>
  <c r="M15" i="13"/>
  <c r="O15" i="13"/>
  <c r="Q15" i="13"/>
  <c r="V15" i="13"/>
  <c r="G18" i="13"/>
  <c r="M18" i="13" s="1"/>
  <c r="I18" i="13"/>
  <c r="K18" i="13"/>
  <c r="O18" i="13"/>
  <c r="Q18" i="13"/>
  <c r="V18" i="13"/>
  <c r="O19" i="13"/>
  <c r="Q19" i="13"/>
  <c r="V19" i="13"/>
  <c r="G20" i="13"/>
  <c r="M20" i="13" s="1"/>
  <c r="I20" i="13"/>
  <c r="K20" i="13"/>
  <c r="O20" i="13"/>
  <c r="Q20" i="13"/>
  <c r="V20" i="13"/>
  <c r="G23" i="13"/>
  <c r="M23" i="13" s="1"/>
  <c r="I23" i="13"/>
  <c r="K23" i="13"/>
  <c r="O23" i="13"/>
  <c r="Q23" i="13"/>
  <c r="V23" i="13"/>
  <c r="G26" i="13"/>
  <c r="M26" i="13" s="1"/>
  <c r="I26" i="13"/>
  <c r="K26" i="13"/>
  <c r="O26" i="13"/>
  <c r="Q26" i="13"/>
  <c r="V26" i="13"/>
  <c r="G29" i="13"/>
  <c r="M29" i="13" s="1"/>
  <c r="I29" i="13"/>
  <c r="I19" i="13" s="1"/>
  <c r="K29" i="13"/>
  <c r="K19" i="13" s="1"/>
  <c r="O29" i="13"/>
  <c r="Q29" i="13"/>
  <c r="V29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O36" i="13"/>
  <c r="Q36" i="13"/>
  <c r="V36" i="13"/>
  <c r="G37" i="13"/>
  <c r="M37" i="13" s="1"/>
  <c r="I37" i="13"/>
  <c r="K37" i="13"/>
  <c r="O37" i="13"/>
  <c r="Q37" i="13"/>
  <c r="V37" i="13"/>
  <c r="G39" i="13"/>
  <c r="M39" i="13" s="1"/>
  <c r="I39" i="13"/>
  <c r="K39" i="13"/>
  <c r="O39" i="13"/>
  <c r="Q39" i="13"/>
  <c r="V39" i="13"/>
  <c r="G41" i="13"/>
  <c r="I41" i="13"/>
  <c r="K41" i="13"/>
  <c r="M41" i="13"/>
  <c r="O41" i="13"/>
  <c r="Q41" i="13"/>
  <c r="V41" i="13"/>
  <c r="G43" i="13"/>
  <c r="M43" i="13" s="1"/>
  <c r="I43" i="13"/>
  <c r="I36" i="13" s="1"/>
  <c r="K43" i="13"/>
  <c r="K36" i="13" s="1"/>
  <c r="O43" i="13"/>
  <c r="Q43" i="13"/>
  <c r="V43" i="13"/>
  <c r="G45" i="13"/>
  <c r="M45" i="13" s="1"/>
  <c r="I45" i="13"/>
  <c r="K45" i="13"/>
  <c r="O45" i="13"/>
  <c r="Q45" i="13"/>
  <c r="V45" i="13"/>
  <c r="G47" i="13"/>
  <c r="M47" i="13" s="1"/>
  <c r="I47" i="13"/>
  <c r="K47" i="13"/>
  <c r="O47" i="13"/>
  <c r="Q47" i="13"/>
  <c r="V47" i="13"/>
  <c r="G49" i="13"/>
  <c r="I49" i="13"/>
  <c r="K49" i="13"/>
  <c r="O49" i="13"/>
  <c r="Q49" i="13"/>
  <c r="G50" i="13"/>
  <c r="M50" i="13" s="1"/>
  <c r="M49" i="13" s="1"/>
  <c r="I50" i="13"/>
  <c r="K50" i="13"/>
  <c r="O50" i="13"/>
  <c r="Q50" i="13"/>
  <c r="V50" i="13"/>
  <c r="V49" i="13" s="1"/>
  <c r="G53" i="13"/>
  <c r="G52" i="13" s="1"/>
  <c r="I53" i="13"/>
  <c r="I52" i="13" s="1"/>
  <c r="K53" i="13"/>
  <c r="K52" i="13" s="1"/>
  <c r="O53" i="13"/>
  <c r="O52" i="13" s="1"/>
  <c r="Q53" i="13"/>
  <c r="Q52" i="13" s="1"/>
  <c r="V53" i="13"/>
  <c r="V52" i="13" s="1"/>
  <c r="G55" i="13"/>
  <c r="M55" i="13" s="1"/>
  <c r="I55" i="13"/>
  <c r="K55" i="13"/>
  <c r="O55" i="13"/>
  <c r="Q55" i="13"/>
  <c r="V55" i="13"/>
  <c r="G58" i="13"/>
  <c r="I58" i="13"/>
  <c r="K58" i="13"/>
  <c r="M58" i="13"/>
  <c r="O58" i="13"/>
  <c r="Q58" i="13"/>
  <c r="V58" i="13"/>
  <c r="Q60" i="13"/>
  <c r="V60" i="13"/>
  <c r="G61" i="13"/>
  <c r="G60" i="13" s="1"/>
  <c r="I61" i="13"/>
  <c r="I60" i="13" s="1"/>
  <c r="K61" i="13"/>
  <c r="K60" i="13" s="1"/>
  <c r="O61" i="13"/>
  <c r="O60" i="13" s="1"/>
  <c r="Q61" i="13"/>
  <c r="V61" i="13"/>
  <c r="G64" i="13"/>
  <c r="M64" i="13" s="1"/>
  <c r="I64" i="13"/>
  <c r="K64" i="13"/>
  <c r="O64" i="13"/>
  <c r="Q64" i="13"/>
  <c r="V64" i="13"/>
  <c r="G67" i="13"/>
  <c r="M67" i="13" s="1"/>
  <c r="I67" i="13"/>
  <c r="K67" i="13"/>
  <c r="O67" i="13"/>
  <c r="Q67" i="13"/>
  <c r="V67" i="13"/>
  <c r="AE71" i="13"/>
  <c r="F43" i="1" s="1"/>
  <c r="BA68" i="12"/>
  <c r="BA65" i="12"/>
  <c r="BA62" i="12"/>
  <c r="BA59" i="12"/>
  <c r="BA56" i="12"/>
  <c r="BA13" i="12"/>
  <c r="G8" i="12"/>
  <c r="I8" i="12"/>
  <c r="K8" i="12"/>
  <c r="O8" i="12"/>
  <c r="G9" i="12"/>
  <c r="M9" i="12" s="1"/>
  <c r="I9" i="12"/>
  <c r="K9" i="12"/>
  <c r="O9" i="12"/>
  <c r="Q9" i="12"/>
  <c r="Q8" i="12" s="1"/>
  <c r="V9" i="12"/>
  <c r="G12" i="12"/>
  <c r="I12" i="12"/>
  <c r="K12" i="12"/>
  <c r="M12" i="12"/>
  <c r="O12" i="12"/>
  <c r="Q12" i="12"/>
  <c r="V12" i="12"/>
  <c r="V8" i="12" s="1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0" i="12"/>
  <c r="I20" i="12"/>
  <c r="I19" i="12" s="1"/>
  <c r="K20" i="12"/>
  <c r="K19" i="12" s="1"/>
  <c r="M20" i="12"/>
  <c r="O20" i="12"/>
  <c r="O19" i="12" s="1"/>
  <c r="Q20" i="12"/>
  <c r="V20" i="12"/>
  <c r="V19" i="12" s="1"/>
  <c r="G23" i="12"/>
  <c r="G19" i="12" s="1"/>
  <c r="I23" i="12"/>
  <c r="K23" i="12"/>
  <c r="M23" i="12"/>
  <c r="O23" i="12"/>
  <c r="Q23" i="12"/>
  <c r="Q19" i="12" s="1"/>
  <c r="V23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G32" i="12"/>
  <c r="I32" i="12"/>
  <c r="K32" i="12"/>
  <c r="M32" i="12"/>
  <c r="O32" i="12"/>
  <c r="Q32" i="12"/>
  <c r="V32" i="12"/>
  <c r="G34" i="12"/>
  <c r="M34" i="12" s="1"/>
  <c r="I34" i="12"/>
  <c r="K34" i="12"/>
  <c r="O34" i="12"/>
  <c r="Q34" i="12"/>
  <c r="V34" i="12"/>
  <c r="G37" i="12"/>
  <c r="G36" i="12" s="1"/>
  <c r="I37" i="12"/>
  <c r="I36" i="12" s="1"/>
  <c r="K37" i="12"/>
  <c r="K36" i="12" s="1"/>
  <c r="M37" i="12"/>
  <c r="O37" i="12"/>
  <c r="Q37" i="12"/>
  <c r="Q36" i="12" s="1"/>
  <c r="V37" i="12"/>
  <c r="V36" i="12" s="1"/>
  <c r="G39" i="12"/>
  <c r="M39" i="12" s="1"/>
  <c r="I39" i="12"/>
  <c r="K39" i="12"/>
  <c r="O39" i="12"/>
  <c r="O36" i="12" s="1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5" i="12"/>
  <c r="I45" i="12"/>
  <c r="K45" i="12"/>
  <c r="M45" i="12"/>
  <c r="O45" i="12"/>
  <c r="Q45" i="12"/>
  <c r="V45" i="12"/>
  <c r="G47" i="12"/>
  <c r="M47" i="12" s="1"/>
  <c r="I47" i="12"/>
  <c r="K47" i="12"/>
  <c r="O47" i="12"/>
  <c r="Q47" i="12"/>
  <c r="V47" i="12"/>
  <c r="G50" i="12"/>
  <c r="M50" i="12" s="1"/>
  <c r="M49" i="12" s="1"/>
  <c r="I50" i="12"/>
  <c r="I49" i="12" s="1"/>
  <c r="K50" i="12"/>
  <c r="K49" i="12" s="1"/>
  <c r="O50" i="12"/>
  <c r="O49" i="12" s="1"/>
  <c r="Q50" i="12"/>
  <c r="Q49" i="12" s="1"/>
  <c r="V50" i="12"/>
  <c r="V49" i="12" s="1"/>
  <c r="I52" i="12"/>
  <c r="K52" i="12"/>
  <c r="G53" i="12"/>
  <c r="G52" i="12" s="1"/>
  <c r="I53" i="12"/>
  <c r="K53" i="12"/>
  <c r="O53" i="12"/>
  <c r="Q53" i="12"/>
  <c r="V53" i="12"/>
  <c r="V52" i="12" s="1"/>
  <c r="G55" i="12"/>
  <c r="M55" i="12" s="1"/>
  <c r="I55" i="12"/>
  <c r="K55" i="12"/>
  <c r="O55" i="12"/>
  <c r="Q55" i="12"/>
  <c r="V55" i="12"/>
  <c r="G58" i="12"/>
  <c r="M58" i="12" s="1"/>
  <c r="I58" i="12"/>
  <c r="K58" i="12"/>
  <c r="O58" i="12"/>
  <c r="O52" i="12" s="1"/>
  <c r="Q58" i="12"/>
  <c r="Q52" i="12" s="1"/>
  <c r="V58" i="12"/>
  <c r="G60" i="12"/>
  <c r="I60" i="12"/>
  <c r="G61" i="12"/>
  <c r="M61" i="12" s="1"/>
  <c r="I61" i="12"/>
  <c r="K61" i="12"/>
  <c r="K60" i="12" s="1"/>
  <c r="O61" i="12"/>
  <c r="O60" i="12" s="1"/>
  <c r="Q61" i="12"/>
  <c r="Q60" i="12" s="1"/>
  <c r="V61" i="12"/>
  <c r="V60" i="12" s="1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AE71" i="12"/>
  <c r="F42" i="1" s="1"/>
  <c r="I19" i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M67" i="14" l="1"/>
  <c r="M21" i="14"/>
  <c r="M24" i="14"/>
  <c r="G86" i="14"/>
  <c r="AF86" i="14"/>
  <c r="G46" i="1" s="1"/>
  <c r="H46" i="1" s="1"/>
  <c r="I46" i="1" s="1"/>
  <c r="F45" i="1"/>
  <c r="I69" i="1"/>
  <c r="I20" i="1" s="1"/>
  <c r="M61" i="13"/>
  <c r="M60" i="13" s="1"/>
  <c r="I68" i="1"/>
  <c r="M36" i="13"/>
  <c r="M19" i="13"/>
  <c r="I61" i="1"/>
  <c r="F44" i="1"/>
  <c r="AF71" i="13"/>
  <c r="M9" i="13"/>
  <c r="M8" i="13" s="1"/>
  <c r="M53" i="12"/>
  <c r="M52" i="12" s="1"/>
  <c r="M19" i="12"/>
  <c r="F39" i="1"/>
  <c r="F41" i="1"/>
  <c r="M29" i="14"/>
  <c r="M8" i="14"/>
  <c r="M75" i="14"/>
  <c r="M51" i="14"/>
  <c r="M53" i="13"/>
  <c r="M52" i="13" s="1"/>
  <c r="G19" i="13"/>
  <c r="G36" i="13"/>
  <c r="I66" i="1" s="1"/>
  <c r="M60" i="12"/>
  <c r="M8" i="12"/>
  <c r="M36" i="12"/>
  <c r="G49" i="12"/>
  <c r="I67" i="1" s="1"/>
  <c r="AF71" i="12"/>
  <c r="J45" i="1"/>
  <c r="J42" i="1"/>
  <c r="J46" i="1"/>
  <c r="J39" i="1"/>
  <c r="J41" i="1"/>
  <c r="J44" i="1"/>
  <c r="J43" i="1"/>
  <c r="G45" i="1" l="1"/>
  <c r="H45" i="1" s="1"/>
  <c r="I45" i="1" s="1"/>
  <c r="G71" i="13"/>
  <c r="I64" i="1"/>
  <c r="I16" i="1" s="1"/>
  <c r="I21" i="1" s="1"/>
  <c r="G44" i="1"/>
  <c r="H44" i="1" s="1"/>
  <c r="I44" i="1" s="1"/>
  <c r="G43" i="1"/>
  <c r="H43" i="1" s="1"/>
  <c r="I43" i="1" s="1"/>
  <c r="G71" i="12"/>
  <c r="J47" i="1"/>
  <c r="G42" i="1"/>
  <c r="H42" i="1" s="1"/>
  <c r="I42" i="1" s="1"/>
  <c r="G39" i="1"/>
  <c r="G47" i="1" s="1"/>
  <c r="G25" i="1" s="1"/>
  <c r="A25" i="1" s="1"/>
  <c r="G41" i="1"/>
  <c r="H41" i="1" s="1"/>
  <c r="I41" i="1" s="1"/>
  <c r="F47" i="1"/>
  <c r="I70" i="1" l="1"/>
  <c r="J69" i="1" s="1"/>
  <c r="G28" i="1"/>
  <c r="G23" i="1"/>
  <c r="A23" i="1" s="1"/>
  <c r="G24" i="1" s="1"/>
  <c r="H39" i="1"/>
  <c r="G26" i="1"/>
  <c r="A26" i="1"/>
  <c r="J62" i="1" l="1"/>
  <c r="J67" i="1"/>
  <c r="J63" i="1"/>
  <c r="J64" i="1"/>
  <c r="J61" i="1"/>
  <c r="J68" i="1"/>
  <c r="J65" i="1"/>
  <c r="J66" i="1"/>
  <c r="A27" i="1"/>
  <c r="G29" i="1" s="1"/>
  <c r="G27" i="1" s="1"/>
  <c r="A24" i="1"/>
  <c r="I39" i="1"/>
  <c r="I47" i="1" s="1"/>
  <c r="H47" i="1"/>
  <c r="J70" i="1" l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Jakub Dokulil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Jakub Dokulil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Jakub Dokulil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<sst xmlns="http://schemas.openxmlformats.org/spreadsheetml/2006/main" count="1200" uniqueCount="273">
  <si>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</si>
  <si>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</si>
  <si>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</si>
  <si>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</si>
  <si>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</si>
  <si>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</si>
  <si>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</si>
  <si>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</si>
  <si>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</si>
  <si>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</si>
  <si>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</si>
  <si>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</si>
  <si>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</si>
  <si>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</si>
  <si>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</si>
  <si>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</si>
  <si>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</si>
  <si>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</si>
  <si>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</si>
  <si>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</si>
  <si>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</si>
  <si>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</si>
  <si>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</si>
  <si>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</si>
  <si>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</si>
  <si>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</si>
  <si>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</si>
  <si>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</si>
  <si>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</si>
  <si>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</si>
  <si>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</si>
  <si>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</si>
  <si>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</si>
  <si>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</si>
  <si>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</si>
  <si>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</si>
  <si>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</si>
  <si>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</si>
  <si>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</si>
  <si>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</si>
  <si>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</si>
  <si>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</si>
  <si>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</si>
  <si>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202519</t>
  </si>
  <si>
    <t>Obec Oborná - obnova MK po povodni</t>
  </si>
  <si>
    <t>Obec Oborná</t>
  </si>
  <si>
    <t>80</t>
  </si>
  <si>
    <t>Oborná</t>
  </si>
  <si>
    <t>79201</t>
  </si>
  <si>
    <t>00846520</t>
  </si>
  <si>
    <t>Ing. Jakub Dokulil</t>
  </si>
  <si>
    <t>24</t>
  </si>
  <si>
    <t>Široká Niva</t>
  </si>
  <si>
    <t>03432459</t>
  </si>
  <si>
    <t>CZ8506265383</t>
  </si>
  <si>
    <t>Stavba</t>
  </si>
  <si>
    <t>Stavební objekt</t>
  </si>
  <si>
    <t>01</t>
  </si>
  <si>
    <t>MK č. 23c</t>
  </si>
  <si>
    <t>02</t>
  </si>
  <si>
    <t>MK č. 24c</t>
  </si>
  <si>
    <t>03</t>
  </si>
  <si>
    <t>MK č. 25c</t>
  </si>
  <si>
    <t>Celkem za stavbu</t>
  </si>
  <si>
    <t>CZK</t>
  </si>
  <si>
    <t>#POPS</t>
  </si>
  <si>
    <t>Popis stavby: 202519 - Obec Oborná - obnova MK po povodni</t>
  </si>
  <si>
    <t>#POPO</t>
  </si>
  <si>
    <t>Popis objektu: 01 - MK č. 23c</t>
  </si>
  <si>
    <t>#POPR</t>
  </si>
  <si>
    <t>Popis rozpočtu: 01 - MK č. 23c</t>
  </si>
  <si>
    <t>Popis objektu: 02 - MK č. 24c</t>
  </si>
  <si>
    <t>Popis rozpočtu: 02 - MK č. 24c</t>
  </si>
  <si>
    <t>Popis objektu: 03 - MK č. 25c</t>
  </si>
  <si>
    <t>Popis rozpočtu: 03 - MK č. 25c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</si>
  <si>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</si>
  <si>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</si>
  <si>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</si>
  <si>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</si>
  <si>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</si>
  <si>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</si>
  <si>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</si>
  <si>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</si>
  <si>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</si>
  <si>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</si>
  <si>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</si>
  <si>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</si>
  <si>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</si>
  <si>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</si>
  <si>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</si>
  <si>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</si>
  <si>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</si>
  <si>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</si>
  <si>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</si>
  <si>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</si>
  <si>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</si>
  <si>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</si>
  <si>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</si>
  <si>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</si>
  <si>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</si>
  <si>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</si>
  <si>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</si>
  <si>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</si>
  <si>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</si>
  <si>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</si>
  <si>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</si>
  <si>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</si>
  <si>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</si>
  <si>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</si>
  <si>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</si>
  <si>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</si>
  <si>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</si>
  <si>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</si>
  <si>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</si>
  <si>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</si>
  <si>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</si>
  <si>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</si>
  <si>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</si>
  <si>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</si>
  <si>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</si>
  <si>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</si>
  <si>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</si>
  <si>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</si>
  <si>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</si>
  <si>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</si>
  <si>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111103202R00</t>
  </si>
  <si>
    <t>Kosení travního porostu a vodního rostlinstva ve vegetačním období   travního porostu  středně hustého</t>
  </si>
  <si>
    <t>ha</t>
  </si>
  <si>
    <t>800-1</t>
  </si>
  <si>
    <t>RTS 25/ I</t>
  </si>
  <si>
    <t>Práce</t>
  </si>
  <si>
    <t>Běžná</t>
  </si>
  <si>
    <t>POL1_</t>
  </si>
  <si>
    <t>s ponecháním odpadu na místě,</t>
  </si>
  <si>
    <t>SPI</t>
  </si>
  <si>
    <t>do 2m od hrany zpevnění, 50% plochy : 0,015*2*2*0,5</t>
  </si>
  <si>
    <t>VV</t>
  </si>
  <si>
    <t>111201101R00</t>
  </si>
  <si>
    <t>Odstranění křovin a stromů o průměru do 10 cm při celkové ploše do 1 000 m2</t>
  </si>
  <si>
    <t>m2</t>
  </si>
  <si>
    <t>s odstraněním kořenů a s případným nutným odklizením křovin a stromů na hromady na vzdálenost do 50 m nebo s naložením na dopravní prostředek, do sklonu terénu 1 : 5,</t>
  </si>
  <si>
    <t>lokálně : 150*2*0,1</t>
  </si>
  <si>
    <t>162301501R00</t>
  </si>
  <si>
    <t>Vodorovné přemístění křovin nma vzdálenost do 5 000 m</t>
  </si>
  <si>
    <t>o průměru kmene do 10 cm na vzdálenost, složení z dopravního porstředku.</t>
  </si>
  <si>
    <t>30</t>
  </si>
  <si>
    <t>129946</t>
  </si>
  <si>
    <t>ČIŠTĚNÍ POTRUBÍ DN DO 400MM</t>
  </si>
  <si>
    <t>M</t>
  </si>
  <si>
    <t>OTSKP 24</t>
  </si>
  <si>
    <t>EXP 24</t>
  </si>
  <si>
    <t>Agregovaná položka</t>
  </si>
  <si>
    <t>POL2_</t>
  </si>
  <si>
    <t>569831111R00</t>
  </si>
  <si>
    <t>Zpevnění krajnic nebo komun. pro pěší štěrkodrtí tloušťka po zhutnění 100 mm</t>
  </si>
  <si>
    <t>822-1</t>
  </si>
  <si>
    <t>s rozprostřením a zhutněním</t>
  </si>
  <si>
    <t>150*0,5*2-70*0,5</t>
  </si>
  <si>
    <t>572753111R00</t>
  </si>
  <si>
    <t>Vyrovnání povrchu dosavadních krytů, asfaltovým betonem</t>
  </si>
  <si>
    <t>t</t>
  </si>
  <si>
    <t>s rozprostřením hmot a zhutněním dosavadních krytů nebo podkladů</t>
  </si>
  <si>
    <t>523*0,05*2,3</t>
  </si>
  <si>
    <t>573231123R00</t>
  </si>
  <si>
    <t>Postřik spojovací kationaktivní emulzí KAE , množství zbytkového asfaltu 0,30 kg/m2</t>
  </si>
  <si>
    <t>bez posypu kamenivem</t>
  </si>
  <si>
    <t>523</t>
  </si>
  <si>
    <t>573231125R00</t>
  </si>
  <si>
    <t>Postřik spojovací kationaktivní emulzí KAE , množství zbytkového asfaltu 0,50 kg/m2</t>
  </si>
  <si>
    <t>577142112R00</t>
  </si>
  <si>
    <t>Beton asfaltový s rozprostřením a zhutněním v pruhu šířky přes 3 m, ACO 11+ nebo ACO 16+, tloušťky 50 mm, plochy přes 1000 m2</t>
  </si>
  <si>
    <t>výměra vč. rozšíření : 523</t>
  </si>
  <si>
    <t>56334</t>
  </si>
  <si>
    <t>VOZOVKOVÉ VRSTVY ZE ŠTĚRKODRTI TL. DO 200MM</t>
  </si>
  <si>
    <t>M2</t>
  </si>
  <si>
    <t>sjezdy : 5</t>
  </si>
  <si>
    <t>938909311R00</t>
  </si>
  <si>
    <t>Odstranění bláta a nánosu z povrchu podkladu nebo krytu živičného nebo betonováho</t>
  </si>
  <si>
    <t>938909611R00</t>
  </si>
  <si>
    <t>Odstranění bláta a nánosu na krajnicích tloušťky do 10 cm</t>
  </si>
  <si>
    <t>931322</t>
  </si>
  <si>
    <t>TĚSNĚNÍ DILATAČ SPAR ASF ZÁLIVKOU MODIFIK PRŮŘ DO 200MM2</t>
  </si>
  <si>
    <t>zalití pracovních spár asfaltovou zálivkou : 2*2*4,5</t>
  </si>
  <si>
    <t>935712</t>
  </si>
  <si>
    <t>SVODNICE PRO PŘEVEDENÍ VODY OCELOVÁ DO BETONU</t>
  </si>
  <si>
    <t>kompletní D+M včetně všech nutných prací pro osazení : 2*8</t>
  </si>
  <si>
    <t>93808</t>
  </si>
  <si>
    <t>OČIŠTĚNÍ VOZOVEK ZAMETENÍM</t>
  </si>
  <si>
    <t>93831</t>
  </si>
  <si>
    <t>OČIŠTĚNÍ DLAŽEB UMYTÍM VODOU</t>
  </si>
  <si>
    <t>vyčištění žlabových tvárnic : 36*0,6</t>
  </si>
  <si>
    <t>998225111R00</t>
  </si>
  <si>
    <t>Přesun hmot komunikací a letišť, kryt živičný jakékoliv délky objektu</t>
  </si>
  <si>
    <t>Přesun hmot</t>
  </si>
  <si>
    <t>POL7_1</t>
  </si>
  <si>
    <t>vodorovně do 200 m</t>
  </si>
  <si>
    <t>199000002R00</t>
  </si>
  <si>
    <t>Poplatky za skládku horniny 1- 4, skupina 17 05 04 z Katalogu odpadů</t>
  </si>
  <si>
    <t>m3</t>
  </si>
  <si>
    <t>14,49/2</t>
  </si>
  <si>
    <t>979084419R00</t>
  </si>
  <si>
    <t>Vodorovná doprava po suchu nebo naložení vodorovná doprava vybouraných hmot se složením a hrubým urovnáním nebo přeložením na jiný dopravní prostředek do 1 km, příplatek za každý další i započatý 1 km</t>
  </si>
  <si>
    <t>831-2</t>
  </si>
  <si>
    <t>vybouraných hmot se složením a hrubým urovnáním nebo přeložením na jiný dopravní prostředek, nebo nakládání na dopravní prostředek pro vodorovnou dopravu,</t>
  </si>
  <si>
    <t>Horní Benešov: celkem 24km : 14,49*23</t>
  </si>
  <si>
    <t>979084413R00</t>
  </si>
  <si>
    <t xml:space="preserve">Vodorovná doprava po suchu nebo naložení vodorovná doprava vybouraných hmot se složením a hrubým urovnáním nebo přeložením na jiný dopravní prostředek do 1 km,  </t>
  </si>
  <si>
    <t>Přesun suti</t>
  </si>
  <si>
    <t>POL8_</t>
  </si>
  <si>
    <t>005211030R</t>
  </si>
  <si>
    <t xml:space="preserve">Dočasná dopravní opatření </t>
  </si>
  <si>
    <t>Soubor</t>
  </si>
  <si>
    <t>Indiv</t>
  </si>
  <si>
    <t>VRN</t>
  </si>
  <si>
    <t>POL99_8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</si>
  <si>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</si>
  <si>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POP</t>
  </si>
  <si>
    <t>přechodné DZ včetně vyřízení povolení přechodné úpravy : 1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</si>
  <si>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</si>
  <si>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</si>
  <si>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</si>
  <si>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označení a zabezpečení staveniště : 1</t>
  </si>
  <si>
    <t>005231020R</t>
  </si>
  <si>
    <t>Individuální a komplexní vyzkoušení</t>
  </si>
  <si>
    <t>Náklady na individuální zkoušky dodaných a smontovaných technologických zařízení včetně komplexního vyzkoušení.</t>
  </si>
  <si>
    <t>zkoušky asf. souvrství na odvrtech : 1</t>
  </si>
  <si>
    <t>SUM</t>
  </si>
  <si>
    <t>END</t>
  </si>
  <si>
    <t>do 2m od hrany zpevnění, 50% plochy : 0,0125*2*2*0,5</t>
  </si>
  <si>
    <t>lokálně : 125*2*0,1</t>
  </si>
  <si>
    <t>25</t>
  </si>
  <si>
    <t>129958</t>
  </si>
  <si>
    <t>ČIŠTĚNÍ POTRUBÍ DN DO 600MM</t>
  </si>
  <si>
    <t>125*0,5*2-80*0,5</t>
  </si>
  <si>
    <t>510*0,05*2,3</t>
  </si>
  <si>
    <t>510</t>
  </si>
  <si>
    <t>sjezdy : 10</t>
  </si>
  <si>
    <t>zalití pracovních spár asfaltovou zálivkou : 3*2*4,5</t>
  </si>
  <si>
    <t>kompletní D+M včetně všech nutných prací pro osazení : 3*7</t>
  </si>
  <si>
    <t>vyčištění žlabových tvárnic : 144*0,6</t>
  </si>
  <si>
    <t>10,71/2</t>
  </si>
  <si>
    <t>Horní Benešov: celkem 24km : 10,71*23</t>
  </si>
  <si>
    <t>do 2m od hrany zpevnění, 50% plochy : 0,0175*2*2*0,5</t>
  </si>
  <si>
    <t>lokálně : 175*2*0,1</t>
  </si>
  <si>
    <t>35</t>
  </si>
  <si>
    <t>17481</t>
  </si>
  <si>
    <t>ZÁSYP JAM A RÝH Z NAKUPOVANÝCH MATERIÁLŮ</t>
  </si>
  <si>
    <t>M3</t>
  </si>
  <si>
    <t>dosyp u čel propustku včetně materiálu (ŠD 0/63) : 2*1,5+2*2,7</t>
  </si>
  <si>
    <t>317325</t>
  </si>
  <si>
    <t>ŘÍMSY ZE ŽELEZOBETONU DO C30/37 (B37)</t>
  </si>
  <si>
    <t>2*0,5*0,5*5</t>
  </si>
  <si>
    <t>31736</t>
  </si>
  <si>
    <t>VÝZTUŽ ŘÍMS Z OCELI</t>
  </si>
  <si>
    <t>T</t>
  </si>
  <si>
    <t>0,196</t>
  </si>
  <si>
    <t>46321</t>
  </si>
  <si>
    <t>ROVNANINA Z LOMOVÉHO KAMENE</t>
  </si>
  <si>
    <t>u čel propustku : 2*2,4+2*4,5</t>
  </si>
  <si>
    <t>175*0,5*2-75*0,5*2</t>
  </si>
  <si>
    <t>926*0,05*2,3-40*7*0,05*2,3</t>
  </si>
  <si>
    <t>926</t>
  </si>
  <si>
    <t>56113</t>
  </si>
  <si>
    <t>PODKLADNÍ BETON TL. DO 150MM</t>
  </si>
  <si>
    <t>2*5*1</t>
  </si>
  <si>
    <t>9111A1</t>
  </si>
  <si>
    <t>ZÁBRADLÍ SILNIČNÍ S VODOR MADLY - DODÁVKA A MONTÁŽ</t>
  </si>
  <si>
    <t>včetně PKO dle TKP 19b : 2*5</t>
  </si>
  <si>
    <t>zalití pracovních spár asfaltovou zálivkou : 2*2*6+5</t>
  </si>
  <si>
    <t>kompletní D+M včetně všech nutných prací pro osazení : 2*10</t>
  </si>
  <si>
    <t>vyčištění žlabových tvárnic : 28*0,6</t>
  </si>
  <si>
    <t>12,6/2</t>
  </si>
  <si>
    <t>Horní Benešov: celkem 24km : 12,6*23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</si>
</sst>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CyrQux37TMncuGGqgpycxiYfcMhafdBFFpGydAkXPV1fEL60VBdDTgt+c4rsbEk8Zy9iBQSQ3CzNLjiopPwyLA==" saltValue="wRRu639RmezRcaJ3Kem3g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3"/>
  <sheetViews>
    <sheetView showGridLines="0" topLeftCell="B50" zoomScaleNormal="100" zoomScaleSheetLayoutView="75" workbookViewId="0">
      <selection activeCell="I61" sqref="I6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6" t="s">
        <v>41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">
      <c r="A2" s="2"/>
      <c r="B2" s="73" t="s">
        <v>22</v>
      </c>
      <c r="C2" s="74"/>
      <c r="D2" s="75" t="s">
        <v>43</v>
      </c>
      <c r="E2" s="232" t="s">
        <v>44</v>
      </c>
      <c r="F2" s="233"/>
      <c r="G2" s="233"/>
      <c r="H2" s="233"/>
      <c r="I2" s="233"/>
      <c r="J2" s="234"/>
      <c r="O2" s="1"/>
    </row>
    <row r="3" spans="1:15" ht="27" hidden="1" customHeight="1" x14ac:dyDescent="0.2">
      <c r="A3" s="2"/>
      <c r="B3" s="76"/>
      <c r="C3" s="74"/>
      <c r="D3" s="77"/>
      <c r="E3" s="235"/>
      <c r="F3" s="236"/>
      <c r="G3" s="236"/>
      <c r="H3" s="236"/>
      <c r="I3" s="236"/>
      <c r="J3" s="237"/>
    </row>
    <row r="4" spans="1:15" ht="23.25" customHeight="1" x14ac:dyDescent="0.2">
      <c r="A4" s="2"/>
      <c r="B4" s="78"/>
      <c r="C4" s="79"/>
      <c r="D4" s="80"/>
      <c r="E4" s="216"/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42</v>
      </c>
      <c r="D5" s="220" t="s">
        <v>45</v>
      </c>
      <c r="E5" s="221"/>
      <c r="F5" s="221"/>
      <c r="G5" s="221"/>
      <c r="H5" s="18" t="s">
        <v>40</v>
      </c>
      <c r="I5" s="82" t="s">
        <v>49</v>
      </c>
      <c r="J5" s="8"/>
    </row>
    <row r="6" spans="1:15" ht="15.75" customHeight="1" x14ac:dyDescent="0.2">
      <c r="A6" s="2"/>
      <c r="B6" s="28"/>
      <c r="C6" s="53"/>
      <c r="D6" s="222" t="s">
        <v>46</v>
      </c>
      <c r="E6" s="223"/>
      <c r="F6" s="223"/>
      <c r="G6" s="223"/>
      <c r="H6" s="18" t="s">
        <v>34</v>
      </c>
      <c r="I6" s="22"/>
      <c r="J6" s="8"/>
    </row>
    <row r="7" spans="1:15" ht="15.75" customHeight="1" x14ac:dyDescent="0.2">
      <c r="A7" s="2"/>
      <c r="B7" s="29"/>
      <c r="C7" s="54"/>
      <c r="D7" s="81" t="s">
        <v>48</v>
      </c>
      <c r="E7" s="224" t="s">
        <v>47</v>
      </c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83" t="s">
        <v>50</v>
      </c>
      <c r="H8" s="18" t="s">
        <v>40</v>
      </c>
      <c r="I8" s="82" t="s">
        <v>53</v>
      </c>
      <c r="J8" s="8"/>
    </row>
    <row r="9" spans="1:15" ht="15.75" hidden="1" customHeight="1" x14ac:dyDescent="0.2">
      <c r="A9" s="2"/>
      <c r="B9" s="2"/>
      <c r="D9" s="83" t="s">
        <v>51</v>
      </c>
      <c r="H9" s="18" t="s">
        <v>34</v>
      </c>
      <c r="I9" s="82" t="s">
        <v>54</v>
      </c>
      <c r="J9" s="8"/>
    </row>
    <row r="10" spans="1:15" ht="15.75" hidden="1" customHeight="1" x14ac:dyDescent="0.2">
      <c r="A10" s="2"/>
      <c r="B10" s="35"/>
      <c r="C10" s="54"/>
      <c r="D10" s="81" t="s">
        <v>48</v>
      </c>
      <c r="E10" s="84" t="s">
        <v>52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9"/>
      <c r="E11" s="239"/>
      <c r="F11" s="239"/>
      <c r="G11" s="239"/>
      <c r="H11" s="18" t="s">
        <v>40</v>
      </c>
      <c r="I11" s="86"/>
      <c r="J11" s="8"/>
    </row>
    <row r="12" spans="1:15" ht="15.75" customHeight="1" x14ac:dyDescent="0.2">
      <c r="A12" s="2"/>
      <c r="B12" s="28"/>
      <c r="C12" s="53"/>
      <c r="D12" s="215"/>
      <c r="E12" s="215"/>
      <c r="F12" s="215"/>
      <c r="G12" s="215"/>
      <c r="H12" s="18" t="s">
        <v>34</v>
      </c>
      <c r="I12" s="86"/>
      <c r="J12" s="8"/>
    </row>
    <row r="13" spans="1:15" ht="15.75" customHeight="1" x14ac:dyDescent="0.2">
      <c r="A13" s="2"/>
      <c r="B13" s="29"/>
      <c r="C13" s="54"/>
      <c r="D13" s="85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238"/>
      <c r="F15" s="238"/>
      <c r="G15" s="240"/>
      <c r="H15" s="240"/>
      <c r="I15" s="240" t="s">
        <v>29</v>
      </c>
      <c r="J15" s="241"/>
    </row>
    <row r="16" spans="1:15" ht="23.25" customHeight="1" x14ac:dyDescent="0.2">
      <c r="A16" s="139" t="s">
        <v>24</v>
      </c>
      <c r="B16" s="38" t="s">
        <v>24</v>
      </c>
      <c r="C16" s="59"/>
      <c r="D16" s="60"/>
      <c r="E16" s="204"/>
      <c r="F16" s="205"/>
      <c r="G16" s="204"/>
      <c r="H16" s="205"/>
      <c r="I16" s="204">
        <f>SUMIF(F61:F69,A16,I61:I69)+SUMIF(F61:F69,"PSU",I61:I69)</f>
        <v>0</v>
      </c>
      <c r="J16" s="206"/>
    </row>
    <row r="17" spans="1:10" ht="23.25" customHeight="1" x14ac:dyDescent="0.2">
      <c r="A17" s="139" t="s">
        <v>25</v>
      </c>
      <c r="B17" s="38" t="s">
        <v>25</v>
      </c>
      <c r="C17" s="59"/>
      <c r="D17" s="60"/>
      <c r="E17" s="204"/>
      <c r="F17" s="205"/>
      <c r="G17" s="204"/>
      <c r="H17" s="205"/>
      <c r="I17" s="204">
        <f>SUMIF(F61:F69,A17,I61:I69)</f>
        <v>0</v>
      </c>
      <c r="J17" s="206"/>
    </row>
    <row r="18" spans="1:10" ht="23.25" customHeight="1" x14ac:dyDescent="0.2">
      <c r="A18" s="139" t="s">
        <v>26</v>
      </c>
      <c r="B18" s="38" t="s">
        <v>26</v>
      </c>
      <c r="C18" s="59"/>
      <c r="D18" s="60"/>
      <c r="E18" s="204"/>
      <c r="F18" s="205"/>
      <c r="G18" s="204"/>
      <c r="H18" s="205"/>
      <c r="I18" s="204">
        <f>SUMIF(F61:F69,A18,I61:I69)</f>
        <v>0</v>
      </c>
      <c r="J18" s="206"/>
    </row>
    <row r="19" spans="1:10" ht="23.25" customHeight="1" x14ac:dyDescent="0.2">
      <c r="A19" s="139" t="s">
        <v>95</v>
      </c>
      <c r="B19" s="38" t="s">
        <v>27</v>
      </c>
      <c r="C19" s="59"/>
      <c r="D19" s="60"/>
      <c r="E19" s="204"/>
      <c r="F19" s="205"/>
      <c r="G19" s="204"/>
      <c r="H19" s="205"/>
      <c r="I19" s="204">
        <f>SUMIF(F61:F69,A19,I61:I69)</f>
        <v>0</v>
      </c>
      <c r="J19" s="206"/>
    </row>
    <row r="20" spans="1:10" ht="23.25" customHeight="1" x14ac:dyDescent="0.2">
      <c r="A20" s="139" t="s">
        <v>94</v>
      </c>
      <c r="B20" s="38" t="s">
        <v>28</v>
      </c>
      <c r="C20" s="59"/>
      <c r="D20" s="60"/>
      <c r="E20" s="204"/>
      <c r="F20" s="205"/>
      <c r="G20" s="204"/>
      <c r="H20" s="205"/>
      <c r="I20" s="204">
        <f>SUMIF(F61:F69,A20,I61:I69)</f>
        <v>0</v>
      </c>
      <c r="J20" s="206"/>
    </row>
    <row r="21" spans="1:10" ht="23.25" customHeight="1" x14ac:dyDescent="0.2">
      <c r="A21" s="2"/>
      <c r="B21" s="48" t="s">
        <v>29</v>
      </c>
      <c r="C21" s="61"/>
      <c r="D21" s="62"/>
      <c r="E21" s="207"/>
      <c r="F21" s="242"/>
      <c r="G21" s="207"/>
      <c r="H21" s="242"/>
      <c r="I21" s="207">
        <f>SUM(I16:J20)</f>
        <v>0</v>
      </c>
      <c r="J21" s="208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29">
        <f>A25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09">
        <f>ZakladDPHSniVypocet+ZakladDPHZaklVypocet</f>
        <v>0</v>
      </c>
      <c r="H28" s="210"/>
      <c r="I28" s="210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9">
        <f>A27</f>
        <v>0</v>
      </c>
      <c r="H29" s="209"/>
      <c r="I29" s="209"/>
      <c r="J29" s="119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211"/>
      <c r="E34" s="212"/>
      <c r="G34" s="213"/>
      <c r="H34" s="214"/>
      <c r="I34" s="214"/>
      <c r="J34" s="25"/>
    </row>
    <row r="35" spans="1:10" ht="12.75" customHeight="1" x14ac:dyDescent="0.2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55</v>
      </c>
      <c r="C39" s="194"/>
      <c r="D39" s="194"/>
      <c r="E39" s="194"/>
      <c r="F39" s="99">
        <f>'01 01 Pol'!AE71+'02 02 Pol'!AE71+'03 03 Pol'!AE86</f>
        <v>0</v>
      </c>
      <c r="G39" s="100">
        <f>'01 01 Pol'!AF71+'02 02 Pol'!AF71+'03 03 Pol'!AF86</f>
        <v>0</v>
      </c>
      <c r="H39" s="101">
        <f t="shared" ref="H39:H46" si="1">(F39*SazbaDPH1/100)+(G39*SazbaDPH2/100)</f>
        <v>0</v>
      </c>
      <c r="I39" s="101">
        <f>F39+G39+H39</f>
        <v>0</v>
      </c>
      <c r="J39" s="102" t="e">
        <f ca="1">IF(_xlfn.SINGLE(CenaCelkemVypocet)=0,"",I39/_xlfn.SINGLE(CenaCelkemVypocet)*100)</f>
        <v>#NAME?</v>
      </c>
    </row>
    <row r="40" spans="1:10" ht="25.5" customHeight="1" x14ac:dyDescent="0.2">
      <c r="A40" s="88">
        <v>2</v>
      </c>
      <c r="B40" s="103"/>
      <c r="C40" s="195" t="s">
        <v>56</v>
      </c>
      <c r="D40" s="195"/>
      <c r="E40" s="195"/>
      <c r="F40" s="104"/>
      <c r="G40" s="105"/>
      <c r="H40" s="105">
        <f t="shared" si="1"/>
        <v>0</v>
      </c>
      <c r="I40" s="105"/>
      <c r="J40" s="106"/>
    </row>
    <row r="41" spans="1:10" ht="25.5" customHeight="1" x14ac:dyDescent="0.2">
      <c r="A41" s="88">
        <v>2</v>
      </c>
      <c r="B41" s="103" t="s">
        <v>57</v>
      </c>
      <c r="C41" s="195" t="s">
        <v>58</v>
      </c>
      <c r="D41" s="195"/>
      <c r="E41" s="195"/>
      <c r="F41" s="104">
        <f>'01 01 Pol'!AE71</f>
        <v>0</v>
      </c>
      <c r="G41" s="105">
        <f>'01 01 Pol'!AF71</f>
        <v>0</v>
      </c>
      <c r="H41" s="105">
        <f t="shared" si="1"/>
        <v>0</v>
      </c>
      <c r="I41" s="105">
        <f t="shared" ref="I41:I46" si="2">F41+G41+H41</f>
        <v>0</v>
      </c>
      <c r="J41" s="106" t="e">
        <f ca="1">IF(_xlfn.SINGLE(CenaCelkemVypocet)=0,"",I41/_xlfn.SINGLE(CenaCelkemVypocet)*100)</f>
        <v>#NAME?</v>
      </c>
    </row>
    <row r="42" spans="1:10" ht="25.5" customHeight="1" x14ac:dyDescent="0.2">
      <c r="A42" s="88">
        <v>3</v>
      </c>
      <c r="B42" s="107" t="s">
        <v>57</v>
      </c>
      <c r="C42" s="194" t="s">
        <v>58</v>
      </c>
      <c r="D42" s="194"/>
      <c r="E42" s="194"/>
      <c r="F42" s="108">
        <f>'01 01 Pol'!AE71</f>
        <v>0</v>
      </c>
      <c r="G42" s="101">
        <f>'01 01 Pol'!AF71</f>
        <v>0</v>
      </c>
      <c r="H42" s="101">
        <f t="shared" si="1"/>
        <v>0</v>
      </c>
      <c r="I42" s="101">
        <f t="shared" si="2"/>
        <v>0</v>
      </c>
      <c r="J42" s="102" t="e">
        <f ca="1">IF(_xlfn.SINGLE(CenaCelkemVypocet)=0,"",I42/_xlfn.SINGLE(CenaCelkemVypocet)*100)</f>
        <v>#NAME?</v>
      </c>
    </row>
    <row r="43" spans="1:10" ht="25.5" customHeight="1" x14ac:dyDescent="0.2">
      <c r="A43" s="88">
        <v>2</v>
      </c>
      <c r="B43" s="103" t="s">
        <v>59</v>
      </c>
      <c r="C43" s="195" t="s">
        <v>60</v>
      </c>
      <c r="D43" s="195"/>
      <c r="E43" s="195"/>
      <c r="F43" s="104">
        <f>'02 02 Pol'!AE71</f>
        <v>0</v>
      </c>
      <c r="G43" s="105">
        <f>'02 02 Pol'!AF71</f>
        <v>0</v>
      </c>
      <c r="H43" s="105">
        <f t="shared" si="1"/>
        <v>0</v>
      </c>
      <c r="I43" s="105">
        <f t="shared" si="2"/>
        <v>0</v>
      </c>
      <c r="J43" s="106" t="e">
        <f ca="1">IF(_xlfn.SINGLE(CenaCelkemVypocet)=0,"",I43/_xlfn.SINGLE(CenaCelkemVypocet)*100)</f>
        <v>#NAME?</v>
      </c>
    </row>
    <row r="44" spans="1:10" ht="25.5" customHeight="1" x14ac:dyDescent="0.2">
      <c r="A44" s="88">
        <v>3</v>
      </c>
      <c r="B44" s="107" t="s">
        <v>59</v>
      </c>
      <c r="C44" s="194" t="s">
        <v>60</v>
      </c>
      <c r="D44" s="194"/>
      <c r="E44" s="194"/>
      <c r="F44" s="108">
        <f>'02 02 Pol'!AE71</f>
        <v>0</v>
      </c>
      <c r="G44" s="101">
        <f>'02 02 Pol'!AF71</f>
        <v>0</v>
      </c>
      <c r="H44" s="101">
        <f t="shared" si="1"/>
        <v>0</v>
      </c>
      <c r="I44" s="101">
        <f t="shared" si="2"/>
        <v>0</v>
      </c>
      <c r="J44" s="102" t="e">
        <f ca="1">IF(_xlfn.SINGLE(CenaCelkemVypocet)=0,"",I44/_xlfn.SINGLE(CenaCelkemVypocet)*100)</f>
        <v>#NAME?</v>
      </c>
    </row>
    <row r="45" spans="1:10" ht="25.5" customHeight="1" x14ac:dyDescent="0.2">
      <c r="A45" s="88">
        <v>2</v>
      </c>
      <c r="B45" s="103" t="s">
        <v>61</v>
      </c>
      <c r="C45" s="195" t="s">
        <v>62</v>
      </c>
      <c r="D45" s="195"/>
      <c r="E45" s="195"/>
      <c r="F45" s="104">
        <f>'03 03 Pol'!AE86</f>
        <v>0</v>
      </c>
      <c r="G45" s="105">
        <f>'03 03 Pol'!AF86</f>
        <v>0</v>
      </c>
      <c r="H45" s="105">
        <f t="shared" si="1"/>
        <v>0</v>
      </c>
      <c r="I45" s="105">
        <f t="shared" si="2"/>
        <v>0</v>
      </c>
      <c r="J45" s="106" t="e">
        <f ca="1">IF(_xlfn.SINGLE(CenaCelkemVypocet)=0,"",I45/_xlfn.SINGLE(CenaCelkemVypocet)*100)</f>
        <v>#NAME?</v>
      </c>
    </row>
    <row r="46" spans="1:10" ht="25.5" customHeight="1" x14ac:dyDescent="0.2">
      <c r="A46" s="88">
        <v>3</v>
      </c>
      <c r="B46" s="107" t="s">
        <v>61</v>
      </c>
      <c r="C46" s="194" t="s">
        <v>62</v>
      </c>
      <c r="D46" s="194"/>
      <c r="E46" s="194"/>
      <c r="F46" s="108">
        <f>'03 03 Pol'!AE86</f>
        <v>0</v>
      </c>
      <c r="G46" s="101">
        <f>'03 03 Pol'!AF86</f>
        <v>0</v>
      </c>
      <c r="H46" s="101">
        <f t="shared" si="1"/>
        <v>0</v>
      </c>
      <c r="I46" s="101">
        <f t="shared" si="2"/>
        <v>0</v>
      </c>
      <c r="J46" s="102" t="e">
        <f ca="1">IF(_xlfn.SINGLE(CenaCelkemVypocet)=0,"",I46/_xlfn.SINGLE(CenaCelkemVypocet)*100)</f>
        <v>#NAME?</v>
      </c>
    </row>
    <row r="47" spans="1:10" ht="25.5" customHeight="1" x14ac:dyDescent="0.2">
      <c r="A47" s="88"/>
      <c r="B47" s="196" t="s">
        <v>63</v>
      </c>
      <c r="C47" s="197"/>
      <c r="D47" s="197"/>
      <c r="E47" s="198"/>
      <c r="F47" s="109">
        <f>SUMIF(A39:A46,"=1",F39:F46)</f>
        <v>0</v>
      </c>
      <c r="G47" s="110">
        <f>SUMIF(A39:A46,"=1",G39:G46)</f>
        <v>0</v>
      </c>
      <c r="H47" s="110">
        <f>SUMIF(A39:A46,"=1",H39:H46)</f>
        <v>0</v>
      </c>
      <c r="I47" s="110">
        <f>SUMIF(A39:A46,"=1",I39:I46)</f>
        <v>0</v>
      </c>
      <c r="J47" s="111" t="e">
        <f ca="1">SUMIF(A39:A46,"=1",J39:J46)</f>
        <v>#NAME?</v>
      </c>
    </row>
    <row r="49" spans="1:10" x14ac:dyDescent="0.2">
      <c r="A49" t="s">
        <v>65</v>
      </c>
      <c r="B49" t="s">
        <v>66</v>
      </c>
    </row>
    <row r="50" spans="1:10" x14ac:dyDescent="0.2">
      <c r="A50" t="s">
        <v>67</v>
      </c>
      <c r="B50" t="s">
        <v>68</v>
      </c>
    </row>
    <row r="51" spans="1:10" x14ac:dyDescent="0.2">
      <c r="A51" t="s">
        <v>69</v>
      </c>
      <c r="B51" t="s">
        <v>70</v>
      </c>
    </row>
    <row r="52" spans="1:10" x14ac:dyDescent="0.2">
      <c r="A52" t="s">
        <v>67</v>
      </c>
      <c r="B52" t="s">
        <v>71</v>
      </c>
    </row>
    <row r="53" spans="1:10" x14ac:dyDescent="0.2">
      <c r="A53" t="s">
        <v>69</v>
      </c>
      <c r="B53" t="s">
        <v>72</v>
      </c>
    </row>
    <row r="54" spans="1:10" x14ac:dyDescent="0.2">
      <c r="A54" t="s">
        <v>67</v>
      </c>
      <c r="B54" t="s">
        <v>73</v>
      </c>
    </row>
    <row r="55" spans="1:10" x14ac:dyDescent="0.2">
      <c r="A55" t="s">
        <v>69</v>
      </c>
      <c r="B55" t="s">
        <v>74</v>
      </c>
    </row>
    <row r="58" spans="1:10" ht="15.75" x14ac:dyDescent="0.25">
      <c r="B58" s="120" t="s">
        <v>75</v>
      </c>
    </row>
    <row r="60" spans="1:10" ht="25.5" customHeight="1" x14ac:dyDescent="0.2">
      <c r="A60" s="122"/>
      <c r="B60" s="125" t="s">
        <v>17</v>
      </c>
      <c r="C60" s="125" t="s">
        <v>5</v>
      </c>
      <c r="D60" s="126"/>
      <c r="E60" s="126"/>
      <c r="F60" s="127" t="s">
        <v>76</v>
      </c>
      <c r="G60" s="127"/>
      <c r="H60" s="127"/>
      <c r="I60" s="127" t="s">
        <v>29</v>
      </c>
      <c r="J60" s="127" t="s">
        <v>0</v>
      </c>
    </row>
    <row r="61" spans="1:10" ht="36.75" customHeight="1" x14ac:dyDescent="0.2">
      <c r="A61" s="123"/>
      <c r="B61" s="128" t="s">
        <v>77</v>
      </c>
      <c r="C61" s="192" t="s">
        <v>78</v>
      </c>
      <c r="D61" s="193"/>
      <c r="E61" s="193"/>
      <c r="F61" s="137" t="s">
        <v>24</v>
      </c>
      <c r="G61" s="129"/>
      <c r="H61" s="129"/>
      <c r="I61" s="129">
        <f>'01 01 Pol'!G8+'02 02 Pol'!G8+'03 03 Pol'!G8</f>
        <v>0</v>
      </c>
      <c r="J61" s="134" t="str">
        <f>IF(I70=0,"",I61/I70*100)</f>
        <v/>
      </c>
    </row>
    <row r="62" spans="1:10" ht="36.75" customHeight="1" x14ac:dyDescent="0.2">
      <c r="A62" s="123"/>
      <c r="B62" s="128" t="s">
        <v>79</v>
      </c>
      <c r="C62" s="192" t="s">
        <v>80</v>
      </c>
      <c r="D62" s="193"/>
      <c r="E62" s="193"/>
      <c r="F62" s="137" t="s">
        <v>24</v>
      </c>
      <c r="G62" s="129"/>
      <c r="H62" s="129"/>
      <c r="I62" s="129">
        <f>'03 03 Pol'!G21</f>
        <v>0</v>
      </c>
      <c r="J62" s="134" t="str">
        <f>IF(I70=0,"",I62/I70*100)</f>
        <v/>
      </c>
    </row>
    <row r="63" spans="1:10" ht="36.75" customHeight="1" x14ac:dyDescent="0.2">
      <c r="A63" s="123"/>
      <c r="B63" s="128" t="s">
        <v>81</v>
      </c>
      <c r="C63" s="192" t="s">
        <v>82</v>
      </c>
      <c r="D63" s="193"/>
      <c r="E63" s="193"/>
      <c r="F63" s="137" t="s">
        <v>24</v>
      </c>
      <c r="G63" s="129"/>
      <c r="H63" s="129"/>
      <c r="I63" s="129">
        <f>'03 03 Pol'!G26</f>
        <v>0</v>
      </c>
      <c r="J63" s="134" t="str">
        <f>IF(I70=0,"",I63/I70*100)</f>
        <v/>
      </c>
    </row>
    <row r="64" spans="1:10" ht="36.75" customHeight="1" x14ac:dyDescent="0.2">
      <c r="A64" s="123"/>
      <c r="B64" s="128" t="s">
        <v>83</v>
      </c>
      <c r="C64" s="192" t="s">
        <v>84</v>
      </c>
      <c r="D64" s="193"/>
      <c r="E64" s="193"/>
      <c r="F64" s="137" t="s">
        <v>24</v>
      </c>
      <c r="G64" s="129"/>
      <c r="H64" s="129"/>
      <c r="I64" s="129">
        <f>'01 01 Pol'!G19+'02 02 Pol'!G19+'03 03 Pol'!G29</f>
        <v>0</v>
      </c>
      <c r="J64" s="134" t="str">
        <f>IF(I70=0,"",I64/I70*100)</f>
        <v/>
      </c>
    </row>
    <row r="65" spans="1:10" ht="36.75" customHeight="1" x14ac:dyDescent="0.2">
      <c r="A65" s="123"/>
      <c r="B65" s="128" t="s">
        <v>85</v>
      </c>
      <c r="C65" s="192" t="s">
        <v>86</v>
      </c>
      <c r="D65" s="193"/>
      <c r="E65" s="193"/>
      <c r="F65" s="137" t="s">
        <v>24</v>
      </c>
      <c r="G65" s="129"/>
      <c r="H65" s="129"/>
      <c r="I65" s="129">
        <f>'03 03 Pol'!G48</f>
        <v>0</v>
      </c>
      <c r="J65" s="134" t="str">
        <f>IF(I70=0,"",I65/I70*100)</f>
        <v/>
      </c>
    </row>
    <row r="66" spans="1:10" ht="36.75" customHeight="1" x14ac:dyDescent="0.2">
      <c r="A66" s="123"/>
      <c r="B66" s="128" t="s">
        <v>87</v>
      </c>
      <c r="C66" s="192" t="s">
        <v>88</v>
      </c>
      <c r="D66" s="193"/>
      <c r="E66" s="193"/>
      <c r="F66" s="137" t="s">
        <v>24</v>
      </c>
      <c r="G66" s="129"/>
      <c r="H66" s="129"/>
      <c r="I66" s="129">
        <f>'01 01 Pol'!G36+'02 02 Pol'!G36+'03 03 Pol'!G51</f>
        <v>0</v>
      </c>
      <c r="J66" s="134" t="str">
        <f>IF(I70=0,"",I66/I70*100)</f>
        <v/>
      </c>
    </row>
    <row r="67" spans="1:10" ht="36.75" customHeight="1" x14ac:dyDescent="0.2">
      <c r="A67" s="123"/>
      <c r="B67" s="128" t="s">
        <v>89</v>
      </c>
      <c r="C67" s="192" t="s">
        <v>90</v>
      </c>
      <c r="D67" s="193"/>
      <c r="E67" s="193"/>
      <c r="F67" s="137" t="s">
        <v>24</v>
      </c>
      <c r="G67" s="129"/>
      <c r="H67" s="129"/>
      <c r="I67" s="129">
        <f>'01 01 Pol'!G49+'02 02 Pol'!G49+'03 03 Pol'!G64</f>
        <v>0</v>
      </c>
      <c r="J67" s="134" t="str">
        <f>IF(I70=0,"",I67/I70*100)</f>
        <v/>
      </c>
    </row>
    <row r="68" spans="1:10" ht="36.75" customHeight="1" x14ac:dyDescent="0.2">
      <c r="A68" s="123"/>
      <c r="B68" s="128" t="s">
        <v>91</v>
      </c>
      <c r="C68" s="192" t="s">
        <v>92</v>
      </c>
      <c r="D68" s="193"/>
      <c r="E68" s="193"/>
      <c r="F68" s="137" t="s">
        <v>93</v>
      </c>
      <c r="G68" s="129"/>
      <c r="H68" s="129"/>
      <c r="I68" s="129">
        <f>'01 01 Pol'!G52+'02 02 Pol'!G52+'03 03 Pol'!G67</f>
        <v>0</v>
      </c>
      <c r="J68" s="134" t="str">
        <f>IF(I70=0,"",I68/I70*100)</f>
        <v/>
      </c>
    </row>
    <row r="69" spans="1:10" ht="36.75" customHeight="1" x14ac:dyDescent="0.2">
      <c r="A69" s="123"/>
      <c r="B69" s="128" t="s">
        <v>94</v>
      </c>
      <c r="C69" s="192" t="s">
        <v>28</v>
      </c>
      <c r="D69" s="193"/>
      <c r="E69" s="193"/>
      <c r="F69" s="137" t="s">
        <v>94</v>
      </c>
      <c r="G69" s="129"/>
      <c r="H69" s="129"/>
      <c r="I69" s="129">
        <f>'01 01 Pol'!G60+'02 02 Pol'!G60+'03 03 Pol'!G75</f>
        <v>0</v>
      </c>
      <c r="J69" s="134" t="str">
        <f>IF(I70=0,"",I69/I70*100)</f>
        <v/>
      </c>
    </row>
    <row r="70" spans="1:10" ht="25.5" customHeight="1" x14ac:dyDescent="0.2">
      <c r="A70" s="124"/>
      <c r="B70" s="130" t="s">
        <v>1</v>
      </c>
      <c r="C70" s="131"/>
      <c r="D70" s="132"/>
      <c r="E70" s="132"/>
      <c r="F70" s="138"/>
      <c r="G70" s="133"/>
      <c r="H70" s="133"/>
      <c r="I70" s="133">
        <f>SUM(I61:I69)</f>
        <v>0</v>
      </c>
      <c r="J70" s="135">
        <f>SUM(J61:J69)</f>
        <v>0</v>
      </c>
    </row>
    <row r="71" spans="1:10" x14ac:dyDescent="0.2">
      <c r="F71" s="87"/>
      <c r="G71" s="87"/>
      <c r="H71" s="87"/>
      <c r="I71" s="87"/>
      <c r="J71" s="136"/>
    </row>
    <row r="72" spans="1:10" x14ac:dyDescent="0.2">
      <c r="F72" s="87"/>
      <c r="G72" s="87"/>
      <c r="H72" s="87"/>
      <c r="I72" s="87"/>
      <c r="J72" s="136"/>
    </row>
    <row r="73" spans="1:10" x14ac:dyDescent="0.2">
      <c r="F73" s="87"/>
      <c r="G73" s="87"/>
      <c r="H73" s="87"/>
      <c r="I73" s="87"/>
      <c r="J73" s="136"/>
    </row>
  </sheetData>
  <sheetProtection algorithmName="SHA-512" hashValue="3QvbR0kw9LxPWGHNMI7FsR6iOV/0CpkikE+1TSXv7gZ15TfjXY0a1I1SlP+QIji11J+AyeFNwL6vNP84LgcPBQ==" saltValue="1XQqwtiJb1vNWd6k80aKA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B47:E47"/>
    <mergeCell ref="C61:E61"/>
    <mergeCell ref="C67:E67"/>
    <mergeCell ref="C68:E68"/>
    <mergeCell ref="C69:E69"/>
    <mergeCell ref="C62:E62"/>
    <mergeCell ref="C63:E63"/>
    <mergeCell ref="C64:E64"/>
    <mergeCell ref="C65:E65"/>
    <mergeCell ref="C66:E6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50" t="s">
        <v>7</v>
      </c>
      <c r="B2" s="49"/>
      <c r="C2" s="245"/>
      <c r="D2" s="245"/>
      <c r="E2" s="245"/>
      <c r="F2" s="245"/>
      <c r="G2" s="246"/>
    </row>
    <row r="3" spans="1:7" ht="24.95" customHeight="1" x14ac:dyDescent="0.2">
      <c r="A3" s="50" t="s">
        <v>8</v>
      </c>
      <c r="B3" s="49"/>
      <c r="C3" s="245"/>
      <c r="D3" s="245"/>
      <c r="E3" s="245"/>
      <c r="F3" s="245"/>
      <c r="G3" s="246"/>
    </row>
    <row r="4" spans="1:7" ht="24.95" customHeight="1" x14ac:dyDescent="0.2">
      <c r="A4" s="50" t="s">
        <v>9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sheetProtection algorithmName="SHA-512" hashValue="+Ik2JRT0xQ/5t2fxlsvePHFfT68f5pbfSIkmv6hQlEFKV+K8h6CHME7vQEM6Ac2eNxD0ZtUVgh4uHyxM0m+hig==" saltValue="oaeYpG7WmdaBysW5Wujvg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50" activePane="bottomLeft" state="frozen"/>
      <selection pane="bottomLeft" activeCell="F67" sqref="F67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51" t="s">
        <v>96</v>
      </c>
      <c r="B1" s="251"/>
      <c r="C1" s="251"/>
      <c r="D1" s="251"/>
      <c r="E1" s="251"/>
      <c r="F1" s="251"/>
      <c r="G1" s="251"/>
      <c r="AG1" t="s">
        <v>97</v>
      </c>
    </row>
    <row r="2" spans="1:60" ht="24.95" customHeight="1" x14ac:dyDescent="0.2">
      <c r="A2" s="14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98</v>
      </c>
    </row>
    <row r="3" spans="1:60" ht="24.95" customHeight="1" x14ac:dyDescent="0.2">
      <c r="A3" s="140" t="s">
        <v>8</v>
      </c>
      <c r="B3" s="49" t="s">
        <v>57</v>
      </c>
      <c r="C3" s="252" t="s">
        <v>58</v>
      </c>
      <c r="D3" s="253"/>
      <c r="E3" s="253"/>
      <c r="F3" s="253"/>
      <c r="G3" s="254"/>
      <c r="AC3" s="121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57</v>
      </c>
      <c r="C4" s="255" t="s">
        <v>58</v>
      </c>
      <c r="D4" s="256"/>
      <c r="E4" s="256"/>
      <c r="F4" s="256"/>
      <c r="G4" s="257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29</v>
      </c>
      <c r="H6" s="147" t="s">
        <v>30</v>
      </c>
      <c r="I6" s="147" t="s">
        <v>107</v>
      </c>
      <c r="J6" s="147" t="s">
        <v>31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123</v>
      </c>
      <c r="B8" s="163" t="s">
        <v>77</v>
      </c>
      <c r="C8" s="184" t="s">
        <v>78</v>
      </c>
      <c r="D8" s="164"/>
      <c r="E8" s="165"/>
      <c r="F8" s="166"/>
      <c r="G8" s="166">
        <f>SUMIF(AG9:AG18,"&lt;&gt;NOR",G9:G18)</f>
        <v>0</v>
      </c>
      <c r="H8" s="166"/>
      <c r="I8" s="166">
        <f>SUM(I9:I18)</f>
        <v>0</v>
      </c>
      <c r="J8" s="166"/>
      <c r="K8" s="166">
        <f>SUM(K9:K18)</f>
        <v>9382.89</v>
      </c>
      <c r="L8" s="166"/>
      <c r="M8" s="166">
        <f>SUM(M9:M18)</f>
        <v>0</v>
      </c>
      <c r="N8" s="165"/>
      <c r="O8" s="165">
        <f>SUM(O9:O18)</f>
        <v>0</v>
      </c>
      <c r="P8" s="165"/>
      <c r="Q8" s="165">
        <f>SUM(Q9:Q18)</f>
        <v>0</v>
      </c>
      <c r="R8" s="166"/>
      <c r="S8" s="166"/>
      <c r="T8" s="167"/>
      <c r="U8" s="161"/>
      <c r="V8" s="161">
        <f>SUM(V9:V18)</f>
        <v>6.5</v>
      </c>
      <c r="W8" s="161"/>
      <c r="X8" s="161"/>
      <c r="Y8" s="161"/>
      <c r="AG8" t="s">
        <v>124</v>
      </c>
    </row>
    <row r="9" spans="1:60" ht="22.5" outlineLevel="1" x14ac:dyDescent="0.2">
      <c r="A9" s="169">
        <v>1</v>
      </c>
      <c r="B9" s="170" t="s">
        <v>125</v>
      </c>
      <c r="C9" s="185" t="s">
        <v>126</v>
      </c>
      <c r="D9" s="171" t="s">
        <v>127</v>
      </c>
      <c r="E9" s="172">
        <v>0.03</v>
      </c>
      <c r="F9" s="173">
        <v>0</v>
      </c>
      <c r="G9" s="174">
        <f>ROUND(E9*F9,2)</f>
        <v>0</v>
      </c>
      <c r="H9" s="173">
        <v>0</v>
      </c>
      <c r="I9" s="174">
        <f>ROUND(E9*H9,2)</f>
        <v>0</v>
      </c>
      <c r="J9" s="173">
        <v>24780</v>
      </c>
      <c r="K9" s="174">
        <f>ROUND(E9*J9,2)</f>
        <v>743.4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128</v>
      </c>
      <c r="S9" s="174" t="s">
        <v>129</v>
      </c>
      <c r="T9" s="175" t="s">
        <v>129</v>
      </c>
      <c r="U9" s="158">
        <v>44.73</v>
      </c>
      <c r="V9" s="158">
        <f>ROUND(E9*U9,2)</f>
        <v>1.34</v>
      </c>
      <c r="W9" s="158"/>
      <c r="X9" s="158" t="s">
        <v>130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132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47" t="s">
        <v>133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6" t="s">
        <v>135</v>
      </c>
      <c r="D11" s="159"/>
      <c r="E11" s="160">
        <v>0.03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136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2</v>
      </c>
      <c r="B12" s="170" t="s">
        <v>137</v>
      </c>
      <c r="C12" s="185" t="s">
        <v>138</v>
      </c>
      <c r="D12" s="171" t="s">
        <v>139</v>
      </c>
      <c r="E12" s="172">
        <v>30</v>
      </c>
      <c r="F12" s="173">
        <v>0</v>
      </c>
      <c r="G12" s="174">
        <f>ROUND(E12*F12,2)</f>
        <v>0</v>
      </c>
      <c r="H12" s="173">
        <v>0</v>
      </c>
      <c r="I12" s="174">
        <f>ROUND(E12*H12,2)</f>
        <v>0</v>
      </c>
      <c r="J12" s="173">
        <v>92.4</v>
      </c>
      <c r="K12" s="174">
        <f>ROUND(E12*J12,2)</f>
        <v>2772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128</v>
      </c>
      <c r="S12" s="174" t="s">
        <v>129</v>
      </c>
      <c r="T12" s="175" t="s">
        <v>129</v>
      </c>
      <c r="U12" s="158">
        <v>0.17199999999999999</v>
      </c>
      <c r="V12" s="158">
        <f>ROUND(E12*U12,2)</f>
        <v>5.16</v>
      </c>
      <c r="W12" s="158"/>
      <c r="X12" s="158" t="s">
        <v>130</v>
      </c>
      <c r="Y12" s="158" t="s">
        <v>131</v>
      </c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2" x14ac:dyDescent="0.2">
      <c r="A13" s="155"/>
      <c r="B13" s="156"/>
      <c r="C13" s="247" t="s">
        <v>140</v>
      </c>
      <c r="D13" s="248"/>
      <c r="E13" s="248"/>
      <c r="F13" s="248"/>
      <c r="G13" s="24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s odstraněním kořenů a s případným nutným odklizením křovin a stromů na hromady na vzdálenost do 50 m nebo s naložením na dopravní prostředek, do sklonu terénu 1 : 5,</v>
      </c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186" t="s">
        <v>141</v>
      </c>
      <c r="D14" s="159"/>
      <c r="E14" s="160">
        <v>30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9">
        <v>3</v>
      </c>
      <c r="B15" s="170" t="s">
        <v>142</v>
      </c>
      <c r="C15" s="185" t="s">
        <v>143</v>
      </c>
      <c r="D15" s="171" t="s">
        <v>139</v>
      </c>
      <c r="E15" s="172">
        <v>30</v>
      </c>
      <c r="F15" s="173">
        <v>0</v>
      </c>
      <c r="G15" s="174">
        <f>ROUND(E15*F15,2)</f>
        <v>0</v>
      </c>
      <c r="H15" s="173">
        <v>0</v>
      </c>
      <c r="I15" s="174">
        <f>ROUND(E15*H15,2)</f>
        <v>0</v>
      </c>
      <c r="J15" s="173">
        <v>72.400000000000006</v>
      </c>
      <c r="K15" s="174">
        <f>ROUND(E15*J15,2)</f>
        <v>2172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 t="s">
        <v>128</v>
      </c>
      <c r="S15" s="174" t="s">
        <v>129</v>
      </c>
      <c r="T15" s="175" t="s">
        <v>129</v>
      </c>
      <c r="U15" s="158">
        <v>0</v>
      </c>
      <c r="V15" s="158">
        <f>ROUND(E15*U15,2)</f>
        <v>0</v>
      </c>
      <c r="W15" s="158"/>
      <c r="X15" s="158" t="s">
        <v>130</v>
      </c>
      <c r="Y15" s="158" t="s">
        <v>131</v>
      </c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247" t="s">
        <v>144</v>
      </c>
      <c r="D16" s="248"/>
      <c r="E16" s="248"/>
      <c r="F16" s="248"/>
      <c r="G16" s="24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6" t="s">
        <v>145</v>
      </c>
      <c r="D17" s="159"/>
      <c r="E17" s="160">
        <v>30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7">
        <v>4</v>
      </c>
      <c r="B18" s="178" t="s">
        <v>146</v>
      </c>
      <c r="C18" s="187" t="s">
        <v>147</v>
      </c>
      <c r="D18" s="179" t="s">
        <v>148</v>
      </c>
      <c r="E18" s="180">
        <v>9</v>
      </c>
      <c r="F18" s="173">
        <v>0</v>
      </c>
      <c r="G18" s="182">
        <f>ROUND(E18*F18,2)</f>
        <v>0</v>
      </c>
      <c r="H18" s="181">
        <v>0</v>
      </c>
      <c r="I18" s="182">
        <f>ROUND(E18*H18,2)</f>
        <v>0</v>
      </c>
      <c r="J18" s="181">
        <v>410.61</v>
      </c>
      <c r="K18" s="182">
        <f>ROUND(E18*J18,2)</f>
        <v>3695.49</v>
      </c>
      <c r="L18" s="182">
        <v>21</v>
      </c>
      <c r="M18" s="182">
        <f>G18*(1+L18/100)</f>
        <v>0</v>
      </c>
      <c r="N18" s="180">
        <v>0</v>
      </c>
      <c r="O18" s="180">
        <f>ROUND(E18*N18,2)</f>
        <v>0</v>
      </c>
      <c r="P18" s="180">
        <v>0</v>
      </c>
      <c r="Q18" s="180">
        <f>ROUND(E18*P18,2)</f>
        <v>0</v>
      </c>
      <c r="R18" s="182"/>
      <c r="S18" s="182" t="s">
        <v>149</v>
      </c>
      <c r="T18" s="183" t="s">
        <v>150</v>
      </c>
      <c r="U18" s="158">
        <v>0</v>
      </c>
      <c r="V18" s="158">
        <f>ROUND(E18*U18,2)</f>
        <v>0</v>
      </c>
      <c r="W18" s="158"/>
      <c r="X18" s="158" t="s">
        <v>151</v>
      </c>
      <c r="Y18" s="158" t="s">
        <v>131</v>
      </c>
      <c r="Z18" s="148"/>
      <c r="AA18" s="148"/>
      <c r="AB18" s="148"/>
      <c r="AC18" s="148"/>
      <c r="AD18" s="148"/>
      <c r="AE18" s="148"/>
      <c r="AF18" s="148"/>
      <c r="AG18" s="148" t="s">
        <v>152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">
      <c r="A19" s="162" t="s">
        <v>123</v>
      </c>
      <c r="B19" s="163" t="s">
        <v>83</v>
      </c>
      <c r="C19" s="184" t="s">
        <v>84</v>
      </c>
      <c r="D19" s="164"/>
      <c r="E19" s="165"/>
      <c r="F19" s="166"/>
      <c r="G19" s="166">
        <f>SUMIF(AG20:AG35,"&lt;&gt;NOR",G20:G35)</f>
        <v>0</v>
      </c>
      <c r="H19" s="166"/>
      <c r="I19" s="166">
        <f>SUM(I20:I35)</f>
        <v>372533.01</v>
      </c>
      <c r="J19" s="166"/>
      <c r="K19" s="166">
        <f>SUM(K20:K35)</f>
        <v>44990.490000000005</v>
      </c>
      <c r="L19" s="166"/>
      <c r="M19" s="166">
        <f>SUM(M20:M35)</f>
        <v>0</v>
      </c>
      <c r="N19" s="165"/>
      <c r="O19" s="165">
        <f>SUM(O20:O35)</f>
        <v>152.27000000000001</v>
      </c>
      <c r="P19" s="165"/>
      <c r="Q19" s="165">
        <f>SUM(Q20:Q35)</f>
        <v>0</v>
      </c>
      <c r="R19" s="166"/>
      <c r="S19" s="166"/>
      <c r="T19" s="167"/>
      <c r="U19" s="161"/>
      <c r="V19" s="161">
        <f>SUM(V20:V35)</f>
        <v>32.81</v>
      </c>
      <c r="W19" s="161"/>
      <c r="X19" s="161"/>
      <c r="Y19" s="161"/>
      <c r="AG19" t="s">
        <v>124</v>
      </c>
    </row>
    <row r="20" spans="1:60" outlineLevel="1" x14ac:dyDescent="0.2">
      <c r="A20" s="169">
        <v>5</v>
      </c>
      <c r="B20" s="170" t="s">
        <v>153</v>
      </c>
      <c r="C20" s="185" t="s">
        <v>154</v>
      </c>
      <c r="D20" s="171" t="s">
        <v>139</v>
      </c>
      <c r="E20" s="172">
        <v>115</v>
      </c>
      <c r="F20" s="173">
        <v>0</v>
      </c>
      <c r="G20" s="174">
        <f>ROUND(E20*F20,2)</f>
        <v>0</v>
      </c>
      <c r="H20" s="173">
        <v>81.84</v>
      </c>
      <c r="I20" s="174">
        <f>ROUND(E20*H20,2)</f>
        <v>9411.6</v>
      </c>
      <c r="J20" s="173">
        <v>36.659999999999997</v>
      </c>
      <c r="K20" s="174">
        <f>ROUND(E20*J20,2)</f>
        <v>4215.8999999999996</v>
      </c>
      <c r="L20" s="174">
        <v>21</v>
      </c>
      <c r="M20" s="174">
        <f>G20*(1+L20/100)</f>
        <v>0</v>
      </c>
      <c r="N20" s="172">
        <v>0.18776000000000001</v>
      </c>
      <c r="O20" s="172">
        <f>ROUND(E20*N20,2)</f>
        <v>21.59</v>
      </c>
      <c r="P20" s="172">
        <v>0</v>
      </c>
      <c r="Q20" s="172">
        <f>ROUND(E20*P20,2)</f>
        <v>0</v>
      </c>
      <c r="R20" s="174" t="s">
        <v>155</v>
      </c>
      <c r="S20" s="174" t="s">
        <v>129</v>
      </c>
      <c r="T20" s="175" t="s">
        <v>129</v>
      </c>
      <c r="U20" s="158">
        <v>5.1999999999999998E-2</v>
      </c>
      <c r="V20" s="158">
        <f>ROUND(E20*U20,2)</f>
        <v>5.98</v>
      </c>
      <c r="W20" s="158"/>
      <c r="X20" s="158" t="s">
        <v>130</v>
      </c>
      <c r="Y20" s="158" t="s">
        <v>131</v>
      </c>
      <c r="Z20" s="148"/>
      <c r="AA20" s="148"/>
      <c r="AB20" s="148"/>
      <c r="AC20" s="148"/>
      <c r="AD20" s="148"/>
      <c r="AE20" s="148"/>
      <c r="AF20" s="148"/>
      <c r="AG20" s="148" t="s">
        <v>132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47" t="s">
        <v>156</v>
      </c>
      <c r="D21" s="248"/>
      <c r="E21" s="248"/>
      <c r="F21" s="248"/>
      <c r="G21" s="24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186" t="s">
        <v>157</v>
      </c>
      <c r="D22" s="159"/>
      <c r="E22" s="160">
        <v>115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136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9">
        <v>6</v>
      </c>
      <c r="B23" s="170" t="s">
        <v>158</v>
      </c>
      <c r="C23" s="185" t="s">
        <v>159</v>
      </c>
      <c r="D23" s="171" t="s">
        <v>160</v>
      </c>
      <c r="E23" s="172">
        <v>60.145000000000003</v>
      </c>
      <c r="F23" s="173">
        <v>0</v>
      </c>
      <c r="G23" s="174">
        <f>ROUND(E23*F23,2)</f>
        <v>0</v>
      </c>
      <c r="H23" s="173">
        <v>2747.56</v>
      </c>
      <c r="I23" s="174">
        <f>ROUND(E23*H23,2)</f>
        <v>165252</v>
      </c>
      <c r="J23" s="173">
        <v>312.44</v>
      </c>
      <c r="K23" s="174">
        <f>ROUND(E23*J23,2)</f>
        <v>18791.7</v>
      </c>
      <c r="L23" s="174">
        <v>21</v>
      </c>
      <c r="M23" s="174">
        <f>G23*(1+L23/100)</f>
        <v>0</v>
      </c>
      <c r="N23" s="172">
        <v>1</v>
      </c>
      <c r="O23" s="172">
        <f>ROUND(E23*N23,2)</f>
        <v>60.15</v>
      </c>
      <c r="P23" s="172">
        <v>0</v>
      </c>
      <c r="Q23" s="172">
        <f>ROUND(E23*P23,2)</f>
        <v>0</v>
      </c>
      <c r="R23" s="174" t="s">
        <v>155</v>
      </c>
      <c r="S23" s="174" t="s">
        <v>129</v>
      </c>
      <c r="T23" s="175" t="s">
        <v>129</v>
      </c>
      <c r="U23" s="158">
        <v>0.23300000000000001</v>
      </c>
      <c r="V23" s="158">
        <f>ROUND(E23*U23,2)</f>
        <v>14.01</v>
      </c>
      <c r="W23" s="158"/>
      <c r="X23" s="158" t="s">
        <v>130</v>
      </c>
      <c r="Y23" s="158" t="s">
        <v>131</v>
      </c>
      <c r="Z23" s="148"/>
      <c r="AA23" s="148"/>
      <c r="AB23" s="148"/>
      <c r="AC23" s="148"/>
      <c r="AD23" s="148"/>
      <c r="AE23" s="148"/>
      <c r="AF23" s="148"/>
      <c r="AG23" s="148" t="s">
        <v>132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247" t="s">
        <v>161</v>
      </c>
      <c r="D24" s="248"/>
      <c r="E24" s="248"/>
      <c r="F24" s="248"/>
      <c r="G24" s="24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6" t="s">
        <v>162</v>
      </c>
      <c r="D25" s="159"/>
      <c r="E25" s="160">
        <v>60.145000000000003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9">
        <v>7</v>
      </c>
      <c r="B26" s="170" t="s">
        <v>163</v>
      </c>
      <c r="C26" s="185" t="s">
        <v>164</v>
      </c>
      <c r="D26" s="171" t="s">
        <v>139</v>
      </c>
      <c r="E26" s="172">
        <v>523</v>
      </c>
      <c r="F26" s="173">
        <v>0</v>
      </c>
      <c r="G26" s="174">
        <f>ROUND(E26*F26,2)</f>
        <v>0</v>
      </c>
      <c r="H26" s="173">
        <v>8.4700000000000006</v>
      </c>
      <c r="I26" s="174">
        <f>ROUND(E26*H26,2)</f>
        <v>4429.8100000000004</v>
      </c>
      <c r="J26" s="173">
        <v>1.73</v>
      </c>
      <c r="K26" s="174">
        <f>ROUND(E26*J26,2)</f>
        <v>904.79</v>
      </c>
      <c r="L26" s="174">
        <v>21</v>
      </c>
      <c r="M26" s="174">
        <f>G26*(1+L26/100)</f>
        <v>0</v>
      </c>
      <c r="N26" s="172">
        <v>2.9999999999999997E-4</v>
      </c>
      <c r="O26" s="172">
        <f>ROUND(E26*N26,2)</f>
        <v>0.16</v>
      </c>
      <c r="P26" s="172">
        <v>0</v>
      </c>
      <c r="Q26" s="172">
        <f>ROUND(E26*P26,2)</f>
        <v>0</v>
      </c>
      <c r="R26" s="174" t="s">
        <v>155</v>
      </c>
      <c r="S26" s="174" t="s">
        <v>129</v>
      </c>
      <c r="T26" s="175" t="s">
        <v>129</v>
      </c>
      <c r="U26" s="158">
        <v>2E-3</v>
      </c>
      <c r="V26" s="158">
        <f>ROUND(E26*U26,2)</f>
        <v>1.05</v>
      </c>
      <c r="W26" s="158"/>
      <c r="X26" s="158" t="s">
        <v>130</v>
      </c>
      <c r="Y26" s="158" t="s">
        <v>131</v>
      </c>
      <c r="Z26" s="148"/>
      <c r="AA26" s="148"/>
      <c r="AB26" s="148"/>
      <c r="AC26" s="148"/>
      <c r="AD26" s="148"/>
      <c r="AE26" s="148"/>
      <c r="AF26" s="148"/>
      <c r="AG26" s="148" t="s">
        <v>132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247" t="s">
        <v>165</v>
      </c>
      <c r="D27" s="248"/>
      <c r="E27" s="248"/>
      <c r="F27" s="248"/>
      <c r="G27" s="24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134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6" t="s">
        <v>166</v>
      </c>
      <c r="D28" s="159"/>
      <c r="E28" s="160">
        <v>523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136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69">
        <v>8</v>
      </c>
      <c r="B29" s="170" t="s">
        <v>167</v>
      </c>
      <c r="C29" s="185" t="s">
        <v>168</v>
      </c>
      <c r="D29" s="171" t="s">
        <v>139</v>
      </c>
      <c r="E29" s="172">
        <v>523</v>
      </c>
      <c r="F29" s="173">
        <v>0</v>
      </c>
      <c r="G29" s="174">
        <f>ROUND(E29*F29,2)</f>
        <v>0</v>
      </c>
      <c r="H29" s="173">
        <v>14.17</v>
      </c>
      <c r="I29" s="174">
        <f>ROUND(E29*H29,2)</f>
        <v>7410.91</v>
      </c>
      <c r="J29" s="173">
        <v>1.73</v>
      </c>
      <c r="K29" s="174">
        <f>ROUND(E29*J29,2)</f>
        <v>904.79</v>
      </c>
      <c r="L29" s="174">
        <v>21</v>
      </c>
      <c r="M29" s="174">
        <f>G29*(1+L29/100)</f>
        <v>0</v>
      </c>
      <c r="N29" s="172">
        <v>5.0000000000000001E-4</v>
      </c>
      <c r="O29" s="172">
        <f>ROUND(E29*N29,2)</f>
        <v>0.26</v>
      </c>
      <c r="P29" s="172">
        <v>0</v>
      </c>
      <c r="Q29" s="172">
        <f>ROUND(E29*P29,2)</f>
        <v>0</v>
      </c>
      <c r="R29" s="174" t="s">
        <v>155</v>
      </c>
      <c r="S29" s="174" t="s">
        <v>129</v>
      </c>
      <c r="T29" s="175" t="s">
        <v>129</v>
      </c>
      <c r="U29" s="158">
        <v>2E-3</v>
      </c>
      <c r="V29" s="158">
        <f>ROUND(E29*U29,2)</f>
        <v>1.05</v>
      </c>
      <c r="W29" s="158"/>
      <c r="X29" s="158" t="s">
        <v>130</v>
      </c>
      <c r="Y29" s="158" t="s">
        <v>131</v>
      </c>
      <c r="Z29" s="148"/>
      <c r="AA29" s="148"/>
      <c r="AB29" s="148"/>
      <c r="AC29" s="148"/>
      <c r="AD29" s="148"/>
      <c r="AE29" s="148"/>
      <c r="AF29" s="148"/>
      <c r="AG29" s="148" t="s">
        <v>132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247" t="s">
        <v>165</v>
      </c>
      <c r="D30" s="248"/>
      <c r="E30" s="248"/>
      <c r="F30" s="248"/>
      <c r="G30" s="24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134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186" t="s">
        <v>166</v>
      </c>
      <c r="D31" s="159"/>
      <c r="E31" s="160">
        <v>523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136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2.5" outlineLevel="1" x14ac:dyDescent="0.2">
      <c r="A32" s="169">
        <v>9</v>
      </c>
      <c r="B32" s="170" t="s">
        <v>169</v>
      </c>
      <c r="C32" s="185" t="s">
        <v>170</v>
      </c>
      <c r="D32" s="171" t="s">
        <v>139</v>
      </c>
      <c r="E32" s="172">
        <v>523</v>
      </c>
      <c r="F32" s="173">
        <v>0</v>
      </c>
      <c r="G32" s="174">
        <f>ROUND(E32*F32,2)</f>
        <v>0</v>
      </c>
      <c r="H32" s="173">
        <v>353.63</v>
      </c>
      <c r="I32" s="174">
        <f>ROUND(E32*H32,2)</f>
        <v>184948.49</v>
      </c>
      <c r="J32" s="173">
        <v>37.869999999999997</v>
      </c>
      <c r="K32" s="174">
        <f>ROUND(E32*J32,2)</f>
        <v>19806.009999999998</v>
      </c>
      <c r="L32" s="174">
        <v>21</v>
      </c>
      <c r="M32" s="174">
        <f>G32*(1+L32/100)</f>
        <v>0</v>
      </c>
      <c r="N32" s="172">
        <v>0.12966</v>
      </c>
      <c r="O32" s="172">
        <f>ROUND(E32*N32,2)</f>
        <v>67.81</v>
      </c>
      <c r="P32" s="172">
        <v>0</v>
      </c>
      <c r="Q32" s="172">
        <f>ROUND(E32*P32,2)</f>
        <v>0</v>
      </c>
      <c r="R32" s="174" t="s">
        <v>155</v>
      </c>
      <c r="S32" s="174" t="s">
        <v>129</v>
      </c>
      <c r="T32" s="175" t="s">
        <v>129</v>
      </c>
      <c r="U32" s="158">
        <v>0.02</v>
      </c>
      <c r="V32" s="158">
        <f>ROUND(E32*U32,2)</f>
        <v>10.46</v>
      </c>
      <c r="W32" s="158"/>
      <c r="X32" s="158" t="s">
        <v>130</v>
      </c>
      <c r="Y32" s="158" t="s">
        <v>131</v>
      </c>
      <c r="Z32" s="148"/>
      <c r="AA32" s="148"/>
      <c r="AB32" s="148"/>
      <c r="AC32" s="148"/>
      <c r="AD32" s="148"/>
      <c r="AE32" s="148"/>
      <c r="AF32" s="148"/>
      <c r="AG32" s="148" t="s">
        <v>132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86" t="s">
        <v>171</v>
      </c>
      <c r="D33" s="159"/>
      <c r="E33" s="160">
        <v>523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136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9">
        <v>10</v>
      </c>
      <c r="B34" s="170" t="s">
        <v>172</v>
      </c>
      <c r="C34" s="185" t="s">
        <v>173</v>
      </c>
      <c r="D34" s="171" t="s">
        <v>174</v>
      </c>
      <c r="E34" s="172">
        <v>5</v>
      </c>
      <c r="F34" s="173">
        <v>0</v>
      </c>
      <c r="G34" s="174">
        <f>ROUND(E34*F34,2)</f>
        <v>0</v>
      </c>
      <c r="H34" s="173">
        <v>216.04</v>
      </c>
      <c r="I34" s="174">
        <f>ROUND(E34*H34,2)</f>
        <v>1080.2</v>
      </c>
      <c r="J34" s="173">
        <v>73.459999999999994</v>
      </c>
      <c r="K34" s="174">
        <f>ROUND(E34*J34,2)</f>
        <v>367.3</v>
      </c>
      <c r="L34" s="174">
        <v>21</v>
      </c>
      <c r="M34" s="174">
        <f>G34*(1+L34/100)</f>
        <v>0</v>
      </c>
      <c r="N34" s="172">
        <v>0.46</v>
      </c>
      <c r="O34" s="172">
        <f>ROUND(E34*N34,2)</f>
        <v>2.2999999999999998</v>
      </c>
      <c r="P34" s="172">
        <v>0</v>
      </c>
      <c r="Q34" s="172">
        <f>ROUND(E34*P34,2)</f>
        <v>0</v>
      </c>
      <c r="R34" s="174"/>
      <c r="S34" s="174" t="s">
        <v>149</v>
      </c>
      <c r="T34" s="175" t="s">
        <v>129</v>
      </c>
      <c r="U34" s="158">
        <v>5.2720000000000003E-2</v>
      </c>
      <c r="V34" s="158">
        <f>ROUND(E34*U34,2)</f>
        <v>0.26</v>
      </c>
      <c r="W34" s="158"/>
      <c r="X34" s="158" t="s">
        <v>151</v>
      </c>
      <c r="Y34" s="158" t="s">
        <v>131</v>
      </c>
      <c r="Z34" s="148"/>
      <c r="AA34" s="148"/>
      <c r="AB34" s="148"/>
      <c r="AC34" s="148"/>
      <c r="AD34" s="148"/>
      <c r="AE34" s="148"/>
      <c r="AF34" s="148"/>
      <c r="AG34" s="148" t="s">
        <v>152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6" t="s">
        <v>175</v>
      </c>
      <c r="D35" s="159"/>
      <c r="E35" s="160">
        <v>5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136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">
      <c r="A36" s="162" t="s">
        <v>123</v>
      </c>
      <c r="B36" s="163" t="s">
        <v>87</v>
      </c>
      <c r="C36" s="184" t="s">
        <v>88</v>
      </c>
      <c r="D36" s="164"/>
      <c r="E36" s="165"/>
      <c r="F36" s="166"/>
      <c r="G36" s="166">
        <f>SUMIF(AG37:AG48,"&lt;&gt;NOR",G37:G48)</f>
        <v>0</v>
      </c>
      <c r="H36" s="166"/>
      <c r="I36" s="166">
        <f>SUM(I37:I48)</f>
        <v>0</v>
      </c>
      <c r="J36" s="166"/>
      <c r="K36" s="166">
        <f>SUM(K37:K48)</f>
        <v>31275.579999999998</v>
      </c>
      <c r="L36" s="166"/>
      <c r="M36" s="166">
        <f>SUM(M37:M48)</f>
        <v>0</v>
      </c>
      <c r="N36" s="165"/>
      <c r="O36" s="165">
        <f>SUM(O37:O48)</f>
        <v>0</v>
      </c>
      <c r="P36" s="165"/>
      <c r="Q36" s="165">
        <f>SUM(Q37:Q48)</f>
        <v>14.49</v>
      </c>
      <c r="R36" s="166"/>
      <c r="S36" s="166"/>
      <c r="T36" s="167"/>
      <c r="U36" s="161"/>
      <c r="V36" s="161">
        <f>SUM(V37:V48)</f>
        <v>4.96</v>
      </c>
      <c r="W36" s="161"/>
      <c r="X36" s="161"/>
      <c r="Y36" s="161"/>
      <c r="AG36" t="s">
        <v>124</v>
      </c>
    </row>
    <row r="37" spans="1:60" outlineLevel="1" x14ac:dyDescent="0.2">
      <c r="A37" s="169">
        <v>11</v>
      </c>
      <c r="B37" s="170" t="s">
        <v>176</v>
      </c>
      <c r="C37" s="185" t="s">
        <v>177</v>
      </c>
      <c r="D37" s="171" t="s">
        <v>139</v>
      </c>
      <c r="E37" s="172">
        <v>523</v>
      </c>
      <c r="F37" s="173">
        <v>0</v>
      </c>
      <c r="G37" s="174">
        <f>ROUND(E37*F37,2)</f>
        <v>0</v>
      </c>
      <c r="H37" s="173">
        <v>0</v>
      </c>
      <c r="I37" s="174">
        <f>ROUND(E37*H37,2)</f>
        <v>0</v>
      </c>
      <c r="J37" s="173">
        <v>2.7</v>
      </c>
      <c r="K37" s="174">
        <f>ROUND(E37*J37,2)</f>
        <v>1412.1</v>
      </c>
      <c r="L37" s="174">
        <v>21</v>
      </c>
      <c r="M37" s="174">
        <f>G37*(1+L37/100)</f>
        <v>0</v>
      </c>
      <c r="N37" s="172">
        <v>0</v>
      </c>
      <c r="O37" s="172">
        <f>ROUND(E37*N37,2)</f>
        <v>0</v>
      </c>
      <c r="P37" s="172">
        <v>0</v>
      </c>
      <c r="Q37" s="172">
        <f>ROUND(E37*P37,2)</f>
        <v>0</v>
      </c>
      <c r="R37" s="174" t="s">
        <v>155</v>
      </c>
      <c r="S37" s="174" t="s">
        <v>129</v>
      </c>
      <c r="T37" s="175" t="s">
        <v>129</v>
      </c>
      <c r="U37" s="158">
        <v>2E-3</v>
      </c>
      <c r="V37" s="158">
        <f>ROUND(E37*U37,2)</f>
        <v>1.05</v>
      </c>
      <c r="W37" s="158"/>
      <c r="X37" s="158" t="s">
        <v>130</v>
      </c>
      <c r="Y37" s="158" t="s">
        <v>131</v>
      </c>
      <c r="Z37" s="148"/>
      <c r="AA37" s="148"/>
      <c r="AB37" s="148"/>
      <c r="AC37" s="148"/>
      <c r="AD37" s="148"/>
      <c r="AE37" s="148"/>
      <c r="AF37" s="148"/>
      <c r="AG37" s="148" t="s">
        <v>132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6" t="s">
        <v>166</v>
      </c>
      <c r="D38" s="159"/>
      <c r="E38" s="160">
        <v>523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136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69">
        <v>12</v>
      </c>
      <c r="B39" s="170" t="s">
        <v>178</v>
      </c>
      <c r="C39" s="185" t="s">
        <v>179</v>
      </c>
      <c r="D39" s="171" t="s">
        <v>139</v>
      </c>
      <c r="E39" s="172">
        <v>115</v>
      </c>
      <c r="F39" s="173">
        <v>0</v>
      </c>
      <c r="G39" s="174">
        <f>ROUND(E39*F39,2)</f>
        <v>0</v>
      </c>
      <c r="H39" s="173">
        <v>0</v>
      </c>
      <c r="I39" s="174">
        <f>ROUND(E39*H39,2)</f>
        <v>0</v>
      </c>
      <c r="J39" s="173">
        <v>35.700000000000003</v>
      </c>
      <c r="K39" s="174">
        <f>ROUND(E39*J39,2)</f>
        <v>4105.5</v>
      </c>
      <c r="L39" s="174">
        <v>21</v>
      </c>
      <c r="M39" s="174">
        <f>G39*(1+L39/100)</f>
        <v>0</v>
      </c>
      <c r="N39" s="172">
        <v>0</v>
      </c>
      <c r="O39" s="172">
        <f>ROUND(E39*N39,2)</f>
        <v>0</v>
      </c>
      <c r="P39" s="172">
        <v>0.126</v>
      </c>
      <c r="Q39" s="172">
        <f>ROUND(E39*P39,2)</f>
        <v>14.49</v>
      </c>
      <c r="R39" s="174" t="s">
        <v>155</v>
      </c>
      <c r="S39" s="174" t="s">
        <v>129</v>
      </c>
      <c r="T39" s="175" t="s">
        <v>129</v>
      </c>
      <c r="U39" s="158">
        <v>3.4000000000000002E-2</v>
      </c>
      <c r="V39" s="158">
        <f>ROUND(E39*U39,2)</f>
        <v>3.91</v>
      </c>
      <c r="W39" s="158"/>
      <c r="X39" s="158" t="s">
        <v>130</v>
      </c>
      <c r="Y39" s="158" t="s">
        <v>131</v>
      </c>
      <c r="Z39" s="148"/>
      <c r="AA39" s="148"/>
      <c r="AB39" s="148"/>
      <c r="AC39" s="148"/>
      <c r="AD39" s="148"/>
      <c r="AE39" s="148"/>
      <c r="AF39" s="148"/>
      <c r="AG39" s="148" t="s">
        <v>132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186" t="s">
        <v>157</v>
      </c>
      <c r="D40" s="159"/>
      <c r="E40" s="160">
        <v>115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136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69">
        <v>13</v>
      </c>
      <c r="B41" s="170" t="s">
        <v>180</v>
      </c>
      <c r="C41" s="185" t="s">
        <v>181</v>
      </c>
      <c r="D41" s="171" t="s">
        <v>148</v>
      </c>
      <c r="E41" s="172">
        <v>18</v>
      </c>
      <c r="F41" s="173">
        <v>0</v>
      </c>
      <c r="G41" s="174">
        <f>ROUND(E41*F41,2)</f>
        <v>0</v>
      </c>
      <c r="H41" s="173">
        <v>0</v>
      </c>
      <c r="I41" s="174">
        <f>ROUND(E41*H41,2)</f>
        <v>0</v>
      </c>
      <c r="J41" s="173">
        <v>39.51</v>
      </c>
      <c r="K41" s="174">
        <f>ROUND(E41*J41,2)</f>
        <v>711.18</v>
      </c>
      <c r="L41" s="174">
        <v>21</v>
      </c>
      <c r="M41" s="174">
        <f>G41*(1+L41/100)</f>
        <v>0</v>
      </c>
      <c r="N41" s="172">
        <v>0</v>
      </c>
      <c r="O41" s="172">
        <f>ROUND(E41*N41,2)</f>
        <v>0</v>
      </c>
      <c r="P41" s="172">
        <v>0</v>
      </c>
      <c r="Q41" s="172">
        <f>ROUND(E41*P41,2)</f>
        <v>0</v>
      </c>
      <c r="R41" s="174"/>
      <c r="S41" s="174" t="s">
        <v>149</v>
      </c>
      <c r="T41" s="175" t="s">
        <v>150</v>
      </c>
      <c r="U41" s="158">
        <v>0</v>
      </c>
      <c r="V41" s="158">
        <f>ROUND(E41*U41,2)</f>
        <v>0</v>
      </c>
      <c r="W41" s="158"/>
      <c r="X41" s="158" t="s">
        <v>151</v>
      </c>
      <c r="Y41" s="158" t="s">
        <v>131</v>
      </c>
      <c r="Z41" s="148"/>
      <c r="AA41" s="148"/>
      <c r="AB41" s="148"/>
      <c r="AC41" s="148"/>
      <c r="AD41" s="148"/>
      <c r="AE41" s="148"/>
      <c r="AF41" s="148"/>
      <c r="AG41" s="148" t="s">
        <v>152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186" t="s">
        <v>182</v>
      </c>
      <c r="D42" s="159"/>
      <c r="E42" s="160">
        <v>18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136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69">
        <v>14</v>
      </c>
      <c r="B43" s="170" t="s">
        <v>183</v>
      </c>
      <c r="C43" s="185" t="s">
        <v>184</v>
      </c>
      <c r="D43" s="171" t="s">
        <v>148</v>
      </c>
      <c r="E43" s="172">
        <v>16</v>
      </c>
      <c r="F43" s="173">
        <v>0</v>
      </c>
      <c r="G43" s="174">
        <f>ROUND(E43*F43,2)</f>
        <v>0</v>
      </c>
      <c r="H43" s="173">
        <v>0</v>
      </c>
      <c r="I43" s="174">
        <f>ROUND(E43*H43,2)</f>
        <v>0</v>
      </c>
      <c r="J43" s="173">
        <v>1423.1</v>
      </c>
      <c r="K43" s="174">
        <f>ROUND(E43*J43,2)</f>
        <v>22769.599999999999</v>
      </c>
      <c r="L43" s="174">
        <v>21</v>
      </c>
      <c r="M43" s="174">
        <f>G43*(1+L43/100)</f>
        <v>0</v>
      </c>
      <c r="N43" s="172">
        <v>0</v>
      </c>
      <c r="O43" s="172">
        <f>ROUND(E43*N43,2)</f>
        <v>0</v>
      </c>
      <c r="P43" s="172">
        <v>0</v>
      </c>
      <c r="Q43" s="172">
        <f>ROUND(E43*P43,2)</f>
        <v>0</v>
      </c>
      <c r="R43" s="174"/>
      <c r="S43" s="174" t="s">
        <v>149</v>
      </c>
      <c r="T43" s="175" t="s">
        <v>150</v>
      </c>
      <c r="U43" s="158">
        <v>0</v>
      </c>
      <c r="V43" s="158">
        <f>ROUND(E43*U43,2)</f>
        <v>0</v>
      </c>
      <c r="W43" s="158"/>
      <c r="X43" s="158" t="s">
        <v>151</v>
      </c>
      <c r="Y43" s="158" t="s">
        <v>131</v>
      </c>
      <c r="Z43" s="148"/>
      <c r="AA43" s="148"/>
      <c r="AB43" s="148"/>
      <c r="AC43" s="148"/>
      <c r="AD43" s="148"/>
      <c r="AE43" s="148"/>
      <c r="AF43" s="148"/>
      <c r="AG43" s="148" t="s">
        <v>152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6" t="s">
        <v>185</v>
      </c>
      <c r="D44" s="159"/>
      <c r="E44" s="160">
        <v>16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136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69">
        <v>15</v>
      </c>
      <c r="B45" s="170" t="s">
        <v>186</v>
      </c>
      <c r="C45" s="185" t="s">
        <v>187</v>
      </c>
      <c r="D45" s="171" t="s">
        <v>174</v>
      </c>
      <c r="E45" s="172">
        <v>523</v>
      </c>
      <c r="F45" s="173">
        <v>0</v>
      </c>
      <c r="G45" s="174">
        <f>ROUND(E45*F45,2)</f>
        <v>0</v>
      </c>
      <c r="H45" s="173">
        <v>0</v>
      </c>
      <c r="I45" s="174">
        <f>ROUND(E45*H45,2)</f>
        <v>0</v>
      </c>
      <c r="J45" s="173">
        <v>2.4700000000000002</v>
      </c>
      <c r="K45" s="174">
        <f>ROUND(E45*J45,2)</f>
        <v>1291.81</v>
      </c>
      <c r="L45" s="174">
        <v>21</v>
      </c>
      <c r="M45" s="174">
        <f>G45*(1+L45/100)</f>
        <v>0</v>
      </c>
      <c r="N45" s="172">
        <v>0</v>
      </c>
      <c r="O45" s="172">
        <f>ROUND(E45*N45,2)</f>
        <v>0</v>
      </c>
      <c r="P45" s="172">
        <v>0</v>
      </c>
      <c r="Q45" s="172">
        <f>ROUND(E45*P45,2)</f>
        <v>0</v>
      </c>
      <c r="R45" s="174"/>
      <c r="S45" s="174" t="s">
        <v>149</v>
      </c>
      <c r="T45" s="175" t="s">
        <v>150</v>
      </c>
      <c r="U45" s="158">
        <v>0</v>
      </c>
      <c r="V45" s="158">
        <f>ROUND(E45*U45,2)</f>
        <v>0</v>
      </c>
      <c r="W45" s="158"/>
      <c r="X45" s="158" t="s">
        <v>151</v>
      </c>
      <c r="Y45" s="158" t="s">
        <v>131</v>
      </c>
      <c r="Z45" s="148"/>
      <c r="AA45" s="148"/>
      <c r="AB45" s="148"/>
      <c r="AC45" s="148"/>
      <c r="AD45" s="148"/>
      <c r="AE45" s="148"/>
      <c r="AF45" s="148"/>
      <c r="AG45" s="148" t="s">
        <v>152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86" t="s">
        <v>166</v>
      </c>
      <c r="D46" s="159"/>
      <c r="E46" s="160">
        <v>523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136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69">
        <v>16</v>
      </c>
      <c r="B47" s="170" t="s">
        <v>188</v>
      </c>
      <c r="C47" s="185" t="s">
        <v>189</v>
      </c>
      <c r="D47" s="171" t="s">
        <v>174</v>
      </c>
      <c r="E47" s="172">
        <v>21.6</v>
      </c>
      <c r="F47" s="173">
        <v>0</v>
      </c>
      <c r="G47" s="174">
        <f>ROUND(E47*F47,2)</f>
        <v>0</v>
      </c>
      <c r="H47" s="173">
        <v>0</v>
      </c>
      <c r="I47" s="174">
        <f>ROUND(E47*H47,2)</f>
        <v>0</v>
      </c>
      <c r="J47" s="173">
        <v>45.62</v>
      </c>
      <c r="K47" s="174">
        <f>ROUND(E47*J47,2)</f>
        <v>985.39</v>
      </c>
      <c r="L47" s="174">
        <v>21</v>
      </c>
      <c r="M47" s="174">
        <f>G47*(1+L47/100)</f>
        <v>0</v>
      </c>
      <c r="N47" s="172">
        <v>0</v>
      </c>
      <c r="O47" s="172">
        <f>ROUND(E47*N47,2)</f>
        <v>0</v>
      </c>
      <c r="P47" s="172">
        <v>0</v>
      </c>
      <c r="Q47" s="172">
        <f>ROUND(E47*P47,2)</f>
        <v>0</v>
      </c>
      <c r="R47" s="174"/>
      <c r="S47" s="174" t="s">
        <v>149</v>
      </c>
      <c r="T47" s="175" t="s">
        <v>150</v>
      </c>
      <c r="U47" s="158">
        <v>0</v>
      </c>
      <c r="V47" s="158">
        <f>ROUND(E47*U47,2)</f>
        <v>0</v>
      </c>
      <c r="W47" s="158"/>
      <c r="X47" s="158" t="s">
        <v>151</v>
      </c>
      <c r="Y47" s="158" t="s">
        <v>131</v>
      </c>
      <c r="Z47" s="148"/>
      <c r="AA47" s="148"/>
      <c r="AB47" s="148"/>
      <c r="AC47" s="148"/>
      <c r="AD47" s="148"/>
      <c r="AE47" s="148"/>
      <c r="AF47" s="148"/>
      <c r="AG47" s="148" t="s">
        <v>152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6" t="s">
        <v>190</v>
      </c>
      <c r="D48" s="159"/>
      <c r="E48" s="160">
        <v>21.6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136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2" t="s">
        <v>123</v>
      </c>
      <c r="B49" s="163" t="s">
        <v>89</v>
      </c>
      <c r="C49" s="184" t="s">
        <v>90</v>
      </c>
      <c r="D49" s="164"/>
      <c r="E49" s="165"/>
      <c r="F49" s="166"/>
      <c r="G49" s="166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11667.51</v>
      </c>
      <c r="L49" s="166"/>
      <c r="M49" s="166">
        <f>SUM(M50:M51)</f>
        <v>0</v>
      </c>
      <c r="N49" s="165"/>
      <c r="O49" s="165">
        <f>SUM(O50:O51)</f>
        <v>0</v>
      </c>
      <c r="P49" s="165"/>
      <c r="Q49" s="165">
        <f>SUM(Q50:Q51)</f>
        <v>0</v>
      </c>
      <c r="R49" s="166"/>
      <c r="S49" s="166"/>
      <c r="T49" s="167"/>
      <c r="U49" s="161"/>
      <c r="V49" s="161">
        <f>SUM(V50:V51)</f>
        <v>9.6</v>
      </c>
      <c r="W49" s="161"/>
      <c r="X49" s="161"/>
      <c r="Y49" s="161"/>
      <c r="AG49" t="s">
        <v>124</v>
      </c>
    </row>
    <row r="50" spans="1:60" outlineLevel="1" x14ac:dyDescent="0.2">
      <c r="A50" s="169">
        <v>17</v>
      </c>
      <c r="B50" s="170" t="s">
        <v>191</v>
      </c>
      <c r="C50" s="185" t="s">
        <v>192</v>
      </c>
      <c r="D50" s="171" t="s">
        <v>160</v>
      </c>
      <c r="E50" s="172">
        <v>149.96798000000001</v>
      </c>
      <c r="F50" s="173">
        <v>0</v>
      </c>
      <c r="G50" s="174">
        <f>ROUND(E50*F50,2)</f>
        <v>0</v>
      </c>
      <c r="H50" s="173">
        <v>0</v>
      </c>
      <c r="I50" s="174">
        <f>ROUND(E50*H50,2)</f>
        <v>0</v>
      </c>
      <c r="J50" s="173">
        <v>77.8</v>
      </c>
      <c r="K50" s="174">
        <f>ROUND(E50*J50,2)</f>
        <v>11667.51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155</v>
      </c>
      <c r="S50" s="174" t="s">
        <v>129</v>
      </c>
      <c r="T50" s="175" t="s">
        <v>129</v>
      </c>
      <c r="U50" s="158">
        <v>6.4000000000000001E-2</v>
      </c>
      <c r="V50" s="158">
        <f>ROUND(E50*U50,2)</f>
        <v>9.6</v>
      </c>
      <c r="W50" s="158"/>
      <c r="X50" s="158" t="s">
        <v>193</v>
      </c>
      <c r="Y50" s="158" t="s">
        <v>131</v>
      </c>
      <c r="Z50" s="148"/>
      <c r="AA50" s="148"/>
      <c r="AB50" s="148"/>
      <c r="AC50" s="148"/>
      <c r="AD50" s="148"/>
      <c r="AE50" s="148"/>
      <c r="AF50" s="148"/>
      <c r="AG50" s="148" t="s">
        <v>194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247" t="s">
        <v>195</v>
      </c>
      <c r="D51" s="248"/>
      <c r="E51" s="248"/>
      <c r="F51" s="248"/>
      <c r="G51" s="24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134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">
      <c r="A52" s="162" t="s">
        <v>123</v>
      </c>
      <c r="B52" s="163" t="s">
        <v>91</v>
      </c>
      <c r="C52" s="184" t="s">
        <v>92</v>
      </c>
      <c r="D52" s="164"/>
      <c r="E52" s="165"/>
      <c r="F52" s="166"/>
      <c r="G52" s="166">
        <f>SUMIF(AG53:AG59,"&lt;&gt;NOR",G53:G59)</f>
        <v>0</v>
      </c>
      <c r="H52" s="166"/>
      <c r="I52" s="166">
        <f>SUM(I53:I59)</f>
        <v>0</v>
      </c>
      <c r="J52" s="166"/>
      <c r="K52" s="166">
        <f>SUM(K53:K59)</f>
        <v>17953.11</v>
      </c>
      <c r="L52" s="166"/>
      <c r="M52" s="166">
        <f>SUM(M53:M59)</f>
        <v>0</v>
      </c>
      <c r="N52" s="165"/>
      <c r="O52" s="165">
        <f>SUM(O53:O59)</f>
        <v>0</v>
      </c>
      <c r="P52" s="165"/>
      <c r="Q52" s="165">
        <f>SUM(Q53:Q59)</f>
        <v>0</v>
      </c>
      <c r="R52" s="166"/>
      <c r="S52" s="166"/>
      <c r="T52" s="167"/>
      <c r="U52" s="161"/>
      <c r="V52" s="161">
        <f>SUM(V53:V59)</f>
        <v>4.92</v>
      </c>
      <c r="W52" s="161"/>
      <c r="X52" s="161"/>
      <c r="Y52" s="161"/>
      <c r="AG52" t="s">
        <v>124</v>
      </c>
    </row>
    <row r="53" spans="1:60" outlineLevel="1" x14ac:dyDescent="0.2">
      <c r="A53" s="169">
        <v>18</v>
      </c>
      <c r="B53" s="170" t="s">
        <v>196</v>
      </c>
      <c r="C53" s="185" t="s">
        <v>197</v>
      </c>
      <c r="D53" s="171" t="s">
        <v>198</v>
      </c>
      <c r="E53" s="172">
        <v>7.2450000000000001</v>
      </c>
      <c r="F53" s="173">
        <v>0</v>
      </c>
      <c r="G53" s="174">
        <f>ROUND(E53*F53,2)</f>
        <v>0</v>
      </c>
      <c r="H53" s="173">
        <v>0</v>
      </c>
      <c r="I53" s="174">
        <f>ROUND(E53*H53,2)</f>
        <v>0</v>
      </c>
      <c r="J53" s="173">
        <v>564</v>
      </c>
      <c r="K53" s="174">
        <f>ROUND(E53*J53,2)</f>
        <v>4086.18</v>
      </c>
      <c r="L53" s="174">
        <v>21</v>
      </c>
      <c r="M53" s="174">
        <f>G53*(1+L53/100)</f>
        <v>0</v>
      </c>
      <c r="N53" s="172">
        <v>0</v>
      </c>
      <c r="O53" s="172">
        <f>ROUND(E53*N53,2)</f>
        <v>0</v>
      </c>
      <c r="P53" s="172">
        <v>0</v>
      </c>
      <c r="Q53" s="172">
        <f>ROUND(E53*P53,2)</f>
        <v>0</v>
      </c>
      <c r="R53" s="174" t="s">
        <v>128</v>
      </c>
      <c r="S53" s="174" t="s">
        <v>129</v>
      </c>
      <c r="T53" s="175" t="s">
        <v>129</v>
      </c>
      <c r="U53" s="158">
        <v>0</v>
      </c>
      <c r="V53" s="158">
        <f>ROUND(E53*U53,2)</f>
        <v>0</v>
      </c>
      <c r="W53" s="158"/>
      <c r="X53" s="158" t="s">
        <v>130</v>
      </c>
      <c r="Y53" s="158" t="s">
        <v>131</v>
      </c>
      <c r="Z53" s="148"/>
      <c r="AA53" s="148"/>
      <c r="AB53" s="148"/>
      <c r="AC53" s="148"/>
      <c r="AD53" s="148"/>
      <c r="AE53" s="148"/>
      <c r="AF53" s="148"/>
      <c r="AG53" s="148" t="s">
        <v>132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6" t="s">
        <v>199</v>
      </c>
      <c r="D54" s="159"/>
      <c r="E54" s="160">
        <v>7.2450000000000001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136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33.75" outlineLevel="1" x14ac:dyDescent="0.2">
      <c r="A55" s="169">
        <v>19</v>
      </c>
      <c r="B55" s="170" t="s">
        <v>200</v>
      </c>
      <c r="C55" s="185" t="s">
        <v>201</v>
      </c>
      <c r="D55" s="171" t="s">
        <v>160</v>
      </c>
      <c r="E55" s="172">
        <v>333.27</v>
      </c>
      <c r="F55" s="173">
        <v>0</v>
      </c>
      <c r="G55" s="174">
        <f>ROUND(E55*F55,2)</f>
        <v>0</v>
      </c>
      <c r="H55" s="173">
        <v>0</v>
      </c>
      <c r="I55" s="174">
        <f>ROUND(E55*H55,2)</f>
        <v>0</v>
      </c>
      <c r="J55" s="173">
        <v>35</v>
      </c>
      <c r="K55" s="174">
        <f>ROUND(E55*J55,2)</f>
        <v>11664.45</v>
      </c>
      <c r="L55" s="174">
        <v>21</v>
      </c>
      <c r="M55" s="174">
        <f>G55*(1+L55/100)</f>
        <v>0</v>
      </c>
      <c r="N55" s="172">
        <v>0</v>
      </c>
      <c r="O55" s="172">
        <f>ROUND(E55*N55,2)</f>
        <v>0</v>
      </c>
      <c r="P55" s="172">
        <v>0</v>
      </c>
      <c r="Q55" s="172">
        <f>ROUND(E55*P55,2)</f>
        <v>0</v>
      </c>
      <c r="R55" s="174" t="s">
        <v>202</v>
      </c>
      <c r="S55" s="174" t="s">
        <v>129</v>
      </c>
      <c r="T55" s="175" t="s">
        <v>129</v>
      </c>
      <c r="U55" s="158">
        <v>8.0000000000000002E-3</v>
      </c>
      <c r="V55" s="158">
        <f>ROUND(E55*U55,2)</f>
        <v>2.67</v>
      </c>
      <c r="W55" s="158"/>
      <c r="X55" s="158" t="s">
        <v>130</v>
      </c>
      <c r="Y55" s="158" t="s">
        <v>131</v>
      </c>
      <c r="Z55" s="148"/>
      <c r="AA55" s="148"/>
      <c r="AB55" s="148"/>
      <c r="AC55" s="148"/>
      <c r="AD55" s="148"/>
      <c r="AE55" s="148"/>
      <c r="AF55" s="148"/>
      <c r="AG55" s="148" t="s">
        <v>132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2" x14ac:dyDescent="0.2">
      <c r="A56" s="155"/>
      <c r="B56" s="156"/>
      <c r="C56" s="247" t="s">
        <v>203</v>
      </c>
      <c r="D56" s="248"/>
      <c r="E56" s="248"/>
      <c r="F56" s="248"/>
      <c r="G56" s="24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134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76" t="str">
        <f>C56</f>
        <v>vybouraných hmot se složením a hrubým urovnáním nebo přeložením na jiný dopravní prostředek, nebo nakládání na dopravní prostředek pro vodorovnou dopravu,</v>
      </c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6" t="s">
        <v>204</v>
      </c>
      <c r="D57" s="159"/>
      <c r="E57" s="160">
        <v>333.27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 x14ac:dyDescent="0.2">
      <c r="A58" s="169">
        <v>20</v>
      </c>
      <c r="B58" s="170" t="s">
        <v>205</v>
      </c>
      <c r="C58" s="185" t="s">
        <v>206</v>
      </c>
      <c r="D58" s="171" t="s">
        <v>160</v>
      </c>
      <c r="E58" s="172">
        <v>14.49</v>
      </c>
      <c r="F58" s="173">
        <v>0</v>
      </c>
      <c r="G58" s="174">
        <f>ROUND(E58*F58,2)</f>
        <v>0</v>
      </c>
      <c r="H58" s="173">
        <v>0</v>
      </c>
      <c r="I58" s="174">
        <f>ROUND(E58*H58,2)</f>
        <v>0</v>
      </c>
      <c r="J58" s="173">
        <v>152</v>
      </c>
      <c r="K58" s="174">
        <f>ROUND(E58*J58,2)</f>
        <v>2202.48</v>
      </c>
      <c r="L58" s="174">
        <v>21</v>
      </c>
      <c r="M58" s="174">
        <f>G58*(1+L58/100)</f>
        <v>0</v>
      </c>
      <c r="N58" s="172">
        <v>0</v>
      </c>
      <c r="O58" s="172">
        <f>ROUND(E58*N58,2)</f>
        <v>0</v>
      </c>
      <c r="P58" s="172">
        <v>0</v>
      </c>
      <c r="Q58" s="172">
        <f>ROUND(E58*P58,2)</f>
        <v>0</v>
      </c>
      <c r="R58" s="174" t="s">
        <v>202</v>
      </c>
      <c r="S58" s="174" t="s">
        <v>129</v>
      </c>
      <c r="T58" s="175" t="s">
        <v>129</v>
      </c>
      <c r="U58" s="158">
        <v>0.155</v>
      </c>
      <c r="V58" s="158">
        <f>ROUND(E58*U58,2)</f>
        <v>2.25</v>
      </c>
      <c r="W58" s="158"/>
      <c r="X58" s="158" t="s">
        <v>207</v>
      </c>
      <c r="Y58" s="158" t="s">
        <v>131</v>
      </c>
      <c r="Z58" s="148"/>
      <c r="AA58" s="148"/>
      <c r="AB58" s="148"/>
      <c r="AC58" s="148"/>
      <c r="AD58" s="148"/>
      <c r="AE58" s="148"/>
      <c r="AF58" s="148"/>
      <c r="AG58" s="148" t="s">
        <v>208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2" x14ac:dyDescent="0.2">
      <c r="A59" s="155"/>
      <c r="B59" s="156"/>
      <c r="C59" s="247" t="s">
        <v>203</v>
      </c>
      <c r="D59" s="248"/>
      <c r="E59" s="248"/>
      <c r="F59" s="248"/>
      <c r="G59" s="24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134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76" t="str">
        <f>C59</f>
        <v>vybouraných hmot se složením a hrubým urovnáním nebo přeložením na jiný dopravní prostředek, nebo nakládání na dopravní prostředek pro vodorovnou dopravu,</v>
      </c>
      <c r="BB59" s="148"/>
      <c r="BC59" s="148"/>
      <c r="BD59" s="148"/>
      <c r="BE59" s="148"/>
      <c r="BF59" s="148"/>
      <c r="BG59" s="148"/>
      <c r="BH59" s="148"/>
    </row>
    <row r="60" spans="1:60" x14ac:dyDescent="0.2">
      <c r="A60" s="162" t="s">
        <v>123</v>
      </c>
      <c r="B60" s="163" t="s">
        <v>94</v>
      </c>
      <c r="C60" s="184" t="s">
        <v>28</v>
      </c>
      <c r="D60" s="164"/>
      <c r="E60" s="165"/>
      <c r="F60" s="166"/>
      <c r="G60" s="166">
        <f>SUMIF(AG61:AG69,"&lt;&gt;NOR",G61:G69)</f>
        <v>0</v>
      </c>
      <c r="H60" s="166"/>
      <c r="I60" s="166">
        <f>SUM(I61:I69)</f>
        <v>0</v>
      </c>
      <c r="J60" s="166"/>
      <c r="K60" s="166">
        <f>SUM(K61:K69)</f>
        <v>20000</v>
      </c>
      <c r="L60" s="166"/>
      <c r="M60" s="166">
        <f>SUM(M61:M69)</f>
        <v>0</v>
      </c>
      <c r="N60" s="165"/>
      <c r="O60" s="165">
        <f>SUM(O61:O69)</f>
        <v>0</v>
      </c>
      <c r="P60" s="165"/>
      <c r="Q60" s="165">
        <f>SUM(Q61:Q69)</f>
        <v>0</v>
      </c>
      <c r="R60" s="166"/>
      <c r="S60" s="166"/>
      <c r="T60" s="167"/>
      <c r="U60" s="161"/>
      <c r="V60" s="161">
        <f>SUM(V61:V69)</f>
        <v>0</v>
      </c>
      <c r="W60" s="161"/>
      <c r="X60" s="161"/>
      <c r="Y60" s="161"/>
      <c r="AG60" t="s">
        <v>124</v>
      </c>
    </row>
    <row r="61" spans="1:60" outlineLevel="1" x14ac:dyDescent="0.2">
      <c r="A61" s="169">
        <v>21</v>
      </c>
      <c r="B61" s="170" t="s">
        <v>209</v>
      </c>
      <c r="C61" s="185" t="s">
        <v>210</v>
      </c>
      <c r="D61" s="171" t="s">
        <v>211</v>
      </c>
      <c r="E61" s="172">
        <v>1</v>
      </c>
      <c r="F61" s="173">
        <v>0</v>
      </c>
      <c r="G61" s="174">
        <f>ROUND(E61*F61,2)</f>
        <v>0</v>
      </c>
      <c r="H61" s="173">
        <v>0</v>
      </c>
      <c r="I61" s="174">
        <f>ROUND(E61*H61,2)</f>
        <v>0</v>
      </c>
      <c r="J61" s="173">
        <v>7500</v>
      </c>
      <c r="K61" s="174">
        <f>ROUND(E61*J61,2)</f>
        <v>7500</v>
      </c>
      <c r="L61" s="174">
        <v>21</v>
      </c>
      <c r="M61" s="174">
        <f>G61*(1+L61/100)</f>
        <v>0</v>
      </c>
      <c r="N61" s="172">
        <v>0</v>
      </c>
      <c r="O61" s="172">
        <f>ROUND(E61*N61,2)</f>
        <v>0</v>
      </c>
      <c r="P61" s="172">
        <v>0</v>
      </c>
      <c r="Q61" s="172">
        <f>ROUND(E61*P61,2)</f>
        <v>0</v>
      </c>
      <c r="R61" s="174"/>
      <c r="S61" s="174" t="s">
        <v>129</v>
      </c>
      <c r="T61" s="175" t="s">
        <v>212</v>
      </c>
      <c r="U61" s="158">
        <v>0</v>
      </c>
      <c r="V61" s="158">
        <f>ROUND(E61*U61,2)</f>
        <v>0</v>
      </c>
      <c r="W61" s="158"/>
      <c r="X61" s="158" t="s">
        <v>213</v>
      </c>
      <c r="Y61" s="158" t="s">
        <v>131</v>
      </c>
      <c r="Z61" s="148"/>
      <c r="AA61" s="148"/>
      <c r="AB61" s="148"/>
      <c r="AC61" s="148"/>
      <c r="AD61" s="148"/>
      <c r="AE61" s="148"/>
      <c r="AF61" s="148"/>
      <c r="AG61" s="148" t="s">
        <v>214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t="33.75" outlineLevel="2" x14ac:dyDescent="0.2">
      <c r="A62" s="155"/>
      <c r="B62" s="156"/>
      <c r="C62" s="249" t="s">
        <v>215</v>
      </c>
      <c r="D62" s="250"/>
      <c r="E62" s="250"/>
      <c r="F62" s="250"/>
      <c r="G62" s="250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216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76" t="str">
        <f>C62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186" t="s">
        <v>217</v>
      </c>
      <c r="D63" s="159"/>
      <c r="E63" s="160">
        <v>1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136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69">
        <v>22</v>
      </c>
      <c r="B64" s="170" t="s">
        <v>218</v>
      </c>
      <c r="C64" s="185" t="s">
        <v>219</v>
      </c>
      <c r="D64" s="171" t="s">
        <v>211</v>
      </c>
      <c r="E64" s="172">
        <v>1</v>
      </c>
      <c r="F64" s="173">
        <v>0</v>
      </c>
      <c r="G64" s="174">
        <f>ROUND(E64*F64,2)</f>
        <v>0</v>
      </c>
      <c r="H64" s="173">
        <v>0</v>
      </c>
      <c r="I64" s="174">
        <f>ROUND(E64*H64,2)</f>
        <v>0</v>
      </c>
      <c r="J64" s="173">
        <v>5000</v>
      </c>
      <c r="K64" s="174">
        <f>ROUND(E64*J64,2)</f>
        <v>5000</v>
      </c>
      <c r="L64" s="174">
        <v>21</v>
      </c>
      <c r="M64" s="174">
        <f>G64*(1+L64/100)</f>
        <v>0</v>
      </c>
      <c r="N64" s="172">
        <v>0</v>
      </c>
      <c r="O64" s="172">
        <f>ROUND(E64*N64,2)</f>
        <v>0</v>
      </c>
      <c r="P64" s="172">
        <v>0</v>
      </c>
      <c r="Q64" s="172">
        <f>ROUND(E64*P64,2)</f>
        <v>0</v>
      </c>
      <c r="R64" s="174"/>
      <c r="S64" s="174" t="s">
        <v>129</v>
      </c>
      <c r="T64" s="175" t="s">
        <v>212</v>
      </c>
      <c r="U64" s="158">
        <v>0</v>
      </c>
      <c r="V64" s="158">
        <f>ROUND(E64*U64,2)</f>
        <v>0</v>
      </c>
      <c r="W64" s="158"/>
      <c r="X64" s="158" t="s">
        <v>213</v>
      </c>
      <c r="Y64" s="158" t="s">
        <v>131</v>
      </c>
      <c r="Z64" s="148"/>
      <c r="AA64" s="148"/>
      <c r="AB64" s="148"/>
      <c r="AC64" s="148"/>
      <c r="AD64" s="148"/>
      <c r="AE64" s="148"/>
      <c r="AF64" s="148"/>
      <c r="AG64" s="148" t="s">
        <v>214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33.75" outlineLevel="2" x14ac:dyDescent="0.2">
      <c r="A65" s="155"/>
      <c r="B65" s="156"/>
      <c r="C65" s="249" t="s">
        <v>220</v>
      </c>
      <c r="D65" s="250"/>
      <c r="E65" s="250"/>
      <c r="F65" s="250"/>
      <c r="G65" s="250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216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76" t="str">
        <f>C65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86" t="s">
        <v>221</v>
      </c>
      <c r="D66" s="159"/>
      <c r="E66" s="160">
        <v>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136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69">
        <v>23</v>
      </c>
      <c r="B67" s="170" t="s">
        <v>222</v>
      </c>
      <c r="C67" s="185" t="s">
        <v>223</v>
      </c>
      <c r="D67" s="171" t="s">
        <v>211</v>
      </c>
      <c r="E67" s="172">
        <v>1</v>
      </c>
      <c r="F67" s="173">
        <v>0</v>
      </c>
      <c r="G67" s="174">
        <f>ROUND(E67*F67,2)</f>
        <v>0</v>
      </c>
      <c r="H67" s="173">
        <v>0</v>
      </c>
      <c r="I67" s="174">
        <f>ROUND(E67*H67,2)</f>
        <v>0</v>
      </c>
      <c r="J67" s="173">
        <v>7500</v>
      </c>
      <c r="K67" s="174">
        <f>ROUND(E67*J67,2)</f>
        <v>7500</v>
      </c>
      <c r="L67" s="174">
        <v>21</v>
      </c>
      <c r="M67" s="174">
        <f>G67*(1+L67/100)</f>
        <v>0</v>
      </c>
      <c r="N67" s="172">
        <v>0</v>
      </c>
      <c r="O67" s="172">
        <f>ROUND(E67*N67,2)</f>
        <v>0</v>
      </c>
      <c r="P67" s="172">
        <v>0</v>
      </c>
      <c r="Q67" s="172">
        <f>ROUND(E67*P67,2)</f>
        <v>0</v>
      </c>
      <c r="R67" s="174"/>
      <c r="S67" s="174" t="s">
        <v>129</v>
      </c>
      <c r="T67" s="175" t="s">
        <v>212</v>
      </c>
      <c r="U67" s="158">
        <v>0</v>
      </c>
      <c r="V67" s="158">
        <f>ROUND(E67*U67,2)</f>
        <v>0</v>
      </c>
      <c r="W67" s="158"/>
      <c r="X67" s="158" t="s">
        <v>213</v>
      </c>
      <c r="Y67" s="158" t="s">
        <v>131</v>
      </c>
      <c r="Z67" s="148"/>
      <c r="AA67" s="148"/>
      <c r="AB67" s="148"/>
      <c r="AC67" s="148"/>
      <c r="AD67" s="148"/>
      <c r="AE67" s="148"/>
      <c r="AF67" s="148"/>
      <c r="AG67" s="148" t="s">
        <v>214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249" t="s">
        <v>224</v>
      </c>
      <c r="D68" s="250"/>
      <c r="E68" s="250"/>
      <c r="F68" s="250"/>
      <c r="G68" s="250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216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76" t="str">
        <f>C68</f>
        <v>Náklady na individuální zkoušky dodaných a smontovaných technologických zařízení včetně komplexního vyzkoušení.</v>
      </c>
      <c r="BB68" s="148"/>
      <c r="BC68" s="148"/>
      <c r="BD68" s="148"/>
      <c r="BE68" s="148"/>
      <c r="BF68" s="148"/>
      <c r="BG68" s="148"/>
      <c r="BH68" s="148"/>
    </row>
    <row r="69" spans="1:60" outlineLevel="2" x14ac:dyDescent="0.2">
      <c r="A69" s="155"/>
      <c r="B69" s="156"/>
      <c r="C69" s="186" t="s">
        <v>225</v>
      </c>
      <c r="D69" s="159"/>
      <c r="E69" s="160">
        <v>1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136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x14ac:dyDescent="0.2">
      <c r="A70" s="3"/>
      <c r="B70" s="4"/>
      <c r="C70" s="188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v>12</v>
      </c>
      <c r="AF70">
        <v>21</v>
      </c>
      <c r="AG70" t="s">
        <v>109</v>
      </c>
    </row>
    <row r="71" spans="1:60" x14ac:dyDescent="0.2">
      <c r="A71" s="151"/>
      <c r="B71" s="152" t="s">
        <v>29</v>
      </c>
      <c r="C71" s="189"/>
      <c r="D71" s="153"/>
      <c r="E71" s="154"/>
      <c r="F71" s="154"/>
      <c r="G71" s="168">
        <f>G8+G19+G36+G49+G52+G60</f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f>SUMIF(L7:L69,AE70,G7:G69)</f>
        <v>0</v>
      </c>
      <c r="AF71">
        <f>SUMIF(L7:L69,AF70,G7:G69)</f>
        <v>0</v>
      </c>
      <c r="AG71" t="s">
        <v>226</v>
      </c>
    </row>
    <row r="72" spans="1:60" x14ac:dyDescent="0.2">
      <c r="C72" s="190"/>
      <c r="D72" s="10"/>
      <c r="AG72" t="s">
        <v>227</v>
      </c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8WTEPcwZ3E6zxzG5bnF9gRvm+K5rJYs8wHtuwdF5myqeFioKuHb3tKScdAtALw/P6bsoFVGz+kn6UBCIfSawtQ==" saltValue="236KxtVk0CpCB2sVN06xwA==" spinCount="100000" sheet="1" formatRows="0"/>
  <mergeCells count="17">
    <mergeCell ref="C51:G51"/>
    <mergeCell ref="A1:G1"/>
    <mergeCell ref="C2:G2"/>
    <mergeCell ref="C3:G3"/>
    <mergeCell ref="C4:G4"/>
    <mergeCell ref="C10:G10"/>
    <mergeCell ref="C13:G13"/>
    <mergeCell ref="C16:G16"/>
    <mergeCell ref="C21:G21"/>
    <mergeCell ref="C24:G24"/>
    <mergeCell ref="C27:G27"/>
    <mergeCell ref="C30:G30"/>
    <mergeCell ref="C56:G56"/>
    <mergeCell ref="C59:G59"/>
    <mergeCell ref="C62:G62"/>
    <mergeCell ref="C65:G65"/>
    <mergeCell ref="C68:G6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67" sqref="F67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51" t="s">
        <v>96</v>
      </c>
      <c r="B1" s="251"/>
      <c r="C1" s="251"/>
      <c r="D1" s="251"/>
      <c r="E1" s="251"/>
      <c r="F1" s="251"/>
      <c r="G1" s="251"/>
      <c r="AG1" t="s">
        <v>97</v>
      </c>
    </row>
    <row r="2" spans="1:60" ht="24.95" customHeight="1" x14ac:dyDescent="0.2">
      <c r="A2" s="14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98</v>
      </c>
    </row>
    <row r="3" spans="1:60" ht="24.95" customHeight="1" x14ac:dyDescent="0.2">
      <c r="A3" s="140" t="s">
        <v>8</v>
      </c>
      <c r="B3" s="49" t="s">
        <v>59</v>
      </c>
      <c r="C3" s="252" t="s">
        <v>60</v>
      </c>
      <c r="D3" s="253"/>
      <c r="E3" s="253"/>
      <c r="F3" s="253"/>
      <c r="G3" s="254"/>
      <c r="AC3" s="121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59</v>
      </c>
      <c r="C4" s="255" t="s">
        <v>60</v>
      </c>
      <c r="D4" s="256"/>
      <c r="E4" s="256"/>
      <c r="F4" s="256"/>
      <c r="G4" s="257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29</v>
      </c>
      <c r="H6" s="147" t="s">
        <v>30</v>
      </c>
      <c r="I6" s="147" t="s">
        <v>107</v>
      </c>
      <c r="J6" s="147" t="s">
        <v>31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123</v>
      </c>
      <c r="B8" s="163" t="s">
        <v>77</v>
      </c>
      <c r="C8" s="184" t="s">
        <v>78</v>
      </c>
      <c r="D8" s="164"/>
      <c r="E8" s="165"/>
      <c r="F8" s="166"/>
      <c r="G8" s="166">
        <f>SUMIF(AG9:AG18,"&lt;&gt;NOR",G9:G18)</f>
        <v>0</v>
      </c>
      <c r="H8" s="166"/>
      <c r="I8" s="166">
        <f>SUM(I9:I18)</f>
        <v>0</v>
      </c>
      <c r="J8" s="166"/>
      <c r="K8" s="166">
        <f>SUM(K9:K18)</f>
        <v>15097.3</v>
      </c>
      <c r="L8" s="166"/>
      <c r="M8" s="166">
        <f>SUM(M9:M18)</f>
        <v>0</v>
      </c>
      <c r="N8" s="165"/>
      <c r="O8" s="165">
        <f>SUM(O9:O18)</f>
        <v>0</v>
      </c>
      <c r="P8" s="165"/>
      <c r="Q8" s="165">
        <f>SUM(Q9:Q18)</f>
        <v>0</v>
      </c>
      <c r="R8" s="166"/>
      <c r="S8" s="166"/>
      <c r="T8" s="167"/>
      <c r="U8" s="161"/>
      <c r="V8" s="161">
        <f>SUM(V9:V18)</f>
        <v>5.42</v>
      </c>
      <c r="W8" s="161"/>
      <c r="X8" s="161"/>
      <c r="Y8" s="161"/>
      <c r="AG8" t="s">
        <v>124</v>
      </c>
    </row>
    <row r="9" spans="1:60" ht="22.5" outlineLevel="1" x14ac:dyDescent="0.2">
      <c r="A9" s="169">
        <v>1</v>
      </c>
      <c r="B9" s="170" t="s">
        <v>125</v>
      </c>
      <c r="C9" s="185" t="s">
        <v>126</v>
      </c>
      <c r="D9" s="171" t="s">
        <v>127</v>
      </c>
      <c r="E9" s="172">
        <v>2.5000000000000001E-2</v>
      </c>
      <c r="F9" s="173">
        <v>0</v>
      </c>
      <c r="G9" s="174">
        <f>ROUND(E9*F9,2)</f>
        <v>0</v>
      </c>
      <c r="H9" s="173">
        <v>0</v>
      </c>
      <c r="I9" s="174">
        <f>ROUND(E9*H9,2)</f>
        <v>0</v>
      </c>
      <c r="J9" s="173">
        <v>24780</v>
      </c>
      <c r="K9" s="174">
        <f>ROUND(E9*J9,2)</f>
        <v>619.5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128</v>
      </c>
      <c r="S9" s="174" t="s">
        <v>129</v>
      </c>
      <c r="T9" s="175" t="s">
        <v>129</v>
      </c>
      <c r="U9" s="158">
        <v>44.73</v>
      </c>
      <c r="V9" s="158">
        <f>ROUND(E9*U9,2)</f>
        <v>1.1200000000000001</v>
      </c>
      <c r="W9" s="158"/>
      <c r="X9" s="158" t="s">
        <v>130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132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47" t="s">
        <v>133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6" t="s">
        <v>228</v>
      </c>
      <c r="D11" s="159"/>
      <c r="E11" s="160">
        <v>2.5000000000000001E-2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136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2</v>
      </c>
      <c r="B12" s="170" t="s">
        <v>137</v>
      </c>
      <c r="C12" s="185" t="s">
        <v>138</v>
      </c>
      <c r="D12" s="171" t="s">
        <v>139</v>
      </c>
      <c r="E12" s="172">
        <v>25</v>
      </c>
      <c r="F12" s="173">
        <v>0</v>
      </c>
      <c r="G12" s="174">
        <f>ROUND(E12*F12,2)</f>
        <v>0</v>
      </c>
      <c r="H12" s="173">
        <v>0</v>
      </c>
      <c r="I12" s="174">
        <f>ROUND(E12*H12,2)</f>
        <v>0</v>
      </c>
      <c r="J12" s="173">
        <v>92.4</v>
      </c>
      <c r="K12" s="174">
        <f>ROUND(E12*J12,2)</f>
        <v>2310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128</v>
      </c>
      <c r="S12" s="174" t="s">
        <v>129</v>
      </c>
      <c r="T12" s="175" t="s">
        <v>129</v>
      </c>
      <c r="U12" s="158">
        <v>0.17199999999999999</v>
      </c>
      <c r="V12" s="158">
        <f>ROUND(E12*U12,2)</f>
        <v>4.3</v>
      </c>
      <c r="W12" s="158"/>
      <c r="X12" s="158" t="s">
        <v>130</v>
      </c>
      <c r="Y12" s="158" t="s">
        <v>131</v>
      </c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2" x14ac:dyDescent="0.2">
      <c r="A13" s="155"/>
      <c r="B13" s="156"/>
      <c r="C13" s="247" t="s">
        <v>140</v>
      </c>
      <c r="D13" s="248"/>
      <c r="E13" s="248"/>
      <c r="F13" s="248"/>
      <c r="G13" s="24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s odstraněním kořenů a s případným nutným odklizením křovin a stromů na hromady na vzdálenost do 50 m nebo s naložením na dopravní prostředek, do sklonu terénu 1 : 5,</v>
      </c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186" t="s">
        <v>229</v>
      </c>
      <c r="D14" s="159"/>
      <c r="E14" s="160">
        <v>25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9">
        <v>3</v>
      </c>
      <c r="B15" s="170" t="s">
        <v>142</v>
      </c>
      <c r="C15" s="185" t="s">
        <v>143</v>
      </c>
      <c r="D15" s="171" t="s">
        <v>139</v>
      </c>
      <c r="E15" s="172">
        <v>25</v>
      </c>
      <c r="F15" s="173">
        <v>0</v>
      </c>
      <c r="G15" s="174">
        <f>ROUND(E15*F15,2)</f>
        <v>0</v>
      </c>
      <c r="H15" s="173">
        <v>0</v>
      </c>
      <c r="I15" s="174">
        <f>ROUND(E15*H15,2)</f>
        <v>0</v>
      </c>
      <c r="J15" s="173">
        <v>72.400000000000006</v>
      </c>
      <c r="K15" s="174">
        <f>ROUND(E15*J15,2)</f>
        <v>1810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 t="s">
        <v>128</v>
      </c>
      <c r="S15" s="174" t="s">
        <v>129</v>
      </c>
      <c r="T15" s="175" t="s">
        <v>129</v>
      </c>
      <c r="U15" s="158">
        <v>0</v>
      </c>
      <c r="V15" s="158">
        <f>ROUND(E15*U15,2)</f>
        <v>0</v>
      </c>
      <c r="W15" s="158"/>
      <c r="X15" s="158" t="s">
        <v>130</v>
      </c>
      <c r="Y15" s="158" t="s">
        <v>131</v>
      </c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247" t="s">
        <v>144</v>
      </c>
      <c r="D16" s="248"/>
      <c r="E16" s="248"/>
      <c r="F16" s="248"/>
      <c r="G16" s="24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6" t="s">
        <v>230</v>
      </c>
      <c r="D17" s="159"/>
      <c r="E17" s="160">
        <v>25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7">
        <v>4</v>
      </c>
      <c r="B18" s="178" t="s">
        <v>231</v>
      </c>
      <c r="C18" s="187" t="s">
        <v>232</v>
      </c>
      <c r="D18" s="179" t="s">
        <v>148</v>
      </c>
      <c r="E18" s="180">
        <v>15</v>
      </c>
      <c r="F18" s="173">
        <v>0</v>
      </c>
      <c r="G18" s="182">
        <f>ROUND(E18*F18,2)</f>
        <v>0</v>
      </c>
      <c r="H18" s="181">
        <v>0</v>
      </c>
      <c r="I18" s="182">
        <f>ROUND(E18*H18,2)</f>
        <v>0</v>
      </c>
      <c r="J18" s="181">
        <v>690.52</v>
      </c>
      <c r="K18" s="182">
        <f>ROUND(E18*J18,2)</f>
        <v>10357.799999999999</v>
      </c>
      <c r="L18" s="182">
        <v>21</v>
      </c>
      <c r="M18" s="182">
        <f>G18*(1+L18/100)</f>
        <v>0</v>
      </c>
      <c r="N18" s="180">
        <v>0</v>
      </c>
      <c r="O18" s="180">
        <f>ROUND(E18*N18,2)</f>
        <v>0</v>
      </c>
      <c r="P18" s="180">
        <v>0</v>
      </c>
      <c r="Q18" s="180">
        <f>ROUND(E18*P18,2)</f>
        <v>0</v>
      </c>
      <c r="R18" s="182"/>
      <c r="S18" s="182" t="s">
        <v>149</v>
      </c>
      <c r="T18" s="183" t="s">
        <v>150</v>
      </c>
      <c r="U18" s="158">
        <v>0</v>
      </c>
      <c r="V18" s="158">
        <f>ROUND(E18*U18,2)</f>
        <v>0</v>
      </c>
      <c r="W18" s="158"/>
      <c r="X18" s="158" t="s">
        <v>151</v>
      </c>
      <c r="Y18" s="158" t="s">
        <v>131</v>
      </c>
      <c r="Z18" s="148"/>
      <c r="AA18" s="148"/>
      <c r="AB18" s="148"/>
      <c r="AC18" s="148"/>
      <c r="AD18" s="148"/>
      <c r="AE18" s="148"/>
      <c r="AF18" s="148"/>
      <c r="AG18" s="148" t="s">
        <v>152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">
      <c r="A19" s="162" t="s">
        <v>123</v>
      </c>
      <c r="B19" s="163" t="s">
        <v>83</v>
      </c>
      <c r="C19" s="184" t="s">
        <v>84</v>
      </c>
      <c r="D19" s="164"/>
      <c r="E19" s="165"/>
      <c r="F19" s="166"/>
      <c r="G19" s="166">
        <f>SUMIF(AG20:AG35,"&lt;&gt;NOR",G20:G35)</f>
        <v>0</v>
      </c>
      <c r="H19" s="166"/>
      <c r="I19" s="166">
        <f>SUM(I20:I35)</f>
        <v>362158.89</v>
      </c>
      <c r="J19" s="166"/>
      <c r="K19" s="166">
        <f>SUM(K20:K35)</f>
        <v>43253.609999999993</v>
      </c>
      <c r="L19" s="166"/>
      <c r="M19" s="166">
        <f>SUM(M20:M35)</f>
        <v>0</v>
      </c>
      <c r="N19" s="165"/>
      <c r="O19" s="165">
        <f>SUM(O20:O35)</f>
        <v>145.75</v>
      </c>
      <c r="P19" s="165"/>
      <c r="Q19" s="165">
        <f>SUM(Q20:Q35)</f>
        <v>0</v>
      </c>
      <c r="R19" s="166"/>
      <c r="S19" s="166"/>
      <c r="T19" s="167"/>
      <c r="U19" s="161"/>
      <c r="V19" s="161">
        <f>SUM(V20:V35)</f>
        <v>31.09</v>
      </c>
      <c r="W19" s="161"/>
      <c r="X19" s="161"/>
      <c r="Y19" s="161"/>
      <c r="AG19" t="s">
        <v>124</v>
      </c>
    </row>
    <row r="20" spans="1:60" outlineLevel="1" x14ac:dyDescent="0.2">
      <c r="A20" s="169">
        <v>5</v>
      </c>
      <c r="B20" s="170" t="s">
        <v>153</v>
      </c>
      <c r="C20" s="185" t="s">
        <v>154</v>
      </c>
      <c r="D20" s="171" t="s">
        <v>139</v>
      </c>
      <c r="E20" s="172">
        <v>85</v>
      </c>
      <c r="F20" s="173">
        <v>0</v>
      </c>
      <c r="G20" s="174">
        <f>ROUND(E20*F20,2)</f>
        <v>0</v>
      </c>
      <c r="H20" s="173">
        <v>81.84</v>
      </c>
      <c r="I20" s="174">
        <f>ROUND(E20*H20,2)</f>
        <v>6956.4</v>
      </c>
      <c r="J20" s="173">
        <v>36.659999999999997</v>
      </c>
      <c r="K20" s="174">
        <f>ROUND(E20*J20,2)</f>
        <v>3116.1</v>
      </c>
      <c r="L20" s="174">
        <v>21</v>
      </c>
      <c r="M20" s="174">
        <f>G20*(1+L20/100)</f>
        <v>0</v>
      </c>
      <c r="N20" s="172">
        <v>0.18776000000000001</v>
      </c>
      <c r="O20" s="172">
        <f>ROUND(E20*N20,2)</f>
        <v>15.96</v>
      </c>
      <c r="P20" s="172">
        <v>0</v>
      </c>
      <c r="Q20" s="172">
        <f>ROUND(E20*P20,2)</f>
        <v>0</v>
      </c>
      <c r="R20" s="174" t="s">
        <v>155</v>
      </c>
      <c r="S20" s="174" t="s">
        <v>129</v>
      </c>
      <c r="T20" s="175" t="s">
        <v>129</v>
      </c>
      <c r="U20" s="158">
        <v>5.1999999999999998E-2</v>
      </c>
      <c r="V20" s="158">
        <f>ROUND(E20*U20,2)</f>
        <v>4.42</v>
      </c>
      <c r="W20" s="158"/>
      <c r="X20" s="158" t="s">
        <v>130</v>
      </c>
      <c r="Y20" s="158" t="s">
        <v>131</v>
      </c>
      <c r="Z20" s="148"/>
      <c r="AA20" s="148"/>
      <c r="AB20" s="148"/>
      <c r="AC20" s="148"/>
      <c r="AD20" s="148"/>
      <c r="AE20" s="148"/>
      <c r="AF20" s="148"/>
      <c r="AG20" s="148" t="s">
        <v>132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47" t="s">
        <v>156</v>
      </c>
      <c r="D21" s="248"/>
      <c r="E21" s="248"/>
      <c r="F21" s="248"/>
      <c r="G21" s="24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186" t="s">
        <v>233</v>
      </c>
      <c r="D22" s="159"/>
      <c r="E22" s="160">
        <v>85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136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9">
        <v>6</v>
      </c>
      <c r="B23" s="170" t="s">
        <v>158</v>
      </c>
      <c r="C23" s="185" t="s">
        <v>159</v>
      </c>
      <c r="D23" s="171" t="s">
        <v>160</v>
      </c>
      <c r="E23" s="172">
        <v>58.65</v>
      </c>
      <c r="F23" s="173">
        <v>0</v>
      </c>
      <c r="G23" s="174">
        <f>ROUND(E23*F23,2)</f>
        <v>0</v>
      </c>
      <c r="H23" s="173">
        <v>2747.56</v>
      </c>
      <c r="I23" s="174">
        <f>ROUND(E23*H23,2)</f>
        <v>161144.39000000001</v>
      </c>
      <c r="J23" s="173">
        <v>312.44</v>
      </c>
      <c r="K23" s="174">
        <f>ROUND(E23*J23,2)</f>
        <v>18324.61</v>
      </c>
      <c r="L23" s="174">
        <v>21</v>
      </c>
      <c r="M23" s="174">
        <f>G23*(1+L23/100)</f>
        <v>0</v>
      </c>
      <c r="N23" s="172">
        <v>1</v>
      </c>
      <c r="O23" s="172">
        <f>ROUND(E23*N23,2)</f>
        <v>58.65</v>
      </c>
      <c r="P23" s="172">
        <v>0</v>
      </c>
      <c r="Q23" s="172">
        <f>ROUND(E23*P23,2)</f>
        <v>0</v>
      </c>
      <c r="R23" s="174" t="s">
        <v>155</v>
      </c>
      <c r="S23" s="174" t="s">
        <v>129</v>
      </c>
      <c r="T23" s="175" t="s">
        <v>129</v>
      </c>
      <c r="U23" s="158">
        <v>0.23300000000000001</v>
      </c>
      <c r="V23" s="158">
        <f>ROUND(E23*U23,2)</f>
        <v>13.67</v>
      </c>
      <c r="W23" s="158"/>
      <c r="X23" s="158" t="s">
        <v>130</v>
      </c>
      <c r="Y23" s="158" t="s">
        <v>131</v>
      </c>
      <c r="Z23" s="148"/>
      <c r="AA23" s="148"/>
      <c r="AB23" s="148"/>
      <c r="AC23" s="148"/>
      <c r="AD23" s="148"/>
      <c r="AE23" s="148"/>
      <c r="AF23" s="148"/>
      <c r="AG23" s="148" t="s">
        <v>132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247" t="s">
        <v>161</v>
      </c>
      <c r="D24" s="248"/>
      <c r="E24" s="248"/>
      <c r="F24" s="248"/>
      <c r="G24" s="24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6" t="s">
        <v>234</v>
      </c>
      <c r="D25" s="159"/>
      <c r="E25" s="160">
        <v>58.65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9">
        <v>7</v>
      </c>
      <c r="B26" s="170" t="s">
        <v>163</v>
      </c>
      <c r="C26" s="185" t="s">
        <v>164</v>
      </c>
      <c r="D26" s="171" t="s">
        <v>139</v>
      </c>
      <c r="E26" s="172">
        <v>510</v>
      </c>
      <c r="F26" s="173">
        <v>0</v>
      </c>
      <c r="G26" s="174">
        <f>ROUND(E26*F26,2)</f>
        <v>0</v>
      </c>
      <c r="H26" s="173">
        <v>8.4700000000000006</v>
      </c>
      <c r="I26" s="174">
        <f>ROUND(E26*H26,2)</f>
        <v>4319.7</v>
      </c>
      <c r="J26" s="173">
        <v>1.73</v>
      </c>
      <c r="K26" s="174">
        <f>ROUND(E26*J26,2)</f>
        <v>882.3</v>
      </c>
      <c r="L26" s="174">
        <v>21</v>
      </c>
      <c r="M26" s="174">
        <f>G26*(1+L26/100)</f>
        <v>0</v>
      </c>
      <c r="N26" s="172">
        <v>2.9999999999999997E-4</v>
      </c>
      <c r="O26" s="172">
        <f>ROUND(E26*N26,2)</f>
        <v>0.15</v>
      </c>
      <c r="P26" s="172">
        <v>0</v>
      </c>
      <c r="Q26" s="172">
        <f>ROUND(E26*P26,2)</f>
        <v>0</v>
      </c>
      <c r="R26" s="174" t="s">
        <v>155</v>
      </c>
      <c r="S26" s="174" t="s">
        <v>129</v>
      </c>
      <c r="T26" s="175" t="s">
        <v>129</v>
      </c>
      <c r="U26" s="158">
        <v>2E-3</v>
      </c>
      <c r="V26" s="158">
        <f>ROUND(E26*U26,2)</f>
        <v>1.02</v>
      </c>
      <c r="W26" s="158"/>
      <c r="X26" s="158" t="s">
        <v>130</v>
      </c>
      <c r="Y26" s="158" t="s">
        <v>131</v>
      </c>
      <c r="Z26" s="148"/>
      <c r="AA26" s="148"/>
      <c r="AB26" s="148"/>
      <c r="AC26" s="148"/>
      <c r="AD26" s="148"/>
      <c r="AE26" s="148"/>
      <c r="AF26" s="148"/>
      <c r="AG26" s="148" t="s">
        <v>132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247" t="s">
        <v>165</v>
      </c>
      <c r="D27" s="248"/>
      <c r="E27" s="248"/>
      <c r="F27" s="248"/>
      <c r="G27" s="24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134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6" t="s">
        <v>235</v>
      </c>
      <c r="D28" s="159"/>
      <c r="E28" s="160">
        <v>510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136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69">
        <v>8</v>
      </c>
      <c r="B29" s="170" t="s">
        <v>167</v>
      </c>
      <c r="C29" s="185" t="s">
        <v>168</v>
      </c>
      <c r="D29" s="171" t="s">
        <v>139</v>
      </c>
      <c r="E29" s="172">
        <v>510</v>
      </c>
      <c r="F29" s="173">
        <v>0</v>
      </c>
      <c r="G29" s="174">
        <f>ROUND(E29*F29,2)</f>
        <v>0</v>
      </c>
      <c r="H29" s="173">
        <v>14.17</v>
      </c>
      <c r="I29" s="174">
        <f>ROUND(E29*H29,2)</f>
        <v>7226.7</v>
      </c>
      <c r="J29" s="173">
        <v>1.73</v>
      </c>
      <c r="K29" s="174">
        <f>ROUND(E29*J29,2)</f>
        <v>882.3</v>
      </c>
      <c r="L29" s="174">
        <v>21</v>
      </c>
      <c r="M29" s="174">
        <f>G29*(1+L29/100)</f>
        <v>0</v>
      </c>
      <c r="N29" s="172">
        <v>5.0000000000000001E-4</v>
      </c>
      <c r="O29" s="172">
        <f>ROUND(E29*N29,2)</f>
        <v>0.26</v>
      </c>
      <c r="P29" s="172">
        <v>0</v>
      </c>
      <c r="Q29" s="172">
        <f>ROUND(E29*P29,2)</f>
        <v>0</v>
      </c>
      <c r="R29" s="174" t="s">
        <v>155</v>
      </c>
      <c r="S29" s="174" t="s">
        <v>129</v>
      </c>
      <c r="T29" s="175" t="s">
        <v>129</v>
      </c>
      <c r="U29" s="158">
        <v>2E-3</v>
      </c>
      <c r="V29" s="158">
        <f>ROUND(E29*U29,2)</f>
        <v>1.02</v>
      </c>
      <c r="W29" s="158"/>
      <c r="X29" s="158" t="s">
        <v>130</v>
      </c>
      <c r="Y29" s="158" t="s">
        <v>131</v>
      </c>
      <c r="Z29" s="148"/>
      <c r="AA29" s="148"/>
      <c r="AB29" s="148"/>
      <c r="AC29" s="148"/>
      <c r="AD29" s="148"/>
      <c r="AE29" s="148"/>
      <c r="AF29" s="148"/>
      <c r="AG29" s="148" t="s">
        <v>132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247" t="s">
        <v>165</v>
      </c>
      <c r="D30" s="248"/>
      <c r="E30" s="248"/>
      <c r="F30" s="248"/>
      <c r="G30" s="24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134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186" t="s">
        <v>235</v>
      </c>
      <c r="D31" s="159"/>
      <c r="E31" s="160">
        <v>510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136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2.5" outlineLevel="1" x14ac:dyDescent="0.2">
      <c r="A32" s="169">
        <v>9</v>
      </c>
      <c r="B32" s="170" t="s">
        <v>169</v>
      </c>
      <c r="C32" s="185" t="s">
        <v>170</v>
      </c>
      <c r="D32" s="171" t="s">
        <v>139</v>
      </c>
      <c r="E32" s="172">
        <v>510</v>
      </c>
      <c r="F32" s="173">
        <v>0</v>
      </c>
      <c r="G32" s="174">
        <f>ROUND(E32*F32,2)</f>
        <v>0</v>
      </c>
      <c r="H32" s="173">
        <v>353.63</v>
      </c>
      <c r="I32" s="174">
        <f>ROUND(E32*H32,2)</f>
        <v>180351.3</v>
      </c>
      <c r="J32" s="173">
        <v>37.869999999999997</v>
      </c>
      <c r="K32" s="174">
        <f>ROUND(E32*J32,2)</f>
        <v>19313.7</v>
      </c>
      <c r="L32" s="174">
        <v>21</v>
      </c>
      <c r="M32" s="174">
        <f>G32*(1+L32/100)</f>
        <v>0</v>
      </c>
      <c r="N32" s="172">
        <v>0.12966</v>
      </c>
      <c r="O32" s="172">
        <f>ROUND(E32*N32,2)</f>
        <v>66.13</v>
      </c>
      <c r="P32" s="172">
        <v>0</v>
      </c>
      <c r="Q32" s="172">
        <f>ROUND(E32*P32,2)</f>
        <v>0</v>
      </c>
      <c r="R32" s="174" t="s">
        <v>155</v>
      </c>
      <c r="S32" s="174" t="s">
        <v>129</v>
      </c>
      <c r="T32" s="175" t="s">
        <v>129</v>
      </c>
      <c r="U32" s="158">
        <v>0.02</v>
      </c>
      <c r="V32" s="158">
        <f>ROUND(E32*U32,2)</f>
        <v>10.199999999999999</v>
      </c>
      <c r="W32" s="158"/>
      <c r="X32" s="158" t="s">
        <v>130</v>
      </c>
      <c r="Y32" s="158" t="s">
        <v>131</v>
      </c>
      <c r="Z32" s="148"/>
      <c r="AA32" s="148"/>
      <c r="AB32" s="148"/>
      <c r="AC32" s="148"/>
      <c r="AD32" s="148"/>
      <c r="AE32" s="148"/>
      <c r="AF32" s="148"/>
      <c r="AG32" s="148" t="s">
        <v>132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86" t="s">
        <v>235</v>
      </c>
      <c r="D33" s="159"/>
      <c r="E33" s="160">
        <v>510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136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9">
        <v>10</v>
      </c>
      <c r="B34" s="170" t="s">
        <v>172</v>
      </c>
      <c r="C34" s="185" t="s">
        <v>173</v>
      </c>
      <c r="D34" s="171" t="s">
        <v>174</v>
      </c>
      <c r="E34" s="172">
        <v>10</v>
      </c>
      <c r="F34" s="173">
        <v>0</v>
      </c>
      <c r="G34" s="174">
        <f>ROUND(E34*F34,2)</f>
        <v>0</v>
      </c>
      <c r="H34" s="173">
        <v>216.04</v>
      </c>
      <c r="I34" s="174">
        <f>ROUND(E34*H34,2)</f>
        <v>2160.4</v>
      </c>
      <c r="J34" s="173">
        <v>73.459999999999994</v>
      </c>
      <c r="K34" s="174">
        <f>ROUND(E34*J34,2)</f>
        <v>734.6</v>
      </c>
      <c r="L34" s="174">
        <v>21</v>
      </c>
      <c r="M34" s="174">
        <f>G34*(1+L34/100)</f>
        <v>0</v>
      </c>
      <c r="N34" s="172">
        <v>0.46</v>
      </c>
      <c r="O34" s="172">
        <f>ROUND(E34*N34,2)</f>
        <v>4.5999999999999996</v>
      </c>
      <c r="P34" s="172">
        <v>0</v>
      </c>
      <c r="Q34" s="172">
        <f>ROUND(E34*P34,2)</f>
        <v>0</v>
      </c>
      <c r="R34" s="174"/>
      <c r="S34" s="174" t="s">
        <v>149</v>
      </c>
      <c r="T34" s="175" t="s">
        <v>129</v>
      </c>
      <c r="U34" s="158">
        <v>7.6439999999999994E-2</v>
      </c>
      <c r="V34" s="158">
        <f>ROUND(E34*U34,2)</f>
        <v>0.76</v>
      </c>
      <c r="W34" s="158"/>
      <c r="X34" s="158" t="s">
        <v>151</v>
      </c>
      <c r="Y34" s="158" t="s">
        <v>131</v>
      </c>
      <c r="Z34" s="148"/>
      <c r="AA34" s="148"/>
      <c r="AB34" s="148"/>
      <c r="AC34" s="148"/>
      <c r="AD34" s="148"/>
      <c r="AE34" s="148"/>
      <c r="AF34" s="148"/>
      <c r="AG34" s="148" t="s">
        <v>152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6" t="s">
        <v>236</v>
      </c>
      <c r="D35" s="159"/>
      <c r="E35" s="160">
        <v>10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136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">
      <c r="A36" s="162" t="s">
        <v>123</v>
      </c>
      <c r="B36" s="163" t="s">
        <v>87</v>
      </c>
      <c r="C36" s="184" t="s">
        <v>88</v>
      </c>
      <c r="D36" s="164"/>
      <c r="E36" s="165"/>
      <c r="F36" s="166"/>
      <c r="G36" s="166">
        <f>SUMIF(AG37:AG48,"&lt;&gt;NOR",G37:G48)</f>
        <v>0</v>
      </c>
      <c r="H36" s="166"/>
      <c r="I36" s="166">
        <f>SUM(I37:I48)</f>
        <v>0</v>
      </c>
      <c r="J36" s="166"/>
      <c r="K36" s="166">
        <f>SUM(K37:K48)</f>
        <v>40564.639999999992</v>
      </c>
      <c r="L36" s="166"/>
      <c r="M36" s="166">
        <f>SUM(M37:M48)</f>
        <v>0</v>
      </c>
      <c r="N36" s="165"/>
      <c r="O36" s="165">
        <f>SUM(O37:O48)</f>
        <v>0</v>
      </c>
      <c r="P36" s="165"/>
      <c r="Q36" s="165">
        <f>SUM(Q37:Q48)</f>
        <v>10.71</v>
      </c>
      <c r="R36" s="166"/>
      <c r="S36" s="166"/>
      <c r="T36" s="167"/>
      <c r="U36" s="161"/>
      <c r="V36" s="161">
        <f>SUM(V37:V48)</f>
        <v>3.91</v>
      </c>
      <c r="W36" s="161"/>
      <c r="X36" s="161"/>
      <c r="Y36" s="161"/>
      <c r="AG36" t="s">
        <v>124</v>
      </c>
    </row>
    <row r="37" spans="1:60" outlineLevel="1" x14ac:dyDescent="0.2">
      <c r="A37" s="169">
        <v>11</v>
      </c>
      <c r="B37" s="170" t="s">
        <v>176</v>
      </c>
      <c r="C37" s="185" t="s">
        <v>177</v>
      </c>
      <c r="D37" s="171" t="s">
        <v>139</v>
      </c>
      <c r="E37" s="172">
        <v>510</v>
      </c>
      <c r="F37" s="173">
        <v>0</v>
      </c>
      <c r="G37" s="174">
        <f>ROUND(E37*F37,2)</f>
        <v>0</v>
      </c>
      <c r="H37" s="173">
        <v>0</v>
      </c>
      <c r="I37" s="174">
        <f>ROUND(E37*H37,2)</f>
        <v>0</v>
      </c>
      <c r="J37" s="173">
        <v>2.7</v>
      </c>
      <c r="K37" s="174">
        <f>ROUND(E37*J37,2)</f>
        <v>1377</v>
      </c>
      <c r="L37" s="174">
        <v>21</v>
      </c>
      <c r="M37" s="174">
        <f>G37*(1+L37/100)</f>
        <v>0</v>
      </c>
      <c r="N37" s="172">
        <v>0</v>
      </c>
      <c r="O37" s="172">
        <f>ROUND(E37*N37,2)</f>
        <v>0</v>
      </c>
      <c r="P37" s="172">
        <v>0</v>
      </c>
      <c r="Q37" s="172">
        <f>ROUND(E37*P37,2)</f>
        <v>0</v>
      </c>
      <c r="R37" s="174" t="s">
        <v>155</v>
      </c>
      <c r="S37" s="174" t="s">
        <v>129</v>
      </c>
      <c r="T37" s="175" t="s">
        <v>129</v>
      </c>
      <c r="U37" s="158">
        <v>2E-3</v>
      </c>
      <c r="V37" s="158">
        <f>ROUND(E37*U37,2)</f>
        <v>1.02</v>
      </c>
      <c r="W37" s="158"/>
      <c r="X37" s="158" t="s">
        <v>130</v>
      </c>
      <c r="Y37" s="158" t="s">
        <v>131</v>
      </c>
      <c r="Z37" s="148"/>
      <c r="AA37" s="148"/>
      <c r="AB37" s="148"/>
      <c r="AC37" s="148"/>
      <c r="AD37" s="148"/>
      <c r="AE37" s="148"/>
      <c r="AF37" s="148"/>
      <c r="AG37" s="148" t="s">
        <v>132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6" t="s">
        <v>235</v>
      </c>
      <c r="D38" s="159"/>
      <c r="E38" s="160">
        <v>510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136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69">
        <v>12</v>
      </c>
      <c r="B39" s="170" t="s">
        <v>178</v>
      </c>
      <c r="C39" s="185" t="s">
        <v>179</v>
      </c>
      <c r="D39" s="171" t="s">
        <v>139</v>
      </c>
      <c r="E39" s="172">
        <v>85</v>
      </c>
      <c r="F39" s="173">
        <v>0</v>
      </c>
      <c r="G39" s="174">
        <f>ROUND(E39*F39,2)</f>
        <v>0</v>
      </c>
      <c r="H39" s="173">
        <v>0</v>
      </c>
      <c r="I39" s="174">
        <f>ROUND(E39*H39,2)</f>
        <v>0</v>
      </c>
      <c r="J39" s="173">
        <v>35.700000000000003</v>
      </c>
      <c r="K39" s="174">
        <f>ROUND(E39*J39,2)</f>
        <v>3034.5</v>
      </c>
      <c r="L39" s="174">
        <v>21</v>
      </c>
      <c r="M39" s="174">
        <f>G39*(1+L39/100)</f>
        <v>0</v>
      </c>
      <c r="N39" s="172">
        <v>0</v>
      </c>
      <c r="O39" s="172">
        <f>ROUND(E39*N39,2)</f>
        <v>0</v>
      </c>
      <c r="P39" s="172">
        <v>0.126</v>
      </c>
      <c r="Q39" s="172">
        <f>ROUND(E39*P39,2)</f>
        <v>10.71</v>
      </c>
      <c r="R39" s="174" t="s">
        <v>155</v>
      </c>
      <c r="S39" s="174" t="s">
        <v>129</v>
      </c>
      <c r="T39" s="175" t="s">
        <v>129</v>
      </c>
      <c r="U39" s="158">
        <v>3.4000000000000002E-2</v>
      </c>
      <c r="V39" s="158">
        <f>ROUND(E39*U39,2)</f>
        <v>2.89</v>
      </c>
      <c r="W39" s="158"/>
      <c r="X39" s="158" t="s">
        <v>130</v>
      </c>
      <c r="Y39" s="158" t="s">
        <v>131</v>
      </c>
      <c r="Z39" s="148"/>
      <c r="AA39" s="148"/>
      <c r="AB39" s="148"/>
      <c r="AC39" s="148"/>
      <c r="AD39" s="148"/>
      <c r="AE39" s="148"/>
      <c r="AF39" s="148"/>
      <c r="AG39" s="148" t="s">
        <v>132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186" t="s">
        <v>233</v>
      </c>
      <c r="D40" s="159"/>
      <c r="E40" s="160">
        <v>85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136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69">
        <v>13</v>
      </c>
      <c r="B41" s="170" t="s">
        <v>180</v>
      </c>
      <c r="C41" s="185" t="s">
        <v>181</v>
      </c>
      <c r="D41" s="171" t="s">
        <v>148</v>
      </c>
      <c r="E41" s="172">
        <v>27</v>
      </c>
      <c r="F41" s="173">
        <v>0</v>
      </c>
      <c r="G41" s="174">
        <f>ROUND(E41*F41,2)</f>
        <v>0</v>
      </c>
      <c r="H41" s="173">
        <v>0</v>
      </c>
      <c r="I41" s="174">
        <f>ROUND(E41*H41,2)</f>
        <v>0</v>
      </c>
      <c r="J41" s="173">
        <v>39.51</v>
      </c>
      <c r="K41" s="174">
        <f>ROUND(E41*J41,2)</f>
        <v>1066.77</v>
      </c>
      <c r="L41" s="174">
        <v>21</v>
      </c>
      <c r="M41" s="174">
        <f>G41*(1+L41/100)</f>
        <v>0</v>
      </c>
      <c r="N41" s="172">
        <v>0</v>
      </c>
      <c r="O41" s="172">
        <f>ROUND(E41*N41,2)</f>
        <v>0</v>
      </c>
      <c r="P41" s="172">
        <v>0</v>
      </c>
      <c r="Q41" s="172">
        <f>ROUND(E41*P41,2)</f>
        <v>0</v>
      </c>
      <c r="R41" s="174"/>
      <c r="S41" s="174" t="s">
        <v>149</v>
      </c>
      <c r="T41" s="175" t="s">
        <v>150</v>
      </c>
      <c r="U41" s="158">
        <v>0</v>
      </c>
      <c r="V41" s="158">
        <f>ROUND(E41*U41,2)</f>
        <v>0</v>
      </c>
      <c r="W41" s="158"/>
      <c r="X41" s="158" t="s">
        <v>151</v>
      </c>
      <c r="Y41" s="158" t="s">
        <v>131</v>
      </c>
      <c r="Z41" s="148"/>
      <c r="AA41" s="148"/>
      <c r="AB41" s="148"/>
      <c r="AC41" s="148"/>
      <c r="AD41" s="148"/>
      <c r="AE41" s="148"/>
      <c r="AF41" s="148"/>
      <c r="AG41" s="148" t="s">
        <v>152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186" t="s">
        <v>237</v>
      </c>
      <c r="D42" s="159"/>
      <c r="E42" s="160">
        <v>27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136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69">
        <v>14</v>
      </c>
      <c r="B43" s="170" t="s">
        <v>183</v>
      </c>
      <c r="C43" s="185" t="s">
        <v>184</v>
      </c>
      <c r="D43" s="171" t="s">
        <v>148</v>
      </c>
      <c r="E43" s="172">
        <v>21</v>
      </c>
      <c r="F43" s="173">
        <v>0</v>
      </c>
      <c r="G43" s="174">
        <f>ROUND(E43*F43,2)</f>
        <v>0</v>
      </c>
      <c r="H43" s="173">
        <v>0</v>
      </c>
      <c r="I43" s="174">
        <f>ROUND(E43*H43,2)</f>
        <v>0</v>
      </c>
      <c r="J43" s="173">
        <v>1423.1</v>
      </c>
      <c r="K43" s="174">
        <f>ROUND(E43*J43,2)</f>
        <v>29885.1</v>
      </c>
      <c r="L43" s="174">
        <v>21</v>
      </c>
      <c r="M43" s="174">
        <f>G43*(1+L43/100)</f>
        <v>0</v>
      </c>
      <c r="N43" s="172">
        <v>0</v>
      </c>
      <c r="O43" s="172">
        <f>ROUND(E43*N43,2)</f>
        <v>0</v>
      </c>
      <c r="P43" s="172">
        <v>0</v>
      </c>
      <c r="Q43" s="172">
        <f>ROUND(E43*P43,2)</f>
        <v>0</v>
      </c>
      <c r="R43" s="174"/>
      <c r="S43" s="174" t="s">
        <v>149</v>
      </c>
      <c r="T43" s="175" t="s">
        <v>150</v>
      </c>
      <c r="U43" s="158">
        <v>0</v>
      </c>
      <c r="V43" s="158">
        <f>ROUND(E43*U43,2)</f>
        <v>0</v>
      </c>
      <c r="W43" s="158"/>
      <c r="X43" s="158" t="s">
        <v>151</v>
      </c>
      <c r="Y43" s="158" t="s">
        <v>131</v>
      </c>
      <c r="Z43" s="148"/>
      <c r="AA43" s="148"/>
      <c r="AB43" s="148"/>
      <c r="AC43" s="148"/>
      <c r="AD43" s="148"/>
      <c r="AE43" s="148"/>
      <c r="AF43" s="148"/>
      <c r="AG43" s="148" t="s">
        <v>152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6" t="s">
        <v>238</v>
      </c>
      <c r="D44" s="159"/>
      <c r="E44" s="160">
        <v>21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136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69">
        <v>15</v>
      </c>
      <c r="B45" s="170" t="s">
        <v>186</v>
      </c>
      <c r="C45" s="185" t="s">
        <v>187</v>
      </c>
      <c r="D45" s="171" t="s">
        <v>174</v>
      </c>
      <c r="E45" s="172">
        <v>510</v>
      </c>
      <c r="F45" s="173">
        <v>0</v>
      </c>
      <c r="G45" s="174">
        <f>ROUND(E45*F45,2)</f>
        <v>0</v>
      </c>
      <c r="H45" s="173">
        <v>0</v>
      </c>
      <c r="I45" s="174">
        <f>ROUND(E45*H45,2)</f>
        <v>0</v>
      </c>
      <c r="J45" s="173">
        <v>2.4700000000000002</v>
      </c>
      <c r="K45" s="174">
        <f>ROUND(E45*J45,2)</f>
        <v>1259.7</v>
      </c>
      <c r="L45" s="174">
        <v>21</v>
      </c>
      <c r="M45" s="174">
        <f>G45*(1+L45/100)</f>
        <v>0</v>
      </c>
      <c r="N45" s="172">
        <v>0</v>
      </c>
      <c r="O45" s="172">
        <f>ROUND(E45*N45,2)</f>
        <v>0</v>
      </c>
      <c r="P45" s="172">
        <v>0</v>
      </c>
      <c r="Q45" s="172">
        <f>ROUND(E45*P45,2)</f>
        <v>0</v>
      </c>
      <c r="R45" s="174"/>
      <c r="S45" s="174" t="s">
        <v>149</v>
      </c>
      <c r="T45" s="175" t="s">
        <v>150</v>
      </c>
      <c r="U45" s="158">
        <v>0</v>
      </c>
      <c r="V45" s="158">
        <f>ROUND(E45*U45,2)</f>
        <v>0</v>
      </c>
      <c r="W45" s="158"/>
      <c r="X45" s="158" t="s">
        <v>151</v>
      </c>
      <c r="Y45" s="158" t="s">
        <v>131</v>
      </c>
      <c r="Z45" s="148"/>
      <c r="AA45" s="148"/>
      <c r="AB45" s="148"/>
      <c r="AC45" s="148"/>
      <c r="AD45" s="148"/>
      <c r="AE45" s="148"/>
      <c r="AF45" s="148"/>
      <c r="AG45" s="148" t="s">
        <v>152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86" t="s">
        <v>235</v>
      </c>
      <c r="D46" s="159"/>
      <c r="E46" s="160">
        <v>510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136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69">
        <v>16</v>
      </c>
      <c r="B47" s="170" t="s">
        <v>188</v>
      </c>
      <c r="C47" s="185" t="s">
        <v>189</v>
      </c>
      <c r="D47" s="171" t="s">
        <v>174</v>
      </c>
      <c r="E47" s="172">
        <v>86.4</v>
      </c>
      <c r="F47" s="173">
        <v>0</v>
      </c>
      <c r="G47" s="174">
        <f>ROUND(E47*F47,2)</f>
        <v>0</v>
      </c>
      <c r="H47" s="173">
        <v>0</v>
      </c>
      <c r="I47" s="174">
        <f>ROUND(E47*H47,2)</f>
        <v>0</v>
      </c>
      <c r="J47" s="173">
        <v>45.62</v>
      </c>
      <c r="K47" s="174">
        <f>ROUND(E47*J47,2)</f>
        <v>3941.57</v>
      </c>
      <c r="L47" s="174">
        <v>21</v>
      </c>
      <c r="M47" s="174">
        <f>G47*(1+L47/100)</f>
        <v>0</v>
      </c>
      <c r="N47" s="172">
        <v>0</v>
      </c>
      <c r="O47" s="172">
        <f>ROUND(E47*N47,2)</f>
        <v>0</v>
      </c>
      <c r="P47" s="172">
        <v>0</v>
      </c>
      <c r="Q47" s="172">
        <f>ROUND(E47*P47,2)</f>
        <v>0</v>
      </c>
      <c r="R47" s="174"/>
      <c r="S47" s="174" t="s">
        <v>149</v>
      </c>
      <c r="T47" s="175" t="s">
        <v>150</v>
      </c>
      <c r="U47" s="158">
        <v>0</v>
      </c>
      <c r="V47" s="158">
        <f>ROUND(E47*U47,2)</f>
        <v>0</v>
      </c>
      <c r="W47" s="158"/>
      <c r="X47" s="158" t="s">
        <v>151</v>
      </c>
      <c r="Y47" s="158" t="s">
        <v>131</v>
      </c>
      <c r="Z47" s="148"/>
      <c r="AA47" s="148"/>
      <c r="AB47" s="148"/>
      <c r="AC47" s="148"/>
      <c r="AD47" s="148"/>
      <c r="AE47" s="148"/>
      <c r="AF47" s="148"/>
      <c r="AG47" s="148" t="s">
        <v>152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6" t="s">
        <v>239</v>
      </c>
      <c r="D48" s="159"/>
      <c r="E48" s="160">
        <v>86.4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136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2" t="s">
        <v>123</v>
      </c>
      <c r="B49" s="163" t="s">
        <v>89</v>
      </c>
      <c r="C49" s="184" t="s">
        <v>90</v>
      </c>
      <c r="D49" s="164"/>
      <c r="E49" s="165"/>
      <c r="F49" s="166"/>
      <c r="G49" s="166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10981.02</v>
      </c>
      <c r="L49" s="166"/>
      <c r="M49" s="166">
        <f>SUM(M50:M51)</f>
        <v>0</v>
      </c>
      <c r="N49" s="165"/>
      <c r="O49" s="165">
        <f>SUM(O50:O51)</f>
        <v>0</v>
      </c>
      <c r="P49" s="165"/>
      <c r="Q49" s="165">
        <f>SUM(Q50:Q51)</f>
        <v>0</v>
      </c>
      <c r="R49" s="166"/>
      <c r="S49" s="166"/>
      <c r="T49" s="167"/>
      <c r="U49" s="161"/>
      <c r="V49" s="161">
        <f>SUM(V50:V51)</f>
        <v>18.07</v>
      </c>
      <c r="W49" s="161"/>
      <c r="X49" s="161"/>
      <c r="Y49" s="161"/>
      <c r="AG49" t="s">
        <v>124</v>
      </c>
    </row>
    <row r="50" spans="1:60" outlineLevel="1" x14ac:dyDescent="0.2">
      <c r="A50" s="169">
        <v>17</v>
      </c>
      <c r="B50" s="170" t="s">
        <v>191</v>
      </c>
      <c r="C50" s="185" t="s">
        <v>192</v>
      </c>
      <c r="D50" s="171" t="s">
        <v>160</v>
      </c>
      <c r="E50" s="172">
        <v>141.14420000000001</v>
      </c>
      <c r="F50" s="173">
        <v>0</v>
      </c>
      <c r="G50" s="174">
        <f>ROUND(E50*F50,2)</f>
        <v>0</v>
      </c>
      <c r="H50" s="173">
        <v>0</v>
      </c>
      <c r="I50" s="174">
        <f>ROUND(E50*H50,2)</f>
        <v>0</v>
      </c>
      <c r="J50" s="173">
        <v>77.8</v>
      </c>
      <c r="K50" s="174">
        <f>ROUND(E50*J50,2)</f>
        <v>10981.02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155</v>
      </c>
      <c r="S50" s="174" t="s">
        <v>129</v>
      </c>
      <c r="T50" s="175" t="s">
        <v>129</v>
      </c>
      <c r="U50" s="158">
        <v>0.128</v>
      </c>
      <c r="V50" s="158">
        <f>ROUND(E50*U50,2)</f>
        <v>18.07</v>
      </c>
      <c r="W50" s="158"/>
      <c r="X50" s="158" t="s">
        <v>193</v>
      </c>
      <c r="Y50" s="158" t="s">
        <v>131</v>
      </c>
      <c r="Z50" s="148"/>
      <c r="AA50" s="148"/>
      <c r="AB50" s="148"/>
      <c r="AC50" s="148"/>
      <c r="AD50" s="148"/>
      <c r="AE50" s="148"/>
      <c r="AF50" s="148"/>
      <c r="AG50" s="148" t="s">
        <v>194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247" t="s">
        <v>195</v>
      </c>
      <c r="D51" s="248"/>
      <c r="E51" s="248"/>
      <c r="F51" s="248"/>
      <c r="G51" s="24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134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">
      <c r="A52" s="162" t="s">
        <v>123</v>
      </c>
      <c r="B52" s="163" t="s">
        <v>91</v>
      </c>
      <c r="C52" s="184" t="s">
        <v>92</v>
      </c>
      <c r="D52" s="164"/>
      <c r="E52" s="165"/>
      <c r="F52" s="166"/>
      <c r="G52" s="166">
        <f>SUMIF(AG53:AG59,"&lt;&gt;NOR",G53:G59)</f>
        <v>0</v>
      </c>
      <c r="H52" s="166"/>
      <c r="I52" s="166">
        <f>SUM(I53:I59)</f>
        <v>0</v>
      </c>
      <c r="J52" s="166"/>
      <c r="K52" s="166">
        <f>SUM(K53:K59)</f>
        <v>13269.689999999999</v>
      </c>
      <c r="L52" s="166"/>
      <c r="M52" s="166">
        <f>SUM(M53:M59)</f>
        <v>0</v>
      </c>
      <c r="N52" s="165"/>
      <c r="O52" s="165">
        <f>SUM(O53:O59)</f>
        <v>0</v>
      </c>
      <c r="P52" s="165"/>
      <c r="Q52" s="165">
        <f>SUM(Q53:Q59)</f>
        <v>0</v>
      </c>
      <c r="R52" s="166"/>
      <c r="S52" s="166"/>
      <c r="T52" s="167"/>
      <c r="U52" s="161"/>
      <c r="V52" s="161">
        <f>SUM(V53:V59)</f>
        <v>3.63</v>
      </c>
      <c r="W52" s="161"/>
      <c r="X52" s="161"/>
      <c r="Y52" s="161"/>
      <c r="AG52" t="s">
        <v>124</v>
      </c>
    </row>
    <row r="53" spans="1:60" outlineLevel="1" x14ac:dyDescent="0.2">
      <c r="A53" s="169">
        <v>18</v>
      </c>
      <c r="B53" s="170" t="s">
        <v>196</v>
      </c>
      <c r="C53" s="185" t="s">
        <v>197</v>
      </c>
      <c r="D53" s="171" t="s">
        <v>198</v>
      </c>
      <c r="E53" s="172">
        <v>5.3550000000000004</v>
      </c>
      <c r="F53" s="173">
        <v>0</v>
      </c>
      <c r="G53" s="174">
        <f>ROUND(E53*F53,2)</f>
        <v>0</v>
      </c>
      <c r="H53" s="173">
        <v>0</v>
      </c>
      <c r="I53" s="174">
        <f>ROUND(E53*H53,2)</f>
        <v>0</v>
      </c>
      <c r="J53" s="173">
        <v>564</v>
      </c>
      <c r="K53" s="174">
        <f>ROUND(E53*J53,2)</f>
        <v>3020.22</v>
      </c>
      <c r="L53" s="174">
        <v>21</v>
      </c>
      <c r="M53" s="174">
        <f>G53*(1+L53/100)</f>
        <v>0</v>
      </c>
      <c r="N53" s="172">
        <v>0</v>
      </c>
      <c r="O53" s="172">
        <f>ROUND(E53*N53,2)</f>
        <v>0</v>
      </c>
      <c r="P53" s="172">
        <v>0</v>
      </c>
      <c r="Q53" s="172">
        <f>ROUND(E53*P53,2)</f>
        <v>0</v>
      </c>
      <c r="R53" s="174" t="s">
        <v>128</v>
      </c>
      <c r="S53" s="174" t="s">
        <v>129</v>
      </c>
      <c r="T53" s="175" t="s">
        <v>129</v>
      </c>
      <c r="U53" s="158">
        <v>0</v>
      </c>
      <c r="V53" s="158">
        <f>ROUND(E53*U53,2)</f>
        <v>0</v>
      </c>
      <c r="W53" s="158"/>
      <c r="X53" s="158" t="s">
        <v>130</v>
      </c>
      <c r="Y53" s="158" t="s">
        <v>131</v>
      </c>
      <c r="Z53" s="148"/>
      <c r="AA53" s="148"/>
      <c r="AB53" s="148"/>
      <c r="AC53" s="148"/>
      <c r="AD53" s="148"/>
      <c r="AE53" s="148"/>
      <c r="AF53" s="148"/>
      <c r="AG53" s="148" t="s">
        <v>132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6" t="s">
        <v>240</v>
      </c>
      <c r="D54" s="159"/>
      <c r="E54" s="160">
        <v>5.3550000000000004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136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33.75" outlineLevel="1" x14ac:dyDescent="0.2">
      <c r="A55" s="169">
        <v>19</v>
      </c>
      <c r="B55" s="170" t="s">
        <v>200</v>
      </c>
      <c r="C55" s="185" t="s">
        <v>201</v>
      </c>
      <c r="D55" s="171" t="s">
        <v>160</v>
      </c>
      <c r="E55" s="172">
        <v>246.33</v>
      </c>
      <c r="F55" s="173">
        <v>0</v>
      </c>
      <c r="G55" s="174">
        <f>ROUND(E55*F55,2)</f>
        <v>0</v>
      </c>
      <c r="H55" s="173">
        <v>0</v>
      </c>
      <c r="I55" s="174">
        <f>ROUND(E55*H55,2)</f>
        <v>0</v>
      </c>
      <c r="J55" s="173">
        <v>35</v>
      </c>
      <c r="K55" s="174">
        <f>ROUND(E55*J55,2)</f>
        <v>8621.5499999999993</v>
      </c>
      <c r="L55" s="174">
        <v>21</v>
      </c>
      <c r="M55" s="174">
        <f>G55*(1+L55/100)</f>
        <v>0</v>
      </c>
      <c r="N55" s="172">
        <v>0</v>
      </c>
      <c r="O55" s="172">
        <f>ROUND(E55*N55,2)</f>
        <v>0</v>
      </c>
      <c r="P55" s="172">
        <v>0</v>
      </c>
      <c r="Q55" s="172">
        <f>ROUND(E55*P55,2)</f>
        <v>0</v>
      </c>
      <c r="R55" s="174" t="s">
        <v>202</v>
      </c>
      <c r="S55" s="174" t="s">
        <v>129</v>
      </c>
      <c r="T55" s="175" t="s">
        <v>129</v>
      </c>
      <c r="U55" s="158">
        <v>8.0000000000000002E-3</v>
      </c>
      <c r="V55" s="158">
        <f>ROUND(E55*U55,2)</f>
        <v>1.97</v>
      </c>
      <c r="W55" s="158"/>
      <c r="X55" s="158" t="s">
        <v>130</v>
      </c>
      <c r="Y55" s="158" t="s">
        <v>131</v>
      </c>
      <c r="Z55" s="148"/>
      <c r="AA55" s="148"/>
      <c r="AB55" s="148"/>
      <c r="AC55" s="148"/>
      <c r="AD55" s="148"/>
      <c r="AE55" s="148"/>
      <c r="AF55" s="148"/>
      <c r="AG55" s="148" t="s">
        <v>132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2" x14ac:dyDescent="0.2">
      <c r="A56" s="155"/>
      <c r="B56" s="156"/>
      <c r="C56" s="247" t="s">
        <v>203</v>
      </c>
      <c r="D56" s="248"/>
      <c r="E56" s="248"/>
      <c r="F56" s="248"/>
      <c r="G56" s="24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134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76" t="str">
        <f>C56</f>
        <v>vybouraných hmot se složením a hrubým urovnáním nebo přeložením na jiný dopravní prostředek, nebo nakládání na dopravní prostředek pro vodorovnou dopravu,</v>
      </c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6" t="s">
        <v>241</v>
      </c>
      <c r="D57" s="159"/>
      <c r="E57" s="160">
        <v>246.33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 x14ac:dyDescent="0.2">
      <c r="A58" s="169">
        <v>20</v>
      </c>
      <c r="B58" s="170" t="s">
        <v>205</v>
      </c>
      <c r="C58" s="185" t="s">
        <v>206</v>
      </c>
      <c r="D58" s="171" t="s">
        <v>160</v>
      </c>
      <c r="E58" s="172">
        <v>10.71</v>
      </c>
      <c r="F58" s="173">
        <v>0</v>
      </c>
      <c r="G58" s="174">
        <f>ROUND(E58*F58,2)</f>
        <v>0</v>
      </c>
      <c r="H58" s="173">
        <v>0</v>
      </c>
      <c r="I58" s="174">
        <f>ROUND(E58*H58,2)</f>
        <v>0</v>
      </c>
      <c r="J58" s="173">
        <v>152</v>
      </c>
      <c r="K58" s="174">
        <f>ROUND(E58*J58,2)</f>
        <v>1627.92</v>
      </c>
      <c r="L58" s="174">
        <v>21</v>
      </c>
      <c r="M58" s="174">
        <f>G58*(1+L58/100)</f>
        <v>0</v>
      </c>
      <c r="N58" s="172">
        <v>0</v>
      </c>
      <c r="O58" s="172">
        <f>ROUND(E58*N58,2)</f>
        <v>0</v>
      </c>
      <c r="P58" s="172">
        <v>0</v>
      </c>
      <c r="Q58" s="172">
        <f>ROUND(E58*P58,2)</f>
        <v>0</v>
      </c>
      <c r="R58" s="174" t="s">
        <v>202</v>
      </c>
      <c r="S58" s="174" t="s">
        <v>129</v>
      </c>
      <c r="T58" s="175" t="s">
        <v>129</v>
      </c>
      <c r="U58" s="158">
        <v>0.155</v>
      </c>
      <c r="V58" s="158">
        <f>ROUND(E58*U58,2)</f>
        <v>1.66</v>
      </c>
      <c r="W58" s="158"/>
      <c r="X58" s="158" t="s">
        <v>207</v>
      </c>
      <c r="Y58" s="158" t="s">
        <v>131</v>
      </c>
      <c r="Z58" s="148"/>
      <c r="AA58" s="148"/>
      <c r="AB58" s="148"/>
      <c r="AC58" s="148"/>
      <c r="AD58" s="148"/>
      <c r="AE58" s="148"/>
      <c r="AF58" s="148"/>
      <c r="AG58" s="148" t="s">
        <v>208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2" x14ac:dyDescent="0.2">
      <c r="A59" s="155"/>
      <c r="B59" s="156"/>
      <c r="C59" s="247" t="s">
        <v>203</v>
      </c>
      <c r="D59" s="248"/>
      <c r="E59" s="248"/>
      <c r="F59" s="248"/>
      <c r="G59" s="24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134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76" t="str">
        <f>C59</f>
        <v>vybouraných hmot se složením a hrubým urovnáním nebo přeložením na jiný dopravní prostředek, nebo nakládání na dopravní prostředek pro vodorovnou dopravu,</v>
      </c>
      <c r="BB59" s="148"/>
      <c r="BC59" s="148"/>
      <c r="BD59" s="148"/>
      <c r="BE59" s="148"/>
      <c r="BF59" s="148"/>
      <c r="BG59" s="148"/>
      <c r="BH59" s="148"/>
    </row>
    <row r="60" spans="1:60" x14ac:dyDescent="0.2">
      <c r="A60" s="162" t="s">
        <v>123</v>
      </c>
      <c r="B60" s="163" t="s">
        <v>94</v>
      </c>
      <c r="C60" s="184" t="s">
        <v>28</v>
      </c>
      <c r="D60" s="164"/>
      <c r="E60" s="165"/>
      <c r="F60" s="166"/>
      <c r="G60" s="166">
        <f>SUMIF(AG61:AG69,"&lt;&gt;NOR",G61:G69)</f>
        <v>0</v>
      </c>
      <c r="H60" s="166"/>
      <c r="I60" s="166">
        <f>SUM(I61:I69)</f>
        <v>0</v>
      </c>
      <c r="J60" s="166"/>
      <c r="K60" s="166">
        <f>SUM(K61:K69)</f>
        <v>20000</v>
      </c>
      <c r="L60" s="166"/>
      <c r="M60" s="166">
        <f>SUM(M61:M69)</f>
        <v>0</v>
      </c>
      <c r="N60" s="165"/>
      <c r="O60" s="165">
        <f>SUM(O61:O69)</f>
        <v>0</v>
      </c>
      <c r="P60" s="165"/>
      <c r="Q60" s="165">
        <f>SUM(Q61:Q69)</f>
        <v>0</v>
      </c>
      <c r="R60" s="166"/>
      <c r="S60" s="166"/>
      <c r="T60" s="167"/>
      <c r="U60" s="161"/>
      <c r="V60" s="161">
        <f>SUM(V61:V69)</f>
        <v>0</v>
      </c>
      <c r="W60" s="161"/>
      <c r="X60" s="161"/>
      <c r="Y60" s="161"/>
      <c r="AG60" t="s">
        <v>124</v>
      </c>
    </row>
    <row r="61" spans="1:60" outlineLevel="1" x14ac:dyDescent="0.2">
      <c r="A61" s="169">
        <v>21</v>
      </c>
      <c r="B61" s="170" t="s">
        <v>209</v>
      </c>
      <c r="C61" s="185" t="s">
        <v>210</v>
      </c>
      <c r="D61" s="171" t="s">
        <v>211</v>
      </c>
      <c r="E61" s="172">
        <v>1</v>
      </c>
      <c r="F61" s="173">
        <v>0</v>
      </c>
      <c r="G61" s="174">
        <f>ROUND(E61*F61,2)</f>
        <v>0</v>
      </c>
      <c r="H61" s="173">
        <v>0</v>
      </c>
      <c r="I61" s="174">
        <f>ROUND(E61*H61,2)</f>
        <v>0</v>
      </c>
      <c r="J61" s="173">
        <v>7500</v>
      </c>
      <c r="K61" s="174">
        <f>ROUND(E61*J61,2)</f>
        <v>7500</v>
      </c>
      <c r="L61" s="174">
        <v>21</v>
      </c>
      <c r="M61" s="174">
        <f>G61*(1+L61/100)</f>
        <v>0</v>
      </c>
      <c r="N61" s="172">
        <v>0</v>
      </c>
      <c r="O61" s="172">
        <f>ROUND(E61*N61,2)</f>
        <v>0</v>
      </c>
      <c r="P61" s="172">
        <v>0</v>
      </c>
      <c r="Q61" s="172">
        <f>ROUND(E61*P61,2)</f>
        <v>0</v>
      </c>
      <c r="R61" s="174"/>
      <c r="S61" s="174" t="s">
        <v>129</v>
      </c>
      <c r="T61" s="175" t="s">
        <v>212</v>
      </c>
      <c r="U61" s="158">
        <v>0</v>
      </c>
      <c r="V61" s="158">
        <f>ROUND(E61*U61,2)</f>
        <v>0</v>
      </c>
      <c r="W61" s="158"/>
      <c r="X61" s="158" t="s">
        <v>213</v>
      </c>
      <c r="Y61" s="158" t="s">
        <v>131</v>
      </c>
      <c r="Z61" s="148"/>
      <c r="AA61" s="148"/>
      <c r="AB61" s="148"/>
      <c r="AC61" s="148"/>
      <c r="AD61" s="148"/>
      <c r="AE61" s="148"/>
      <c r="AF61" s="148"/>
      <c r="AG61" s="148" t="s">
        <v>214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t="33.75" outlineLevel="2" x14ac:dyDescent="0.2">
      <c r="A62" s="155"/>
      <c r="B62" s="156"/>
      <c r="C62" s="249" t="s">
        <v>215</v>
      </c>
      <c r="D62" s="250"/>
      <c r="E62" s="250"/>
      <c r="F62" s="250"/>
      <c r="G62" s="250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216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76" t="str">
        <f>C62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186" t="s">
        <v>217</v>
      </c>
      <c r="D63" s="159"/>
      <c r="E63" s="160">
        <v>1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136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69">
        <v>22</v>
      </c>
      <c r="B64" s="170" t="s">
        <v>218</v>
      </c>
      <c r="C64" s="185" t="s">
        <v>219</v>
      </c>
      <c r="D64" s="171" t="s">
        <v>211</v>
      </c>
      <c r="E64" s="172">
        <v>1</v>
      </c>
      <c r="F64" s="173">
        <v>0</v>
      </c>
      <c r="G64" s="174">
        <f>ROUND(E64*F64,2)</f>
        <v>0</v>
      </c>
      <c r="H64" s="173">
        <v>0</v>
      </c>
      <c r="I64" s="174">
        <f>ROUND(E64*H64,2)</f>
        <v>0</v>
      </c>
      <c r="J64" s="173">
        <v>5000</v>
      </c>
      <c r="K64" s="174">
        <f>ROUND(E64*J64,2)</f>
        <v>5000</v>
      </c>
      <c r="L64" s="174">
        <v>21</v>
      </c>
      <c r="M64" s="174">
        <f>G64*(1+L64/100)</f>
        <v>0</v>
      </c>
      <c r="N64" s="172">
        <v>0</v>
      </c>
      <c r="O64" s="172">
        <f>ROUND(E64*N64,2)</f>
        <v>0</v>
      </c>
      <c r="P64" s="172">
        <v>0</v>
      </c>
      <c r="Q64" s="172">
        <f>ROUND(E64*P64,2)</f>
        <v>0</v>
      </c>
      <c r="R64" s="174"/>
      <c r="S64" s="174" t="s">
        <v>129</v>
      </c>
      <c r="T64" s="175" t="s">
        <v>212</v>
      </c>
      <c r="U64" s="158">
        <v>0</v>
      </c>
      <c r="V64" s="158">
        <f>ROUND(E64*U64,2)</f>
        <v>0</v>
      </c>
      <c r="W64" s="158"/>
      <c r="X64" s="158" t="s">
        <v>213</v>
      </c>
      <c r="Y64" s="158" t="s">
        <v>131</v>
      </c>
      <c r="Z64" s="148"/>
      <c r="AA64" s="148"/>
      <c r="AB64" s="148"/>
      <c r="AC64" s="148"/>
      <c r="AD64" s="148"/>
      <c r="AE64" s="148"/>
      <c r="AF64" s="148"/>
      <c r="AG64" s="148" t="s">
        <v>214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33.75" outlineLevel="2" x14ac:dyDescent="0.2">
      <c r="A65" s="155"/>
      <c r="B65" s="156"/>
      <c r="C65" s="249" t="s">
        <v>220</v>
      </c>
      <c r="D65" s="250"/>
      <c r="E65" s="250"/>
      <c r="F65" s="250"/>
      <c r="G65" s="250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216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76" t="str">
        <f>C65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86" t="s">
        <v>221</v>
      </c>
      <c r="D66" s="159"/>
      <c r="E66" s="160">
        <v>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136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69">
        <v>23</v>
      </c>
      <c r="B67" s="170" t="s">
        <v>222</v>
      </c>
      <c r="C67" s="185" t="s">
        <v>223</v>
      </c>
      <c r="D67" s="171" t="s">
        <v>211</v>
      </c>
      <c r="E67" s="172">
        <v>1</v>
      </c>
      <c r="F67" s="173">
        <v>0</v>
      </c>
      <c r="G67" s="174">
        <f>ROUND(E67*F67,2)</f>
        <v>0</v>
      </c>
      <c r="H67" s="173">
        <v>0</v>
      </c>
      <c r="I67" s="174">
        <f>ROUND(E67*H67,2)</f>
        <v>0</v>
      </c>
      <c r="J67" s="173">
        <v>7500</v>
      </c>
      <c r="K67" s="174">
        <f>ROUND(E67*J67,2)</f>
        <v>7500</v>
      </c>
      <c r="L67" s="174">
        <v>21</v>
      </c>
      <c r="M67" s="174">
        <f>G67*(1+L67/100)</f>
        <v>0</v>
      </c>
      <c r="N67" s="172">
        <v>0</v>
      </c>
      <c r="O67" s="172">
        <f>ROUND(E67*N67,2)</f>
        <v>0</v>
      </c>
      <c r="P67" s="172">
        <v>0</v>
      </c>
      <c r="Q67" s="172">
        <f>ROUND(E67*P67,2)</f>
        <v>0</v>
      </c>
      <c r="R67" s="174"/>
      <c r="S67" s="174" t="s">
        <v>129</v>
      </c>
      <c r="T67" s="175" t="s">
        <v>212</v>
      </c>
      <c r="U67" s="158">
        <v>0</v>
      </c>
      <c r="V67" s="158">
        <f>ROUND(E67*U67,2)</f>
        <v>0</v>
      </c>
      <c r="W67" s="158"/>
      <c r="X67" s="158" t="s">
        <v>213</v>
      </c>
      <c r="Y67" s="158" t="s">
        <v>131</v>
      </c>
      <c r="Z67" s="148"/>
      <c r="AA67" s="148"/>
      <c r="AB67" s="148"/>
      <c r="AC67" s="148"/>
      <c r="AD67" s="148"/>
      <c r="AE67" s="148"/>
      <c r="AF67" s="148"/>
      <c r="AG67" s="148" t="s">
        <v>214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249" t="s">
        <v>224</v>
      </c>
      <c r="D68" s="250"/>
      <c r="E68" s="250"/>
      <c r="F68" s="250"/>
      <c r="G68" s="250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216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76" t="str">
        <f>C68</f>
        <v>Náklady na individuální zkoušky dodaných a smontovaných technologických zařízení včetně komplexního vyzkoušení.</v>
      </c>
      <c r="BB68" s="148"/>
      <c r="BC68" s="148"/>
      <c r="BD68" s="148"/>
      <c r="BE68" s="148"/>
      <c r="BF68" s="148"/>
      <c r="BG68" s="148"/>
      <c r="BH68" s="148"/>
    </row>
    <row r="69" spans="1:60" outlineLevel="2" x14ac:dyDescent="0.2">
      <c r="A69" s="155"/>
      <c r="B69" s="156"/>
      <c r="C69" s="186" t="s">
        <v>225</v>
      </c>
      <c r="D69" s="159"/>
      <c r="E69" s="160">
        <v>1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136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x14ac:dyDescent="0.2">
      <c r="A70" s="3"/>
      <c r="B70" s="4"/>
      <c r="C70" s="188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v>12</v>
      </c>
      <c r="AF70">
        <v>21</v>
      </c>
      <c r="AG70" t="s">
        <v>109</v>
      </c>
    </row>
    <row r="71" spans="1:60" x14ac:dyDescent="0.2">
      <c r="A71" s="151"/>
      <c r="B71" s="152" t="s">
        <v>29</v>
      </c>
      <c r="C71" s="189"/>
      <c r="D71" s="153"/>
      <c r="E71" s="154"/>
      <c r="F71" s="154"/>
      <c r="G71" s="168">
        <f>G8+G19+G36+G49+G52+G60</f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f>SUMIF(L7:L69,AE70,G7:G69)</f>
        <v>0</v>
      </c>
      <c r="AF71">
        <f>SUMIF(L7:L69,AF70,G7:G69)</f>
        <v>0</v>
      </c>
      <c r="AG71" t="s">
        <v>226</v>
      </c>
    </row>
    <row r="72" spans="1:60" x14ac:dyDescent="0.2">
      <c r="C72" s="190"/>
      <c r="D72" s="10"/>
      <c r="AG72" t="s">
        <v>227</v>
      </c>
    </row>
    <row r="73" spans="1:60" x14ac:dyDescent="0.2">
      <c r="D73" s="10"/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29tRf8QLJBvcg2Tr5CX7bE+H0RRzsyJE6T1cJtSDzkJ98qDANVoXMGtl45QbDc8k7xmpea8u18Phxmj+OejjA==" saltValue="wMzh9D/5wgwJoVbhbYjayA==" spinCount="100000" sheet="1" formatRows="0"/>
  <mergeCells count="17">
    <mergeCell ref="C51:G51"/>
    <mergeCell ref="A1:G1"/>
    <mergeCell ref="C2:G2"/>
    <mergeCell ref="C3:G3"/>
    <mergeCell ref="C4:G4"/>
    <mergeCell ref="C10:G10"/>
    <mergeCell ref="C13:G13"/>
    <mergeCell ref="C16:G16"/>
    <mergeCell ref="C21:G21"/>
    <mergeCell ref="C24:G24"/>
    <mergeCell ref="C27:G27"/>
    <mergeCell ref="C30:G30"/>
    <mergeCell ref="C56:G56"/>
    <mergeCell ref="C59:G59"/>
    <mergeCell ref="C62:G62"/>
    <mergeCell ref="C65:G65"/>
    <mergeCell ref="C68:G6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6" activePane="bottomLeft" state="frozen"/>
      <selection pane="bottomLeft" activeCell="F82" sqref="F82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51" t="s">
        <v>96</v>
      </c>
      <c r="B1" s="251"/>
      <c r="C1" s="251"/>
      <c r="D1" s="251"/>
      <c r="E1" s="251"/>
      <c r="F1" s="251"/>
      <c r="G1" s="251"/>
      <c r="AG1" t="s">
        <v>97</v>
      </c>
    </row>
    <row r="2" spans="1:60" ht="24.95" customHeight="1" x14ac:dyDescent="0.2">
      <c r="A2" s="14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98</v>
      </c>
    </row>
    <row r="3" spans="1:60" ht="24.95" customHeight="1" x14ac:dyDescent="0.2">
      <c r="A3" s="140" t="s">
        <v>8</v>
      </c>
      <c r="B3" s="49" t="s">
        <v>61</v>
      </c>
      <c r="C3" s="252" t="s">
        <v>62</v>
      </c>
      <c r="D3" s="253"/>
      <c r="E3" s="253"/>
      <c r="F3" s="253"/>
      <c r="G3" s="254"/>
      <c r="AC3" s="121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61</v>
      </c>
      <c r="C4" s="255" t="s">
        <v>62</v>
      </c>
      <c r="D4" s="256"/>
      <c r="E4" s="256"/>
      <c r="F4" s="256"/>
      <c r="G4" s="257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29</v>
      </c>
      <c r="H6" s="147" t="s">
        <v>30</v>
      </c>
      <c r="I6" s="147" t="s">
        <v>107</v>
      </c>
      <c r="J6" s="147" t="s">
        <v>31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123</v>
      </c>
      <c r="B8" s="163" t="s">
        <v>77</v>
      </c>
      <c r="C8" s="184" t="s">
        <v>78</v>
      </c>
      <c r="D8" s="164"/>
      <c r="E8" s="165"/>
      <c r="F8" s="166"/>
      <c r="G8" s="166">
        <f>SUMIF(AG9:AG20,"&lt;&gt;NOR",G9:G20)</f>
        <v>0</v>
      </c>
      <c r="H8" s="166"/>
      <c r="I8" s="166">
        <f>SUM(I9:I20)</f>
        <v>5066.8</v>
      </c>
      <c r="J8" s="166"/>
      <c r="K8" s="166">
        <f>SUM(K9:K20)</f>
        <v>19797.099999999999</v>
      </c>
      <c r="L8" s="166"/>
      <c r="M8" s="166">
        <f>SUM(M9:M20)</f>
        <v>0</v>
      </c>
      <c r="N8" s="165"/>
      <c r="O8" s="165">
        <f>SUM(O9:O20)</f>
        <v>16.13</v>
      </c>
      <c r="P8" s="165"/>
      <c r="Q8" s="165">
        <f>SUM(Q9:Q20)</f>
        <v>0</v>
      </c>
      <c r="R8" s="166"/>
      <c r="S8" s="166"/>
      <c r="T8" s="167"/>
      <c r="U8" s="161"/>
      <c r="V8" s="161">
        <f>SUM(V9:V20)</f>
        <v>13.42</v>
      </c>
      <c r="W8" s="161"/>
      <c r="X8" s="161"/>
      <c r="Y8" s="161"/>
      <c r="AG8" t="s">
        <v>124</v>
      </c>
    </row>
    <row r="9" spans="1:60" ht="22.5" outlineLevel="1" x14ac:dyDescent="0.2">
      <c r="A9" s="169">
        <v>1</v>
      </c>
      <c r="B9" s="170" t="s">
        <v>125</v>
      </c>
      <c r="C9" s="185" t="s">
        <v>126</v>
      </c>
      <c r="D9" s="171" t="s">
        <v>127</v>
      </c>
      <c r="E9" s="172">
        <v>3.5000000000000003E-2</v>
      </c>
      <c r="F9" s="173">
        <v>0</v>
      </c>
      <c r="G9" s="174">
        <f>ROUND(E9*F9,2)</f>
        <v>0</v>
      </c>
      <c r="H9" s="173">
        <v>0</v>
      </c>
      <c r="I9" s="174">
        <f>ROUND(E9*H9,2)</f>
        <v>0</v>
      </c>
      <c r="J9" s="173">
        <v>24780</v>
      </c>
      <c r="K9" s="174">
        <f>ROUND(E9*J9,2)</f>
        <v>867.3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128</v>
      </c>
      <c r="S9" s="174" t="s">
        <v>129</v>
      </c>
      <c r="T9" s="175" t="s">
        <v>129</v>
      </c>
      <c r="U9" s="158">
        <v>44.73</v>
      </c>
      <c r="V9" s="158">
        <f>ROUND(E9*U9,2)</f>
        <v>1.57</v>
      </c>
      <c r="W9" s="158"/>
      <c r="X9" s="158" t="s">
        <v>130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132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47" t="s">
        <v>133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6" t="s">
        <v>242</v>
      </c>
      <c r="D11" s="159"/>
      <c r="E11" s="160">
        <v>3.5000000000000003E-2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136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2</v>
      </c>
      <c r="B12" s="170" t="s">
        <v>137</v>
      </c>
      <c r="C12" s="185" t="s">
        <v>138</v>
      </c>
      <c r="D12" s="171" t="s">
        <v>139</v>
      </c>
      <c r="E12" s="172">
        <v>35</v>
      </c>
      <c r="F12" s="173">
        <v>0</v>
      </c>
      <c r="G12" s="174">
        <f>ROUND(E12*F12,2)</f>
        <v>0</v>
      </c>
      <c r="H12" s="173">
        <v>0</v>
      </c>
      <c r="I12" s="174">
        <f>ROUND(E12*H12,2)</f>
        <v>0</v>
      </c>
      <c r="J12" s="173">
        <v>92.4</v>
      </c>
      <c r="K12" s="174">
        <f>ROUND(E12*J12,2)</f>
        <v>3234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128</v>
      </c>
      <c r="S12" s="174" t="s">
        <v>129</v>
      </c>
      <c r="T12" s="175" t="s">
        <v>129</v>
      </c>
      <c r="U12" s="158">
        <v>0.17199999999999999</v>
      </c>
      <c r="V12" s="158">
        <f>ROUND(E12*U12,2)</f>
        <v>6.02</v>
      </c>
      <c r="W12" s="158"/>
      <c r="X12" s="158" t="s">
        <v>130</v>
      </c>
      <c r="Y12" s="158" t="s">
        <v>131</v>
      </c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2" x14ac:dyDescent="0.2">
      <c r="A13" s="155"/>
      <c r="B13" s="156"/>
      <c r="C13" s="247" t="s">
        <v>140</v>
      </c>
      <c r="D13" s="248"/>
      <c r="E13" s="248"/>
      <c r="F13" s="248"/>
      <c r="G13" s="24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s odstraněním kořenů a s případným nutným odklizením křovin a stromů na hromady na vzdálenost do 50 m nebo s naložením na dopravní prostředek, do sklonu terénu 1 : 5,</v>
      </c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186" t="s">
        <v>243</v>
      </c>
      <c r="D14" s="159"/>
      <c r="E14" s="160">
        <v>35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9">
        <v>3</v>
      </c>
      <c r="B15" s="170" t="s">
        <v>142</v>
      </c>
      <c r="C15" s="185" t="s">
        <v>143</v>
      </c>
      <c r="D15" s="171" t="s">
        <v>139</v>
      </c>
      <c r="E15" s="172">
        <v>35</v>
      </c>
      <c r="F15" s="173">
        <v>0</v>
      </c>
      <c r="G15" s="174">
        <f>ROUND(E15*F15,2)</f>
        <v>0</v>
      </c>
      <c r="H15" s="173">
        <v>0</v>
      </c>
      <c r="I15" s="174">
        <f>ROUND(E15*H15,2)</f>
        <v>0</v>
      </c>
      <c r="J15" s="173">
        <v>72.400000000000006</v>
      </c>
      <c r="K15" s="174">
        <f>ROUND(E15*J15,2)</f>
        <v>2534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 t="s">
        <v>128</v>
      </c>
      <c r="S15" s="174" t="s">
        <v>129</v>
      </c>
      <c r="T15" s="175" t="s">
        <v>129</v>
      </c>
      <c r="U15" s="158">
        <v>0</v>
      </c>
      <c r="V15" s="158">
        <f>ROUND(E15*U15,2)</f>
        <v>0</v>
      </c>
      <c r="W15" s="158"/>
      <c r="X15" s="158" t="s">
        <v>130</v>
      </c>
      <c r="Y15" s="158" t="s">
        <v>131</v>
      </c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247" t="s">
        <v>144</v>
      </c>
      <c r="D16" s="248"/>
      <c r="E16" s="248"/>
      <c r="F16" s="248"/>
      <c r="G16" s="24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6" t="s">
        <v>244</v>
      </c>
      <c r="D17" s="159"/>
      <c r="E17" s="160">
        <v>35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7">
        <v>4</v>
      </c>
      <c r="B18" s="178" t="s">
        <v>231</v>
      </c>
      <c r="C18" s="187" t="s">
        <v>232</v>
      </c>
      <c r="D18" s="179" t="s">
        <v>148</v>
      </c>
      <c r="E18" s="180">
        <v>15</v>
      </c>
      <c r="F18" s="173">
        <v>0</v>
      </c>
      <c r="G18" s="182">
        <f>ROUND(E18*F18,2)</f>
        <v>0</v>
      </c>
      <c r="H18" s="181">
        <v>0</v>
      </c>
      <c r="I18" s="182">
        <f>ROUND(E18*H18,2)</f>
        <v>0</v>
      </c>
      <c r="J18" s="181">
        <v>690.52</v>
      </c>
      <c r="K18" s="182">
        <f>ROUND(E18*J18,2)</f>
        <v>10357.799999999999</v>
      </c>
      <c r="L18" s="182">
        <v>21</v>
      </c>
      <c r="M18" s="182">
        <f>G18*(1+L18/100)</f>
        <v>0</v>
      </c>
      <c r="N18" s="180">
        <v>0</v>
      </c>
      <c r="O18" s="180">
        <f>ROUND(E18*N18,2)</f>
        <v>0</v>
      </c>
      <c r="P18" s="180">
        <v>0</v>
      </c>
      <c r="Q18" s="180">
        <f>ROUND(E18*P18,2)</f>
        <v>0</v>
      </c>
      <c r="R18" s="182"/>
      <c r="S18" s="182" t="s">
        <v>149</v>
      </c>
      <c r="T18" s="183" t="s">
        <v>150</v>
      </c>
      <c r="U18" s="158">
        <v>0</v>
      </c>
      <c r="V18" s="158">
        <f>ROUND(E18*U18,2)</f>
        <v>0</v>
      </c>
      <c r="W18" s="158"/>
      <c r="X18" s="158" t="s">
        <v>151</v>
      </c>
      <c r="Y18" s="158" t="s">
        <v>131</v>
      </c>
      <c r="Z18" s="148"/>
      <c r="AA18" s="148"/>
      <c r="AB18" s="148"/>
      <c r="AC18" s="148"/>
      <c r="AD18" s="148"/>
      <c r="AE18" s="148"/>
      <c r="AF18" s="148"/>
      <c r="AG18" s="148" t="s">
        <v>152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9">
        <v>5</v>
      </c>
      <c r="B19" s="170" t="s">
        <v>245</v>
      </c>
      <c r="C19" s="185" t="s">
        <v>246</v>
      </c>
      <c r="D19" s="171" t="s">
        <v>247</v>
      </c>
      <c r="E19" s="172">
        <v>8.4</v>
      </c>
      <c r="F19" s="173">
        <v>0</v>
      </c>
      <c r="G19" s="174">
        <f>ROUND(E19*F19,2)</f>
        <v>0</v>
      </c>
      <c r="H19" s="173">
        <v>603.19000000000005</v>
      </c>
      <c r="I19" s="174">
        <f>ROUND(E19*H19,2)</f>
        <v>5066.8</v>
      </c>
      <c r="J19" s="173">
        <v>333.81</v>
      </c>
      <c r="K19" s="174">
        <f>ROUND(E19*J19,2)</f>
        <v>2804</v>
      </c>
      <c r="L19" s="174">
        <v>21</v>
      </c>
      <c r="M19" s="174">
        <f>G19*(1+L19/100)</f>
        <v>0</v>
      </c>
      <c r="N19" s="172">
        <v>1.92</v>
      </c>
      <c r="O19" s="172">
        <f>ROUND(E19*N19,2)</f>
        <v>16.13</v>
      </c>
      <c r="P19" s="172">
        <v>0</v>
      </c>
      <c r="Q19" s="172">
        <f>ROUND(E19*P19,2)</f>
        <v>0</v>
      </c>
      <c r="R19" s="174"/>
      <c r="S19" s="174" t="s">
        <v>149</v>
      </c>
      <c r="T19" s="175" t="s">
        <v>129</v>
      </c>
      <c r="U19" s="158">
        <v>0.69352000000000003</v>
      </c>
      <c r="V19" s="158">
        <f>ROUND(E19*U19,2)</f>
        <v>5.83</v>
      </c>
      <c r="W19" s="158"/>
      <c r="X19" s="158" t="s">
        <v>151</v>
      </c>
      <c r="Y19" s="158" t="s">
        <v>131</v>
      </c>
      <c r="Z19" s="148"/>
      <c r="AA19" s="148"/>
      <c r="AB19" s="148"/>
      <c r="AC19" s="148"/>
      <c r="AD19" s="148"/>
      <c r="AE19" s="148"/>
      <c r="AF19" s="148"/>
      <c r="AG19" s="148" t="s">
        <v>152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86" t="s">
        <v>248</v>
      </c>
      <c r="D20" s="159"/>
      <c r="E20" s="160">
        <v>8.4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136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x14ac:dyDescent="0.2">
      <c r="A21" s="162" t="s">
        <v>123</v>
      </c>
      <c r="B21" s="163" t="s">
        <v>79</v>
      </c>
      <c r="C21" s="184" t="s">
        <v>80</v>
      </c>
      <c r="D21" s="164"/>
      <c r="E21" s="165"/>
      <c r="F21" s="166"/>
      <c r="G21" s="166">
        <f>SUMIF(AG22:AG25,"&lt;&gt;NOR",G22:G25)</f>
        <v>0</v>
      </c>
      <c r="H21" s="166"/>
      <c r="I21" s="166">
        <f>SUM(I22:I25)</f>
        <v>20590.79</v>
      </c>
      <c r="J21" s="166"/>
      <c r="K21" s="166">
        <f>SUM(K22:K25)</f>
        <v>46288.61</v>
      </c>
      <c r="L21" s="166"/>
      <c r="M21" s="166">
        <f>SUM(M22:M25)</f>
        <v>0</v>
      </c>
      <c r="N21" s="165"/>
      <c r="O21" s="165">
        <f>SUM(O22:O25)</f>
        <v>6.97</v>
      </c>
      <c r="P21" s="165"/>
      <c r="Q21" s="165">
        <f>SUM(Q22:Q25)</f>
        <v>0</v>
      </c>
      <c r="R21" s="166"/>
      <c r="S21" s="166"/>
      <c r="T21" s="167"/>
      <c r="U21" s="161"/>
      <c r="V21" s="161">
        <f>SUM(V22:V25)</f>
        <v>63.129999999999995</v>
      </c>
      <c r="W21" s="161"/>
      <c r="X21" s="161"/>
      <c r="Y21" s="161"/>
      <c r="AG21" t="s">
        <v>124</v>
      </c>
    </row>
    <row r="22" spans="1:60" outlineLevel="1" x14ac:dyDescent="0.2">
      <c r="A22" s="169">
        <v>6</v>
      </c>
      <c r="B22" s="170" t="s">
        <v>249</v>
      </c>
      <c r="C22" s="185" t="s">
        <v>250</v>
      </c>
      <c r="D22" s="171" t="s">
        <v>247</v>
      </c>
      <c r="E22" s="172">
        <v>2.5</v>
      </c>
      <c r="F22" s="173">
        <v>0</v>
      </c>
      <c r="G22" s="174">
        <f>ROUND(E22*F22,2)</f>
        <v>0</v>
      </c>
      <c r="H22" s="173">
        <v>5288.52</v>
      </c>
      <c r="I22" s="174">
        <f>ROUND(E22*H22,2)</f>
        <v>13221.3</v>
      </c>
      <c r="J22" s="173">
        <v>16061.48</v>
      </c>
      <c r="K22" s="174">
        <f>ROUND(E22*J22,2)</f>
        <v>40153.699999999997</v>
      </c>
      <c r="L22" s="174">
        <v>21</v>
      </c>
      <c r="M22" s="174">
        <f>G22*(1+L22/100)</f>
        <v>0</v>
      </c>
      <c r="N22" s="172">
        <v>2.7069299999999998</v>
      </c>
      <c r="O22" s="172">
        <f>ROUND(E22*N22,2)</f>
        <v>6.77</v>
      </c>
      <c r="P22" s="172">
        <v>0</v>
      </c>
      <c r="Q22" s="172">
        <f>ROUND(E22*P22,2)</f>
        <v>0</v>
      </c>
      <c r="R22" s="174"/>
      <c r="S22" s="174" t="s">
        <v>149</v>
      </c>
      <c r="T22" s="175" t="s">
        <v>129</v>
      </c>
      <c r="U22" s="158">
        <v>22.090769999999999</v>
      </c>
      <c r="V22" s="158">
        <f>ROUND(E22*U22,2)</f>
        <v>55.23</v>
      </c>
      <c r="W22" s="158"/>
      <c r="X22" s="158" t="s">
        <v>151</v>
      </c>
      <c r="Y22" s="158" t="s">
        <v>131</v>
      </c>
      <c r="Z22" s="148"/>
      <c r="AA22" s="148"/>
      <c r="AB22" s="148"/>
      <c r="AC22" s="148"/>
      <c r="AD22" s="148"/>
      <c r="AE22" s="148"/>
      <c r="AF22" s="148"/>
      <c r="AG22" s="148" t="s">
        <v>152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86" t="s">
        <v>251</v>
      </c>
      <c r="D23" s="159"/>
      <c r="E23" s="160">
        <v>2.5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136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69">
        <v>7</v>
      </c>
      <c r="B24" s="170" t="s">
        <v>252</v>
      </c>
      <c r="C24" s="185" t="s">
        <v>253</v>
      </c>
      <c r="D24" s="171" t="s">
        <v>254</v>
      </c>
      <c r="E24" s="172">
        <v>0.19600000000000001</v>
      </c>
      <c r="F24" s="173">
        <v>0</v>
      </c>
      <c r="G24" s="174">
        <f>ROUND(E24*F24,2)</f>
        <v>0</v>
      </c>
      <c r="H24" s="173">
        <v>37599.43</v>
      </c>
      <c r="I24" s="174">
        <f>ROUND(E24*H24,2)</f>
        <v>7369.49</v>
      </c>
      <c r="J24" s="173">
        <v>31300.57</v>
      </c>
      <c r="K24" s="174">
        <f>ROUND(E24*J24,2)</f>
        <v>6134.91</v>
      </c>
      <c r="L24" s="174">
        <v>21</v>
      </c>
      <c r="M24" s="174">
        <f>G24*(1+L24/100)</f>
        <v>0</v>
      </c>
      <c r="N24" s="172">
        <v>1.0044200000000001</v>
      </c>
      <c r="O24" s="172">
        <f>ROUND(E24*N24,2)</f>
        <v>0.2</v>
      </c>
      <c r="P24" s="172">
        <v>0</v>
      </c>
      <c r="Q24" s="172">
        <f>ROUND(E24*P24,2)</f>
        <v>0</v>
      </c>
      <c r="R24" s="174"/>
      <c r="S24" s="174" t="s">
        <v>149</v>
      </c>
      <c r="T24" s="175" t="s">
        <v>129</v>
      </c>
      <c r="U24" s="158">
        <v>40.305349999999997</v>
      </c>
      <c r="V24" s="158">
        <f>ROUND(E24*U24,2)</f>
        <v>7.9</v>
      </c>
      <c r="W24" s="158"/>
      <c r="X24" s="158" t="s">
        <v>151</v>
      </c>
      <c r="Y24" s="158" t="s">
        <v>131</v>
      </c>
      <c r="Z24" s="148"/>
      <c r="AA24" s="148"/>
      <c r="AB24" s="148"/>
      <c r="AC24" s="148"/>
      <c r="AD24" s="148"/>
      <c r="AE24" s="148"/>
      <c r="AF24" s="148"/>
      <c r="AG24" s="148" t="s">
        <v>152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6" t="s">
        <v>255</v>
      </c>
      <c r="D25" s="159"/>
      <c r="E25" s="160">
        <v>0.19600000000000001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x14ac:dyDescent="0.2">
      <c r="A26" s="162" t="s">
        <v>123</v>
      </c>
      <c r="B26" s="163" t="s">
        <v>81</v>
      </c>
      <c r="C26" s="184" t="s">
        <v>82</v>
      </c>
      <c r="D26" s="164"/>
      <c r="E26" s="165"/>
      <c r="F26" s="166"/>
      <c r="G26" s="166">
        <f>SUMIF(AG27:AG28,"&lt;&gt;NOR",G27:G28)</f>
        <v>0</v>
      </c>
      <c r="H26" s="166"/>
      <c r="I26" s="166">
        <f>SUM(I27:I28)</f>
        <v>23257.69</v>
      </c>
      <c r="J26" s="166"/>
      <c r="K26" s="166">
        <f>SUM(K27:K28)</f>
        <v>43534.31</v>
      </c>
      <c r="L26" s="166"/>
      <c r="M26" s="166">
        <f>SUM(M27:M28)</f>
        <v>0</v>
      </c>
      <c r="N26" s="165"/>
      <c r="O26" s="165">
        <f>SUM(O27:O28)</f>
        <v>31.26</v>
      </c>
      <c r="P26" s="165"/>
      <c r="Q26" s="165">
        <f>SUM(Q27:Q28)</f>
        <v>0</v>
      </c>
      <c r="R26" s="166"/>
      <c r="S26" s="166"/>
      <c r="T26" s="167"/>
      <c r="U26" s="161"/>
      <c r="V26" s="161">
        <f>SUM(V27:V28)</f>
        <v>47.94</v>
      </c>
      <c r="W26" s="161"/>
      <c r="X26" s="161"/>
      <c r="Y26" s="161"/>
      <c r="AG26" t="s">
        <v>124</v>
      </c>
    </row>
    <row r="27" spans="1:60" outlineLevel="1" x14ac:dyDescent="0.2">
      <c r="A27" s="169">
        <v>8</v>
      </c>
      <c r="B27" s="170" t="s">
        <v>256</v>
      </c>
      <c r="C27" s="185" t="s">
        <v>257</v>
      </c>
      <c r="D27" s="171" t="s">
        <v>247</v>
      </c>
      <c r="E27" s="172">
        <v>13.8</v>
      </c>
      <c r="F27" s="173">
        <v>0</v>
      </c>
      <c r="G27" s="174">
        <f>ROUND(E27*F27,2)</f>
        <v>0</v>
      </c>
      <c r="H27" s="173">
        <v>1685.34</v>
      </c>
      <c r="I27" s="174">
        <f>ROUND(E27*H27,2)</f>
        <v>23257.69</v>
      </c>
      <c r="J27" s="173">
        <v>3154.66</v>
      </c>
      <c r="K27" s="174">
        <f>ROUND(E27*J27,2)</f>
        <v>43534.31</v>
      </c>
      <c r="L27" s="174">
        <v>21</v>
      </c>
      <c r="M27" s="174">
        <f>G27*(1+L27/100)</f>
        <v>0</v>
      </c>
      <c r="N27" s="172">
        <v>2.2654999999999998</v>
      </c>
      <c r="O27" s="172">
        <f>ROUND(E27*N27,2)</f>
        <v>31.26</v>
      </c>
      <c r="P27" s="172">
        <v>0</v>
      </c>
      <c r="Q27" s="172">
        <f>ROUND(E27*P27,2)</f>
        <v>0</v>
      </c>
      <c r="R27" s="174"/>
      <c r="S27" s="174" t="s">
        <v>149</v>
      </c>
      <c r="T27" s="175" t="s">
        <v>129</v>
      </c>
      <c r="U27" s="158">
        <v>3.4737900000000002</v>
      </c>
      <c r="V27" s="158">
        <f>ROUND(E27*U27,2)</f>
        <v>47.94</v>
      </c>
      <c r="W27" s="158"/>
      <c r="X27" s="158" t="s">
        <v>151</v>
      </c>
      <c r="Y27" s="158" t="s">
        <v>131</v>
      </c>
      <c r="Z27" s="148"/>
      <c r="AA27" s="148"/>
      <c r="AB27" s="148"/>
      <c r="AC27" s="148"/>
      <c r="AD27" s="148"/>
      <c r="AE27" s="148"/>
      <c r="AF27" s="148"/>
      <c r="AG27" s="148" t="s">
        <v>152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6" t="s">
        <v>258</v>
      </c>
      <c r="D28" s="159"/>
      <c r="E28" s="160">
        <v>13.8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136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2" t="s">
        <v>123</v>
      </c>
      <c r="B29" s="163" t="s">
        <v>83</v>
      </c>
      <c r="C29" s="184" t="s">
        <v>84</v>
      </c>
      <c r="D29" s="164"/>
      <c r="E29" s="165"/>
      <c r="F29" s="166"/>
      <c r="G29" s="166">
        <f>SUMIF(AG30:AG47,"&lt;&gt;NOR",G30:G47)</f>
        <v>0</v>
      </c>
      <c r="H29" s="166"/>
      <c r="I29" s="166">
        <f>SUM(I30:I47)</f>
        <v>567313.44999999995</v>
      </c>
      <c r="J29" s="166"/>
      <c r="K29" s="166">
        <f>SUM(K30:K47)</f>
        <v>66939.05</v>
      </c>
      <c r="L29" s="166"/>
      <c r="M29" s="166">
        <f>SUM(M30:M47)</f>
        <v>0</v>
      </c>
      <c r="N29" s="165"/>
      <c r="O29" s="165">
        <f>SUM(O30:O47)</f>
        <v>219.98000000000002</v>
      </c>
      <c r="P29" s="165"/>
      <c r="Q29" s="165">
        <f>SUM(Q30:Q47)</f>
        <v>0</v>
      </c>
      <c r="R29" s="166"/>
      <c r="S29" s="166"/>
      <c r="T29" s="167"/>
      <c r="U29" s="161"/>
      <c r="V29" s="161">
        <f>SUM(V30:V47)</f>
        <v>46.9</v>
      </c>
      <c r="W29" s="161"/>
      <c r="X29" s="161"/>
      <c r="Y29" s="161"/>
      <c r="AG29" t="s">
        <v>124</v>
      </c>
    </row>
    <row r="30" spans="1:60" outlineLevel="1" x14ac:dyDescent="0.2">
      <c r="A30" s="169">
        <v>9</v>
      </c>
      <c r="B30" s="170" t="s">
        <v>153</v>
      </c>
      <c r="C30" s="185" t="s">
        <v>154</v>
      </c>
      <c r="D30" s="171" t="s">
        <v>139</v>
      </c>
      <c r="E30" s="172">
        <v>100</v>
      </c>
      <c r="F30" s="173">
        <v>0</v>
      </c>
      <c r="G30" s="174">
        <f>ROUND(E30*F30,2)</f>
        <v>0</v>
      </c>
      <c r="H30" s="173">
        <v>81.84</v>
      </c>
      <c r="I30" s="174">
        <f>ROUND(E30*H30,2)</f>
        <v>8184</v>
      </c>
      <c r="J30" s="173">
        <v>36.659999999999997</v>
      </c>
      <c r="K30" s="174">
        <f>ROUND(E30*J30,2)</f>
        <v>3666</v>
      </c>
      <c r="L30" s="174">
        <v>21</v>
      </c>
      <c r="M30" s="174">
        <f>G30*(1+L30/100)</f>
        <v>0</v>
      </c>
      <c r="N30" s="172">
        <v>0.18776000000000001</v>
      </c>
      <c r="O30" s="172">
        <f>ROUND(E30*N30,2)</f>
        <v>18.78</v>
      </c>
      <c r="P30" s="172">
        <v>0</v>
      </c>
      <c r="Q30" s="172">
        <f>ROUND(E30*P30,2)</f>
        <v>0</v>
      </c>
      <c r="R30" s="174" t="s">
        <v>155</v>
      </c>
      <c r="S30" s="174" t="s">
        <v>129</v>
      </c>
      <c r="T30" s="175" t="s">
        <v>129</v>
      </c>
      <c r="U30" s="158">
        <v>5.1999999999999998E-2</v>
      </c>
      <c r="V30" s="158">
        <f>ROUND(E30*U30,2)</f>
        <v>5.2</v>
      </c>
      <c r="W30" s="158"/>
      <c r="X30" s="158" t="s">
        <v>130</v>
      </c>
      <c r="Y30" s="158" t="s">
        <v>131</v>
      </c>
      <c r="Z30" s="148"/>
      <c r="AA30" s="148"/>
      <c r="AB30" s="148"/>
      <c r="AC30" s="148"/>
      <c r="AD30" s="148"/>
      <c r="AE30" s="148"/>
      <c r="AF30" s="148"/>
      <c r="AG30" s="148" t="s">
        <v>132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247" t="s">
        <v>156</v>
      </c>
      <c r="D31" s="248"/>
      <c r="E31" s="248"/>
      <c r="F31" s="248"/>
      <c r="G31" s="24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86" t="s">
        <v>259</v>
      </c>
      <c r="D32" s="159"/>
      <c r="E32" s="160">
        <v>100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136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69">
        <v>10</v>
      </c>
      <c r="B33" s="170" t="s">
        <v>158</v>
      </c>
      <c r="C33" s="185" t="s">
        <v>159</v>
      </c>
      <c r="D33" s="171" t="s">
        <v>160</v>
      </c>
      <c r="E33" s="172">
        <v>74.290000000000006</v>
      </c>
      <c r="F33" s="173">
        <v>0</v>
      </c>
      <c r="G33" s="174">
        <f>ROUND(E33*F33,2)</f>
        <v>0</v>
      </c>
      <c r="H33" s="173">
        <v>2747.56</v>
      </c>
      <c r="I33" s="174">
        <f>ROUND(E33*H33,2)</f>
        <v>204116.23</v>
      </c>
      <c r="J33" s="173">
        <v>312.44</v>
      </c>
      <c r="K33" s="174">
        <f>ROUND(E33*J33,2)</f>
        <v>23211.17</v>
      </c>
      <c r="L33" s="174">
        <v>21</v>
      </c>
      <c r="M33" s="174">
        <f>G33*(1+L33/100)</f>
        <v>0</v>
      </c>
      <c r="N33" s="172">
        <v>1</v>
      </c>
      <c r="O33" s="172">
        <f>ROUND(E33*N33,2)</f>
        <v>74.290000000000006</v>
      </c>
      <c r="P33" s="172">
        <v>0</v>
      </c>
      <c r="Q33" s="172">
        <f>ROUND(E33*P33,2)</f>
        <v>0</v>
      </c>
      <c r="R33" s="174" t="s">
        <v>155</v>
      </c>
      <c r="S33" s="174" t="s">
        <v>129</v>
      </c>
      <c r="T33" s="175" t="s">
        <v>129</v>
      </c>
      <c r="U33" s="158">
        <v>0.23300000000000001</v>
      </c>
      <c r="V33" s="158">
        <f>ROUND(E33*U33,2)</f>
        <v>17.309999999999999</v>
      </c>
      <c r="W33" s="158"/>
      <c r="X33" s="158" t="s">
        <v>130</v>
      </c>
      <c r="Y33" s="158" t="s">
        <v>131</v>
      </c>
      <c r="Z33" s="148"/>
      <c r="AA33" s="148"/>
      <c r="AB33" s="148"/>
      <c r="AC33" s="148"/>
      <c r="AD33" s="148"/>
      <c r="AE33" s="148"/>
      <c r="AF33" s="148"/>
      <c r="AG33" s="148" t="s">
        <v>132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2" x14ac:dyDescent="0.2">
      <c r="A34" s="155"/>
      <c r="B34" s="156"/>
      <c r="C34" s="247" t="s">
        <v>161</v>
      </c>
      <c r="D34" s="248"/>
      <c r="E34" s="248"/>
      <c r="F34" s="248"/>
      <c r="G34" s="24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134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6" t="s">
        <v>260</v>
      </c>
      <c r="D35" s="159"/>
      <c r="E35" s="160">
        <v>74.290000000000006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136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69">
        <v>11</v>
      </c>
      <c r="B36" s="170" t="s">
        <v>163</v>
      </c>
      <c r="C36" s="185" t="s">
        <v>164</v>
      </c>
      <c r="D36" s="171" t="s">
        <v>139</v>
      </c>
      <c r="E36" s="172">
        <v>926</v>
      </c>
      <c r="F36" s="173">
        <v>0</v>
      </c>
      <c r="G36" s="174">
        <f>ROUND(E36*F36,2)</f>
        <v>0</v>
      </c>
      <c r="H36" s="173">
        <v>8.4700000000000006</v>
      </c>
      <c r="I36" s="174">
        <f>ROUND(E36*H36,2)</f>
        <v>7843.22</v>
      </c>
      <c r="J36" s="173">
        <v>1.73</v>
      </c>
      <c r="K36" s="174">
        <f>ROUND(E36*J36,2)</f>
        <v>1601.98</v>
      </c>
      <c r="L36" s="174">
        <v>21</v>
      </c>
      <c r="M36" s="174">
        <f>G36*(1+L36/100)</f>
        <v>0</v>
      </c>
      <c r="N36" s="172">
        <v>2.9999999999999997E-4</v>
      </c>
      <c r="O36" s="172">
        <f>ROUND(E36*N36,2)</f>
        <v>0.28000000000000003</v>
      </c>
      <c r="P36" s="172">
        <v>0</v>
      </c>
      <c r="Q36" s="172">
        <f>ROUND(E36*P36,2)</f>
        <v>0</v>
      </c>
      <c r="R36" s="174" t="s">
        <v>155</v>
      </c>
      <c r="S36" s="174" t="s">
        <v>129</v>
      </c>
      <c r="T36" s="175" t="s">
        <v>129</v>
      </c>
      <c r="U36" s="158">
        <v>2E-3</v>
      </c>
      <c r="V36" s="158">
        <f>ROUND(E36*U36,2)</f>
        <v>1.85</v>
      </c>
      <c r="W36" s="158"/>
      <c r="X36" s="158" t="s">
        <v>130</v>
      </c>
      <c r="Y36" s="158" t="s">
        <v>131</v>
      </c>
      <c r="Z36" s="148"/>
      <c r="AA36" s="148"/>
      <c r="AB36" s="148"/>
      <c r="AC36" s="148"/>
      <c r="AD36" s="148"/>
      <c r="AE36" s="148"/>
      <c r="AF36" s="148"/>
      <c r="AG36" s="148" t="s">
        <v>132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">
      <c r="A37" s="155"/>
      <c r="B37" s="156"/>
      <c r="C37" s="247" t="s">
        <v>165</v>
      </c>
      <c r="D37" s="248"/>
      <c r="E37" s="248"/>
      <c r="F37" s="248"/>
      <c r="G37" s="24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134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6" t="s">
        <v>261</v>
      </c>
      <c r="D38" s="159"/>
      <c r="E38" s="160">
        <v>926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136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69">
        <v>12</v>
      </c>
      <c r="B39" s="170" t="s">
        <v>167</v>
      </c>
      <c r="C39" s="185" t="s">
        <v>168</v>
      </c>
      <c r="D39" s="171" t="s">
        <v>139</v>
      </c>
      <c r="E39" s="172">
        <v>926</v>
      </c>
      <c r="F39" s="173">
        <v>0</v>
      </c>
      <c r="G39" s="174">
        <f>ROUND(E39*F39,2)</f>
        <v>0</v>
      </c>
      <c r="H39" s="173">
        <v>14.17</v>
      </c>
      <c r="I39" s="174">
        <f>ROUND(E39*H39,2)</f>
        <v>13121.42</v>
      </c>
      <c r="J39" s="173">
        <v>1.73</v>
      </c>
      <c r="K39" s="174">
        <f>ROUND(E39*J39,2)</f>
        <v>1601.98</v>
      </c>
      <c r="L39" s="174">
        <v>21</v>
      </c>
      <c r="M39" s="174">
        <f>G39*(1+L39/100)</f>
        <v>0</v>
      </c>
      <c r="N39" s="172">
        <v>5.0000000000000001E-4</v>
      </c>
      <c r="O39" s="172">
        <f>ROUND(E39*N39,2)</f>
        <v>0.46</v>
      </c>
      <c r="P39" s="172">
        <v>0</v>
      </c>
      <c r="Q39" s="172">
        <f>ROUND(E39*P39,2)</f>
        <v>0</v>
      </c>
      <c r="R39" s="174" t="s">
        <v>155</v>
      </c>
      <c r="S39" s="174" t="s">
        <v>129</v>
      </c>
      <c r="T39" s="175" t="s">
        <v>129</v>
      </c>
      <c r="U39" s="158">
        <v>2E-3</v>
      </c>
      <c r="V39" s="158">
        <f>ROUND(E39*U39,2)</f>
        <v>1.85</v>
      </c>
      <c r="W39" s="158"/>
      <c r="X39" s="158" t="s">
        <v>130</v>
      </c>
      <c r="Y39" s="158" t="s">
        <v>131</v>
      </c>
      <c r="Z39" s="148"/>
      <c r="AA39" s="148"/>
      <c r="AB39" s="148"/>
      <c r="AC39" s="148"/>
      <c r="AD39" s="148"/>
      <c r="AE39" s="148"/>
      <c r="AF39" s="148"/>
      <c r="AG39" s="148" t="s">
        <v>132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247" t="s">
        <v>165</v>
      </c>
      <c r="D40" s="248"/>
      <c r="E40" s="248"/>
      <c r="F40" s="248"/>
      <c r="G40" s="24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134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186" t="s">
        <v>261</v>
      </c>
      <c r="D41" s="159"/>
      <c r="E41" s="160">
        <v>926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136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2.5" outlineLevel="1" x14ac:dyDescent="0.2">
      <c r="A42" s="169">
        <v>13</v>
      </c>
      <c r="B42" s="170" t="s">
        <v>169</v>
      </c>
      <c r="C42" s="185" t="s">
        <v>170</v>
      </c>
      <c r="D42" s="171" t="s">
        <v>139</v>
      </c>
      <c r="E42" s="172">
        <v>926</v>
      </c>
      <c r="F42" s="173">
        <v>0</v>
      </c>
      <c r="G42" s="174">
        <f>ROUND(E42*F42,2)</f>
        <v>0</v>
      </c>
      <c r="H42" s="173">
        <v>353.63</v>
      </c>
      <c r="I42" s="174">
        <f>ROUND(E42*H42,2)</f>
        <v>327461.38</v>
      </c>
      <c r="J42" s="173">
        <v>37.869999999999997</v>
      </c>
      <c r="K42" s="174">
        <f>ROUND(E42*J42,2)</f>
        <v>35067.620000000003</v>
      </c>
      <c r="L42" s="174">
        <v>21</v>
      </c>
      <c r="M42" s="174">
        <f>G42*(1+L42/100)</f>
        <v>0</v>
      </c>
      <c r="N42" s="172">
        <v>0.12966</v>
      </c>
      <c r="O42" s="172">
        <f>ROUND(E42*N42,2)</f>
        <v>120.07</v>
      </c>
      <c r="P42" s="172">
        <v>0</v>
      </c>
      <c r="Q42" s="172">
        <f>ROUND(E42*P42,2)</f>
        <v>0</v>
      </c>
      <c r="R42" s="174" t="s">
        <v>155</v>
      </c>
      <c r="S42" s="174" t="s">
        <v>129</v>
      </c>
      <c r="T42" s="175" t="s">
        <v>129</v>
      </c>
      <c r="U42" s="158">
        <v>0.02</v>
      </c>
      <c r="V42" s="158">
        <f>ROUND(E42*U42,2)</f>
        <v>18.52</v>
      </c>
      <c r="W42" s="158"/>
      <c r="X42" s="158" t="s">
        <v>130</v>
      </c>
      <c r="Y42" s="158" t="s">
        <v>131</v>
      </c>
      <c r="Z42" s="148"/>
      <c r="AA42" s="148"/>
      <c r="AB42" s="148"/>
      <c r="AC42" s="148"/>
      <c r="AD42" s="148"/>
      <c r="AE42" s="148"/>
      <c r="AF42" s="148"/>
      <c r="AG42" s="148" t="s">
        <v>132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86" t="s">
        <v>261</v>
      </c>
      <c r="D43" s="159"/>
      <c r="E43" s="160">
        <v>926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136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69">
        <v>14</v>
      </c>
      <c r="B44" s="170" t="s">
        <v>262</v>
      </c>
      <c r="C44" s="185" t="s">
        <v>263</v>
      </c>
      <c r="D44" s="171" t="s">
        <v>174</v>
      </c>
      <c r="E44" s="172">
        <v>10</v>
      </c>
      <c r="F44" s="173">
        <v>0</v>
      </c>
      <c r="G44" s="174">
        <f>ROUND(E44*F44,2)</f>
        <v>0</v>
      </c>
      <c r="H44" s="173">
        <v>550.70000000000005</v>
      </c>
      <c r="I44" s="174">
        <f>ROUND(E44*H44,2)</f>
        <v>5507</v>
      </c>
      <c r="J44" s="173">
        <v>142.30000000000001</v>
      </c>
      <c r="K44" s="174">
        <f>ROUND(E44*J44,2)</f>
        <v>1423</v>
      </c>
      <c r="L44" s="174">
        <v>21</v>
      </c>
      <c r="M44" s="174">
        <f>G44*(1+L44/100)</f>
        <v>0</v>
      </c>
      <c r="N44" s="172">
        <v>0.38041999999999998</v>
      </c>
      <c r="O44" s="172">
        <f>ROUND(E44*N44,2)</f>
        <v>3.8</v>
      </c>
      <c r="P44" s="172">
        <v>0</v>
      </c>
      <c r="Q44" s="172">
        <f>ROUND(E44*P44,2)</f>
        <v>0</v>
      </c>
      <c r="R44" s="174"/>
      <c r="S44" s="174" t="s">
        <v>149</v>
      </c>
      <c r="T44" s="175" t="s">
        <v>129</v>
      </c>
      <c r="U44" s="158">
        <v>0.15518000000000001</v>
      </c>
      <c r="V44" s="158">
        <f>ROUND(E44*U44,2)</f>
        <v>1.55</v>
      </c>
      <c r="W44" s="158"/>
      <c r="X44" s="158" t="s">
        <v>151</v>
      </c>
      <c r="Y44" s="158" t="s">
        <v>131</v>
      </c>
      <c r="Z44" s="148"/>
      <c r="AA44" s="148"/>
      <c r="AB44" s="148"/>
      <c r="AC44" s="148"/>
      <c r="AD44" s="148"/>
      <c r="AE44" s="148"/>
      <c r="AF44" s="148"/>
      <c r="AG44" s="148" t="s">
        <v>152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186" t="s">
        <v>264</v>
      </c>
      <c r="D45" s="159"/>
      <c r="E45" s="160">
        <v>10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136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69">
        <v>15</v>
      </c>
      <c r="B46" s="170" t="s">
        <v>172</v>
      </c>
      <c r="C46" s="185" t="s">
        <v>173</v>
      </c>
      <c r="D46" s="171" t="s">
        <v>174</v>
      </c>
      <c r="E46" s="172">
        <v>5</v>
      </c>
      <c r="F46" s="173">
        <v>0</v>
      </c>
      <c r="G46" s="174">
        <f>ROUND(E46*F46,2)</f>
        <v>0</v>
      </c>
      <c r="H46" s="173">
        <v>216.04</v>
      </c>
      <c r="I46" s="174">
        <f>ROUND(E46*H46,2)</f>
        <v>1080.2</v>
      </c>
      <c r="J46" s="173">
        <v>73.459999999999994</v>
      </c>
      <c r="K46" s="174">
        <f>ROUND(E46*J46,2)</f>
        <v>367.3</v>
      </c>
      <c r="L46" s="174">
        <v>21</v>
      </c>
      <c r="M46" s="174">
        <f>G46*(1+L46/100)</f>
        <v>0</v>
      </c>
      <c r="N46" s="172">
        <v>0.46</v>
      </c>
      <c r="O46" s="172">
        <f>ROUND(E46*N46,2)</f>
        <v>2.2999999999999998</v>
      </c>
      <c r="P46" s="172">
        <v>0</v>
      </c>
      <c r="Q46" s="172">
        <f>ROUND(E46*P46,2)</f>
        <v>0</v>
      </c>
      <c r="R46" s="174"/>
      <c r="S46" s="174" t="s">
        <v>149</v>
      </c>
      <c r="T46" s="175" t="s">
        <v>129</v>
      </c>
      <c r="U46" s="158">
        <v>0.12388</v>
      </c>
      <c r="V46" s="158">
        <f>ROUND(E46*U46,2)</f>
        <v>0.62</v>
      </c>
      <c r="W46" s="158"/>
      <c r="X46" s="158" t="s">
        <v>151</v>
      </c>
      <c r="Y46" s="158" t="s">
        <v>131</v>
      </c>
      <c r="Z46" s="148"/>
      <c r="AA46" s="148"/>
      <c r="AB46" s="148"/>
      <c r="AC46" s="148"/>
      <c r="AD46" s="148"/>
      <c r="AE46" s="148"/>
      <c r="AF46" s="148"/>
      <c r="AG46" s="148" t="s">
        <v>152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186" t="s">
        <v>175</v>
      </c>
      <c r="D47" s="159"/>
      <c r="E47" s="160">
        <v>5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136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x14ac:dyDescent="0.2">
      <c r="A48" s="162" t="s">
        <v>123</v>
      </c>
      <c r="B48" s="163" t="s">
        <v>85</v>
      </c>
      <c r="C48" s="184" t="s">
        <v>86</v>
      </c>
      <c r="D48" s="164"/>
      <c r="E48" s="165"/>
      <c r="F48" s="166"/>
      <c r="G48" s="166">
        <f>SUMIF(AG49:AG50,"&lt;&gt;NOR",G49:G50)</f>
        <v>0</v>
      </c>
      <c r="H48" s="166"/>
      <c r="I48" s="166">
        <f>SUM(I49:I50)</f>
        <v>0</v>
      </c>
      <c r="J48" s="166"/>
      <c r="K48" s="166">
        <f>SUM(K49:K50)</f>
        <v>35443.800000000003</v>
      </c>
      <c r="L48" s="166"/>
      <c r="M48" s="166">
        <f>SUM(M49:M50)</f>
        <v>0</v>
      </c>
      <c r="N48" s="165"/>
      <c r="O48" s="165">
        <f>SUM(O49:O50)</f>
        <v>0</v>
      </c>
      <c r="P48" s="165"/>
      <c r="Q48" s="165">
        <f>SUM(Q49:Q50)</f>
        <v>0</v>
      </c>
      <c r="R48" s="166"/>
      <c r="S48" s="166"/>
      <c r="T48" s="167"/>
      <c r="U48" s="161"/>
      <c r="V48" s="161">
        <f>SUM(V49:V50)</f>
        <v>0</v>
      </c>
      <c r="W48" s="161"/>
      <c r="X48" s="161"/>
      <c r="Y48" s="161"/>
      <c r="AG48" t="s">
        <v>124</v>
      </c>
    </row>
    <row r="49" spans="1:60" outlineLevel="1" x14ac:dyDescent="0.2">
      <c r="A49" s="169">
        <v>16</v>
      </c>
      <c r="B49" s="170" t="s">
        <v>265</v>
      </c>
      <c r="C49" s="185" t="s">
        <v>266</v>
      </c>
      <c r="D49" s="171" t="s">
        <v>148</v>
      </c>
      <c r="E49" s="172">
        <v>10</v>
      </c>
      <c r="F49" s="173">
        <v>0</v>
      </c>
      <c r="G49" s="174">
        <f>ROUND(E49*F49,2)</f>
        <v>0</v>
      </c>
      <c r="H49" s="173">
        <v>0</v>
      </c>
      <c r="I49" s="174">
        <f>ROUND(E49*H49,2)</f>
        <v>0</v>
      </c>
      <c r="J49" s="173">
        <v>3544.38</v>
      </c>
      <c r="K49" s="174">
        <f>ROUND(E49*J49,2)</f>
        <v>35443.800000000003</v>
      </c>
      <c r="L49" s="174">
        <v>21</v>
      </c>
      <c r="M49" s="174">
        <f>G49*(1+L49/100)</f>
        <v>0</v>
      </c>
      <c r="N49" s="172">
        <v>0</v>
      </c>
      <c r="O49" s="172">
        <f>ROUND(E49*N49,2)</f>
        <v>0</v>
      </c>
      <c r="P49" s="172">
        <v>0</v>
      </c>
      <c r="Q49" s="172">
        <f>ROUND(E49*P49,2)</f>
        <v>0</v>
      </c>
      <c r="R49" s="174"/>
      <c r="S49" s="174" t="s">
        <v>149</v>
      </c>
      <c r="T49" s="175" t="s">
        <v>150</v>
      </c>
      <c r="U49" s="158">
        <v>0</v>
      </c>
      <c r="V49" s="158">
        <f>ROUND(E49*U49,2)</f>
        <v>0</v>
      </c>
      <c r="W49" s="158"/>
      <c r="X49" s="158" t="s">
        <v>151</v>
      </c>
      <c r="Y49" s="158" t="s">
        <v>131</v>
      </c>
      <c r="Z49" s="148"/>
      <c r="AA49" s="148"/>
      <c r="AB49" s="148"/>
      <c r="AC49" s="148"/>
      <c r="AD49" s="148"/>
      <c r="AE49" s="148"/>
      <c r="AF49" s="148"/>
      <c r="AG49" s="148" t="s">
        <v>152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86" t="s">
        <v>267</v>
      </c>
      <c r="D50" s="159"/>
      <c r="E50" s="160">
        <v>10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136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x14ac:dyDescent="0.2">
      <c r="A51" s="162" t="s">
        <v>123</v>
      </c>
      <c r="B51" s="163" t="s">
        <v>87</v>
      </c>
      <c r="C51" s="184" t="s">
        <v>88</v>
      </c>
      <c r="D51" s="164"/>
      <c r="E51" s="165"/>
      <c r="F51" s="166"/>
      <c r="G51" s="166">
        <f>SUMIF(AG52:AG63,"&lt;&gt;NOR",G52:G63)</f>
        <v>0</v>
      </c>
      <c r="H51" s="166"/>
      <c r="I51" s="166">
        <f>SUM(I52:I63)</f>
        <v>0</v>
      </c>
      <c r="J51" s="166"/>
      <c r="K51" s="166">
        <f>SUM(K52:K63)</f>
        <v>38731.629999999997</v>
      </c>
      <c r="L51" s="166"/>
      <c r="M51" s="166">
        <f>SUM(M52:M63)</f>
        <v>0</v>
      </c>
      <c r="N51" s="165"/>
      <c r="O51" s="165">
        <f>SUM(O52:O63)</f>
        <v>0</v>
      </c>
      <c r="P51" s="165"/>
      <c r="Q51" s="165">
        <f>SUM(Q52:Q63)</f>
        <v>12.6</v>
      </c>
      <c r="R51" s="166"/>
      <c r="S51" s="166"/>
      <c r="T51" s="167"/>
      <c r="U51" s="161"/>
      <c r="V51" s="161">
        <f>SUM(V52:V63)</f>
        <v>5.25</v>
      </c>
      <c r="W51" s="161"/>
      <c r="X51" s="161"/>
      <c r="Y51" s="161"/>
      <c r="AG51" t="s">
        <v>124</v>
      </c>
    </row>
    <row r="52" spans="1:60" outlineLevel="1" x14ac:dyDescent="0.2">
      <c r="A52" s="169">
        <v>17</v>
      </c>
      <c r="B52" s="170" t="s">
        <v>176</v>
      </c>
      <c r="C52" s="185" t="s">
        <v>177</v>
      </c>
      <c r="D52" s="171" t="s">
        <v>139</v>
      </c>
      <c r="E52" s="172">
        <v>926</v>
      </c>
      <c r="F52" s="173">
        <v>0</v>
      </c>
      <c r="G52" s="174">
        <f>ROUND(E52*F52,2)</f>
        <v>0</v>
      </c>
      <c r="H52" s="173">
        <v>0</v>
      </c>
      <c r="I52" s="174">
        <f>ROUND(E52*H52,2)</f>
        <v>0</v>
      </c>
      <c r="J52" s="173">
        <v>2.7</v>
      </c>
      <c r="K52" s="174">
        <f>ROUND(E52*J52,2)</f>
        <v>2500.1999999999998</v>
      </c>
      <c r="L52" s="174">
        <v>21</v>
      </c>
      <c r="M52" s="174">
        <f>G52*(1+L52/100)</f>
        <v>0</v>
      </c>
      <c r="N52" s="172">
        <v>0</v>
      </c>
      <c r="O52" s="172">
        <f>ROUND(E52*N52,2)</f>
        <v>0</v>
      </c>
      <c r="P52" s="172">
        <v>0</v>
      </c>
      <c r="Q52" s="172">
        <f>ROUND(E52*P52,2)</f>
        <v>0</v>
      </c>
      <c r="R52" s="174" t="s">
        <v>155</v>
      </c>
      <c r="S52" s="174" t="s">
        <v>129</v>
      </c>
      <c r="T52" s="175" t="s">
        <v>129</v>
      </c>
      <c r="U52" s="158">
        <v>2E-3</v>
      </c>
      <c r="V52" s="158">
        <f>ROUND(E52*U52,2)</f>
        <v>1.85</v>
      </c>
      <c r="W52" s="158"/>
      <c r="X52" s="158" t="s">
        <v>130</v>
      </c>
      <c r="Y52" s="158" t="s">
        <v>131</v>
      </c>
      <c r="Z52" s="148"/>
      <c r="AA52" s="148"/>
      <c r="AB52" s="148"/>
      <c r="AC52" s="148"/>
      <c r="AD52" s="148"/>
      <c r="AE52" s="148"/>
      <c r="AF52" s="148"/>
      <c r="AG52" s="148" t="s">
        <v>132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186" t="s">
        <v>261</v>
      </c>
      <c r="D53" s="159"/>
      <c r="E53" s="160">
        <v>926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136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69">
        <v>18</v>
      </c>
      <c r="B54" s="170" t="s">
        <v>178</v>
      </c>
      <c r="C54" s="185" t="s">
        <v>179</v>
      </c>
      <c r="D54" s="171" t="s">
        <v>139</v>
      </c>
      <c r="E54" s="172">
        <v>100</v>
      </c>
      <c r="F54" s="173">
        <v>0</v>
      </c>
      <c r="G54" s="174">
        <f>ROUND(E54*F54,2)</f>
        <v>0</v>
      </c>
      <c r="H54" s="173">
        <v>0</v>
      </c>
      <c r="I54" s="174">
        <f>ROUND(E54*H54,2)</f>
        <v>0</v>
      </c>
      <c r="J54" s="173">
        <v>35.700000000000003</v>
      </c>
      <c r="K54" s="174">
        <f>ROUND(E54*J54,2)</f>
        <v>3570</v>
      </c>
      <c r="L54" s="174">
        <v>21</v>
      </c>
      <c r="M54" s="174">
        <f>G54*(1+L54/100)</f>
        <v>0</v>
      </c>
      <c r="N54" s="172">
        <v>0</v>
      </c>
      <c r="O54" s="172">
        <f>ROUND(E54*N54,2)</f>
        <v>0</v>
      </c>
      <c r="P54" s="172">
        <v>0.126</v>
      </c>
      <c r="Q54" s="172">
        <f>ROUND(E54*P54,2)</f>
        <v>12.6</v>
      </c>
      <c r="R54" s="174" t="s">
        <v>155</v>
      </c>
      <c r="S54" s="174" t="s">
        <v>129</v>
      </c>
      <c r="T54" s="175" t="s">
        <v>129</v>
      </c>
      <c r="U54" s="158">
        <v>3.4000000000000002E-2</v>
      </c>
      <c r="V54" s="158">
        <f>ROUND(E54*U54,2)</f>
        <v>3.4</v>
      </c>
      <c r="W54" s="158"/>
      <c r="X54" s="158" t="s">
        <v>130</v>
      </c>
      <c r="Y54" s="158" t="s">
        <v>131</v>
      </c>
      <c r="Z54" s="148"/>
      <c r="AA54" s="148"/>
      <c r="AB54" s="148"/>
      <c r="AC54" s="148"/>
      <c r="AD54" s="148"/>
      <c r="AE54" s="148"/>
      <c r="AF54" s="148"/>
      <c r="AG54" s="148" t="s">
        <v>132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2">
      <c r="A55" s="155"/>
      <c r="B55" s="156"/>
      <c r="C55" s="186" t="s">
        <v>259</v>
      </c>
      <c r="D55" s="159"/>
      <c r="E55" s="160">
        <v>100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136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69">
        <v>19</v>
      </c>
      <c r="B56" s="170" t="s">
        <v>180</v>
      </c>
      <c r="C56" s="185" t="s">
        <v>181</v>
      </c>
      <c r="D56" s="171" t="s">
        <v>148</v>
      </c>
      <c r="E56" s="172">
        <v>29</v>
      </c>
      <c r="F56" s="173">
        <v>0</v>
      </c>
      <c r="G56" s="174">
        <f>ROUND(E56*F56,2)</f>
        <v>0</v>
      </c>
      <c r="H56" s="173">
        <v>0</v>
      </c>
      <c r="I56" s="174">
        <f>ROUND(E56*H56,2)</f>
        <v>0</v>
      </c>
      <c r="J56" s="173">
        <v>39.51</v>
      </c>
      <c r="K56" s="174">
        <f>ROUND(E56*J56,2)</f>
        <v>1145.79</v>
      </c>
      <c r="L56" s="174">
        <v>21</v>
      </c>
      <c r="M56" s="174">
        <f>G56*(1+L56/100)</f>
        <v>0</v>
      </c>
      <c r="N56" s="172">
        <v>0</v>
      </c>
      <c r="O56" s="172">
        <f>ROUND(E56*N56,2)</f>
        <v>0</v>
      </c>
      <c r="P56" s="172">
        <v>0</v>
      </c>
      <c r="Q56" s="172">
        <f>ROUND(E56*P56,2)</f>
        <v>0</v>
      </c>
      <c r="R56" s="174"/>
      <c r="S56" s="174" t="s">
        <v>149</v>
      </c>
      <c r="T56" s="175" t="s">
        <v>150</v>
      </c>
      <c r="U56" s="158">
        <v>0</v>
      </c>
      <c r="V56" s="158">
        <f>ROUND(E56*U56,2)</f>
        <v>0</v>
      </c>
      <c r="W56" s="158"/>
      <c r="X56" s="158" t="s">
        <v>151</v>
      </c>
      <c r="Y56" s="158" t="s">
        <v>131</v>
      </c>
      <c r="Z56" s="148"/>
      <c r="AA56" s="148"/>
      <c r="AB56" s="148"/>
      <c r="AC56" s="148"/>
      <c r="AD56" s="148"/>
      <c r="AE56" s="148"/>
      <c r="AF56" s="148"/>
      <c r="AG56" s="148" t="s">
        <v>152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6" t="s">
        <v>268</v>
      </c>
      <c r="D57" s="159"/>
      <c r="E57" s="160">
        <v>29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69">
        <v>20</v>
      </c>
      <c r="B58" s="170" t="s">
        <v>183</v>
      </c>
      <c r="C58" s="185" t="s">
        <v>184</v>
      </c>
      <c r="D58" s="171" t="s">
        <v>148</v>
      </c>
      <c r="E58" s="172">
        <v>20</v>
      </c>
      <c r="F58" s="173">
        <v>0</v>
      </c>
      <c r="G58" s="174">
        <f>ROUND(E58*F58,2)</f>
        <v>0</v>
      </c>
      <c r="H58" s="173">
        <v>0</v>
      </c>
      <c r="I58" s="174">
        <f>ROUND(E58*H58,2)</f>
        <v>0</v>
      </c>
      <c r="J58" s="173">
        <v>1423.1</v>
      </c>
      <c r="K58" s="174">
        <f>ROUND(E58*J58,2)</f>
        <v>28462</v>
      </c>
      <c r="L58" s="174">
        <v>21</v>
      </c>
      <c r="M58" s="174">
        <f>G58*(1+L58/100)</f>
        <v>0</v>
      </c>
      <c r="N58" s="172">
        <v>0</v>
      </c>
      <c r="O58" s="172">
        <f>ROUND(E58*N58,2)</f>
        <v>0</v>
      </c>
      <c r="P58" s="172">
        <v>0</v>
      </c>
      <c r="Q58" s="172">
        <f>ROUND(E58*P58,2)</f>
        <v>0</v>
      </c>
      <c r="R58" s="174"/>
      <c r="S58" s="174" t="s">
        <v>149</v>
      </c>
      <c r="T58" s="175" t="s">
        <v>150</v>
      </c>
      <c r="U58" s="158">
        <v>0</v>
      </c>
      <c r="V58" s="158">
        <f>ROUND(E58*U58,2)</f>
        <v>0</v>
      </c>
      <c r="W58" s="158"/>
      <c r="X58" s="158" t="s">
        <v>151</v>
      </c>
      <c r="Y58" s="158" t="s">
        <v>131</v>
      </c>
      <c r="Z58" s="148"/>
      <c r="AA58" s="148"/>
      <c r="AB58" s="148"/>
      <c r="AC58" s="148"/>
      <c r="AD58" s="148"/>
      <c r="AE58" s="148"/>
      <c r="AF58" s="148"/>
      <c r="AG58" s="148" t="s">
        <v>152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2" x14ac:dyDescent="0.2">
      <c r="A59" s="155"/>
      <c r="B59" s="156"/>
      <c r="C59" s="186" t="s">
        <v>269</v>
      </c>
      <c r="D59" s="159"/>
      <c r="E59" s="160">
        <v>20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136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69">
        <v>21</v>
      </c>
      <c r="B60" s="170" t="s">
        <v>186</v>
      </c>
      <c r="C60" s="185" t="s">
        <v>187</v>
      </c>
      <c r="D60" s="171" t="s">
        <v>174</v>
      </c>
      <c r="E60" s="172">
        <v>926</v>
      </c>
      <c r="F60" s="173">
        <v>0</v>
      </c>
      <c r="G60" s="174">
        <f>ROUND(E60*F60,2)</f>
        <v>0</v>
      </c>
      <c r="H60" s="173">
        <v>0</v>
      </c>
      <c r="I60" s="174">
        <f>ROUND(E60*H60,2)</f>
        <v>0</v>
      </c>
      <c r="J60" s="173">
        <v>2.4700000000000002</v>
      </c>
      <c r="K60" s="174">
        <f>ROUND(E60*J60,2)</f>
        <v>2287.2199999999998</v>
      </c>
      <c r="L60" s="174">
        <v>21</v>
      </c>
      <c r="M60" s="174">
        <f>G60*(1+L60/100)</f>
        <v>0</v>
      </c>
      <c r="N60" s="172">
        <v>0</v>
      </c>
      <c r="O60" s="172">
        <f>ROUND(E60*N60,2)</f>
        <v>0</v>
      </c>
      <c r="P60" s="172">
        <v>0</v>
      </c>
      <c r="Q60" s="172">
        <f>ROUND(E60*P60,2)</f>
        <v>0</v>
      </c>
      <c r="R60" s="174"/>
      <c r="S60" s="174" t="s">
        <v>149</v>
      </c>
      <c r="T60" s="175" t="s">
        <v>150</v>
      </c>
      <c r="U60" s="158">
        <v>0</v>
      </c>
      <c r="V60" s="158">
        <f>ROUND(E60*U60,2)</f>
        <v>0</v>
      </c>
      <c r="W60" s="158"/>
      <c r="X60" s="158" t="s">
        <v>151</v>
      </c>
      <c r="Y60" s="158" t="s">
        <v>131</v>
      </c>
      <c r="Z60" s="148"/>
      <c r="AA60" s="148"/>
      <c r="AB60" s="148"/>
      <c r="AC60" s="148"/>
      <c r="AD60" s="148"/>
      <c r="AE60" s="148"/>
      <c r="AF60" s="148"/>
      <c r="AG60" s="148" t="s">
        <v>152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86" t="s">
        <v>261</v>
      </c>
      <c r="D61" s="159"/>
      <c r="E61" s="160">
        <v>926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136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69">
        <v>22</v>
      </c>
      <c r="B62" s="170" t="s">
        <v>188</v>
      </c>
      <c r="C62" s="185" t="s">
        <v>189</v>
      </c>
      <c r="D62" s="171" t="s">
        <v>174</v>
      </c>
      <c r="E62" s="172">
        <v>16.8</v>
      </c>
      <c r="F62" s="173">
        <v>0</v>
      </c>
      <c r="G62" s="174">
        <f>ROUND(E62*F62,2)</f>
        <v>0</v>
      </c>
      <c r="H62" s="173">
        <v>0</v>
      </c>
      <c r="I62" s="174">
        <f>ROUND(E62*H62,2)</f>
        <v>0</v>
      </c>
      <c r="J62" s="173">
        <v>45.62</v>
      </c>
      <c r="K62" s="174">
        <f>ROUND(E62*J62,2)</f>
        <v>766.42</v>
      </c>
      <c r="L62" s="174">
        <v>21</v>
      </c>
      <c r="M62" s="174">
        <f>G62*(1+L62/100)</f>
        <v>0</v>
      </c>
      <c r="N62" s="172">
        <v>0</v>
      </c>
      <c r="O62" s="172">
        <f>ROUND(E62*N62,2)</f>
        <v>0</v>
      </c>
      <c r="P62" s="172">
        <v>0</v>
      </c>
      <c r="Q62" s="172">
        <f>ROUND(E62*P62,2)</f>
        <v>0</v>
      </c>
      <c r="R62" s="174"/>
      <c r="S62" s="174" t="s">
        <v>149</v>
      </c>
      <c r="T62" s="175" t="s">
        <v>150</v>
      </c>
      <c r="U62" s="158">
        <v>0</v>
      </c>
      <c r="V62" s="158">
        <f>ROUND(E62*U62,2)</f>
        <v>0</v>
      </c>
      <c r="W62" s="158"/>
      <c r="X62" s="158" t="s">
        <v>151</v>
      </c>
      <c r="Y62" s="158" t="s">
        <v>131</v>
      </c>
      <c r="Z62" s="148"/>
      <c r="AA62" s="148"/>
      <c r="AB62" s="148"/>
      <c r="AC62" s="148"/>
      <c r="AD62" s="148"/>
      <c r="AE62" s="148"/>
      <c r="AF62" s="148"/>
      <c r="AG62" s="148" t="s">
        <v>152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186" t="s">
        <v>270</v>
      </c>
      <c r="D63" s="159"/>
      <c r="E63" s="160">
        <v>16.8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136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x14ac:dyDescent="0.2">
      <c r="A64" s="162" t="s">
        <v>123</v>
      </c>
      <c r="B64" s="163" t="s">
        <v>89</v>
      </c>
      <c r="C64" s="184" t="s">
        <v>90</v>
      </c>
      <c r="D64" s="164"/>
      <c r="E64" s="165"/>
      <c r="F64" s="166"/>
      <c r="G64" s="166">
        <f>SUMIF(AG65:AG66,"&lt;&gt;NOR",G65:G66)</f>
        <v>0</v>
      </c>
      <c r="H64" s="166"/>
      <c r="I64" s="166">
        <f>SUM(I65:I66)</f>
        <v>0</v>
      </c>
      <c r="J64" s="166"/>
      <c r="K64" s="166">
        <f>SUM(K65:K66)</f>
        <v>16639.240000000002</v>
      </c>
      <c r="L64" s="166"/>
      <c r="M64" s="166">
        <f>SUM(M65:M66)</f>
        <v>0</v>
      </c>
      <c r="N64" s="165"/>
      <c r="O64" s="165">
        <f>SUM(O65:O66)</f>
        <v>0</v>
      </c>
      <c r="P64" s="165"/>
      <c r="Q64" s="165">
        <f>SUM(Q65:Q66)</f>
        <v>0</v>
      </c>
      <c r="R64" s="166"/>
      <c r="S64" s="166"/>
      <c r="T64" s="167"/>
      <c r="U64" s="161"/>
      <c r="V64" s="161">
        <f>SUM(V65:V66)</f>
        <v>54.75</v>
      </c>
      <c r="W64" s="161"/>
      <c r="X64" s="161"/>
      <c r="Y64" s="161"/>
      <c r="AG64" t="s">
        <v>124</v>
      </c>
    </row>
    <row r="65" spans="1:60" outlineLevel="1" x14ac:dyDescent="0.2">
      <c r="A65" s="169">
        <v>23</v>
      </c>
      <c r="B65" s="170" t="s">
        <v>191</v>
      </c>
      <c r="C65" s="185" t="s">
        <v>192</v>
      </c>
      <c r="D65" s="171" t="s">
        <v>160</v>
      </c>
      <c r="E65" s="172">
        <v>213.87196</v>
      </c>
      <c r="F65" s="173">
        <v>0</v>
      </c>
      <c r="G65" s="174">
        <f>ROUND(E65*F65,2)</f>
        <v>0</v>
      </c>
      <c r="H65" s="173">
        <v>0</v>
      </c>
      <c r="I65" s="174">
        <f>ROUND(E65*H65,2)</f>
        <v>0</v>
      </c>
      <c r="J65" s="173">
        <v>77.8</v>
      </c>
      <c r="K65" s="174">
        <f>ROUND(E65*J65,2)</f>
        <v>16639.240000000002</v>
      </c>
      <c r="L65" s="174">
        <v>21</v>
      </c>
      <c r="M65" s="174">
        <f>G65*(1+L65/100)</f>
        <v>0</v>
      </c>
      <c r="N65" s="172">
        <v>0</v>
      </c>
      <c r="O65" s="172">
        <f>ROUND(E65*N65,2)</f>
        <v>0</v>
      </c>
      <c r="P65" s="172">
        <v>0</v>
      </c>
      <c r="Q65" s="172">
        <f>ROUND(E65*P65,2)</f>
        <v>0</v>
      </c>
      <c r="R65" s="174" t="s">
        <v>155</v>
      </c>
      <c r="S65" s="174" t="s">
        <v>129</v>
      </c>
      <c r="T65" s="175" t="s">
        <v>129</v>
      </c>
      <c r="U65" s="158">
        <v>0.25600000000000001</v>
      </c>
      <c r="V65" s="158">
        <f>ROUND(E65*U65,2)</f>
        <v>54.75</v>
      </c>
      <c r="W65" s="158"/>
      <c r="X65" s="158" t="s">
        <v>193</v>
      </c>
      <c r="Y65" s="158" t="s">
        <v>131</v>
      </c>
      <c r="Z65" s="148"/>
      <c r="AA65" s="148"/>
      <c r="AB65" s="148"/>
      <c r="AC65" s="148"/>
      <c r="AD65" s="148"/>
      <c r="AE65" s="148"/>
      <c r="AF65" s="148"/>
      <c r="AG65" s="148" t="s">
        <v>194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247" t="s">
        <v>195</v>
      </c>
      <c r="D66" s="248"/>
      <c r="E66" s="248"/>
      <c r="F66" s="248"/>
      <c r="G66" s="24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134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x14ac:dyDescent="0.2">
      <c r="A67" s="162" t="s">
        <v>123</v>
      </c>
      <c r="B67" s="163" t="s">
        <v>91</v>
      </c>
      <c r="C67" s="184" t="s">
        <v>92</v>
      </c>
      <c r="D67" s="164"/>
      <c r="E67" s="165"/>
      <c r="F67" s="166"/>
      <c r="G67" s="166">
        <f>SUMIF(AG68:AG74,"&lt;&gt;NOR",G68:G74)</f>
        <v>0</v>
      </c>
      <c r="H67" s="166"/>
      <c r="I67" s="166">
        <f>SUM(I68:I74)</f>
        <v>0</v>
      </c>
      <c r="J67" s="166"/>
      <c r="K67" s="166">
        <f>SUM(K68:K74)</f>
        <v>15611.400000000001</v>
      </c>
      <c r="L67" s="166"/>
      <c r="M67" s="166">
        <f>SUM(M68:M74)</f>
        <v>0</v>
      </c>
      <c r="N67" s="165"/>
      <c r="O67" s="165">
        <f>SUM(O68:O74)</f>
        <v>0</v>
      </c>
      <c r="P67" s="165"/>
      <c r="Q67" s="165">
        <f>SUM(Q68:Q74)</f>
        <v>0</v>
      </c>
      <c r="R67" s="166"/>
      <c r="S67" s="166"/>
      <c r="T67" s="167"/>
      <c r="U67" s="161"/>
      <c r="V67" s="161">
        <f>SUM(V68:V74)</f>
        <v>4.2699999999999996</v>
      </c>
      <c r="W67" s="161"/>
      <c r="X67" s="161"/>
      <c r="Y67" s="161"/>
      <c r="AG67" t="s">
        <v>124</v>
      </c>
    </row>
    <row r="68" spans="1:60" outlineLevel="1" x14ac:dyDescent="0.2">
      <c r="A68" s="169">
        <v>24</v>
      </c>
      <c r="B68" s="170" t="s">
        <v>196</v>
      </c>
      <c r="C68" s="185" t="s">
        <v>197</v>
      </c>
      <c r="D68" s="171" t="s">
        <v>198</v>
      </c>
      <c r="E68" s="172">
        <v>6.3</v>
      </c>
      <c r="F68" s="173">
        <v>0</v>
      </c>
      <c r="G68" s="174">
        <f>ROUND(E68*F68,2)</f>
        <v>0</v>
      </c>
      <c r="H68" s="173">
        <v>0</v>
      </c>
      <c r="I68" s="174">
        <f>ROUND(E68*H68,2)</f>
        <v>0</v>
      </c>
      <c r="J68" s="173">
        <v>564</v>
      </c>
      <c r="K68" s="174">
        <f>ROUND(E68*J68,2)</f>
        <v>3553.2</v>
      </c>
      <c r="L68" s="174">
        <v>21</v>
      </c>
      <c r="M68" s="174">
        <f>G68*(1+L68/100)</f>
        <v>0</v>
      </c>
      <c r="N68" s="172">
        <v>0</v>
      </c>
      <c r="O68" s="172">
        <f>ROUND(E68*N68,2)</f>
        <v>0</v>
      </c>
      <c r="P68" s="172">
        <v>0</v>
      </c>
      <c r="Q68" s="172">
        <f>ROUND(E68*P68,2)</f>
        <v>0</v>
      </c>
      <c r="R68" s="174" t="s">
        <v>128</v>
      </c>
      <c r="S68" s="174" t="s">
        <v>129</v>
      </c>
      <c r="T68" s="175" t="s">
        <v>129</v>
      </c>
      <c r="U68" s="158">
        <v>0</v>
      </c>
      <c r="V68" s="158">
        <f>ROUND(E68*U68,2)</f>
        <v>0</v>
      </c>
      <c r="W68" s="158"/>
      <c r="X68" s="158" t="s">
        <v>130</v>
      </c>
      <c r="Y68" s="158" t="s">
        <v>131</v>
      </c>
      <c r="Z68" s="148"/>
      <c r="AA68" s="148"/>
      <c r="AB68" s="148"/>
      <c r="AC68" s="148"/>
      <c r="AD68" s="148"/>
      <c r="AE68" s="148"/>
      <c r="AF68" s="148"/>
      <c r="AG68" s="148" t="s">
        <v>132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2" x14ac:dyDescent="0.2">
      <c r="A69" s="155"/>
      <c r="B69" s="156"/>
      <c r="C69" s="186" t="s">
        <v>271</v>
      </c>
      <c r="D69" s="159"/>
      <c r="E69" s="160">
        <v>6.3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136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ht="33.75" outlineLevel="1" x14ac:dyDescent="0.2">
      <c r="A70" s="169">
        <v>25</v>
      </c>
      <c r="B70" s="170" t="s">
        <v>200</v>
      </c>
      <c r="C70" s="185" t="s">
        <v>201</v>
      </c>
      <c r="D70" s="171" t="s">
        <v>160</v>
      </c>
      <c r="E70" s="172">
        <v>289.8</v>
      </c>
      <c r="F70" s="173">
        <v>0</v>
      </c>
      <c r="G70" s="174">
        <f>ROUND(E70*F70,2)</f>
        <v>0</v>
      </c>
      <c r="H70" s="173">
        <v>0</v>
      </c>
      <c r="I70" s="174">
        <f>ROUND(E70*H70,2)</f>
        <v>0</v>
      </c>
      <c r="J70" s="173">
        <v>35</v>
      </c>
      <c r="K70" s="174">
        <f>ROUND(E70*J70,2)</f>
        <v>10143</v>
      </c>
      <c r="L70" s="174">
        <v>21</v>
      </c>
      <c r="M70" s="174">
        <f>G70*(1+L70/100)</f>
        <v>0</v>
      </c>
      <c r="N70" s="172">
        <v>0</v>
      </c>
      <c r="O70" s="172">
        <f>ROUND(E70*N70,2)</f>
        <v>0</v>
      </c>
      <c r="P70" s="172">
        <v>0</v>
      </c>
      <c r="Q70" s="172">
        <f>ROUND(E70*P70,2)</f>
        <v>0</v>
      </c>
      <c r="R70" s="174" t="s">
        <v>202</v>
      </c>
      <c r="S70" s="174" t="s">
        <v>129</v>
      </c>
      <c r="T70" s="175" t="s">
        <v>129</v>
      </c>
      <c r="U70" s="158">
        <v>8.0000000000000002E-3</v>
      </c>
      <c r="V70" s="158">
        <f>ROUND(E70*U70,2)</f>
        <v>2.3199999999999998</v>
      </c>
      <c r="W70" s="158"/>
      <c r="X70" s="158" t="s">
        <v>130</v>
      </c>
      <c r="Y70" s="158" t="s">
        <v>131</v>
      </c>
      <c r="Z70" s="148"/>
      <c r="AA70" s="148"/>
      <c r="AB70" s="148"/>
      <c r="AC70" s="148"/>
      <c r="AD70" s="148"/>
      <c r="AE70" s="148"/>
      <c r="AF70" s="148"/>
      <c r="AG70" s="148" t="s">
        <v>132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2" x14ac:dyDescent="0.2">
      <c r="A71" s="155"/>
      <c r="B71" s="156"/>
      <c r="C71" s="247" t="s">
        <v>203</v>
      </c>
      <c r="D71" s="248"/>
      <c r="E71" s="248"/>
      <c r="F71" s="248"/>
      <c r="G71" s="24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134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76" t="str">
        <f>C71</f>
        <v>vybouraných hmot se složením a hrubým urovnáním nebo přeložením na jiný dopravní prostředek, nebo nakládání na dopravní prostředek pro vodorovnou dopravu,</v>
      </c>
      <c r="BB71" s="148"/>
      <c r="BC71" s="148"/>
      <c r="BD71" s="148"/>
      <c r="BE71" s="148"/>
      <c r="BF71" s="148"/>
      <c r="BG71" s="148"/>
      <c r="BH71" s="148"/>
    </row>
    <row r="72" spans="1:60" outlineLevel="2" x14ac:dyDescent="0.2">
      <c r="A72" s="155"/>
      <c r="B72" s="156"/>
      <c r="C72" s="186" t="s">
        <v>272</v>
      </c>
      <c r="D72" s="159"/>
      <c r="E72" s="160">
        <v>289.8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136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2.5" outlineLevel="1" x14ac:dyDescent="0.2">
      <c r="A73" s="169">
        <v>26</v>
      </c>
      <c r="B73" s="170" t="s">
        <v>205</v>
      </c>
      <c r="C73" s="185" t="s">
        <v>206</v>
      </c>
      <c r="D73" s="171" t="s">
        <v>160</v>
      </c>
      <c r="E73" s="172">
        <v>12.6</v>
      </c>
      <c r="F73" s="173">
        <v>0</v>
      </c>
      <c r="G73" s="174">
        <f>ROUND(E73*F73,2)</f>
        <v>0</v>
      </c>
      <c r="H73" s="173">
        <v>0</v>
      </c>
      <c r="I73" s="174">
        <f>ROUND(E73*H73,2)</f>
        <v>0</v>
      </c>
      <c r="J73" s="173">
        <v>152</v>
      </c>
      <c r="K73" s="174">
        <f>ROUND(E73*J73,2)</f>
        <v>1915.2</v>
      </c>
      <c r="L73" s="174">
        <v>21</v>
      </c>
      <c r="M73" s="174">
        <f>G73*(1+L73/100)</f>
        <v>0</v>
      </c>
      <c r="N73" s="172">
        <v>0</v>
      </c>
      <c r="O73" s="172">
        <f>ROUND(E73*N73,2)</f>
        <v>0</v>
      </c>
      <c r="P73" s="172">
        <v>0</v>
      </c>
      <c r="Q73" s="172">
        <f>ROUND(E73*P73,2)</f>
        <v>0</v>
      </c>
      <c r="R73" s="174" t="s">
        <v>202</v>
      </c>
      <c r="S73" s="174" t="s">
        <v>129</v>
      </c>
      <c r="T73" s="175" t="s">
        <v>129</v>
      </c>
      <c r="U73" s="158">
        <v>0.155</v>
      </c>
      <c r="V73" s="158">
        <f>ROUND(E73*U73,2)</f>
        <v>1.95</v>
      </c>
      <c r="W73" s="158"/>
      <c r="X73" s="158" t="s">
        <v>207</v>
      </c>
      <c r="Y73" s="158" t="s">
        <v>131</v>
      </c>
      <c r="Z73" s="148"/>
      <c r="AA73" s="148"/>
      <c r="AB73" s="148"/>
      <c r="AC73" s="148"/>
      <c r="AD73" s="148"/>
      <c r="AE73" s="148"/>
      <c r="AF73" s="148"/>
      <c r="AG73" s="148" t="s">
        <v>208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2" x14ac:dyDescent="0.2">
      <c r="A74" s="155"/>
      <c r="B74" s="156"/>
      <c r="C74" s="247" t="s">
        <v>203</v>
      </c>
      <c r="D74" s="248"/>
      <c r="E74" s="248"/>
      <c r="F74" s="248"/>
      <c r="G74" s="24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134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76" t="str">
        <f>C74</f>
        <v>vybouraných hmot se složením a hrubým urovnáním nebo přeložením na jiný dopravní prostředek, nebo nakládání na dopravní prostředek pro vodorovnou dopravu,</v>
      </c>
      <c r="BB74" s="148"/>
      <c r="BC74" s="148"/>
      <c r="BD74" s="148"/>
      <c r="BE74" s="148"/>
      <c r="BF74" s="148"/>
      <c r="BG74" s="148"/>
      <c r="BH74" s="148"/>
    </row>
    <row r="75" spans="1:60" x14ac:dyDescent="0.2">
      <c r="A75" s="162" t="s">
        <v>123</v>
      </c>
      <c r="B75" s="163" t="s">
        <v>94</v>
      </c>
      <c r="C75" s="184" t="s">
        <v>28</v>
      </c>
      <c r="D75" s="164"/>
      <c r="E75" s="165"/>
      <c r="F75" s="166"/>
      <c r="G75" s="166">
        <f>SUMIF(AG76:AG84,"&lt;&gt;NOR",G76:G84)</f>
        <v>0</v>
      </c>
      <c r="H75" s="166"/>
      <c r="I75" s="166">
        <f>SUM(I76:I84)</f>
        <v>0</v>
      </c>
      <c r="J75" s="166"/>
      <c r="K75" s="166">
        <f>SUM(K76:K84)</f>
        <v>27500</v>
      </c>
      <c r="L75" s="166"/>
      <c r="M75" s="166">
        <f>SUM(M76:M84)</f>
        <v>0</v>
      </c>
      <c r="N75" s="165"/>
      <c r="O75" s="165">
        <f>SUM(O76:O84)</f>
        <v>0</v>
      </c>
      <c r="P75" s="165"/>
      <c r="Q75" s="165">
        <f>SUM(Q76:Q84)</f>
        <v>0</v>
      </c>
      <c r="R75" s="166"/>
      <c r="S75" s="166"/>
      <c r="T75" s="167"/>
      <c r="U75" s="161"/>
      <c r="V75" s="161">
        <f>SUM(V76:V84)</f>
        <v>0</v>
      </c>
      <c r="W75" s="161"/>
      <c r="X75" s="161"/>
      <c r="Y75" s="161"/>
      <c r="AG75" t="s">
        <v>124</v>
      </c>
    </row>
    <row r="76" spans="1:60" outlineLevel="1" x14ac:dyDescent="0.2">
      <c r="A76" s="169">
        <v>27</v>
      </c>
      <c r="B76" s="170" t="s">
        <v>209</v>
      </c>
      <c r="C76" s="185" t="s">
        <v>210</v>
      </c>
      <c r="D76" s="171" t="s">
        <v>211</v>
      </c>
      <c r="E76" s="172">
        <v>1</v>
      </c>
      <c r="F76" s="173">
        <v>0</v>
      </c>
      <c r="G76" s="174">
        <f>ROUND(E76*F76,2)</f>
        <v>0</v>
      </c>
      <c r="H76" s="173">
        <v>0</v>
      </c>
      <c r="I76" s="174">
        <f>ROUND(E76*H76,2)</f>
        <v>0</v>
      </c>
      <c r="J76" s="173">
        <v>10000</v>
      </c>
      <c r="K76" s="174">
        <f>ROUND(E76*J76,2)</f>
        <v>10000</v>
      </c>
      <c r="L76" s="174">
        <v>21</v>
      </c>
      <c r="M76" s="174">
        <f>G76*(1+L76/100)</f>
        <v>0</v>
      </c>
      <c r="N76" s="172">
        <v>0</v>
      </c>
      <c r="O76" s="172">
        <f>ROUND(E76*N76,2)</f>
        <v>0</v>
      </c>
      <c r="P76" s="172">
        <v>0</v>
      </c>
      <c r="Q76" s="172">
        <f>ROUND(E76*P76,2)</f>
        <v>0</v>
      </c>
      <c r="R76" s="174"/>
      <c r="S76" s="174" t="s">
        <v>129</v>
      </c>
      <c r="T76" s="175" t="s">
        <v>212</v>
      </c>
      <c r="U76" s="158">
        <v>0</v>
      </c>
      <c r="V76" s="158">
        <f>ROUND(E76*U76,2)</f>
        <v>0</v>
      </c>
      <c r="W76" s="158"/>
      <c r="X76" s="158" t="s">
        <v>213</v>
      </c>
      <c r="Y76" s="158" t="s">
        <v>131</v>
      </c>
      <c r="Z76" s="148"/>
      <c r="AA76" s="148"/>
      <c r="AB76" s="148"/>
      <c r="AC76" s="148"/>
      <c r="AD76" s="148"/>
      <c r="AE76" s="148"/>
      <c r="AF76" s="148"/>
      <c r="AG76" s="148" t="s">
        <v>214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33.75" outlineLevel="2" x14ac:dyDescent="0.2">
      <c r="A77" s="155"/>
      <c r="B77" s="156"/>
      <c r="C77" s="249" t="s">
        <v>215</v>
      </c>
      <c r="D77" s="250"/>
      <c r="E77" s="250"/>
      <c r="F77" s="250"/>
      <c r="G77" s="250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216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76" t="str">
        <f>C77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186" t="s">
        <v>217</v>
      </c>
      <c r="D78" s="159"/>
      <c r="E78" s="160">
        <v>1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136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69">
        <v>28</v>
      </c>
      <c r="B79" s="170" t="s">
        <v>218</v>
      </c>
      <c r="C79" s="185" t="s">
        <v>219</v>
      </c>
      <c r="D79" s="171" t="s">
        <v>211</v>
      </c>
      <c r="E79" s="172">
        <v>1</v>
      </c>
      <c r="F79" s="173">
        <v>0</v>
      </c>
      <c r="G79" s="174">
        <f>ROUND(E79*F79,2)</f>
        <v>0</v>
      </c>
      <c r="H79" s="173">
        <v>0</v>
      </c>
      <c r="I79" s="174">
        <f>ROUND(E79*H79,2)</f>
        <v>0</v>
      </c>
      <c r="J79" s="173">
        <v>10000</v>
      </c>
      <c r="K79" s="174">
        <f>ROUND(E79*J79,2)</f>
        <v>10000</v>
      </c>
      <c r="L79" s="174">
        <v>21</v>
      </c>
      <c r="M79" s="174">
        <f>G79*(1+L79/100)</f>
        <v>0</v>
      </c>
      <c r="N79" s="172">
        <v>0</v>
      </c>
      <c r="O79" s="172">
        <f>ROUND(E79*N79,2)</f>
        <v>0</v>
      </c>
      <c r="P79" s="172">
        <v>0</v>
      </c>
      <c r="Q79" s="172">
        <f>ROUND(E79*P79,2)</f>
        <v>0</v>
      </c>
      <c r="R79" s="174"/>
      <c r="S79" s="174" t="s">
        <v>129</v>
      </c>
      <c r="T79" s="175" t="s">
        <v>212</v>
      </c>
      <c r="U79" s="158">
        <v>0</v>
      </c>
      <c r="V79" s="158">
        <f>ROUND(E79*U79,2)</f>
        <v>0</v>
      </c>
      <c r="W79" s="158"/>
      <c r="X79" s="158" t="s">
        <v>213</v>
      </c>
      <c r="Y79" s="158" t="s">
        <v>131</v>
      </c>
      <c r="Z79" s="148"/>
      <c r="AA79" s="148"/>
      <c r="AB79" s="148"/>
      <c r="AC79" s="148"/>
      <c r="AD79" s="148"/>
      <c r="AE79" s="148"/>
      <c r="AF79" s="148"/>
      <c r="AG79" s="148" t="s">
        <v>214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33.75" outlineLevel="2" x14ac:dyDescent="0.2">
      <c r="A80" s="155"/>
      <c r="B80" s="156"/>
      <c r="C80" s="249" t="s">
        <v>220</v>
      </c>
      <c r="D80" s="250"/>
      <c r="E80" s="250"/>
      <c r="F80" s="250"/>
      <c r="G80" s="250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216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76" t="str">
        <f>C80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80" s="148"/>
      <c r="BC80" s="148"/>
      <c r="BD80" s="148"/>
      <c r="BE80" s="148"/>
      <c r="BF80" s="148"/>
      <c r="BG80" s="148"/>
      <c r="BH80" s="148"/>
    </row>
    <row r="81" spans="1:60" outlineLevel="2" x14ac:dyDescent="0.2">
      <c r="A81" s="155"/>
      <c r="B81" s="156"/>
      <c r="C81" s="186" t="s">
        <v>221</v>
      </c>
      <c r="D81" s="159"/>
      <c r="E81" s="160">
        <v>1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136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69">
        <v>29</v>
      </c>
      <c r="B82" s="170" t="s">
        <v>222</v>
      </c>
      <c r="C82" s="185" t="s">
        <v>223</v>
      </c>
      <c r="D82" s="171" t="s">
        <v>211</v>
      </c>
      <c r="E82" s="172">
        <v>1</v>
      </c>
      <c r="F82" s="173">
        <v>0</v>
      </c>
      <c r="G82" s="174">
        <f>ROUND(E82*F82,2)</f>
        <v>0</v>
      </c>
      <c r="H82" s="173">
        <v>0</v>
      </c>
      <c r="I82" s="174">
        <f>ROUND(E82*H82,2)</f>
        <v>0</v>
      </c>
      <c r="J82" s="173">
        <v>7500</v>
      </c>
      <c r="K82" s="174">
        <f>ROUND(E82*J82,2)</f>
        <v>7500</v>
      </c>
      <c r="L82" s="174">
        <v>21</v>
      </c>
      <c r="M82" s="174">
        <f>G82*(1+L82/100)</f>
        <v>0</v>
      </c>
      <c r="N82" s="172">
        <v>0</v>
      </c>
      <c r="O82" s="172">
        <f>ROUND(E82*N82,2)</f>
        <v>0</v>
      </c>
      <c r="P82" s="172">
        <v>0</v>
      </c>
      <c r="Q82" s="172">
        <f>ROUND(E82*P82,2)</f>
        <v>0</v>
      </c>
      <c r="R82" s="174"/>
      <c r="S82" s="174" t="s">
        <v>129</v>
      </c>
      <c r="T82" s="175" t="s">
        <v>212</v>
      </c>
      <c r="U82" s="158">
        <v>0</v>
      </c>
      <c r="V82" s="158">
        <f>ROUND(E82*U82,2)</f>
        <v>0</v>
      </c>
      <c r="W82" s="158"/>
      <c r="X82" s="158" t="s">
        <v>213</v>
      </c>
      <c r="Y82" s="158" t="s">
        <v>131</v>
      </c>
      <c r="Z82" s="148"/>
      <c r="AA82" s="148"/>
      <c r="AB82" s="148"/>
      <c r="AC82" s="148"/>
      <c r="AD82" s="148"/>
      <c r="AE82" s="148"/>
      <c r="AF82" s="148"/>
      <c r="AG82" s="148" t="s">
        <v>214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2">
      <c r="A83" s="155"/>
      <c r="B83" s="156"/>
      <c r="C83" s="249" t="s">
        <v>224</v>
      </c>
      <c r="D83" s="250"/>
      <c r="E83" s="250"/>
      <c r="F83" s="250"/>
      <c r="G83" s="250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216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76" t="str">
        <f>C83</f>
        <v>Náklady na individuální zkoušky dodaných a smontovaných technologických zařízení včetně komplexního vyzkoušení.</v>
      </c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186" t="s">
        <v>225</v>
      </c>
      <c r="D84" s="159"/>
      <c r="E84" s="160">
        <v>1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136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x14ac:dyDescent="0.2">
      <c r="A85" s="3"/>
      <c r="B85" s="4"/>
      <c r="C85" s="188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v>12</v>
      </c>
      <c r="AF85">
        <v>21</v>
      </c>
      <c r="AG85" t="s">
        <v>109</v>
      </c>
    </row>
    <row r="86" spans="1:60" x14ac:dyDescent="0.2">
      <c r="A86" s="151"/>
      <c r="B86" s="152" t="s">
        <v>29</v>
      </c>
      <c r="C86" s="189"/>
      <c r="D86" s="153"/>
      <c r="E86" s="154"/>
      <c r="F86" s="154"/>
      <c r="G86" s="168">
        <f>G8+G21+G26+G29+G48+G51+G64+G67+G75</f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E86">
        <f>SUMIF(L7:L84,AE85,G7:G84)</f>
        <v>0</v>
      </c>
      <c r="AF86">
        <f>SUMIF(L7:L84,AF85,G7:G84)</f>
        <v>0</v>
      </c>
      <c r="AG86" t="s">
        <v>226</v>
      </c>
    </row>
    <row r="87" spans="1:60" x14ac:dyDescent="0.2">
      <c r="C87" s="190"/>
      <c r="D87" s="10"/>
      <c r="AG87" t="s">
        <v>227</v>
      </c>
    </row>
    <row r="88" spans="1:60" x14ac:dyDescent="0.2">
      <c r="D88" s="10"/>
    </row>
    <row r="89" spans="1:60" x14ac:dyDescent="0.2">
      <c r="D89" s="10"/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Z+BIqyjT8FrD1VI9tzjLj1mx0kZXsPDgjDQRlVCH24+7Dje/WrN5Ym2rahnG9o0FFDD5pERKKZyOzgaSFvYNg==" saltValue="45YbCOAr7V4iXu3nFWShpg==" spinCount="100000" sheet="1" formatRows="0"/>
  <mergeCells count="17">
    <mergeCell ref="C66:G66"/>
    <mergeCell ref="A1:G1"/>
    <mergeCell ref="C2:G2"/>
    <mergeCell ref="C3:G3"/>
    <mergeCell ref="C4:G4"/>
    <mergeCell ref="C10:G10"/>
    <mergeCell ref="C13:G13"/>
    <mergeCell ref="C16:G16"/>
    <mergeCell ref="C31:G31"/>
    <mergeCell ref="C34:G34"/>
    <mergeCell ref="C37:G37"/>
    <mergeCell ref="C40:G40"/>
    <mergeCell ref="C71:G71"/>
    <mergeCell ref="C74:G74"/>
    <mergeCell ref="C77:G77"/>
    <mergeCell ref="C80:G80"/>
    <mergeCell ref="C83:G8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02 02 Pol</vt:lpstr>
      <vt:lpstr>03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'02 02 Pol'!Názvy_tisku</vt:lpstr>
      <vt:lpstr>'03 03 Pol'!Názvy_tisku</vt:lpstr>
      <vt:lpstr>oadresa</vt:lpstr>
      <vt:lpstr>Stavba!Objednatel</vt:lpstr>
      <vt:lpstr>Stavba!Objekt</vt:lpstr>
      <vt:lpstr>'01 01 Pol'!Oblast_tisku</vt:lpstr>
      <vt:lpstr>'02 02 Pol'!Oblast_tisku</vt:lpstr>
      <vt:lpstr>'03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Dokulil</dc:creator>
  <cp:lastModifiedBy>pc</cp:lastModifiedBy>
  <cp:lastPrinted>2019-03-19T12:27:02Z</cp:lastPrinted>
  <dcterms:created xsi:type="dcterms:W3CDTF">2009-04-08T07:15:50Z</dcterms:created>
  <dcterms:modified xsi:type="dcterms:W3CDTF">2025-09-24T08:44:01Z</dcterms:modified>
</cp:coreProperties>
</file>