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2428_NemCL - Výměna technologie Laboratoří\07 Výběr zhotovitele DVZ\E Soupis prací a dodávek\"/>
    </mc:Choice>
  </mc:AlternateContent>
  <xr:revisionPtr revIDLastSave="0" documentId="13_ncr:1_{7817B1E7-EB90-48A8-9F32-6DA74C1148D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kapitulace stavby" sheetId="1" r:id="rId1"/>
    <sheet name="D.1.1.2 - Architektonicko..." sheetId="2" r:id="rId2"/>
  </sheets>
  <definedNames>
    <definedName name="_xlnm._FilterDatabase" localSheetId="1" hidden="1">'D.1.1.2 - Architektonicko...'!$C$108:$K$706</definedName>
    <definedName name="_xlnm.Print_Titles" localSheetId="1">'D.1.1.2 - Architektonicko...'!$108:$108</definedName>
    <definedName name="_xlnm.Print_Titles" localSheetId="0">'Rekapitulace stavby'!$52:$52</definedName>
    <definedName name="_xlnm.Print_Area" localSheetId="1">'D.1.1.2 - Architektonicko...'!$C$45:$J$90,'D.1.1.2 - Architektonicko...'!$C$96:$K$706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704" i="2"/>
  <c r="BH704" i="2"/>
  <c r="BG704" i="2"/>
  <c r="BF704" i="2"/>
  <c r="T704" i="2"/>
  <c r="R704" i="2"/>
  <c r="P704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T695" i="2"/>
  <c r="R696" i="2"/>
  <c r="R695" i="2"/>
  <c r="P696" i="2"/>
  <c r="P695" i="2"/>
  <c r="BI693" i="2"/>
  <c r="BH693" i="2"/>
  <c r="BG693" i="2"/>
  <c r="BF693" i="2"/>
  <c r="T693" i="2"/>
  <c r="T692" i="2"/>
  <c r="R693" i="2"/>
  <c r="R692" i="2"/>
  <c r="P693" i="2"/>
  <c r="P692" i="2"/>
  <c r="BI690" i="2"/>
  <c r="BH690" i="2"/>
  <c r="BG690" i="2"/>
  <c r="BF690" i="2"/>
  <c r="T690" i="2"/>
  <c r="R690" i="2"/>
  <c r="P690" i="2"/>
  <c r="BI688" i="2"/>
  <c r="BH688" i="2"/>
  <c r="BG688" i="2"/>
  <c r="BF688" i="2"/>
  <c r="T688" i="2"/>
  <c r="R688" i="2"/>
  <c r="P688" i="2"/>
  <c r="BI685" i="2"/>
  <c r="BH685" i="2"/>
  <c r="BG685" i="2"/>
  <c r="BF685" i="2"/>
  <c r="T685" i="2"/>
  <c r="R685" i="2"/>
  <c r="P685" i="2"/>
  <c r="BI684" i="2"/>
  <c r="BH684" i="2"/>
  <c r="BG684" i="2"/>
  <c r="BF684" i="2"/>
  <c r="T684" i="2"/>
  <c r="R684" i="2"/>
  <c r="P684" i="2"/>
  <c r="BI682" i="2"/>
  <c r="BH682" i="2"/>
  <c r="BG682" i="2"/>
  <c r="BF682" i="2"/>
  <c r="T682" i="2"/>
  <c r="R682" i="2"/>
  <c r="P682" i="2"/>
  <c r="BI677" i="2"/>
  <c r="BH677" i="2"/>
  <c r="BG677" i="2"/>
  <c r="BF677" i="2"/>
  <c r="T677" i="2"/>
  <c r="T676" i="2"/>
  <c r="R677" i="2"/>
  <c r="R676" i="2" s="1"/>
  <c r="P677" i="2"/>
  <c r="P676" i="2"/>
  <c r="BI665" i="2"/>
  <c r="BH665" i="2"/>
  <c r="BG665" i="2"/>
  <c r="BF665" i="2"/>
  <c r="T665" i="2"/>
  <c r="R665" i="2"/>
  <c r="P665" i="2"/>
  <c r="BI663" i="2"/>
  <c r="BH663" i="2"/>
  <c r="BG663" i="2"/>
  <c r="BF663" i="2"/>
  <c r="T663" i="2"/>
  <c r="R663" i="2"/>
  <c r="P663" i="2"/>
  <c r="BI642" i="2"/>
  <c r="BH642" i="2"/>
  <c r="BG642" i="2"/>
  <c r="BF642" i="2"/>
  <c r="T642" i="2"/>
  <c r="R642" i="2"/>
  <c r="P642" i="2"/>
  <c r="BI624" i="2"/>
  <c r="BH624" i="2"/>
  <c r="BG624" i="2"/>
  <c r="BF624" i="2"/>
  <c r="T624" i="2"/>
  <c r="R624" i="2"/>
  <c r="P624" i="2"/>
  <c r="BI617" i="2"/>
  <c r="BH617" i="2"/>
  <c r="BG617" i="2"/>
  <c r="BF617" i="2"/>
  <c r="T617" i="2"/>
  <c r="R617" i="2"/>
  <c r="P617" i="2"/>
  <c r="BI615" i="2"/>
  <c r="BH615" i="2"/>
  <c r="BG615" i="2"/>
  <c r="BF615" i="2"/>
  <c r="T615" i="2"/>
  <c r="R615" i="2"/>
  <c r="P615" i="2"/>
  <c r="BI611" i="2"/>
  <c r="BH611" i="2"/>
  <c r="BG611" i="2"/>
  <c r="BF611" i="2"/>
  <c r="T611" i="2"/>
  <c r="R611" i="2"/>
  <c r="P611" i="2"/>
  <c r="BI608" i="2"/>
  <c r="BH608" i="2"/>
  <c r="BG608" i="2"/>
  <c r="BF608" i="2"/>
  <c r="T608" i="2"/>
  <c r="R608" i="2"/>
  <c r="P608" i="2"/>
  <c r="BI606" i="2"/>
  <c r="BH606" i="2"/>
  <c r="BG606" i="2"/>
  <c r="BF606" i="2"/>
  <c r="T606" i="2"/>
  <c r="R606" i="2"/>
  <c r="P606" i="2"/>
  <c r="BI601" i="2"/>
  <c r="BH601" i="2"/>
  <c r="BG601" i="2"/>
  <c r="BF601" i="2"/>
  <c r="T601" i="2"/>
  <c r="R601" i="2"/>
  <c r="P601" i="2"/>
  <c r="BI599" i="2"/>
  <c r="BH599" i="2"/>
  <c r="BG599" i="2"/>
  <c r="BF599" i="2"/>
  <c r="T599" i="2"/>
  <c r="R599" i="2"/>
  <c r="P599" i="2"/>
  <c r="BI594" i="2"/>
  <c r="BH594" i="2"/>
  <c r="BG594" i="2"/>
  <c r="BF594" i="2"/>
  <c r="T594" i="2"/>
  <c r="R594" i="2"/>
  <c r="P594" i="2"/>
  <c r="BI592" i="2"/>
  <c r="BH592" i="2"/>
  <c r="BG592" i="2"/>
  <c r="BF592" i="2"/>
  <c r="T592" i="2"/>
  <c r="R592" i="2"/>
  <c r="P592" i="2"/>
  <c r="BI586" i="2"/>
  <c r="BH586" i="2"/>
  <c r="BG586" i="2"/>
  <c r="BF586" i="2"/>
  <c r="T586" i="2"/>
  <c r="R586" i="2"/>
  <c r="P586" i="2"/>
  <c r="BI573" i="2"/>
  <c r="BH573" i="2"/>
  <c r="BG573" i="2"/>
  <c r="BF573" i="2"/>
  <c r="T573" i="2"/>
  <c r="R573" i="2"/>
  <c r="P573" i="2"/>
  <c r="BI572" i="2"/>
  <c r="BH572" i="2"/>
  <c r="BG572" i="2"/>
  <c r="BF572" i="2"/>
  <c r="T572" i="2"/>
  <c r="R572" i="2"/>
  <c r="P572" i="2"/>
  <c r="BI569" i="2"/>
  <c r="BH569" i="2"/>
  <c r="BG569" i="2"/>
  <c r="BF569" i="2"/>
  <c r="T569" i="2"/>
  <c r="R569" i="2"/>
  <c r="P569" i="2"/>
  <c r="BI567" i="2"/>
  <c r="BH567" i="2"/>
  <c r="BG567" i="2"/>
  <c r="BF567" i="2"/>
  <c r="T567" i="2"/>
  <c r="R567" i="2"/>
  <c r="P567" i="2"/>
  <c r="BI564" i="2"/>
  <c r="BH564" i="2"/>
  <c r="BG564" i="2"/>
  <c r="BF564" i="2"/>
  <c r="T564" i="2"/>
  <c r="R564" i="2"/>
  <c r="P564" i="2"/>
  <c r="BI560" i="2"/>
  <c r="BH560" i="2"/>
  <c r="BG560" i="2"/>
  <c r="BF560" i="2"/>
  <c r="T560" i="2"/>
  <c r="R560" i="2"/>
  <c r="P560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47" i="2"/>
  <c r="BH547" i="2"/>
  <c r="BG547" i="2"/>
  <c r="BF547" i="2"/>
  <c r="T547" i="2"/>
  <c r="R547" i="2"/>
  <c r="P547" i="2"/>
  <c r="BI545" i="2"/>
  <c r="BH545" i="2"/>
  <c r="BG545" i="2"/>
  <c r="BF545" i="2"/>
  <c r="T545" i="2"/>
  <c r="R545" i="2"/>
  <c r="P545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26" i="2"/>
  <c r="BH526" i="2"/>
  <c r="BG526" i="2"/>
  <c r="BF526" i="2"/>
  <c r="T526" i="2"/>
  <c r="R526" i="2"/>
  <c r="P526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5" i="2"/>
  <c r="BH515" i="2"/>
  <c r="BG515" i="2"/>
  <c r="BF515" i="2"/>
  <c r="T515" i="2"/>
  <c r="R515" i="2"/>
  <c r="P515" i="2"/>
  <c r="BI507" i="2"/>
  <c r="BH507" i="2"/>
  <c r="BG507" i="2"/>
  <c r="BF507" i="2"/>
  <c r="T507" i="2"/>
  <c r="T506" i="2"/>
  <c r="R507" i="2"/>
  <c r="R506" i="2"/>
  <c r="P507" i="2"/>
  <c r="P506" i="2"/>
  <c r="BI504" i="2"/>
  <c r="BH504" i="2"/>
  <c r="BG504" i="2"/>
  <c r="BF504" i="2"/>
  <c r="T504" i="2"/>
  <c r="R504" i="2"/>
  <c r="P504" i="2"/>
  <c r="BI503" i="2"/>
  <c r="BH503" i="2"/>
  <c r="BG503" i="2"/>
  <c r="BF503" i="2"/>
  <c r="T503" i="2"/>
  <c r="R503" i="2"/>
  <c r="P503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4" i="2"/>
  <c r="BH494" i="2"/>
  <c r="BG494" i="2"/>
  <c r="BF494" i="2"/>
  <c r="T494" i="2"/>
  <c r="R494" i="2"/>
  <c r="P494" i="2"/>
  <c r="BI492" i="2"/>
  <c r="BH492" i="2"/>
  <c r="BG492" i="2"/>
  <c r="BF492" i="2"/>
  <c r="T492" i="2"/>
  <c r="R492" i="2"/>
  <c r="P492" i="2"/>
  <c r="BI489" i="2"/>
  <c r="BH489" i="2"/>
  <c r="BG489" i="2"/>
  <c r="BF489" i="2"/>
  <c r="T489" i="2"/>
  <c r="R489" i="2"/>
  <c r="P489" i="2"/>
  <c r="BI485" i="2"/>
  <c r="BH485" i="2"/>
  <c r="BG485" i="2"/>
  <c r="BF485" i="2"/>
  <c r="T485" i="2"/>
  <c r="R485" i="2"/>
  <c r="P485" i="2"/>
  <c r="BI480" i="2"/>
  <c r="BH480" i="2"/>
  <c r="BG480" i="2"/>
  <c r="BF480" i="2"/>
  <c r="T480" i="2"/>
  <c r="R480" i="2"/>
  <c r="P480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R472" i="2"/>
  <c r="P472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5" i="2"/>
  <c r="BH435" i="2"/>
  <c r="BG435" i="2"/>
  <c r="BF435" i="2"/>
  <c r="T435" i="2"/>
  <c r="R435" i="2"/>
  <c r="P435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4" i="2"/>
  <c r="BH424" i="2"/>
  <c r="BG424" i="2"/>
  <c r="BF424" i="2"/>
  <c r="T424" i="2"/>
  <c r="R424" i="2"/>
  <c r="P424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3" i="2"/>
  <c r="BH403" i="2"/>
  <c r="BG403" i="2"/>
  <c r="BF403" i="2"/>
  <c r="T403" i="2"/>
  <c r="R403" i="2"/>
  <c r="P403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79" i="2"/>
  <c r="BH379" i="2"/>
  <c r="BG379" i="2"/>
  <c r="BF379" i="2"/>
  <c r="T379" i="2"/>
  <c r="R379" i="2"/>
  <c r="P379" i="2"/>
  <c r="BI374" i="2"/>
  <c r="BH374" i="2"/>
  <c r="BG374" i="2"/>
  <c r="BF374" i="2"/>
  <c r="T374" i="2"/>
  <c r="R374" i="2"/>
  <c r="P374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2" i="2"/>
  <c r="BH342" i="2"/>
  <c r="BG342" i="2"/>
  <c r="BF342" i="2"/>
  <c r="T342" i="2"/>
  <c r="R342" i="2"/>
  <c r="P342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4" i="2"/>
  <c r="BH294" i="2"/>
  <c r="BG294" i="2"/>
  <c r="BF294" i="2"/>
  <c r="T294" i="2"/>
  <c r="R294" i="2"/>
  <c r="P294" i="2"/>
  <c r="BI288" i="2"/>
  <c r="BH288" i="2"/>
  <c r="BG288" i="2"/>
  <c r="BF288" i="2"/>
  <c r="T288" i="2"/>
  <c r="T287" i="2"/>
  <c r="R288" i="2"/>
  <c r="R287" i="2" s="1"/>
  <c r="P288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6" i="2"/>
  <c r="BH256" i="2"/>
  <c r="BG256" i="2"/>
  <c r="BF256" i="2"/>
  <c r="T256" i="2"/>
  <c r="T255" i="2" s="1"/>
  <c r="R256" i="2"/>
  <c r="R255" i="2"/>
  <c r="P256" i="2"/>
  <c r="P255" i="2" s="1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T238" i="2"/>
  <c r="R239" i="2"/>
  <c r="R238" i="2" s="1"/>
  <c r="P239" i="2"/>
  <c r="P238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4" i="2"/>
  <c r="BH164" i="2"/>
  <c r="BG164" i="2"/>
  <c r="BF164" i="2"/>
  <c r="T164" i="2"/>
  <c r="R164" i="2"/>
  <c r="P164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5" i="2"/>
  <c r="BH145" i="2"/>
  <c r="BG145" i="2"/>
  <c r="BF145" i="2"/>
  <c r="T145" i="2"/>
  <c r="R145" i="2"/>
  <c r="P145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17" i="2"/>
  <c r="BH117" i="2"/>
  <c r="BG117" i="2"/>
  <c r="BF117" i="2"/>
  <c r="T117" i="2"/>
  <c r="R117" i="2"/>
  <c r="P117" i="2"/>
  <c r="BI112" i="2"/>
  <c r="BH112" i="2"/>
  <c r="BG112" i="2"/>
  <c r="BF112" i="2"/>
  <c r="T112" i="2"/>
  <c r="R112" i="2"/>
  <c r="P112" i="2"/>
  <c r="J106" i="2"/>
  <c r="J105" i="2"/>
  <c r="F105" i="2"/>
  <c r="F103" i="2"/>
  <c r="E101" i="2"/>
  <c r="J55" i="2"/>
  <c r="J54" i="2"/>
  <c r="F54" i="2"/>
  <c r="F52" i="2"/>
  <c r="E50" i="2"/>
  <c r="J18" i="2"/>
  <c r="E18" i="2"/>
  <c r="F106" i="2" s="1"/>
  <c r="J17" i="2"/>
  <c r="J12" i="2"/>
  <c r="J103" i="2" s="1"/>
  <c r="E7" i="2"/>
  <c r="E48" i="2"/>
  <c r="L50" i="1"/>
  <c r="AM50" i="1"/>
  <c r="AM49" i="1"/>
  <c r="L49" i="1"/>
  <c r="AM47" i="1"/>
  <c r="L47" i="1"/>
  <c r="L45" i="1"/>
  <c r="L44" i="1"/>
  <c r="BK279" i="2"/>
  <c r="BK243" i="2"/>
  <c r="J206" i="2"/>
  <c r="BK179" i="2"/>
  <c r="J173" i="2"/>
  <c r="BK128" i="2"/>
  <c r="BK704" i="2"/>
  <c r="BK685" i="2"/>
  <c r="J617" i="2"/>
  <c r="J599" i="2"/>
  <c r="J586" i="2"/>
  <c r="J567" i="2"/>
  <c r="BK540" i="2"/>
  <c r="BK531" i="2"/>
  <c r="J515" i="2"/>
  <c r="BK494" i="2"/>
  <c r="BK480" i="2"/>
  <c r="J470" i="2"/>
  <c r="BK453" i="2"/>
  <c r="BK426" i="2"/>
  <c r="BK409" i="2"/>
  <c r="BK394" i="2"/>
  <c r="J386" i="2"/>
  <c r="J353" i="2"/>
  <c r="BK303" i="2"/>
  <c r="BK288" i="2"/>
  <c r="BK273" i="2"/>
  <c r="BK262" i="2"/>
  <c r="BK239" i="2"/>
  <c r="J229" i="2"/>
  <c r="J179" i="2"/>
  <c r="J128" i="2"/>
  <c r="BK688" i="2"/>
  <c r="J665" i="2"/>
  <c r="BK611" i="2"/>
  <c r="BK599" i="2"/>
  <c r="BK564" i="2"/>
  <c r="J540" i="2"/>
  <c r="J520" i="2"/>
  <c r="BK503" i="2"/>
  <c r="BK470" i="2"/>
  <c r="BK450" i="2"/>
  <c r="J440" i="2"/>
  <c r="BK419" i="2"/>
  <c r="J409" i="2"/>
  <c r="J397" i="2"/>
  <c r="J385" i="2"/>
  <c r="J366" i="2"/>
  <c r="J358" i="2"/>
  <c r="J350" i="2"/>
  <c r="BK328" i="2"/>
  <c r="BK302" i="2"/>
  <c r="J269" i="2"/>
  <c r="J251" i="2"/>
  <c r="BK227" i="2"/>
  <c r="J201" i="2"/>
  <c r="J187" i="2"/>
  <c r="J152" i="2"/>
  <c r="BK112" i="2"/>
  <c r="BK701" i="2"/>
  <c r="BK696" i="2"/>
  <c r="BK684" i="2"/>
  <c r="BK665" i="2"/>
  <c r="BK617" i="2"/>
  <c r="J601" i="2"/>
  <c r="J552" i="2"/>
  <c r="BK526" i="2"/>
  <c r="BK492" i="2"/>
  <c r="J468" i="2"/>
  <c r="BK442" i="2"/>
  <c r="BK416" i="2"/>
  <c r="BK369" i="2"/>
  <c r="BK362" i="2"/>
  <c r="BK294" i="2"/>
  <c r="J274" i="2"/>
  <c r="BK271" i="2"/>
  <c r="BK264" i="2"/>
  <c r="J247" i="2"/>
  <c r="BK233" i="2"/>
  <c r="BK187" i="2"/>
  <c r="BK175" i="2"/>
  <c r="J145" i="2"/>
  <c r="BK133" i="2"/>
  <c r="BK690" i="2"/>
  <c r="J690" i="2"/>
  <c r="BK682" i="2"/>
  <c r="J624" i="2"/>
  <c r="J594" i="2"/>
  <c r="J569" i="2"/>
  <c r="J560" i="2"/>
  <c r="BK552" i="2"/>
  <c r="BK524" i="2"/>
  <c r="J504" i="2"/>
  <c r="J502" i="2"/>
  <c r="J498" i="2"/>
  <c r="BK485" i="2"/>
  <c r="BK476" i="2"/>
  <c r="J463" i="2"/>
  <c r="BK446" i="2"/>
  <c r="J442" i="2"/>
  <c r="BK435" i="2"/>
  <c r="BK414" i="2"/>
  <c r="BK397" i="2"/>
  <c r="J389" i="2"/>
  <c r="J379" i="2"/>
  <c r="BK364" i="2"/>
  <c r="J362" i="2"/>
  <c r="J360" i="2"/>
  <c r="J349" i="2"/>
  <c r="BK342" i="2"/>
  <c r="BK324" i="2"/>
  <c r="J275" i="2"/>
  <c r="J273" i="2"/>
  <c r="J262" i="2"/>
  <c r="BK231" i="2"/>
  <c r="BK201" i="2"/>
  <c r="J177" i="2"/>
  <c r="J154" i="2"/>
  <c r="J699" i="2"/>
  <c r="J642" i="2"/>
  <c r="BK606" i="2"/>
  <c r="BK594" i="2"/>
  <c r="BK573" i="2"/>
  <c r="BK569" i="2"/>
  <c r="J538" i="2"/>
  <c r="J526" i="2"/>
  <c r="BK507" i="2"/>
  <c r="J492" i="2"/>
  <c r="J472" i="2"/>
  <c r="BK463" i="2"/>
  <c r="BK428" i="2"/>
  <c r="J416" i="2"/>
  <c r="BK407" i="2"/>
  <c r="BK389" i="2"/>
  <c r="BK379" i="2"/>
  <c r="J328" i="2"/>
  <c r="J294" i="2"/>
  <c r="BK276" i="2"/>
  <c r="BK267" i="2"/>
  <c r="J243" i="2"/>
  <c r="J231" i="2"/>
  <c r="J184" i="2"/>
  <c r="BK177" i="2"/>
  <c r="BK124" i="2"/>
  <c r="J688" i="2"/>
  <c r="BK615" i="2"/>
  <c r="J606" i="2"/>
  <c r="J572" i="2"/>
  <c r="J554" i="2"/>
  <c r="BK538" i="2"/>
  <c r="J507" i="2"/>
  <c r="BK502" i="2"/>
  <c r="BK461" i="2"/>
  <c r="J446" i="2"/>
  <c r="BK424" i="2"/>
  <c r="J412" i="2"/>
  <c r="BK403" i="2"/>
  <c r="BK393" i="2"/>
  <c r="J369" i="2"/>
  <c r="J364" i="2"/>
  <c r="BK353" i="2"/>
  <c r="J342" i="2"/>
  <c r="J303" i="2"/>
  <c r="J276" i="2"/>
  <c r="J264" i="2"/>
  <c r="BK236" i="2"/>
  <c r="J211" i="2"/>
  <c r="BK195" i="2"/>
  <c r="BK154" i="2"/>
  <c r="J133" i="2"/>
  <c r="J704" i="2"/>
  <c r="BK699" i="2"/>
  <c r="J685" i="2"/>
  <c r="J677" i="2"/>
  <c r="BK642" i="2"/>
  <c r="J615" i="2"/>
  <c r="BK560" i="2"/>
  <c r="J545" i="2"/>
  <c r="BK522" i="2"/>
  <c r="J494" i="2"/>
  <c r="J480" i="2"/>
  <c r="J428" i="2"/>
  <c r="BK412" i="2"/>
  <c r="BK366" i="2"/>
  <c r="BK357" i="2"/>
  <c r="BK349" i="2"/>
  <c r="J288" i="2"/>
  <c r="BK272" i="2"/>
  <c r="BK269" i="2"/>
  <c r="BK256" i="2"/>
  <c r="J236" i="2"/>
  <c r="J192" i="2"/>
  <c r="BK181" i="2"/>
  <c r="BK173" i="2"/>
  <c r="BK138" i="2"/>
  <c r="J112" i="2"/>
  <c r="J693" i="2"/>
  <c r="J684" i="2"/>
  <c r="BK663" i="2"/>
  <c r="J608" i="2"/>
  <c r="J592" i="2"/>
  <c r="J564" i="2"/>
  <c r="BK545" i="2"/>
  <c r="J533" i="2"/>
  <c r="BK520" i="2"/>
  <c r="J503" i="2"/>
  <c r="J500" i="2"/>
  <c r="J489" i="2"/>
  <c r="BK472" i="2"/>
  <c r="J461" i="2"/>
  <c r="J450" i="2"/>
  <c r="J445" i="2"/>
  <c r="BK440" i="2"/>
  <c r="J424" i="2"/>
  <c r="J403" i="2"/>
  <c r="BK395" i="2"/>
  <c r="BK386" i="2"/>
  <c r="J374" i="2"/>
  <c r="BK363" i="2"/>
  <c r="BK360" i="2"/>
  <c r="BK358" i="2"/>
  <c r="BK348" i="2"/>
  <c r="BK283" i="2"/>
  <c r="BK274" i="2"/>
  <c r="J272" i="2"/>
  <c r="BK211" i="2"/>
  <c r="BK192" i="2"/>
  <c r="J175" i="2"/>
  <c r="J138" i="2"/>
  <c r="J124" i="2"/>
  <c r="J696" i="2"/>
  <c r="BK624" i="2"/>
  <c r="BK601" i="2"/>
  <c r="BK592" i="2"/>
  <c r="BK572" i="2"/>
  <c r="BK554" i="2"/>
  <c r="BK533" i="2"/>
  <c r="J522" i="2"/>
  <c r="BK498" i="2"/>
  <c r="J485" i="2"/>
  <c r="J476" i="2"/>
  <c r="BK468" i="2"/>
  <c r="J449" i="2"/>
  <c r="J419" i="2"/>
  <c r="J393" i="2"/>
  <c r="BK385" i="2"/>
  <c r="J363" i="2"/>
  <c r="BK299" i="2"/>
  <c r="J279" i="2"/>
  <c r="J271" i="2"/>
  <c r="J256" i="2"/>
  <c r="J233" i="2"/>
  <c r="J227" i="2"/>
  <c r="J181" i="2"/>
  <c r="BK152" i="2"/>
  <c r="J117" i="2"/>
  <c r="BK677" i="2"/>
  <c r="BK608" i="2"/>
  <c r="BK586" i="2"/>
  <c r="BK567" i="2"/>
  <c r="BK547" i="2"/>
  <c r="J531" i="2"/>
  <c r="BK504" i="2"/>
  <c r="BK500" i="2"/>
  <c r="J453" i="2"/>
  <c r="BK449" i="2"/>
  <c r="J435" i="2"/>
  <c r="J414" i="2"/>
  <c r="J407" i="2"/>
  <c r="J395" i="2"/>
  <c r="BK374" i="2"/>
  <c r="BK365" i="2"/>
  <c r="J357" i="2"/>
  <c r="J348" i="2"/>
  <c r="J324" i="2"/>
  <c r="J299" i="2"/>
  <c r="BK275" i="2"/>
  <c r="BK247" i="2"/>
  <c r="BK229" i="2"/>
  <c r="BK206" i="2"/>
  <c r="J164" i="2"/>
  <c r="BK145" i="2"/>
  <c r="AS54" i="1"/>
  <c r="J701" i="2"/>
  <c r="BK693" i="2"/>
  <c r="J682" i="2"/>
  <c r="J663" i="2"/>
  <c r="J611" i="2"/>
  <c r="J573" i="2"/>
  <c r="J547" i="2"/>
  <c r="J524" i="2"/>
  <c r="BK515" i="2"/>
  <c r="BK489" i="2"/>
  <c r="BK445" i="2"/>
  <c r="J426" i="2"/>
  <c r="J394" i="2"/>
  <c r="J365" i="2"/>
  <c r="BK350" i="2"/>
  <c r="J302" i="2"/>
  <c r="J283" i="2"/>
  <c r="J267" i="2"/>
  <c r="BK251" i="2"/>
  <c r="J239" i="2"/>
  <c r="J195" i="2"/>
  <c r="BK184" i="2"/>
  <c r="BK164" i="2"/>
  <c r="BK117" i="2"/>
  <c r="P111" i="2" l="1"/>
  <c r="BK132" i="2"/>
  <c r="J132" i="2"/>
  <c r="J62" i="2" s="1"/>
  <c r="BK163" i="2"/>
  <c r="J163" i="2"/>
  <c r="J63" i="2"/>
  <c r="BK228" i="2"/>
  <c r="J228" i="2"/>
  <c r="J64" i="2"/>
  <c r="T242" i="2"/>
  <c r="BK261" i="2"/>
  <c r="J261" i="2"/>
  <c r="J69" i="2"/>
  <c r="BK278" i="2"/>
  <c r="J278" i="2" s="1"/>
  <c r="J70" i="2" s="1"/>
  <c r="P293" i="2"/>
  <c r="T301" i="2"/>
  <c r="R368" i="2"/>
  <c r="P396" i="2"/>
  <c r="T452" i="2"/>
  <c r="R471" i="2"/>
  <c r="T514" i="2"/>
  <c r="R566" i="2"/>
  <c r="P610" i="2"/>
  <c r="P623" i="2"/>
  <c r="P681" i="2"/>
  <c r="P687" i="2"/>
  <c r="BK698" i="2"/>
  <c r="J698" i="2"/>
  <c r="J89" i="2" s="1"/>
  <c r="T111" i="2"/>
  <c r="P132" i="2"/>
  <c r="P163" i="2"/>
  <c r="T228" i="2"/>
  <c r="P242" i="2"/>
  <c r="R261" i="2"/>
  <c r="R278" i="2"/>
  <c r="BK293" i="2"/>
  <c r="J293" i="2"/>
  <c r="J72" i="2"/>
  <c r="T293" i="2"/>
  <c r="R301" i="2"/>
  <c r="T368" i="2"/>
  <c r="R396" i="2"/>
  <c r="P452" i="2"/>
  <c r="T471" i="2"/>
  <c r="R514" i="2"/>
  <c r="P566" i="2"/>
  <c r="R610" i="2"/>
  <c r="R623" i="2"/>
  <c r="R681" i="2"/>
  <c r="P698" i="2"/>
  <c r="BK111" i="2"/>
  <c r="J111" i="2" s="1"/>
  <c r="J61" i="2" s="1"/>
  <c r="R132" i="2"/>
  <c r="T163" i="2"/>
  <c r="R228" i="2"/>
  <c r="BK242" i="2"/>
  <c r="P261" i="2"/>
  <c r="P278" i="2"/>
  <c r="P301" i="2"/>
  <c r="P368" i="2"/>
  <c r="T396" i="2"/>
  <c r="R452" i="2"/>
  <c r="P471" i="2"/>
  <c r="P514" i="2"/>
  <c r="T566" i="2"/>
  <c r="T610" i="2"/>
  <c r="BK623" i="2"/>
  <c r="J623" i="2"/>
  <c r="J82" i="2"/>
  <c r="BK681" i="2"/>
  <c r="J681" i="2" s="1"/>
  <c r="J85" i="2" s="1"/>
  <c r="T681" i="2"/>
  <c r="R687" i="2"/>
  <c r="R698" i="2"/>
  <c r="R111" i="2"/>
  <c r="T132" i="2"/>
  <c r="R163" i="2"/>
  <c r="P228" i="2"/>
  <c r="R242" i="2"/>
  <c r="T261" i="2"/>
  <c r="T278" i="2"/>
  <c r="R293" i="2"/>
  <c r="BK301" i="2"/>
  <c r="J301" i="2"/>
  <c r="J73" i="2"/>
  <c r="BK368" i="2"/>
  <c r="J368" i="2"/>
  <c r="J74" i="2"/>
  <c r="BK396" i="2"/>
  <c r="J396" i="2" s="1"/>
  <c r="J75" i="2" s="1"/>
  <c r="BK452" i="2"/>
  <c r="J452" i="2"/>
  <c r="J76" i="2" s="1"/>
  <c r="BK471" i="2"/>
  <c r="J471" i="2"/>
  <c r="J77" i="2"/>
  <c r="BK514" i="2"/>
  <c r="J514" i="2"/>
  <c r="J79" i="2"/>
  <c r="BK566" i="2"/>
  <c r="J566" i="2" s="1"/>
  <c r="J80" i="2" s="1"/>
  <c r="BK610" i="2"/>
  <c r="J610" i="2"/>
  <c r="J81" i="2" s="1"/>
  <c r="T623" i="2"/>
  <c r="BK687" i="2"/>
  <c r="J687" i="2"/>
  <c r="J86" i="2" s="1"/>
  <c r="T687" i="2"/>
  <c r="T698" i="2"/>
  <c r="BK238" i="2"/>
  <c r="J238" i="2" s="1"/>
  <c r="J65" i="2" s="1"/>
  <c r="BK676" i="2"/>
  <c r="J676" i="2"/>
  <c r="J83" i="2" s="1"/>
  <c r="BK692" i="2"/>
  <c r="J692" i="2"/>
  <c r="J87" i="2"/>
  <c r="BK695" i="2"/>
  <c r="J695" i="2"/>
  <c r="J88" i="2"/>
  <c r="BK255" i="2"/>
  <c r="J255" i="2" s="1"/>
  <c r="J68" i="2" s="1"/>
  <c r="BK287" i="2"/>
  <c r="J287" i="2"/>
  <c r="J71" i="2" s="1"/>
  <c r="BK506" i="2"/>
  <c r="J506" i="2"/>
  <c r="J78" i="2"/>
  <c r="J52" i="2"/>
  <c r="F55" i="2"/>
  <c r="BE124" i="2"/>
  <c r="BE128" i="2"/>
  <c r="BE152" i="2"/>
  <c r="BE177" i="2"/>
  <c r="BE201" i="2"/>
  <c r="BE206" i="2"/>
  <c r="BE211" i="2"/>
  <c r="BE227" i="2"/>
  <c r="BE243" i="2"/>
  <c r="BE299" i="2"/>
  <c r="BE302" i="2"/>
  <c r="BE303" i="2"/>
  <c r="BE324" i="2"/>
  <c r="BE342" i="2"/>
  <c r="BE363" i="2"/>
  <c r="BE374" i="2"/>
  <c r="BE385" i="2"/>
  <c r="BE386" i="2"/>
  <c r="BE394" i="2"/>
  <c r="BE397" i="2"/>
  <c r="BE419" i="2"/>
  <c r="BE435" i="2"/>
  <c r="BE446" i="2"/>
  <c r="BE449" i="2"/>
  <c r="BE450" i="2"/>
  <c r="BE461" i="2"/>
  <c r="BE463" i="2"/>
  <c r="BE470" i="2"/>
  <c r="BE476" i="2"/>
  <c r="BE485" i="2"/>
  <c r="BE494" i="2"/>
  <c r="BE498" i="2"/>
  <c r="BE500" i="2"/>
  <c r="BE503" i="2"/>
  <c r="BE504" i="2"/>
  <c r="BE531" i="2"/>
  <c r="BE538" i="2"/>
  <c r="BE540" i="2"/>
  <c r="BE547" i="2"/>
  <c r="BE552" i="2"/>
  <c r="BE564" i="2"/>
  <c r="BE567" i="2"/>
  <c r="BE569" i="2"/>
  <c r="BE572" i="2"/>
  <c r="BE586" i="2"/>
  <c r="BE592" i="2"/>
  <c r="BE594" i="2"/>
  <c r="BE606" i="2"/>
  <c r="BE684" i="2"/>
  <c r="BE693" i="2"/>
  <c r="BE701" i="2"/>
  <c r="E99" i="2"/>
  <c r="BE117" i="2"/>
  <c r="BE133" i="2"/>
  <c r="BE173" i="2"/>
  <c r="BE179" i="2"/>
  <c r="BE181" i="2"/>
  <c r="BE231" i="2"/>
  <c r="BE256" i="2"/>
  <c r="BE267" i="2"/>
  <c r="BE272" i="2"/>
  <c r="BE273" i="2"/>
  <c r="BE274" i="2"/>
  <c r="BE275" i="2"/>
  <c r="BE283" i="2"/>
  <c r="BE362" i="2"/>
  <c r="BE379" i="2"/>
  <c r="BE389" i="2"/>
  <c r="BE414" i="2"/>
  <c r="BE453" i="2"/>
  <c r="BE472" i="2"/>
  <c r="BE520" i="2"/>
  <c r="BE524" i="2"/>
  <c r="BE533" i="2"/>
  <c r="BE554" i="2"/>
  <c r="BE601" i="2"/>
  <c r="BE617" i="2"/>
  <c r="BE624" i="2"/>
  <c r="BE682" i="2"/>
  <c r="BE685" i="2"/>
  <c r="BE696" i="2"/>
  <c r="BE699" i="2"/>
  <c r="BE138" i="2"/>
  <c r="BE154" i="2"/>
  <c r="BE164" i="2"/>
  <c r="BE175" i="2"/>
  <c r="BE184" i="2"/>
  <c r="BE187" i="2"/>
  <c r="BE195" i="2"/>
  <c r="BE229" i="2"/>
  <c r="BE236" i="2"/>
  <c r="BE247" i="2"/>
  <c r="BE269" i="2"/>
  <c r="BE271" i="2"/>
  <c r="BE348" i="2"/>
  <c r="BE349" i="2"/>
  <c r="BE350" i="2"/>
  <c r="BE357" i="2"/>
  <c r="BE358" i="2"/>
  <c r="BE360" i="2"/>
  <c r="BE364" i="2"/>
  <c r="BE365" i="2"/>
  <c r="BE369" i="2"/>
  <c r="BE395" i="2"/>
  <c r="BE412" i="2"/>
  <c r="BE428" i="2"/>
  <c r="BE440" i="2"/>
  <c r="BE442" i="2"/>
  <c r="BE445" i="2"/>
  <c r="BE502" i="2"/>
  <c r="BE515" i="2"/>
  <c r="BE522" i="2"/>
  <c r="BE545" i="2"/>
  <c r="BE560" i="2"/>
  <c r="BE608" i="2"/>
  <c r="BE615" i="2"/>
  <c r="BE663" i="2"/>
  <c r="BE704" i="2"/>
  <c r="BE112" i="2"/>
  <c r="BE145" i="2"/>
  <c r="BE192" i="2"/>
  <c r="BE233" i="2"/>
  <c r="BE239" i="2"/>
  <c r="BE251" i="2"/>
  <c r="BE262" i="2"/>
  <c r="BE264" i="2"/>
  <c r="BE276" i="2"/>
  <c r="BE279" i="2"/>
  <c r="BE288" i="2"/>
  <c r="BE294" i="2"/>
  <c r="BE328" i="2"/>
  <c r="BE353" i="2"/>
  <c r="BE366" i="2"/>
  <c r="BE393" i="2"/>
  <c r="BE403" i="2"/>
  <c r="BE407" i="2"/>
  <c r="BE409" i="2"/>
  <c r="BE416" i="2"/>
  <c r="BE424" i="2"/>
  <c r="BE426" i="2"/>
  <c r="BE468" i="2"/>
  <c r="BE480" i="2"/>
  <c r="BE489" i="2"/>
  <c r="BE492" i="2"/>
  <c r="BE507" i="2"/>
  <c r="BE526" i="2"/>
  <c r="BE573" i="2"/>
  <c r="BE599" i="2"/>
  <c r="BE611" i="2"/>
  <c r="BE642" i="2"/>
  <c r="BE665" i="2"/>
  <c r="BE677" i="2"/>
  <c r="BE688" i="2"/>
  <c r="BE690" i="2"/>
  <c r="J34" i="2"/>
  <c r="AW55" i="1"/>
  <c r="F35" i="2"/>
  <c r="BB55" i="1"/>
  <c r="BB54" i="1" s="1"/>
  <c r="AX54" i="1" s="1"/>
  <c r="F37" i="2"/>
  <c r="BD55" i="1"/>
  <c r="BD54" i="1" s="1"/>
  <c r="W33" i="1" s="1"/>
  <c r="F36" i="2"/>
  <c r="BC55" i="1"/>
  <c r="BC54" i="1" s="1"/>
  <c r="W32" i="1" s="1"/>
  <c r="F34" i="2"/>
  <c r="BA55" i="1"/>
  <c r="BA54" i="1" s="1"/>
  <c r="AW54" i="1" s="1"/>
  <c r="AK30" i="1" s="1"/>
  <c r="P241" i="2" l="1"/>
  <c r="BK241" i="2"/>
  <c r="J241" i="2"/>
  <c r="J66" i="2" s="1"/>
  <c r="R680" i="2"/>
  <c r="R110" i="2"/>
  <c r="T241" i="2"/>
  <c r="R241" i="2"/>
  <c r="T680" i="2"/>
  <c r="T110" i="2"/>
  <c r="P680" i="2"/>
  <c r="P109" i="2" s="1"/>
  <c r="AU55" i="1" s="1"/>
  <c r="AU54" i="1" s="1"/>
  <c r="P110" i="2"/>
  <c r="BK110" i="2"/>
  <c r="BK680" i="2"/>
  <c r="J680" i="2"/>
  <c r="J84" i="2"/>
  <c r="J242" i="2"/>
  <c r="J67" i="2" s="1"/>
  <c r="W31" i="1"/>
  <c r="AY54" i="1"/>
  <c r="F33" i="2"/>
  <c r="AZ55" i="1" s="1"/>
  <c r="AZ54" i="1" s="1"/>
  <c r="AV54" i="1" s="1"/>
  <c r="AK29" i="1" s="1"/>
  <c r="J33" i="2"/>
  <c r="AV55" i="1"/>
  <c r="AT55" i="1"/>
  <c r="W30" i="1"/>
  <c r="BK109" i="2" l="1"/>
  <c r="J109" i="2"/>
  <c r="J59" i="2"/>
  <c r="T109" i="2"/>
  <c r="R109" i="2"/>
  <c r="J110" i="2"/>
  <c r="J60" i="2"/>
  <c r="W29" i="1"/>
  <c r="AT54" i="1"/>
  <c r="J30" i="2" l="1"/>
  <c r="AG55" i="1"/>
  <c r="AG54" i="1" s="1"/>
  <c r="AK26" i="1" s="1"/>
  <c r="J39" i="2" l="1"/>
  <c r="AK35" i="1"/>
  <c r="AN55" i="1"/>
  <c r="AN54" i="1"/>
</calcChain>
</file>

<file path=xl/sharedStrings.xml><?xml version="1.0" encoding="utf-8"?>
<sst xmlns="http://schemas.openxmlformats.org/spreadsheetml/2006/main" count="6021" uniqueCount="1121">
  <si>
    <t>Export Komplet</t>
  </si>
  <si>
    <t>VZ</t>
  </si>
  <si>
    <t>2.0</t>
  </si>
  <si>
    <t>ZAMOK</t>
  </si>
  <si>
    <t>False</t>
  </si>
  <si>
    <t>{1ffb872b-d91f-4b7d-9e1a-cd36dd496bba}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</si>
  <si>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</si>
  <si>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</si>
  <si>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</si>
  <si>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</si>
  <si>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</si>
  <si>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</si>
  <si>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</si>
  <si>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</si>
  <si>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2428-NemCL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</si>
  <si>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</si>
  <si>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</si>
  <si>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Výměna technologie laboratoří</t>
  </si>
  <si>
    <t>KSO:</t>
  </si>
  <si>
    <t>801 11 23</t>
  </si>
  <si>
    <t>CC-CZ:</t>
  </si>
  <si>
    <t>126411</t>
  </si>
  <si>
    <t>Místo:</t>
  </si>
  <si>
    <t>Česká Lípa</t>
  </si>
  <si>
    <t>Datum:</t>
  </si>
  <si>
    <t>7. 8. 2025</t>
  </si>
  <si>
    <t>CZ-CPV:</t>
  </si>
  <si>
    <t>45000000-7</t>
  </si>
  <si>
    <t>CZ-CPA:</t>
  </si>
  <si>
    <t>41.00.48</t>
  </si>
  <si>
    <t>Zadavatel:</t>
  </si>
  <si>
    <t>IČ:</t>
  </si>
  <si>
    <t>27283518</t>
  </si>
  <si>
    <t>Nemocnice s poliklinikou Česká Lípa,a.s.</t>
  </si>
  <si>
    <t>DIČ:</t>
  </si>
  <si>
    <t>CZ27283518</t>
  </si>
  <si>
    <t>Účastník:</t>
  </si>
  <si>
    <t>Vyplň údaj</t>
  </si>
  <si>
    <t>Projektant:</t>
  </si>
  <si>
    <t>25410482</t>
  </si>
  <si>
    <t>STORING spol. s r.o., Žitavská 727/16, Liberec 3</t>
  </si>
  <si>
    <t>CZ25410482</t>
  </si>
  <si>
    <t>True</t>
  </si>
  <si>
    <t>Zpracovatel:</t>
  </si>
  <si>
    <t/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</si>
  <si>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</si>
  <si>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</si>
  <si>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</si>
  <si>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</si>
  <si>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</si>
  <si>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</si>
  <si>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</si>
  <si>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</si>
  <si>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</si>
  <si>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</si>
  <si>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</si>
  <si>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</si>
  <si>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</si>
  <si>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</si>
  <si>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</si>
  <si>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</si>
  <si>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</si>
  <si>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</si>
  <si>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</si>
  <si>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</si>
  <si>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</si>
  <si>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</si>
  <si>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</si>
  <si>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</si>
  <si>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</si>
  <si>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</si>
  <si>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</si>
  <si>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</si>
  <si>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</si>
  <si>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</si>
  <si>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</si>
  <si>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</si>
  <si>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</si>
  <si>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</si>
  <si>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</si>
  <si>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</si>
  <si>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</si>
  <si>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</si>
  <si>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</si>
  <si>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</si>
  <si>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</si>
  <si>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</si>
  <si>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D.1.1.2</t>
  </si>
  <si>
    <t>Architektonicko-stavební řešení</t>
  </si>
  <si>
    <t>STA</t>
  </si>
  <si>
    <t>1</t>
  </si>
  <si>
    <t>{6fae5a4e-2f98-4cae-ba41-180eaabd3455}</t>
  </si>
  <si>
    <t>2</t>
  </si>
  <si>
    <t>KRYCÍ LIST SOUPISU PRACÍ</t>
  </si>
  <si>
    <t>Objekt:</t>
  </si>
  <si>
    <t>D.1.1.2 - Architektonicko-stavební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</si>
  <si>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</si>
  <si>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</si>
  <si>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</si>
  <si>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</si>
  <si>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</si>
  <si>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</si>
  <si>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</si>
  <si>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</si>
  <si>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</si>
  <si>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</si>
  <si>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</si>
  <si>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</si>
  <si>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</si>
  <si>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</si>
  <si>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protipožární ochrana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</si>
  <si>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</si>
  <si>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</si>
  <si>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</si>
  <si>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</si>
  <si>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</si>
  <si>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</si>
  <si>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</si>
  <si>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</si>
  <si>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</si>
  <si>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</si>
  <si>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</si>
  <si>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</si>
  <si>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</si>
  <si>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VRN - Vedlejší a ostatní rozpočtové náklady</t>
  </si>
  <si>
    <t xml:space="preserve">    0.90001 - Ostatní náklady stavby</t>
  </si>
  <si>
    <t xml:space="preserve">    0.10001 - Průzkumné, geodetické a projektové práce</t>
  </si>
  <si>
    <t xml:space="preserve">    0.20001 - Příprava staveniště</t>
  </si>
  <si>
    <t xml:space="preserve">    0.60001 - Územní vlivy</t>
  </si>
  <si>
    <t xml:space="preserve">    0.70001 -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</si>
  <si>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</si>
  <si>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</si>
  <si>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</si>
  <si>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</si>
  <si>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</si>
  <si>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</si>
  <si>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</si>
  <si>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</si>
  <si>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</si>
  <si>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</si>
  <si>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</si>
  <si>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</si>
  <si>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</si>
  <si>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</si>
  <si>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</si>
  <si>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</si>
  <si>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</si>
  <si>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</si>
  <si>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</si>
  <si>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317944321</t>
  </si>
  <si>
    <t>Válcované nosníky dodatečně osazované do připravených otvorů bez zazdění hlav, výšky do 120 mm</t>
  </si>
  <si>
    <t>t</t>
  </si>
  <si>
    <t>CS ÚRS 2025 02</t>
  </si>
  <si>
    <t>4</t>
  </si>
  <si>
    <t>1847658382</t>
  </si>
  <si>
    <t>Online PSC</t>
  </si>
  <si>
    <t>https://podminky.urs.cz/item/CS_URS_2025_02/317944321</t>
  </si>
  <si>
    <t>VV</t>
  </si>
  <si>
    <t>"spojované pásky P4"</t>
  </si>
  <si>
    <t>"L01 - IPE 100"   8,10*1,400*2*2/1000</t>
  </si>
  <si>
    <t>Součet</t>
  </si>
  <si>
    <t>340238211</t>
  </si>
  <si>
    <t>Zazdívka otvorů v příčkách nebo stěnách cihlami pálenými plnými plochy přes 0,25 m2 do 1 m2</t>
  </si>
  <si>
    <t>m2</t>
  </si>
  <si>
    <t>953174344</t>
  </si>
  <si>
    <t>https://podminky.urs.cz/item/CS_URS_2025_02/340238211</t>
  </si>
  <si>
    <t>"II-426   -otvor po příjmovém oknu  "    1,00*0,70</t>
  </si>
  <si>
    <t>"Otvory do šachet"</t>
  </si>
  <si>
    <t>"B1" 1*1,0</t>
  </si>
  <si>
    <t>"B2" 2*1,0</t>
  </si>
  <si>
    <t>340239212</t>
  </si>
  <si>
    <t>Zazdívka otvorů v příčkách nebo stěnách cihlami pálenými plnými plochy přes 1 m2 do 4 m2, tloušťky přes 100 mm</t>
  </si>
  <si>
    <t>-1472458910</t>
  </si>
  <si>
    <t>https://podminky.urs.cz/item/CS_URS_2025_02/340239212</t>
  </si>
  <si>
    <t>"II-431b - II-427"  1,00*2,00</t>
  </si>
  <si>
    <t>346244381</t>
  </si>
  <si>
    <t>Plentování ocelových válcovaných nosníků jednostranné cihlami na maltu, výška stojiny do 200 mm</t>
  </si>
  <si>
    <t>-1225948880</t>
  </si>
  <si>
    <t>https://podminky.urs.cz/item/CS_URS_2025_02/346244381</t>
  </si>
  <si>
    <t>"IPE 100" 1,40*0,10*2*2</t>
  </si>
  <si>
    <t>6</t>
  </si>
  <si>
    <t>Úpravy povrchů, podlahy a osazování výplní</t>
  </si>
  <si>
    <t>5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</si>
  <si>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</si>
  <si>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</si>
  <si>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2123698865</t>
  </si>
  <si>
    <t>https://podminky.urs.cz/item/CS_URS_2025_02/611321141</t>
  </si>
  <si>
    <t>Vestibul</t>
  </si>
  <si>
    <t>"strop" 4,20*1,00</t>
  </si>
  <si>
    <t>612321121</t>
  </si>
  <si>
    <t>Omítka vápenocementová vnitřních ploch nanášená ručně jednovrstvá, tloušťky do 10 mm hladká svislých konstrukcí stěn</t>
  </si>
  <si>
    <t>183257033</t>
  </si>
  <si>
    <t>https://podminky.urs.cz/item/CS_URS_2025_02/612321121</t>
  </si>
  <si>
    <t>II-426 Laboratoř A</t>
  </si>
  <si>
    <t>(6,50+0,50*3)*3,10+5,50*(1,00+1,30)+0,90*2*3,10+6,00*3,10 "odpočty" -2,60*1,20-1,00*2,00</t>
  </si>
  <si>
    <t>II-427 LAboratoř B</t>
  </si>
  <si>
    <t>(0,50+0,90)*2*3,1+2,10*(1,00+1,30)+6,50*3,10+2,20*3,10 "odpočty" -0,90*1,97</t>
  </si>
  <si>
    <t>7</t>
  </si>
  <si>
    <t>612321141</t>
  </si>
  <si>
    <t>Omítka vápenocementová vnitřních ploch nanášená ručně dvouvrstvá, tloušťky jádrové omítky do 10 mm a tloušťky štuku do 3 mm štuková svislých konstrukcí stěn</t>
  </si>
  <si>
    <t>1239505203</t>
  </si>
  <si>
    <t>https://podminky.urs.cz/item/CS_URS_2025_02/612321141</t>
  </si>
  <si>
    <t>II-431a Příjem + II-431b Chodba</t>
  </si>
  <si>
    <t>9,20*3,10+3,70*3,10 "odpočty" -2,60*1,20-1,00*2,00-0,90*1,97-1,10*1,50</t>
  </si>
  <si>
    <t xml:space="preserve">"Vestibul" </t>
  </si>
  <si>
    <t>4,20*3,10 +1,00*2*3,10 "odpočty" -2,38*2,60</t>
  </si>
  <si>
    <t>8</t>
  </si>
  <si>
    <t>612325225</t>
  </si>
  <si>
    <t>Vápenocementová omítka jednotlivých malých ploch štuková dvouvrstvá na stěnách, plochy jednotlivě přes 1,0 do 4 m2</t>
  </si>
  <si>
    <t>kus</t>
  </si>
  <si>
    <t>2131024627</t>
  </si>
  <si>
    <t>https://podminky.urs.cz/item/CS_URS_2025_02/612325225</t>
  </si>
  <si>
    <t>9</t>
  </si>
  <si>
    <t>631311121</t>
  </si>
  <si>
    <t>Doplnění dosavadních mazanin prostým betonem s dodáním hmot, bez potěru, plochy jednotlivě do 1 m2 a tl. do 80 mm</t>
  </si>
  <si>
    <t>m3</t>
  </si>
  <si>
    <t>-1289753693</t>
  </si>
  <si>
    <t>https://podminky.urs.cz/item/CS_URS_2025_02/631311121</t>
  </si>
  <si>
    <t>Doplnění betonových mazanin - rozsah do 50%</t>
  </si>
  <si>
    <t>"II-426 Lab A" 38,35*0,50*0,08</t>
  </si>
  <si>
    <t>"II-427 Lab B" 15,74*0,50*0,08</t>
  </si>
  <si>
    <t>"II-431a Příjem" 8,28*0,50*0,08</t>
  </si>
  <si>
    <t>"II-431b Chodba" 13,06*0,50*0,08</t>
  </si>
  <si>
    <t>"Vestibul" 4,20*1,00*0,50*0,08</t>
  </si>
  <si>
    <t>Ostatní konstrukce a práce, bourání</t>
  </si>
  <si>
    <t>10</t>
  </si>
  <si>
    <t>919735122</t>
  </si>
  <si>
    <t>Řezání stávajícího betonového krytu nebo podkladu hloubky přes 50 do 100 mm</t>
  </si>
  <si>
    <t>m</t>
  </si>
  <si>
    <t>1451138613</t>
  </si>
  <si>
    <t>https://podminky.urs.cz/item/CS_URS_2025_02/919735122</t>
  </si>
  <si>
    <t>"chodba"   2,26</t>
  </si>
  <si>
    <t>"zaříznutí po vybourání příček" (2,80+0,10+2,90+0,10)*2+(4,730+0,10*2)*2</t>
  </si>
  <si>
    <t>"zaříznutí pro nové příčky" (6,00+0,10*2)+(2,99+0,10*2)*2</t>
  </si>
  <si>
    <t>"zaříznutí po vybourání dveří" (1,10+0,10*2)*2</t>
  </si>
  <si>
    <t>"zaříznutí pro nové dveře" (1,10+0,10+2)*2+(1,00+0,10*2)*2</t>
  </si>
  <si>
    <t>"zaříznutí pro posuvné dveře" (2,308+0,10*2)*2</t>
  </si>
  <si>
    <t>11</t>
  </si>
  <si>
    <t>949101111</t>
  </si>
  <si>
    <t>Lešení pomocné pracovní pro objekty pozemních staveb pro zatížení do 150 kg/m2, o výšce lešeňové podlahy do 1,9 m</t>
  </si>
  <si>
    <t>-493769473</t>
  </si>
  <si>
    <t>https://podminky.urs.cz/item/CS_URS_2025_02/949101111</t>
  </si>
  <si>
    <t>949121111</t>
  </si>
  <si>
    <t>Lešení lehké kozové dílcové o výšce lešeňové podlahy do 1,2 m montáž</t>
  </si>
  <si>
    <t>sada</t>
  </si>
  <si>
    <t>-1464254942</t>
  </si>
  <si>
    <t>https://podminky.urs.cz/item/CS_URS_2025_02/949121111</t>
  </si>
  <si>
    <t>13</t>
  </si>
  <si>
    <t>949121211</t>
  </si>
  <si>
    <t>Lešení lehké kozové dílcové o výšce lešeňové podlahy do 1,2 m příplatek k ceně za každý den použití</t>
  </si>
  <si>
    <t>-1681040140</t>
  </si>
  <si>
    <t>https://podminky.urs.cz/item/CS_URS_2025_02/949121211</t>
  </si>
  <si>
    <t>14</t>
  </si>
  <si>
    <t>949121811</t>
  </si>
  <si>
    <t>Lešení lehké kozové dílcové o výšce lešeňové podlahy do 1,2 m demontáž</t>
  </si>
  <si>
    <t>-1971898145</t>
  </si>
  <si>
    <t>https://podminky.urs.cz/item/CS_URS_2025_02/949121811</t>
  </si>
  <si>
    <t>15</t>
  </si>
  <si>
    <t>952901111</t>
  </si>
  <si>
    <t>Vyčištění budov nebo objektů před předáním do užívání budov bytové nebo občanské výstavby, světlé výšky podlaží do 4 m</t>
  </si>
  <si>
    <t>-574847681</t>
  </si>
  <si>
    <t>https://podminky.urs.cz/item/CS_URS_2025_02/952901111</t>
  </si>
  <si>
    <t xml:space="preserve">   10,00*10,00</t>
  </si>
  <si>
    <t>16</t>
  </si>
  <si>
    <t>962031011</t>
  </si>
  <si>
    <t>Bourání příček nebo přizdívek z cihel děrovaných, tl. do 100 mm</t>
  </si>
  <si>
    <t>747910178</t>
  </si>
  <si>
    <t>https://podminky.urs.cz/item/CS_URS_2025_02/962031011</t>
  </si>
  <si>
    <t>"II-426 - II-426b"    2,70*3,10   -0,70*1,97  +2,80*0,80</t>
  </si>
  <si>
    <t>17</t>
  </si>
  <si>
    <t>962031013</t>
  </si>
  <si>
    <t>Bourání příček nebo přizdívek z cihel děrovaných nebo plných, tl. přes 100 do 150 mm</t>
  </si>
  <si>
    <t>1572512643</t>
  </si>
  <si>
    <t>https://podminky.urs.cz/item/CS_URS_2025_02/962031013</t>
  </si>
  <si>
    <t>"II-426b - II-427"    4,73*3,10</t>
  </si>
  <si>
    <t>"II-426 - II-431a"   2,00*2,20</t>
  </si>
  <si>
    <t>18</t>
  </si>
  <si>
    <t>968062244</t>
  </si>
  <si>
    <t>Vybourání oken s křídly, dveřních zárubní, vrat, stěn, ostění nebo obkladů rámů oken s křídly jednoduchých, plochy do 1 m2</t>
  </si>
  <si>
    <t>-458810974</t>
  </si>
  <si>
    <t>https://podminky.urs.cz/item/CS_URS_2025_02/968062244</t>
  </si>
  <si>
    <t>"příjmové okénko"   1,00*0,70</t>
  </si>
  <si>
    <t>19</t>
  </si>
  <si>
    <t>971033531</t>
  </si>
  <si>
    <t>Vybourání otvorů ve zdivu základovém nebo nadzákladovém z cihel, tvárnic, příčkovek z cihel pálených na maltu vápennou nebo vápenocementovou plochy do 1 m2, tl. do 150 mm</t>
  </si>
  <si>
    <t>311022003</t>
  </si>
  <si>
    <t>https://podminky.urs.cz/item/CS_URS_2025_02/971033531</t>
  </si>
  <si>
    <t>Vybourání otvorů do šachet</t>
  </si>
  <si>
    <t>"B1" 1</t>
  </si>
  <si>
    <t>"B2" 2</t>
  </si>
  <si>
    <t>20</t>
  </si>
  <si>
    <t>971033631</t>
  </si>
  <si>
    <t>Vybourání otvorů ve zdivu základovém nebo nadzákladovém z cihel, tvárnic, příčkovek z cihel pálených na maltu vápennou nebo vápenocementovou plochy do 4 m2, tl. do 150 mm</t>
  </si>
  <si>
    <t>-520226421</t>
  </si>
  <si>
    <t>https://podminky.urs.cz/item/CS_URS_2025_02/971033631</t>
  </si>
  <si>
    <t>"II-426b LAB." 1,10*2,05</t>
  </si>
  <si>
    <t>"II-427"            1,00*2,05</t>
  </si>
  <si>
    <t>978011191</t>
  </si>
  <si>
    <t>Otlučení vápenných nebo vápenocementových omítek vnitřních ploch stropů</t>
  </si>
  <si>
    <t>-1436000314</t>
  </si>
  <si>
    <t>https://podminky.urs.cz/item/CS_URS_2025_02/978011191</t>
  </si>
  <si>
    <t>22</t>
  </si>
  <si>
    <t>978013191</t>
  </si>
  <si>
    <t>Otlučení vápenných nebo vápenocementových omítek vnitřních ploch stěn s vyškrabáním spar, s očištěním zdiva, v rozsahu přes 50 do 100 %</t>
  </si>
  <si>
    <t>53276987</t>
  </si>
  <si>
    <t>https://podminky.urs.cz/item/CS_URS_2025_02/978013191</t>
  </si>
  <si>
    <t>"D.1.1.2-102"</t>
  </si>
  <si>
    <t>"nad obkladem"</t>
  </si>
  <si>
    <t xml:space="preserve">"II-426      LAB. CENTRÁLNÍ PŘÍJEM  "  </t>
  </si>
  <si>
    <t xml:space="preserve">    (3,29+6,50+0,50*3+5,50+0,90)*3,10</t>
  </si>
  <si>
    <t>"II-426 b  LAB. CENTRÁLNÍ PŘÍJEM"</t>
  </si>
  <si>
    <t xml:space="preserve">   (2,80+0,90)*3,10 </t>
  </si>
  <si>
    <t>"II-427     VYŠETŘOVNA MOČI  "</t>
  </si>
  <si>
    <t xml:space="preserve">   (2,33+6,50+1,30+0,90*2)*3,10</t>
  </si>
  <si>
    <t>"II-431a Chodba"</t>
  </si>
  <si>
    <t>"stěny" 9,80*3,10+3,80*3,10  "odpočty" -0,90*1,97*2-1,10*1,50</t>
  </si>
  <si>
    <t>"stěny" 1,00*2*3,10+4,20*3,10 "odpočty" -2,38*2,50-1,00*0,70</t>
  </si>
  <si>
    <t>23</t>
  </si>
  <si>
    <t>988-01</t>
  </si>
  <si>
    <t>D + M Stavební úpravy pro napojení umyvadel do šachty</t>
  </si>
  <si>
    <t>soubor</t>
  </si>
  <si>
    <t>-916116837</t>
  </si>
  <si>
    <t>997</t>
  </si>
  <si>
    <t>Doprava suti a vybouraných hmot</t>
  </si>
  <si>
    <t>24</t>
  </si>
  <si>
    <t>997013155</t>
  </si>
  <si>
    <t>Vnitrostaveništní doprava suti a vybouraných hmot vodorovně do 50 m s naložením s omezením mechanizace pro budovy a haly výšky přes 15 do 18 m</t>
  </si>
  <si>
    <t>1297107729</t>
  </si>
  <si>
    <t>https://podminky.urs.cz/item/CS_URS_2025_02/997013155</t>
  </si>
  <si>
    <t>25</t>
  </si>
  <si>
    <t>997013501</t>
  </si>
  <si>
    <t>Odvoz suti a vybouraných hmot na skládku nebo meziskládku se složením, na vzdálenost do 1 km</t>
  </si>
  <si>
    <t>-200237828</t>
  </si>
  <si>
    <t>https://podminky.urs.cz/item/CS_URS_2025_02/997013501</t>
  </si>
  <si>
    <t>26</t>
  </si>
  <si>
    <t>997013509</t>
  </si>
  <si>
    <t>Odvoz suti a vybouraných hmot na skládku nebo meziskládku se složením, na vzdálenost Příplatek k ceně za každý další započatý 1 km přes 1 km</t>
  </si>
  <si>
    <t>-114143137</t>
  </si>
  <si>
    <t>https://podminky.urs.cz/item/CS_URS_2025_02/997013509</t>
  </si>
  <si>
    <t>29,585*19 'Přepočtené koeficientem množství</t>
  </si>
  <si>
    <t>27</t>
  </si>
  <si>
    <t>997013631</t>
  </si>
  <si>
    <t>Poplatek za uložení stavebního odpadu na skládce (skládkovné) směsného stavebního a demoličního zatříděného do Katalogu odpadů pod kódem 17 09 04</t>
  </si>
  <si>
    <t>414157409</t>
  </si>
  <si>
    <t>https://podminky.urs.cz/item/CS_URS_2025_02/997013631</t>
  </si>
  <si>
    <t>998</t>
  </si>
  <si>
    <t>Přesun hmot</t>
  </si>
  <si>
    <t>28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</si>
  <si>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</si>
  <si>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</si>
  <si>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824516596</t>
  </si>
  <si>
    <t>https://podminky.urs.cz/item/CS_URS_2025_02/998018003</t>
  </si>
  <si>
    <t>PSV</t>
  </si>
  <si>
    <t>Práce a dodávky PSV</t>
  </si>
  <si>
    <t>721</t>
  </si>
  <si>
    <t>Zdravotechnika - vnitřní kanalizace</t>
  </si>
  <si>
    <t>29</t>
  </si>
  <si>
    <t>721140905</t>
  </si>
  <si>
    <t>Opravy odpadního potrubí litinového vsazení odbočky do potrubí</t>
  </si>
  <si>
    <t>189489681</t>
  </si>
  <si>
    <t>https://podminky.urs.cz/item/CS_URS_2025_02/721140905</t>
  </si>
  <si>
    <t>"Odbočky nové" 2</t>
  </si>
  <si>
    <t>30</t>
  </si>
  <si>
    <t>721140915</t>
  </si>
  <si>
    <t>Opravy odpadního potrubí litinového propojení dosavadního potrubí</t>
  </si>
  <si>
    <t>-526208373</t>
  </si>
  <si>
    <t>https://podminky.urs.cz/item/CS_URS_2025_02/721140915</t>
  </si>
  <si>
    <t>"Propojení po demontáži" 1</t>
  </si>
  <si>
    <t>31</t>
  </si>
  <si>
    <t>721910912</t>
  </si>
  <si>
    <t>Pročištění svislých odpadů v jednom podlaží do DN 200</t>
  </si>
  <si>
    <t>-1814881</t>
  </si>
  <si>
    <t>https://podminky.urs.cz/item/CS_URS_2025_02/721910912</t>
  </si>
  <si>
    <t>"Vyčištění stoupaček" 3</t>
  </si>
  <si>
    <t>722</t>
  </si>
  <si>
    <t>Zdravotechnika - vnitřní vodovod</t>
  </si>
  <si>
    <t>32</t>
  </si>
  <si>
    <t>722171933</t>
  </si>
  <si>
    <t>Výměna trubky, tvarovky, vsazení odbočky na rozvodech vody z plastů</t>
  </si>
  <si>
    <t>984788604</t>
  </si>
  <si>
    <t>https://podminky.urs.cz/item/CS_URS_2025_02/722171933</t>
  </si>
  <si>
    <t>"Připojení nové" 2</t>
  </si>
  <si>
    <t>"Odpojení, propojení" 1</t>
  </si>
  <si>
    <t>725</t>
  </si>
  <si>
    <t>Zdravotechnika - zařizovací předměty</t>
  </si>
  <si>
    <t>33</t>
  </si>
  <si>
    <t>725-01</t>
  </si>
  <si>
    <t xml:space="preserve">D + M Umyvadel š. 550 MM včetne konzoly, zápachové uzávěry, baterie a napojení na stávavající rozvody vody a kanalizace </t>
  </si>
  <si>
    <t>1838178154</t>
  </si>
  <si>
    <t>"D.1.1.2 -101 "  2,00</t>
  </si>
  <si>
    <t>34</t>
  </si>
  <si>
    <t>725210821</t>
  </si>
  <si>
    <t>Demontáž umyvadel bez výtokových armatur umyvadel</t>
  </si>
  <si>
    <t>639870754</t>
  </si>
  <si>
    <t>https://podminky.urs.cz/item/CS_URS_2025_02/725210821</t>
  </si>
  <si>
    <t>"II-426 b          LAB. CENTRÁLNÍ PŘÍJEM "    1,00</t>
  </si>
  <si>
    <t>35</t>
  </si>
  <si>
    <t>725820801</t>
  </si>
  <si>
    <t>Demontáž baterií nástěnných do G 3/4</t>
  </si>
  <si>
    <t>1097917484</t>
  </si>
  <si>
    <t>https://podminky.urs.cz/item/CS_URS_2025_02/725820801</t>
  </si>
  <si>
    <t>36</t>
  </si>
  <si>
    <t>725860811</t>
  </si>
  <si>
    <t>Demontáž zápachových uzávěrek pro zařizovací předměty jednoduchých</t>
  </si>
  <si>
    <t>-103274124</t>
  </si>
  <si>
    <t>https://podminky.urs.cz/item/CS_URS_2025_02/725860811</t>
  </si>
  <si>
    <t>37</t>
  </si>
  <si>
    <t>725-90</t>
  </si>
  <si>
    <t>Stavební přípomoce ZTI - sekání, drážky, prostupy, začištění</t>
  </si>
  <si>
    <t>kpl</t>
  </si>
  <si>
    <t>120895427</t>
  </si>
  <si>
    <t>38</t>
  </si>
  <si>
    <t>725-92</t>
  </si>
  <si>
    <t>Návod k obsluze a údržbě celkové sestavy s popisem hlavních zařízení, jejich ovládacích a regulačních prvků, armatur a podmínek servisu a údržby</t>
  </si>
  <si>
    <t>ks</t>
  </si>
  <si>
    <t>982422507</t>
  </si>
  <si>
    <t>39</t>
  </si>
  <si>
    <t>725-93</t>
  </si>
  <si>
    <t>Tlakové, provozní zkoušky včetně vyhotovení protokolu o jejich provedení a seřízení regulačních armatur</t>
  </si>
  <si>
    <t>-454139035</t>
  </si>
  <si>
    <t>40</t>
  </si>
  <si>
    <t>725-94</t>
  </si>
  <si>
    <t>Popisy a značky na rozvodných potrubích, bezpečnostní a výstražné tabulky u tlakových nádob, zařízeních s teplým povrchem a technických prostor</t>
  </si>
  <si>
    <t>1894837632</t>
  </si>
  <si>
    <t>41</t>
  </si>
  <si>
    <t>725-95</t>
  </si>
  <si>
    <t>Zaškolení obsluhy včetně vyhotovení protokolu o zaškolení</t>
  </si>
  <si>
    <t>-518668878</t>
  </si>
  <si>
    <t>42</t>
  </si>
  <si>
    <t>998725103</t>
  </si>
  <si>
    <t>Přesun hmot pro zařizovací předměty stanovený z hmotnosti přesunovaného materiálu vodorovná dopravní vzdálenost do 50 m základní v objektech výšky přes 12 do 24 m</t>
  </si>
  <si>
    <t>-609045634</t>
  </si>
  <si>
    <t>https://podminky.urs.cz/item/CS_URS_2025_02/998725103</t>
  </si>
  <si>
    <t>727</t>
  </si>
  <si>
    <t>Zdravotechnika - protipožární ochrana</t>
  </si>
  <si>
    <t>43</t>
  </si>
  <si>
    <t>727212102</t>
  </si>
  <si>
    <t xml:space="preserve">Protipožární trubní ucpávky plastového potrubí prostup stěnou tloušťky 100 mm požární odolnost EI 90 </t>
  </si>
  <si>
    <t>602167407</t>
  </si>
  <si>
    <t>https://podminky.urs.cz/item/CS_URS_2025_02/727212102</t>
  </si>
  <si>
    <t>2,0</t>
  </si>
  <si>
    <t>44</t>
  </si>
  <si>
    <t>727222005</t>
  </si>
  <si>
    <t xml:space="preserve">Protipožární ochranné manžety plastového potrubí prostup stěnou tloušťky 100 mm požární odolnost EI 90 </t>
  </si>
  <si>
    <t>861539674</t>
  </si>
  <si>
    <t>https://podminky.urs.cz/item/CS_URS_2025_02/727222005</t>
  </si>
  <si>
    <t>733</t>
  </si>
  <si>
    <t>Ústřední vytápění - rozvodné potrubí</t>
  </si>
  <si>
    <t>45</t>
  </si>
  <si>
    <t>733191905</t>
  </si>
  <si>
    <t>Opravy rozvodů potrubí z trubek ocelových - oborušení, nátěr, přetěsnění</t>
  </si>
  <si>
    <t>-607358611</t>
  </si>
  <si>
    <t>https://podminky.urs.cz/item/CS_URS_2025_02/733191905</t>
  </si>
  <si>
    <t>"II-426 LabA" 5,50*2</t>
  </si>
  <si>
    <t>"II-427" Lab B" 2,20*2</t>
  </si>
  <si>
    <t>735</t>
  </si>
  <si>
    <t>Ústřední vytápění - otopná tělesa</t>
  </si>
  <si>
    <t>46</t>
  </si>
  <si>
    <t>735110912</t>
  </si>
  <si>
    <t>Opravy otopných těles článkových litinových - proplach, obroušení, nátěr, regulace</t>
  </si>
  <si>
    <t>1186883229</t>
  </si>
  <si>
    <t>https://podminky.urs.cz/item/CS_URS_2025_02/735110912</t>
  </si>
  <si>
    <t>"II-426 Lab A" 5</t>
  </si>
  <si>
    <t>"II-427 LabB" 2</t>
  </si>
  <si>
    <t>47</t>
  </si>
  <si>
    <t>735110914</t>
  </si>
  <si>
    <t>Opravy otopných těles článkových litinových - demontáž a zpětná montáž</t>
  </si>
  <si>
    <t>-2066084504</t>
  </si>
  <si>
    <t>https://podminky.urs.cz/item/CS_URS_2025_02/735110914</t>
  </si>
  <si>
    <t>741</t>
  </si>
  <si>
    <t>Elektroinstalace - silnoproud</t>
  </si>
  <si>
    <t>48</t>
  </si>
  <si>
    <t>741-01</t>
  </si>
  <si>
    <t>Přesun rozvaděče včetně přepojen, PO odolnost EI90</t>
  </si>
  <si>
    <t>176119345</t>
  </si>
  <si>
    <t>49</t>
  </si>
  <si>
    <t>741-02</t>
  </si>
  <si>
    <t>D+M nové kabeláže, napojení na stávající rozvody</t>
  </si>
  <si>
    <t>-1603453975</t>
  </si>
  <si>
    <t>"zásuvky" 11,0*2+14,0*2+17*2+19,5*2+21,0+15,0+17,50</t>
  </si>
  <si>
    <t>"Vypínače"8,0*2+12,50</t>
  </si>
  <si>
    <t>"svítidla"5*14</t>
  </si>
  <si>
    <t>"připojení dveře" 14,0+16,0</t>
  </si>
  <si>
    <t>II-427 Laboratoř B</t>
  </si>
  <si>
    <t>"zásuvky" 13,50+16,50*4+18,00+19,50*2+21,00*2</t>
  </si>
  <si>
    <t>"vypínače" 13,50+15,0*2+10,00</t>
  </si>
  <si>
    <t>"svítidla" 4,00*5</t>
  </si>
  <si>
    <t>II-431a příjem</t>
  </si>
  <si>
    <t>"zásuvky" 11,00</t>
  </si>
  <si>
    <t>"vypínače" 11,00+8,00+3,00</t>
  </si>
  <si>
    <t>"svítidla" 2,50*2</t>
  </si>
  <si>
    <t>"připojení dveře" 15,0</t>
  </si>
  <si>
    <t>II-431b chodba</t>
  </si>
  <si>
    <t>"zásuvky" 9,00+13,00</t>
  </si>
  <si>
    <t>"vypínače"9,00+13,00+6,00</t>
  </si>
  <si>
    <t>"svítidla" 4,50*3</t>
  </si>
  <si>
    <t>"připojení dveře" 6,00+10,00</t>
  </si>
  <si>
    <t>50</t>
  </si>
  <si>
    <t>741-03</t>
  </si>
  <si>
    <t>D+M uzemnění vč měřících bodů</t>
  </si>
  <si>
    <t>-1644863933</t>
  </si>
  <si>
    <t>"II-426 Laboratoř A" 18,00+25,00+21,00+14,50</t>
  </si>
  <si>
    <t>"II-427 Laboratoř B" 16,00+22,00+21,50</t>
  </si>
  <si>
    <t>51</t>
  </si>
  <si>
    <t>741-11</t>
  </si>
  <si>
    <t>D+M přístrojů (zásuvky, vypínače, spínače) vč kompletace. Přístroje barevně rozlišeny, řada do zdravotnických zařízení.</t>
  </si>
  <si>
    <t>1041770662</t>
  </si>
  <si>
    <t>"zásuvky" 23</t>
  </si>
  <si>
    <t>"Vypínače" 3</t>
  </si>
  <si>
    <t>"zásuvky" 19</t>
  </si>
  <si>
    <t>"vypínače" 3</t>
  </si>
  <si>
    <t>"zásuvky" 1</t>
  </si>
  <si>
    <t>"vypínače" 2</t>
  </si>
  <si>
    <t>"zásuvky" 2</t>
  </si>
  <si>
    <t>52</t>
  </si>
  <si>
    <t>741-12</t>
  </si>
  <si>
    <t xml:space="preserve">D+M svítidel pokojů a běžných místností, LED svítidla dle standardu NemCL, atest pro zdravotnické stavby. </t>
  </si>
  <si>
    <t>-340696920</t>
  </si>
  <si>
    <t>"II-426 Laboratoř A" 14</t>
  </si>
  <si>
    <t>"II-427 Laboratoř B" 5</t>
  </si>
  <si>
    <t>"II-431a příjem" 2</t>
  </si>
  <si>
    <t>"II-431b chodba" 3</t>
  </si>
  <si>
    <t>53</t>
  </si>
  <si>
    <t>741-13</t>
  </si>
  <si>
    <t>Výpočet osvětlení</t>
  </si>
  <si>
    <t>205728332</t>
  </si>
  <si>
    <t>54</t>
  </si>
  <si>
    <t>741-50</t>
  </si>
  <si>
    <t>Demontáž stávajících rozvodů elektro vč likvidace odpadu</t>
  </si>
  <si>
    <t>1681078281</t>
  </si>
  <si>
    <t>55</t>
  </si>
  <si>
    <t>741-80</t>
  </si>
  <si>
    <t>D+M pomocných lávek a roštů vč kotvení pro ESIL</t>
  </si>
  <si>
    <t>-1442501174</t>
  </si>
  <si>
    <t>"Chodba" 12,0*2</t>
  </si>
  <si>
    <t>56</t>
  </si>
  <si>
    <t>741-90</t>
  </si>
  <si>
    <t>Stavební přípomoce eSIL - sekání, drážky, prostupy, začištění</t>
  </si>
  <si>
    <t>1880470783</t>
  </si>
  <si>
    <t>sekání, drážkování, průrazy, začištění, úklid</t>
  </si>
  <si>
    <t>"celkem ESIL" 689,50*0,70</t>
  </si>
  <si>
    <t>57</t>
  </si>
  <si>
    <t>741-91</t>
  </si>
  <si>
    <t>Výrobní a dílenská dokumentace</t>
  </si>
  <si>
    <t>-1414898270</t>
  </si>
  <si>
    <t>58</t>
  </si>
  <si>
    <t>741920121</t>
  </si>
  <si>
    <t>Protipožární ucpávky kabelových chrániček prostup stěnou tloušťky 100 mm manžetou požární odolnost EI 120</t>
  </si>
  <si>
    <t>895660808</t>
  </si>
  <si>
    <t>https://podminky.urs.cz/item/CS_URS_2025_02/741920121</t>
  </si>
  <si>
    <t>59</t>
  </si>
  <si>
    <t>741920245</t>
  </si>
  <si>
    <t>Protipožární ucpávky samostatných kabelů prostup stěnou, tloušťky do 100 mm tmelem požární odolnost EI 90</t>
  </si>
  <si>
    <t>1698198995</t>
  </si>
  <si>
    <t>https://podminky.urs.cz/item/CS_URS_2025_02/741920245</t>
  </si>
  <si>
    <t>60</t>
  </si>
  <si>
    <t>741-93</t>
  </si>
  <si>
    <t>-1436427465</t>
  </si>
  <si>
    <t>61</t>
  </si>
  <si>
    <t>741-94</t>
  </si>
  <si>
    <t>Ohlášení, projednání s TIČR a zajištění vydání odborného a závazného souhlasného stanoviska</t>
  </si>
  <si>
    <t>-537665233</t>
  </si>
  <si>
    <t>62</t>
  </si>
  <si>
    <t>741-95</t>
  </si>
  <si>
    <t>Komplexní revize, zpracování revizní zprávy</t>
  </si>
  <si>
    <t>594507192</t>
  </si>
  <si>
    <t>63</t>
  </si>
  <si>
    <t>741-96</t>
  </si>
  <si>
    <t>Komplexní koordinačně funkční zkouška vyhrazených požárních zařízení včetně vypracování zprávy</t>
  </si>
  <si>
    <t>-1913233205</t>
  </si>
  <si>
    <t>64</t>
  </si>
  <si>
    <t>998741123</t>
  </si>
  <si>
    <t>Přesun hmot pro silnoproud stanovený z hmotnosti přesunovaného materiálu vodorovná dopravní vzdálenost do 50 m ruční (bez užití mechanizace) v objektech výšky přes 12 do 24 m</t>
  </si>
  <si>
    <t>-433885837</t>
  </si>
  <si>
    <t>https://podminky.urs.cz/item/CS_URS_2025_02/998741123</t>
  </si>
  <si>
    <t>742</t>
  </si>
  <si>
    <t>Elektroinstalace - slaboproud</t>
  </si>
  <si>
    <t>65</t>
  </si>
  <si>
    <t>742-01</t>
  </si>
  <si>
    <t>D+M nové kabeláže DATA vč kompletace, napojení na stávající páteřní rozvod</t>
  </si>
  <si>
    <t>-905139662</t>
  </si>
  <si>
    <t>"II-426 laboratoř A" 11,00*2+14,00*2+17,00*2+19,50*2+21,00*2+17,50*2</t>
  </si>
  <si>
    <t>"II-427 laboratoř B" 16,50*2+18,00*2+19,50*2+21,00*2+23,00*2</t>
  </si>
  <si>
    <t>"vstupní dveře" 18,00+10,00+9,00+14,00+16,00</t>
  </si>
  <si>
    <t>66</t>
  </si>
  <si>
    <t>742-10</t>
  </si>
  <si>
    <t>D+M zásuvek DATA vč kompletace, řada do zdravotnických zařízení, design provedení shodné se Silnoproud</t>
  </si>
  <si>
    <t>-20597493</t>
  </si>
  <si>
    <t>"II-426 laboratoř A" 9</t>
  </si>
  <si>
    <t>"II-427 laboratoř B" 9</t>
  </si>
  <si>
    <t>"vstupní dveře - ukončení" 5</t>
  </si>
  <si>
    <t>67</t>
  </si>
  <si>
    <t>742-20</t>
  </si>
  <si>
    <t>D+M kabeláže pro EPS</t>
  </si>
  <si>
    <t>-1702977113</t>
  </si>
  <si>
    <t>"II-426 Laboratoř A" 18,00+18,00+20,00</t>
  </si>
  <si>
    <t>"II-427 laboratoř B" 25,00</t>
  </si>
  <si>
    <t>"II-431 příjem" 16,00+13,00</t>
  </si>
  <si>
    <t>"II-431b chodba" 10,00+5,00+15,00</t>
  </si>
  <si>
    <t>68</t>
  </si>
  <si>
    <t>742-50</t>
  </si>
  <si>
    <t>Dermontáž stávajících rozvodů vč likvidace odpadu</t>
  </si>
  <si>
    <t>1172459502</t>
  </si>
  <si>
    <t>69</t>
  </si>
  <si>
    <t>742-80</t>
  </si>
  <si>
    <t>D+M pomocných lávek a roštů vč kotvení pro ESLB</t>
  </si>
  <si>
    <t>-41412264</t>
  </si>
  <si>
    <t>70</t>
  </si>
  <si>
    <t>742-90</t>
  </si>
  <si>
    <t>Stavební přípomoce eSLB - sekání, drážky, prostupy, začištění</t>
  </si>
  <si>
    <t>-1853327101</t>
  </si>
  <si>
    <t>"celkem ESLB" (463,00+140,00)*0,50</t>
  </si>
  <si>
    <t>71</t>
  </si>
  <si>
    <t>742-91</t>
  </si>
  <si>
    <t>Kontrolní měření slaboproudých rozvodů, revize</t>
  </si>
  <si>
    <t>-58661595</t>
  </si>
  <si>
    <t>72</t>
  </si>
  <si>
    <t>742-94</t>
  </si>
  <si>
    <t>-1526281545</t>
  </si>
  <si>
    <t>73</t>
  </si>
  <si>
    <t>742-95</t>
  </si>
  <si>
    <t>683446250</t>
  </si>
  <si>
    <t>763</t>
  </si>
  <si>
    <t>Konstrukce suché výstavby</t>
  </si>
  <si>
    <t>74</t>
  </si>
  <si>
    <t>763111314</t>
  </si>
  <si>
    <t>Příčka ze sádrokartonových desek s nosnou konstrukcí z jednoduchých ocelových profilů UW, CW jednoduše opláštěná deskou standardní A tl. 12,5 mm, příčka tl. 100 mm, profil 75, s izolací, EI 30, Rw do 45 dB</t>
  </si>
  <si>
    <t>-1773085661</t>
  </si>
  <si>
    <t>https://podminky.urs.cz/item/CS_URS_2025_02/763111314</t>
  </si>
  <si>
    <t>W03</t>
  </si>
  <si>
    <t>"II-426 LaboratořA" 2,60*1,10+(1,12+2,49+1,12)*1,10</t>
  </si>
  <si>
    <t>"II-431 b Chodba" 2,26*0,50+2,26*0,60</t>
  </si>
  <si>
    <t>75</t>
  </si>
  <si>
    <t>763111414</t>
  </si>
  <si>
    <t>Příčka ze sádrokartonových desek s nosnou konstrukcí z jednoduchých ocelových profilů UW, CW dvojitě opláštěná deskami standardními A tl. 2 x 12,5 mm s izolací, EI 60, příčka tl. 125 mm, profil 75, Rw do 53 dB</t>
  </si>
  <si>
    <t>165283241</t>
  </si>
  <si>
    <t>https://podminky.urs.cz/item/CS_URS_2025_02/763111414</t>
  </si>
  <si>
    <t>"W01"    2,38*0,50</t>
  </si>
  <si>
    <t>76</t>
  </si>
  <si>
    <t>763111717</t>
  </si>
  <si>
    <t>Příčka ze sádrokartonových desek ostatní konstrukce a práce na příčkách ze sádrokartonových desek základní penetrační nátěr (oboustranný)</t>
  </si>
  <si>
    <t>-1742159018</t>
  </si>
  <si>
    <t>https://podminky.urs.cz/item/CS_URS_2025_02/763111717</t>
  </si>
  <si>
    <t>77</t>
  </si>
  <si>
    <t>763121426</t>
  </si>
  <si>
    <t>Stěna předsazená ze sádrokartonových desek s nosnou konstrukcí z ocelových profilů CW, UW jednoduše opláštěná deskou impregnovanou H2 tl. 12,5 mm bez izolace, EI 15, stěna tl. 112,5 mm, profil 100</t>
  </si>
  <si>
    <t>-952084162</t>
  </si>
  <si>
    <t>https://podminky.urs.cz/item/CS_URS_2025_02/763121426</t>
  </si>
  <si>
    <t xml:space="preserve"> "umyvadla"  1,10*1,40*2</t>
  </si>
  <si>
    <t>78</t>
  </si>
  <si>
    <t>763121714</t>
  </si>
  <si>
    <t>Stěna předsazená ze sádrokartonových desek ostatní konstrukce a práce na předsazených stěnách ze sádrokartonových desek základní penetrační nátěr</t>
  </si>
  <si>
    <t>-1006826362</t>
  </si>
  <si>
    <t>https://podminky.urs.cz/item/CS_URS_2025_02/763121714</t>
  </si>
  <si>
    <t>79</t>
  </si>
  <si>
    <t>763121923</t>
  </si>
  <si>
    <t>Zhotovení otvorů v předsazených a šachtových stěnách ze sádrokartonových desek pro prostupy (voda, elektro, topení, VZT), osvětlení, okna, revizní klapky a dvířka včetně vyztužení profily pro stěnu tl. přes 100 mm, velikost přes 0,25 do 0,50 m2</t>
  </si>
  <si>
    <t>1097541767</t>
  </si>
  <si>
    <t>https://podminky.urs.cz/item/CS_URS_2025_02/763121923</t>
  </si>
  <si>
    <t>80</t>
  </si>
  <si>
    <t>763122416</t>
  </si>
  <si>
    <t>Stěna šachtová ze sádrokartonových desek s nosnou konstrukcí z ocelových profilů CW, UW dvojitě opláštěná deskami protipožárními DF tl. 2 x 15 mm bez izolace, EI 60, stěna tl. 105 mm, profil 75</t>
  </si>
  <si>
    <t>463989463</t>
  </si>
  <si>
    <t>https://podminky.urs.cz/item/CS_URS_2025_02/763122416</t>
  </si>
  <si>
    <t>"II-431a  -  II-431b ozn. W02"   5,20*3,10</t>
  </si>
  <si>
    <t>81</t>
  </si>
  <si>
    <t>763131411</t>
  </si>
  <si>
    <t>Podhled ze sádrokartonových desek dvouvrstvá zavěšená spodní konstrukce z ocelových profilů CD, UD jednoduše opláštěná deskou standardní A, tl. 12,5 mm, bez izolace</t>
  </si>
  <si>
    <t>348675844</t>
  </si>
  <si>
    <t>https://podminky.urs.cz/item/CS_URS_2025_02/763131411</t>
  </si>
  <si>
    <t>"II-426         LABORATOŘ A    "  38,35</t>
  </si>
  <si>
    <t>"II-427          LABORATOŘ B   "  15,74</t>
  </si>
  <si>
    <t>82</t>
  </si>
  <si>
    <t>763131714</t>
  </si>
  <si>
    <t>Podhled ze sádrokartonových desek ostatní práce a konstrukce na podhledech ze sádrokartonových desek základní penetrační nátěr</t>
  </si>
  <si>
    <t>105805856</t>
  </si>
  <si>
    <t>https://podminky.urs.cz/item/CS_URS_2025_02/763131714</t>
  </si>
  <si>
    <t>83</t>
  </si>
  <si>
    <t>763131721</t>
  </si>
  <si>
    <t>Podhled ze sádrokartonových desek ostatní práce a konstrukce na podhledech ze sádrokartonových desek skokové změny výšky podhledu do 0,5 m</t>
  </si>
  <si>
    <t>-1572165574</t>
  </si>
  <si>
    <t>https://podminky.urs.cz/item/CS_URS_2025_02/763131721</t>
  </si>
  <si>
    <t>84</t>
  </si>
  <si>
    <t>763131821</t>
  </si>
  <si>
    <t>Demontáž podhledu nebo samostatného požárního předělu ze sádrokartonových desek s nosnou konstrukcí dvouvrstvou z ocelových profilů, opláštění jednoduché</t>
  </si>
  <si>
    <t>-1065724337</t>
  </si>
  <si>
    <t>https://podminky.urs.cz/item/CS_URS_2025_02/763131821</t>
  </si>
  <si>
    <t>Demontáž SDK podhledu vč svislých přechodů a lišt</t>
  </si>
  <si>
    <t>"II-426              LAB. CENTRÁLNÍ PŘÍJEM  "   3,29*(1,30+0,50)</t>
  </si>
  <si>
    <t>"II-426 b          LAB. CENTRÁLNÍ PŘÍJEM"    2,80*(1,30+0,50)</t>
  </si>
  <si>
    <t>"II-427             VYŠETŘOVNA MOČI "            2,33*(1,30+0,50)</t>
  </si>
  <si>
    <t>85</t>
  </si>
  <si>
    <t>763135101</t>
  </si>
  <si>
    <t>Montáž sádrokartonového podhledu kazetového demontovatelného včetně zavěšené nosné konstrukce velikosti kazet 600x600 mm viditelné</t>
  </si>
  <si>
    <t>931471672</t>
  </si>
  <si>
    <t>https://podminky.urs.cz/item/CS_URS_2025_02/763135101</t>
  </si>
  <si>
    <t>"II-431a        PŘÍJEM     "  8,28</t>
  </si>
  <si>
    <t>"II-431b       CHODBA "  13,06</t>
  </si>
  <si>
    <t>86</t>
  </si>
  <si>
    <t>M</t>
  </si>
  <si>
    <t>59036651-P</t>
  </si>
  <si>
    <t>podhled kazetový texturovaný, viditelný rastr, bílý tl 15mm 600x600mm</t>
  </si>
  <si>
    <t>571591604</t>
  </si>
  <si>
    <t>21,34*1,05 'Přepočtené koeficientem množství</t>
  </si>
  <si>
    <t>87</t>
  </si>
  <si>
    <t>763172323</t>
  </si>
  <si>
    <t>Montáž dvířek pro konstrukce ze sádrokartonových desek revizních jednoplášťových pro příčky a předsazené stěny velikost (šxv) 400 x 400 mm</t>
  </si>
  <si>
    <t>307647683</t>
  </si>
  <si>
    <t>https://podminky.urs.cz/item/CS_URS_2025_02/763172323</t>
  </si>
  <si>
    <t>"poznámka 4"   2,00</t>
  </si>
  <si>
    <t>88</t>
  </si>
  <si>
    <t>59030761</t>
  </si>
  <si>
    <t>dvířka revizní protipožární pro stěny a podhledy EI 60 400x400 mm</t>
  </si>
  <si>
    <t>-33823182</t>
  </si>
  <si>
    <t>89</t>
  </si>
  <si>
    <t>763172348</t>
  </si>
  <si>
    <t>Montáž dvířek pro konstrukce ze sádrokartonových desek revizních jednoplášťových pro příčky a předsazené stěny ostatních velikostí do 0,5 m2</t>
  </si>
  <si>
    <t>1782812974</t>
  </si>
  <si>
    <t>https://podminky.urs.cz/item/CS_URS_2025_02/763172348</t>
  </si>
  <si>
    <t>"D.1.1.2-101- POZNÁMKA 1"  2,00</t>
  </si>
  <si>
    <t>90</t>
  </si>
  <si>
    <t>59030764-P</t>
  </si>
  <si>
    <t>dvířka revizní protipožární pro stěny a podhledy EI 60 600x800 mm</t>
  </si>
  <si>
    <t>317995829</t>
  </si>
  <si>
    <t>91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</si>
  <si>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</si>
  <si>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</si>
  <si>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69144405</t>
  </si>
  <si>
    <t>https://podminky.urs.cz/item/CS_URS_2025_02/998763333</t>
  </si>
  <si>
    <t>766</t>
  </si>
  <si>
    <t>Konstrukce truhlářské</t>
  </si>
  <si>
    <t>92</t>
  </si>
  <si>
    <t>766691812</t>
  </si>
  <si>
    <t>Demontáž parapetních desek šířky přes 300 mm</t>
  </si>
  <si>
    <t>-579442333</t>
  </si>
  <si>
    <t>https://podminky.urs.cz/item/CS_URS_2025_02/766691812</t>
  </si>
  <si>
    <t xml:space="preserve">"II-426 Centr příjem"  </t>
  </si>
  <si>
    <t>"- okno" 5,50</t>
  </si>
  <si>
    <t>"- příjmové okno" 1,00</t>
  </si>
  <si>
    <t xml:space="preserve">"II-427" </t>
  </si>
  <si>
    <t>"- okno" 2,20</t>
  </si>
  <si>
    <t>93</t>
  </si>
  <si>
    <t>766691914</t>
  </si>
  <si>
    <t>Ostatní práce vyvěšení nebo zavěšení křídel dřevěných dveřních, plochy do 2 m2</t>
  </si>
  <si>
    <t>896785529</t>
  </si>
  <si>
    <t>https://podminky.urs.cz/item/CS_URS_2025_02/766691914</t>
  </si>
  <si>
    <t>94</t>
  </si>
  <si>
    <t>766694126</t>
  </si>
  <si>
    <t>Montáž ostatních truhlářských konstrukcí parapetních desek dřevěných nebo plastových šířky přes 300 mm</t>
  </si>
  <si>
    <t>-733679516</t>
  </si>
  <si>
    <t>https://podminky.urs.cz/item/CS_URS_2025_02/766694126</t>
  </si>
  <si>
    <t>"II-426 Lab A" "okno" 5,50 "příjem" +2,99</t>
  </si>
  <si>
    <t>"II-427 Lab B" "okno" 2,20 "S01" +2,49*2</t>
  </si>
  <si>
    <t>95</t>
  </si>
  <si>
    <t>60794106</t>
  </si>
  <si>
    <t>parapet dřevotřískový vnitřní povrch laminátový š 450mm s nosem a bočním lemováním</t>
  </si>
  <si>
    <t>-1883644903</t>
  </si>
  <si>
    <t>15,67*1,25 'Přepočtené koeficientem množství</t>
  </si>
  <si>
    <t>96</t>
  </si>
  <si>
    <t>766-D02P</t>
  </si>
  <si>
    <t>D + M Dveře jednokřídlé 900x1970mm, posuvné v liště, včetně zárubně a kování - ozn. D02P</t>
  </si>
  <si>
    <t>1764181156</t>
  </si>
  <si>
    <t>767</t>
  </si>
  <si>
    <t>Konstrukce zámečnické</t>
  </si>
  <si>
    <t>97</t>
  </si>
  <si>
    <t>767112811</t>
  </si>
  <si>
    <t>Demontáž stěn a příček pro zasklení šroubovaných</t>
  </si>
  <si>
    <t>107519541</t>
  </si>
  <si>
    <t>https://podminky.urs.cz/item/CS_URS_2025_02/767112811</t>
  </si>
  <si>
    <t>"II-426 b          LAB. CENTRÁLNÍ PŘÍJEM "    2,80*2,30</t>
  </si>
  <si>
    <t>98</t>
  </si>
  <si>
    <t>767114811</t>
  </si>
  <si>
    <t>Demontáž stěn a příček rámových zasklených z hliníkových nebo ocelových profilů vnitřních do 6 m2</t>
  </si>
  <si>
    <t>-1528780971</t>
  </si>
  <si>
    <t>https://podminky.urs.cz/item/CS_URS_2025_02/767114811</t>
  </si>
  <si>
    <t>"II-431a          CHODBA "   2,38*2,50</t>
  </si>
  <si>
    <t>99</t>
  </si>
  <si>
    <t>767132811</t>
  </si>
  <si>
    <t>Demontáž stěn a příček z plechů šroubovaných do suti</t>
  </si>
  <si>
    <t>-298363170</t>
  </si>
  <si>
    <t>https://podminky.urs.cz/item/CS_URS_2025_02/767132811</t>
  </si>
  <si>
    <t xml:space="preserve">"II-431a          CHODBA  " </t>
  </si>
  <si>
    <t>"plechový kryt šachty"   6,00*3,10</t>
  </si>
  <si>
    <t>100</t>
  </si>
  <si>
    <t>767581802</t>
  </si>
  <si>
    <t>Demontáž podhledů lamel s likvidací do suti</t>
  </si>
  <si>
    <t>-83715340</t>
  </si>
  <si>
    <t>https://podminky.urs.cz/item/CS_URS_2025_02/767581802</t>
  </si>
  <si>
    <t>"II-431a          CHODBA "    8,30*2,40</t>
  </si>
  <si>
    <t>101</t>
  </si>
  <si>
    <t>767581802.1</t>
  </si>
  <si>
    <t>Demontáž podhledů lamel pro zpětnou montáž</t>
  </si>
  <si>
    <t>1080631637</t>
  </si>
  <si>
    <t>"pro zpětnou montáž"    1,50*2,40</t>
  </si>
  <si>
    <t>102</t>
  </si>
  <si>
    <t>767582800</t>
  </si>
  <si>
    <t>Demontáž podhledů roštů s likvidací do suti</t>
  </si>
  <si>
    <t>2070228067</t>
  </si>
  <si>
    <t>https://podminky.urs.cz/item/CS_URS_2025_02/767582800</t>
  </si>
  <si>
    <t>103</t>
  </si>
  <si>
    <t>767583341</t>
  </si>
  <si>
    <t>Montáž kovových podhledů lamelových šířky 150 mm, plochy do 10 m2</t>
  </si>
  <si>
    <t>1986608015</t>
  </si>
  <si>
    <t>https://podminky.urs.cz/item/CS_URS_2025_02/767583341</t>
  </si>
  <si>
    <t>"zpětná montáž lamel"  1,50*2,40</t>
  </si>
  <si>
    <t>104</t>
  </si>
  <si>
    <t>767-O01</t>
  </si>
  <si>
    <t>D + M Interiérová okenní sestava 2600x1200mm s výsuvnými prokládacími okny s jednoduchým zasklením. Podrobný popis viz. Výpis vnitřních výplní ozn. O01</t>
  </si>
  <si>
    <t>-1433083847</t>
  </si>
  <si>
    <t>" II-431a -II-426 Laboratoř " 1,00</t>
  </si>
  <si>
    <t>105</t>
  </si>
  <si>
    <t>767-S01</t>
  </si>
  <si>
    <t>D + M Interiérová prosklená stěna4730x3100mm s automatickými dveřmi, nadsvětlíkem, bezpečnostní sklo do výšky 2000mm, Podrobný popis viz. Výpis vnitřních výplní ozn. S01</t>
  </si>
  <si>
    <t>-735453543</t>
  </si>
  <si>
    <t>"II-426 -II 427 Laboratoř " 1,00</t>
  </si>
  <si>
    <t>106</t>
  </si>
  <si>
    <t>767-S03</t>
  </si>
  <si>
    <t>D + M nteriérová prosklená stěna 2380x2450mm s automatickými dveřmi, nadsvětlíkem, bezpečnostní sklo do výšky 2100mm. Podrobný popis viz. Výpis vnitřních výplní ozn. S03</t>
  </si>
  <si>
    <t>2133778439</t>
  </si>
  <si>
    <t>107</t>
  </si>
  <si>
    <t>767-D01/P</t>
  </si>
  <si>
    <t>D + M Dveře jednokřídlé 1000x200 automatické posuvné v liště s bezpečnostním sklem. Podrobný popis viz. Výpis vnitřních výplní ozn. D01/P</t>
  </si>
  <si>
    <t>1970309665</t>
  </si>
  <si>
    <t>108</t>
  </si>
  <si>
    <t>998767123</t>
  </si>
  <si>
    <t>Přesun hmot pro zámečnické konstrukce stanovený z hmotnosti přesunovaného materiálu vodorovná dopravní vzdálenost do 50 m ruční (bez užití mechanizace) v objektech výšky přes 12 do 24 m</t>
  </si>
  <si>
    <t>1583511165</t>
  </si>
  <si>
    <t>https://podminky.urs.cz/item/CS_URS_2025_02/998767123</t>
  </si>
  <si>
    <t>771</t>
  </si>
  <si>
    <t>Podlahy z dlaždic</t>
  </si>
  <si>
    <t>109</t>
  </si>
  <si>
    <t>771571810</t>
  </si>
  <si>
    <t>Demontáž podlah z dlaždic keramických kladených do malty</t>
  </si>
  <si>
    <t>417533152</t>
  </si>
  <si>
    <t>https://podminky.urs.cz/item/CS_URS_2025_02/771571810</t>
  </si>
  <si>
    <t>"II-426              LAB. CENTRÁLNÍ PŘÍJEM  "  31,33</t>
  </si>
  <si>
    <t>"II-426 b          LAB. CENTRÁLNÍ PŘÍJEM  "     7,35</t>
  </si>
  <si>
    <t>"II-427             VYŠETŘOVNA MOČI "             14,81</t>
  </si>
  <si>
    <t>"II-431a          CHODBA    "                                 20,71</t>
  </si>
  <si>
    <t>776</t>
  </si>
  <si>
    <t>Podlahy povlakové</t>
  </si>
  <si>
    <t>110</t>
  </si>
  <si>
    <t>776111117</t>
  </si>
  <si>
    <t>Příprava podkladu povlakových podlah a stěn broušení podlah stávajícího podkladu pro odstranění nerovností (diamantovým kotoučem)</t>
  </si>
  <si>
    <t>-191742781</t>
  </si>
  <si>
    <t>https://podminky.urs.cz/item/CS_URS_2025_02/776111117</t>
  </si>
  <si>
    <t>"PVC běžné" 21,34</t>
  </si>
  <si>
    <t>"PVC antistatika" 54,090</t>
  </si>
  <si>
    <t>111</t>
  </si>
  <si>
    <t>776111311</t>
  </si>
  <si>
    <t>Příprava podkladu povlakových podlah a stěn vysátí podlah</t>
  </si>
  <si>
    <t>-421579561</t>
  </si>
  <si>
    <t>https://podminky.urs.cz/item/CS_URS_2025_02/776111311</t>
  </si>
  <si>
    <t>112</t>
  </si>
  <si>
    <t>776121112</t>
  </si>
  <si>
    <t>Příprava podkladu povlakových podlah a stěn penetrace vodou ředitelná podlah</t>
  </si>
  <si>
    <t>-1614987705</t>
  </si>
  <si>
    <t>https://podminky.urs.cz/item/CS_URS_2025_02/776121112</t>
  </si>
  <si>
    <t>113</t>
  </si>
  <si>
    <t>776141123</t>
  </si>
  <si>
    <t>Příprava podkladu povlakových podlah a stěn vyrovnání samonivelační stěrkou podlah pevnosti 30 MPa, tloušťky přes 5 do 8 mm</t>
  </si>
  <si>
    <t>-582433279</t>
  </si>
  <si>
    <t>https://podminky.urs.cz/item/CS_URS_2025_02/776141123</t>
  </si>
  <si>
    <t>114</t>
  </si>
  <si>
    <t>776221111</t>
  </si>
  <si>
    <t>Montáž podlahovin z PVC lepením standardním lepidlem z pásů</t>
  </si>
  <si>
    <t>-1723734593</t>
  </si>
  <si>
    <t>https://podminky.urs.cz/item/CS_URS_2025_02/776221111</t>
  </si>
  <si>
    <t>"II-431b       CHODBA    "        13,06</t>
  </si>
  <si>
    <t>"II-431a        PŘÍJEM     "         8,28</t>
  </si>
  <si>
    <t>115</t>
  </si>
  <si>
    <t>28411020</t>
  </si>
  <si>
    <t>podlahovina vinylová homogenní zátěžová úprava PUR, třída zátěže 34/43, hořlavost Bfl S1 tl 2,00 mm,</t>
  </si>
  <si>
    <t>-1463685646</t>
  </si>
  <si>
    <t>21,34*1,1 'Přepočtené koeficientem množství</t>
  </si>
  <si>
    <t>116</t>
  </si>
  <si>
    <t>776221121</t>
  </si>
  <si>
    <t>Montáž podlahovin z PVC lepením lepidlem pro elektrostaticky vodivé podlahoviny z pásů</t>
  </si>
  <si>
    <t>-26324048</t>
  </si>
  <si>
    <t>https://podminky.urs.cz/item/CS_URS_2025_02/776221121</t>
  </si>
  <si>
    <t>"II-426         LABORATOŘ A   "   38,35</t>
  </si>
  <si>
    <t>117</t>
  </si>
  <si>
    <t>28411142</t>
  </si>
  <si>
    <t>podlahovina vinylová homogenní protiskluzná se vsypem a výztuž. vrstvou, elektrostaticky vodivá, třída zátěže 34/43, hořlavost Bfl-s1 tl 2,00mm</t>
  </si>
  <si>
    <t>261671176</t>
  </si>
  <si>
    <t>54,09*1,1 'Přepočtené koeficientem množství</t>
  </si>
  <si>
    <t>118</t>
  </si>
  <si>
    <t>776411212</t>
  </si>
  <si>
    <t>Montáž soklíků tahaných (fabiony) z PVC obvodových, výšky přes 80 do 100 mm</t>
  </si>
  <si>
    <t>474486398</t>
  </si>
  <si>
    <t>https://podminky.urs.cz/item/CS_URS_2025_02/776411212</t>
  </si>
  <si>
    <t>"II-426         LABORATOŘ A   "  (6,00+6,50+0,50)*2   -1,00*3</t>
  </si>
  <si>
    <t xml:space="preserve">"II-427          LABORATOŘ B   "  (2,15+6,50)*2              -1,00*2 </t>
  </si>
  <si>
    <t>119</t>
  </si>
  <si>
    <t>380389499</t>
  </si>
  <si>
    <t>38,3*0,15 'Přepočtené koeficientem množství</t>
  </si>
  <si>
    <t>120</t>
  </si>
  <si>
    <t>542101509</t>
  </si>
  <si>
    <t>"II-431b       CHODBA    "  (6,29+1,20)*2</t>
  </si>
  <si>
    <t xml:space="preserve">"II-431a        PŘÍJEM     "   (3,40+1,20)*2  </t>
  </si>
  <si>
    <t>121</t>
  </si>
  <si>
    <t>-449103652</t>
  </si>
  <si>
    <t>24,18*0,15 'Přepočtené koeficientem množství</t>
  </si>
  <si>
    <t>122</t>
  </si>
  <si>
    <t>776421312</t>
  </si>
  <si>
    <t>Montáž lišt přechodových šroubovaných</t>
  </si>
  <si>
    <t>1311912731</t>
  </si>
  <si>
    <t>https://podminky.urs.cz/item/CS_URS_2025_02/776421312</t>
  </si>
  <si>
    <t>"Chodba" 2,40*2</t>
  </si>
  <si>
    <t>"do II-426" 1,00</t>
  </si>
  <si>
    <t>"do II-427" 1,00</t>
  </si>
  <si>
    <t>123</t>
  </si>
  <si>
    <t>55343110</t>
  </si>
  <si>
    <t>profil přechodový Al narážecí 30mm stříbro</t>
  </si>
  <si>
    <t>-414936782</t>
  </si>
  <si>
    <t>"s prořezem a ztratným" 6,80*1,30</t>
  </si>
  <si>
    <t>8,84*1,02 'Přepočtené koeficientem množství</t>
  </si>
  <si>
    <t>124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</si>
  <si>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</si>
  <si>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</si>
  <si>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-2076281730</t>
  </si>
  <si>
    <t>https://podminky.urs.cz/item/CS_URS_2025_02/998776123</t>
  </si>
  <si>
    <t>781</t>
  </si>
  <si>
    <t>Dokončovací práce - obklady</t>
  </si>
  <si>
    <t>125</t>
  </si>
  <si>
    <t>781121011</t>
  </si>
  <si>
    <t>Příprava podkladu před provedením obkladu nátěr penetrační na stěnu</t>
  </si>
  <si>
    <t>907877251</t>
  </si>
  <si>
    <t>https://podminky.urs.cz/item/CS_URS_2025_02/781121011</t>
  </si>
  <si>
    <t>126</t>
  </si>
  <si>
    <t>781131112</t>
  </si>
  <si>
    <t>Izolace stěny pod obklad izolace nátěrem nebo stěrkou ve dvou vrstvách</t>
  </si>
  <si>
    <t>1955872489</t>
  </si>
  <si>
    <t>https://podminky.urs.cz/item/CS_URS_2025_02/781131112</t>
  </si>
  <si>
    <t>"u umyvadla"    1,10*1,20*2</t>
  </si>
  <si>
    <t>127</t>
  </si>
  <si>
    <t>781469196-P</t>
  </si>
  <si>
    <t>Příplatek k montáži obkladů vnitřních za spáry tmelem dvousložkovým</t>
  </si>
  <si>
    <t>2080044226</t>
  </si>
  <si>
    <t>128</t>
  </si>
  <si>
    <t>781471810</t>
  </si>
  <si>
    <t>Demontáž obkladů z dlaždic keramických kladených do malty</t>
  </si>
  <si>
    <t>-204329363</t>
  </si>
  <si>
    <t>https://podminky.urs.cz/item/CS_URS_2025_02/781471810</t>
  </si>
  <si>
    <t>"Bourací práce - D.1.1.2-102"</t>
  </si>
  <si>
    <t xml:space="preserve">"II-426      LAB. CENTRÁLNÍ PŘÍJEM"  </t>
  </si>
  <si>
    <t>(6,50+0,50*3+0,90)*2,00+(3,29*2,00)+(2,80+0,10)*2,00+(2,80*0,80)+(6,50+0,25*2)*2,00+(5,50*1,00)</t>
  </si>
  <si>
    <t>"odpočty" 1,00*0,70-0,90*1,97-0,70*1,97</t>
  </si>
  <si>
    <t>2,70*2,00+2,80*0,80+2,70*2,00+0,25*2,00+2,60*2,00</t>
  </si>
  <si>
    <t>"odpočty" -0,70*1,97</t>
  </si>
  <si>
    <t>(6,50+2,33+6,50)*2,00+2,33*1,00</t>
  </si>
  <si>
    <t>"odpočty" -0,90*1,97</t>
  </si>
  <si>
    <t>129</t>
  </si>
  <si>
    <t>781472419</t>
  </si>
  <si>
    <t>Montáž keramických obkladů stěn lepených cementovým standardním lepidlem hladkých přes 22 do 25 ks/m2</t>
  </si>
  <si>
    <t>1011596182</t>
  </si>
  <si>
    <t>https://podminky.urs.cz/item/CS_URS_2025_02/781472419</t>
  </si>
  <si>
    <t>"II-426         LABORATOŘ A  "   (6,00+6,50+0,50*3+1,10+0,70)*2,85   +2,60*1,20</t>
  </si>
  <si>
    <t xml:space="preserve">   -2,60*1,20   -1,00*2,00</t>
  </si>
  <si>
    <t>"II-427          LABORATOŘ B  "   (2,515+6,50+1,10+0,50*2+0,70)*2,85   +2,60*1,20</t>
  </si>
  <si>
    <t>130</t>
  </si>
  <si>
    <t>59761704</t>
  </si>
  <si>
    <t>obklad keramický nemrazuvzdorný povrch hladký/lesklý tl do 10mm přes 22 do 25ks/m2</t>
  </si>
  <si>
    <t>898871709</t>
  </si>
  <si>
    <t>79,823*1,1 'Přepočtené koeficientem množství</t>
  </si>
  <si>
    <t>131</t>
  </si>
  <si>
    <t>781492211</t>
  </si>
  <si>
    <t>Obklad - dokončující práce montáž profilu lepeného flexibilním cementovým lepidlem rohového</t>
  </si>
  <si>
    <t>-1806197614</t>
  </si>
  <si>
    <t>https://podminky.urs.cz/item/CS_URS_2025_02/781492211</t>
  </si>
  <si>
    <t>"II-426         LABORATOŘ A  "  2,85*3   +1,10+1,40</t>
  </si>
  <si>
    <t>"II-427          LABORATOŘ B  "   2,85*2   +1,10+1,40</t>
  </si>
  <si>
    <t>132</t>
  </si>
  <si>
    <t>28342001</t>
  </si>
  <si>
    <t>lišta ukončovací z PVC 8mm</t>
  </si>
  <si>
    <t>-1557776594</t>
  </si>
  <si>
    <t>19,25*1,05 'Přepočtené koeficientem množství</t>
  </si>
  <si>
    <t>133</t>
  </si>
  <si>
    <t>781492251</t>
  </si>
  <si>
    <t>Obklad - dokončující práce montáž profilu lepeného flexibilním cementovým lepidlem ukončovacího</t>
  </si>
  <si>
    <t>631144514</t>
  </si>
  <si>
    <t>https://podminky.urs.cz/item/CS_URS_2025_02/781492251</t>
  </si>
  <si>
    <t>"II-426         LABORATOŘ A  "   2,60</t>
  </si>
  <si>
    <t>"II-427          LABORATOŘ B  "  2,60</t>
  </si>
  <si>
    <t>134</t>
  </si>
  <si>
    <t>2068283028</t>
  </si>
  <si>
    <t>5,2*1,05 'Přepočtené koeficientem množství</t>
  </si>
  <si>
    <t>135</t>
  </si>
  <si>
    <t>998781123</t>
  </si>
  <si>
    <t>Přesun hmot pro obklady keramické stanovený z hmotnosti přesunovaného materiálu vodorovná dopravní vzdálenost do 50 m ruční (bez užití mechanizace) v objektech výšky přes 12 do 24 m</t>
  </si>
  <si>
    <t>-181099348</t>
  </si>
  <si>
    <t>https://podminky.urs.cz/item/CS_URS_2025_02/998781123</t>
  </si>
  <si>
    <t>783</t>
  </si>
  <si>
    <t>Dokončovací práce - nátěry</t>
  </si>
  <si>
    <t>136</t>
  </si>
  <si>
    <t>783314201</t>
  </si>
  <si>
    <t>Základní antikorozní nátěr zámečnických konstrukcí jednonásobný syntetický standardní</t>
  </si>
  <si>
    <t>309526129</t>
  </si>
  <si>
    <t>https://podminky.urs.cz/item/CS_URS_2025_02/783314201</t>
  </si>
  <si>
    <t>"L01 - IPE 100"  0,40*1,400*2*2</t>
  </si>
  <si>
    <t>137</t>
  </si>
  <si>
    <t>783813131</t>
  </si>
  <si>
    <t>Penetrační nátěr omítek hladkých omítek hladkých, zrnitých tenkovrstvých nebo štukových stupně členitosti 1 a 2 syntetický</t>
  </si>
  <si>
    <t>1303467350</t>
  </si>
  <si>
    <t>https://podminky.urs.cz/item/CS_URS_2025_02/783813131</t>
  </si>
  <si>
    <t>138</t>
  </si>
  <si>
    <t>783817121</t>
  </si>
  <si>
    <t>Krycí (ochranný) nátěr omítek jednonásobný hladkých omítek hladkých, zrnitých tenkovrstvých nebo štukových stupně členitosti 1 a 2 syntetický</t>
  </si>
  <si>
    <t>811980862</t>
  </si>
  <si>
    <t>https://podminky.urs.cz/item/CS_URS_2025_02/783817121</t>
  </si>
  <si>
    <t>"II-431a        PŘÍJEM  "    3,40*2*1,60   -2,60*0,70</t>
  </si>
  <si>
    <t>"II-431b       CHODBA   "  5,50*2*1,60   -1,00*1,60</t>
  </si>
  <si>
    <t>"Vestibul" (1,00+4,20+1,00)*3,10 "odpočty"-1,30*2,10</t>
  </si>
  <si>
    <t>784</t>
  </si>
  <si>
    <t>Dokončovací práce - malby a tapety</t>
  </si>
  <si>
    <t>139</t>
  </si>
  <si>
    <t>784111011</t>
  </si>
  <si>
    <t>Obroušení podkladu omítky v místnostech výšky do 3,80 m</t>
  </si>
  <si>
    <t>-2044198340</t>
  </si>
  <si>
    <t>https://podminky.urs.cz/item/CS_URS_2025_02/784111011</t>
  </si>
  <si>
    <t>"Bourací práce - D.1.1.2-102 - bez stropů"</t>
  </si>
  <si>
    <t>"stěny" (6,50+0,50*3+0,90)*1,00+(3,29*1,00)+(2,80+0,10)*1,00+(6,50+0,25*2)*1,00+(5,50*1,00)</t>
  </si>
  <si>
    <t>"stěny" 2,70*1,00+2,70*1,00+0,25*1,00+2,60*1,00</t>
  </si>
  <si>
    <t>"stěny" (6,50+2,33+6,50)*1,00+2,33*1,00</t>
  </si>
  <si>
    <t>"stěny" 9,80*3,00+3,80*3,00  "odpočty" -0,90*1,97*2-1,10*1,50</t>
  </si>
  <si>
    <t>"stěny" 1,00*2*3,00+4,20*3,00 "odpočty" -2,38*2,50-1,00*0,70</t>
  </si>
  <si>
    <t>140</t>
  </si>
  <si>
    <t>784121001</t>
  </si>
  <si>
    <t>Oškrabání malby v místnostech výšky do 3,80 m</t>
  </si>
  <si>
    <t>1123787298</t>
  </si>
  <si>
    <t>https://podminky.urs.cz/item/CS_URS_2025_02/784121001</t>
  </si>
  <si>
    <t>"strop" 31,33</t>
  </si>
  <si>
    <t>"strop" 7,35</t>
  </si>
  <si>
    <t>"strop" 14,81</t>
  </si>
  <si>
    <t>141</t>
  </si>
  <si>
    <t>784181101</t>
  </si>
  <si>
    <t>Penetrace podkladu jednonásobná základní akrylátová bezbarvá v místnostech výšky do 3,80 m</t>
  </si>
  <si>
    <t>1254607372</t>
  </si>
  <si>
    <t>https://podminky.urs.cz/item/CS_URS_2025_02/784181101</t>
  </si>
  <si>
    <t>142</t>
  </si>
  <si>
    <t>784221101</t>
  </si>
  <si>
    <t>Malby z malířských směsí otěruvzdorných za sucha dvojnásobné, bílé za sucha otěruvzdorné dobře v místnostech výšky do 3,80 m</t>
  </si>
  <si>
    <t>736141177</t>
  </si>
  <si>
    <t>https://podminky.urs.cz/item/CS_URS_2025_02/784221101</t>
  </si>
  <si>
    <t xml:space="preserve">"II-431a        PŘÍJEM  "    3,40*2*1,50  </t>
  </si>
  <si>
    <t xml:space="preserve">"II-431b       CHODBA   "  5,50*2*1,50  </t>
  </si>
  <si>
    <t>"II-426-II-427"                  4,60*1,60*2</t>
  </si>
  <si>
    <t>"stěna se vstupními dveřmi"   5,00*3,10   -2,38*2,60</t>
  </si>
  <si>
    <t>"II-431"    2,30*0,50</t>
  </si>
  <si>
    <t>"Vestibul - strop" 4,20*1,00</t>
  </si>
  <si>
    <t>787</t>
  </si>
  <si>
    <t>Dokončovací práce - zasklívání</t>
  </si>
  <si>
    <t>143</t>
  </si>
  <si>
    <t>787600801</t>
  </si>
  <si>
    <t>Vysklívání oken a dveří skla plochého, plochy do 1 m2</t>
  </si>
  <si>
    <t>908194675</t>
  </si>
  <si>
    <t>https://podminky.urs.cz/item/CS_URS_2025_02/787600801</t>
  </si>
  <si>
    <t>VRN</t>
  </si>
  <si>
    <t>Vedlejší a ostatní rozpočtové náklady</t>
  </si>
  <si>
    <t>0.90001</t>
  </si>
  <si>
    <t>Ostatní náklady stavby</t>
  </si>
  <si>
    <t>144</t>
  </si>
  <si>
    <t>0.90001.001</t>
  </si>
  <si>
    <t>Průběžná fotodokumentace z průběhu provádění zakázky (digitální forma) v počtu min. 40 ks fotek měsíčně. Soubory fotodokumentace řazené po datech jejich provedení.</t>
  </si>
  <si>
    <t>262144</t>
  </si>
  <si>
    <t>-1130499609</t>
  </si>
  <si>
    <t>P</t>
  </si>
  <si>
    <t>Poznámka k položce:_x000D_
Řazení fotodokumentace do adresářů po jednotlivých datech s popisem zachycených stavů stavby.</t>
  </si>
  <si>
    <t>145</t>
  </si>
  <si>
    <t>0.90001.002</t>
  </si>
  <si>
    <t>Provedení všech provozních, tlakových a revizních zkoušek a dalších nutných úředních zkoušek a testů k prokázání kvality a bezpečné provozuschopnosti díla a jeho součástí včetně podrobných záznamů a zpráv o průběhu a výsledcích těchto zkoušek</t>
  </si>
  <si>
    <t>-2070368110</t>
  </si>
  <si>
    <t>146</t>
  </si>
  <si>
    <t>0.90001.003</t>
  </si>
  <si>
    <t>Předání prohlášení o shodě na všechny použité dodávky, materiály a zařízení a další doklady, související s plněním předmětu zakázky, které jsou nezbytné ke kolaudačnímu řízení a převzetí a předání díla (atesty, revize, certifikáty, o likvidaci odpadů v souladu s platnou legislativou atd.);</t>
  </si>
  <si>
    <t>1922840212</t>
  </si>
  <si>
    <t>Poznámka k položce:_x000D_
Doklady pro kolaudaci stavby, předávané po dokončených etapác, odevzdání v digitální i tištěné formě.</t>
  </si>
  <si>
    <t>0.10001</t>
  </si>
  <si>
    <t>Průzkumné, geodetické a projektové práce</t>
  </si>
  <si>
    <t>147</t>
  </si>
  <si>
    <t>0.10001.006</t>
  </si>
  <si>
    <t>Zpracování, celková kompletace a koordinace dokumentace skutečného provedení (dále jen „DSkP“) ve 4 vyhotoveních (3x tisk + 1x dig. forma - PDF a zdrojový formát) pro všechny části a profese stavby</t>
  </si>
  <si>
    <t>1024</t>
  </si>
  <si>
    <t>1145403703</t>
  </si>
  <si>
    <t>Poznámka k položce:_x000D_
Dokumentace skutečného provedení ve skladbě DPS po jednotlivých částech stavby. Zpracování v digitální formě s uvedením rozdílů proti DPS, předání v digitální i tištěné formě dle popisu.</t>
  </si>
  <si>
    <t>148</t>
  </si>
  <si>
    <t>0.10001.009</t>
  </si>
  <si>
    <t>Dokumentace požárních ucpávek a požárních buzávěrů</t>
  </si>
  <si>
    <t>-734068861</t>
  </si>
  <si>
    <t xml:space="preserve">Poznámka k položce:_x000D_
- Kniha PO ucpávek a PO uzávěrů_x000D_
- Půdorysy s označením_x000D_
- Technické listy </t>
  </si>
  <si>
    <t>0.20001</t>
  </si>
  <si>
    <t>Příprava staveniště</t>
  </si>
  <si>
    <t>149</t>
  </si>
  <si>
    <t>0.20001.002</t>
  </si>
  <si>
    <t>Přípojky vody, elektro a dalších IS nutných pro realizaci zakázky včetně měření spotřeby, přičemž spotřebu těchto energií v průběhu provádění prací hradí uchazeč.</t>
  </si>
  <si>
    <t>-1270123806</t>
  </si>
  <si>
    <t>Poznámka k položce:_x000D_
Připojení zařízení staveniště včetně měření a úhrady spotřeby. Položka obsahuje i dokumentaci přípojek, ochranných opatření a případné přeložky nebo úpravy pro zřízení napojovacích bodů. Odevzdání v digitální i tištěné formě.</t>
  </si>
  <si>
    <t>0.60001</t>
  </si>
  <si>
    <t>Územní vlivy</t>
  </si>
  <si>
    <t>150</t>
  </si>
  <si>
    <t>0.60001.002</t>
  </si>
  <si>
    <t xml:space="preserve">Zajištění čistoty staveniště a zejména navazujících prostor, průběžný každodenní úklid staveniště a transportních ploch </t>
  </si>
  <si>
    <t>-1133570625</t>
  </si>
  <si>
    <t>Poznámka k položce:_x000D_
Pravidelný úklid staveniště a přístupových a příjezdových tras.</t>
  </si>
  <si>
    <t>0.70001</t>
  </si>
  <si>
    <t>Provozní vlivy</t>
  </si>
  <si>
    <t>151</t>
  </si>
  <si>
    <t>0.70001.001</t>
  </si>
  <si>
    <t>Ztížené výrobní podmínky související s umístěním stavby a provozními omezeními z důvodu zajištění provozu investora.</t>
  </si>
  <si>
    <t>-509577795</t>
  </si>
  <si>
    <t>Poznámka k položce:_x000D_
Omezení prací v době mimořádných situací - akutní operační výkony, nepřekonatelné negativní vlivy v průběhu stavebních prací, atd…</t>
  </si>
  <si>
    <t>152</t>
  </si>
  <si>
    <t>0.70001.003</t>
  </si>
  <si>
    <t xml:space="preserve">Provizorní příčky v rámci stavby k oddělení prostor stavby od provozu. Nosná konstrukce z dřevěného roštu vyklínovaného do stávajících konstrukcí, pro ochranu stávajících konstrukcí podložený pomocí pásků z EPS tl. 20 mm. Opláštění 2x geotextílie min hm. </t>
  </si>
  <si>
    <t>24970076</t>
  </si>
  <si>
    <t>"chodba" 2,38*3,10*2</t>
  </si>
  <si>
    <t>153</t>
  </si>
  <si>
    <t>0.70001.004</t>
  </si>
  <si>
    <t>Ochrana stávajících podlah geotextílií a PVC fólií proti poškození při provádění prací ve vnitřních prostorech</t>
  </si>
  <si>
    <t>-181863727</t>
  </si>
  <si>
    <t>"chodba vestibul + laboratoře" 5,00*2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</si>
</sst>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361315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44</xdr:row>
      <xdr:rowOff>301625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1214120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95</xdr:row>
      <xdr:rowOff>0</xdr:rowOff>
    </xdr:from>
    <xdr:to>
      <xdr:col>9</xdr:col>
      <xdr:colOff>1214120</xdr:colOff>
      <xdr:row>99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997013631" TargetMode="External"/><Relationship Id="rId21" Type="http://schemas.openxmlformats.org/officeDocument/2006/relationships/hyperlink" Target="https://podminky.urs.cz/item/CS_URS_2025_02/978011191" TargetMode="External"/><Relationship Id="rId42" Type="http://schemas.openxmlformats.org/officeDocument/2006/relationships/hyperlink" Target="https://podminky.urs.cz/item/CS_URS_2025_02/741920245" TargetMode="External"/><Relationship Id="rId47" Type="http://schemas.openxmlformats.org/officeDocument/2006/relationships/hyperlink" Target="https://podminky.urs.cz/item/CS_URS_2025_02/763121426" TargetMode="External"/><Relationship Id="rId63" Type="http://schemas.openxmlformats.org/officeDocument/2006/relationships/hyperlink" Target="https://podminky.urs.cz/item/CS_URS_2025_02/767114811" TargetMode="External"/><Relationship Id="rId68" Type="http://schemas.openxmlformats.org/officeDocument/2006/relationships/hyperlink" Target="https://podminky.urs.cz/item/CS_URS_2025_02/998767123" TargetMode="External"/><Relationship Id="rId84" Type="http://schemas.openxmlformats.org/officeDocument/2006/relationships/hyperlink" Target="https://podminky.urs.cz/item/CS_URS_2025_02/781492211" TargetMode="External"/><Relationship Id="rId89" Type="http://schemas.openxmlformats.org/officeDocument/2006/relationships/hyperlink" Target="https://podminky.urs.cz/item/CS_URS_2025_02/783817121" TargetMode="External"/><Relationship Id="rId16" Type="http://schemas.openxmlformats.org/officeDocument/2006/relationships/hyperlink" Target="https://podminky.urs.cz/item/CS_URS_2025_02/962031011" TargetMode="External"/><Relationship Id="rId11" Type="http://schemas.openxmlformats.org/officeDocument/2006/relationships/hyperlink" Target="https://podminky.urs.cz/item/CS_URS_2025_02/949101111" TargetMode="External"/><Relationship Id="rId32" Type="http://schemas.openxmlformats.org/officeDocument/2006/relationships/hyperlink" Target="https://podminky.urs.cz/item/CS_URS_2025_02/725210821" TargetMode="External"/><Relationship Id="rId37" Type="http://schemas.openxmlformats.org/officeDocument/2006/relationships/hyperlink" Target="https://podminky.urs.cz/item/CS_URS_2025_02/727222005" TargetMode="External"/><Relationship Id="rId53" Type="http://schemas.openxmlformats.org/officeDocument/2006/relationships/hyperlink" Target="https://podminky.urs.cz/item/CS_URS_2025_02/763131721" TargetMode="External"/><Relationship Id="rId58" Type="http://schemas.openxmlformats.org/officeDocument/2006/relationships/hyperlink" Target="https://podminky.urs.cz/item/CS_URS_2025_02/998763333" TargetMode="External"/><Relationship Id="rId74" Type="http://schemas.openxmlformats.org/officeDocument/2006/relationships/hyperlink" Target="https://podminky.urs.cz/item/CS_URS_2025_02/776221111" TargetMode="External"/><Relationship Id="rId79" Type="http://schemas.openxmlformats.org/officeDocument/2006/relationships/hyperlink" Target="https://podminky.urs.cz/item/CS_URS_2025_02/998776123" TargetMode="External"/><Relationship Id="rId5" Type="http://schemas.openxmlformats.org/officeDocument/2006/relationships/hyperlink" Target="https://podminky.urs.cz/item/CS_URS_2025_02/611321141" TargetMode="External"/><Relationship Id="rId90" Type="http://schemas.openxmlformats.org/officeDocument/2006/relationships/hyperlink" Target="https://podminky.urs.cz/item/CS_URS_2025_02/784111011" TargetMode="External"/><Relationship Id="rId95" Type="http://schemas.openxmlformats.org/officeDocument/2006/relationships/printerSettings" Target="../printerSettings/printerSettings2.bin"/><Relationship Id="rId22" Type="http://schemas.openxmlformats.org/officeDocument/2006/relationships/hyperlink" Target="https://podminky.urs.cz/item/CS_URS_2025_02/978013191" TargetMode="External"/><Relationship Id="rId27" Type="http://schemas.openxmlformats.org/officeDocument/2006/relationships/hyperlink" Target="https://podminky.urs.cz/item/CS_URS_2025_02/998018003" TargetMode="External"/><Relationship Id="rId43" Type="http://schemas.openxmlformats.org/officeDocument/2006/relationships/hyperlink" Target="https://podminky.urs.cz/item/CS_URS_2025_02/998741123" TargetMode="External"/><Relationship Id="rId48" Type="http://schemas.openxmlformats.org/officeDocument/2006/relationships/hyperlink" Target="https://podminky.urs.cz/item/CS_URS_2025_02/763121714" TargetMode="External"/><Relationship Id="rId64" Type="http://schemas.openxmlformats.org/officeDocument/2006/relationships/hyperlink" Target="https://podminky.urs.cz/item/CS_URS_2025_02/767132811" TargetMode="External"/><Relationship Id="rId69" Type="http://schemas.openxmlformats.org/officeDocument/2006/relationships/hyperlink" Target="https://podminky.urs.cz/item/CS_URS_2025_02/771571810" TargetMode="External"/><Relationship Id="rId8" Type="http://schemas.openxmlformats.org/officeDocument/2006/relationships/hyperlink" Target="https://podminky.urs.cz/item/CS_URS_2025_02/612325225" TargetMode="External"/><Relationship Id="rId51" Type="http://schemas.openxmlformats.org/officeDocument/2006/relationships/hyperlink" Target="https://podminky.urs.cz/item/CS_URS_2025_02/763131411" TargetMode="External"/><Relationship Id="rId72" Type="http://schemas.openxmlformats.org/officeDocument/2006/relationships/hyperlink" Target="https://podminky.urs.cz/item/CS_URS_2025_02/776121112" TargetMode="External"/><Relationship Id="rId80" Type="http://schemas.openxmlformats.org/officeDocument/2006/relationships/hyperlink" Target="https://podminky.urs.cz/item/CS_URS_2025_02/781121011" TargetMode="External"/><Relationship Id="rId85" Type="http://schemas.openxmlformats.org/officeDocument/2006/relationships/hyperlink" Target="https://podminky.urs.cz/item/CS_URS_2025_02/781492251" TargetMode="External"/><Relationship Id="rId93" Type="http://schemas.openxmlformats.org/officeDocument/2006/relationships/hyperlink" Target="https://podminky.urs.cz/item/CS_URS_2025_02/784221101" TargetMode="External"/><Relationship Id="rId3" Type="http://schemas.openxmlformats.org/officeDocument/2006/relationships/hyperlink" Target="https://podminky.urs.cz/item/CS_URS_2025_02/340239212" TargetMode="External"/><Relationship Id="rId12" Type="http://schemas.openxmlformats.org/officeDocument/2006/relationships/hyperlink" Target="https://podminky.urs.cz/item/CS_URS_2025_02/949121111" TargetMode="External"/><Relationship Id="rId17" Type="http://schemas.openxmlformats.org/officeDocument/2006/relationships/hyperlink" Target="https://podminky.urs.cz/item/CS_URS_2025_02/962031013" TargetMode="External"/><Relationship Id="rId25" Type="http://schemas.openxmlformats.org/officeDocument/2006/relationships/hyperlink" Target="https://podminky.urs.cz/item/CS_URS_2025_02/997013509" TargetMode="External"/><Relationship Id="rId33" Type="http://schemas.openxmlformats.org/officeDocument/2006/relationships/hyperlink" Target="https://podminky.urs.cz/item/CS_URS_2025_02/725820801" TargetMode="External"/><Relationship Id="rId38" Type="http://schemas.openxmlformats.org/officeDocument/2006/relationships/hyperlink" Target="https://podminky.urs.cz/item/CS_URS_2025_02/733191905" TargetMode="External"/><Relationship Id="rId46" Type="http://schemas.openxmlformats.org/officeDocument/2006/relationships/hyperlink" Target="https://podminky.urs.cz/item/CS_URS_2025_02/763111717" TargetMode="External"/><Relationship Id="rId59" Type="http://schemas.openxmlformats.org/officeDocument/2006/relationships/hyperlink" Target="https://podminky.urs.cz/item/CS_URS_2025_02/766691812" TargetMode="External"/><Relationship Id="rId67" Type="http://schemas.openxmlformats.org/officeDocument/2006/relationships/hyperlink" Target="https://podminky.urs.cz/item/CS_URS_2025_02/767583341" TargetMode="External"/><Relationship Id="rId20" Type="http://schemas.openxmlformats.org/officeDocument/2006/relationships/hyperlink" Target="https://podminky.urs.cz/item/CS_URS_2025_02/971033631" TargetMode="External"/><Relationship Id="rId41" Type="http://schemas.openxmlformats.org/officeDocument/2006/relationships/hyperlink" Target="https://podminky.urs.cz/item/CS_URS_2025_02/741920121" TargetMode="External"/><Relationship Id="rId54" Type="http://schemas.openxmlformats.org/officeDocument/2006/relationships/hyperlink" Target="https://podminky.urs.cz/item/CS_URS_2025_02/763131821" TargetMode="External"/><Relationship Id="rId62" Type="http://schemas.openxmlformats.org/officeDocument/2006/relationships/hyperlink" Target="https://podminky.urs.cz/item/CS_URS_2025_02/767112811" TargetMode="External"/><Relationship Id="rId70" Type="http://schemas.openxmlformats.org/officeDocument/2006/relationships/hyperlink" Target="https://podminky.urs.cz/item/CS_URS_2025_02/776111117" TargetMode="External"/><Relationship Id="rId75" Type="http://schemas.openxmlformats.org/officeDocument/2006/relationships/hyperlink" Target="https://podminky.urs.cz/item/CS_URS_2025_02/776221121" TargetMode="External"/><Relationship Id="rId83" Type="http://schemas.openxmlformats.org/officeDocument/2006/relationships/hyperlink" Target="https://podminky.urs.cz/item/CS_URS_2025_02/781472419" TargetMode="External"/><Relationship Id="rId88" Type="http://schemas.openxmlformats.org/officeDocument/2006/relationships/hyperlink" Target="https://podminky.urs.cz/item/CS_URS_2025_02/783813131" TargetMode="External"/><Relationship Id="rId91" Type="http://schemas.openxmlformats.org/officeDocument/2006/relationships/hyperlink" Target="https://podminky.urs.cz/item/CS_URS_2025_02/784121001" TargetMode="External"/><Relationship Id="rId96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317944321" TargetMode="External"/><Relationship Id="rId6" Type="http://schemas.openxmlformats.org/officeDocument/2006/relationships/hyperlink" Target="https://podminky.urs.cz/item/CS_URS_2025_02/612321121" TargetMode="External"/><Relationship Id="rId15" Type="http://schemas.openxmlformats.org/officeDocument/2006/relationships/hyperlink" Target="https://podminky.urs.cz/item/CS_URS_2025_02/952901111" TargetMode="External"/><Relationship Id="rId23" Type="http://schemas.openxmlformats.org/officeDocument/2006/relationships/hyperlink" Target="https://podminky.urs.cz/item/CS_URS_2025_02/997013155" TargetMode="External"/><Relationship Id="rId28" Type="http://schemas.openxmlformats.org/officeDocument/2006/relationships/hyperlink" Target="https://podminky.urs.cz/item/CS_URS_2025_02/721140905" TargetMode="External"/><Relationship Id="rId36" Type="http://schemas.openxmlformats.org/officeDocument/2006/relationships/hyperlink" Target="https://podminky.urs.cz/item/CS_URS_2025_02/727212102" TargetMode="External"/><Relationship Id="rId49" Type="http://schemas.openxmlformats.org/officeDocument/2006/relationships/hyperlink" Target="https://podminky.urs.cz/item/CS_URS_2025_02/763121923" TargetMode="External"/><Relationship Id="rId57" Type="http://schemas.openxmlformats.org/officeDocument/2006/relationships/hyperlink" Target="https://podminky.urs.cz/item/CS_URS_2025_02/763172348" TargetMode="External"/><Relationship Id="rId10" Type="http://schemas.openxmlformats.org/officeDocument/2006/relationships/hyperlink" Target="https://podminky.urs.cz/item/CS_URS_2025_02/919735122" TargetMode="External"/><Relationship Id="rId31" Type="http://schemas.openxmlformats.org/officeDocument/2006/relationships/hyperlink" Target="https://podminky.urs.cz/item/CS_URS_2025_02/722171933" TargetMode="External"/><Relationship Id="rId44" Type="http://schemas.openxmlformats.org/officeDocument/2006/relationships/hyperlink" Target="https://podminky.urs.cz/item/CS_URS_2025_02/763111314" TargetMode="External"/><Relationship Id="rId52" Type="http://schemas.openxmlformats.org/officeDocument/2006/relationships/hyperlink" Target="https://podminky.urs.cz/item/CS_URS_2025_02/763131714" TargetMode="External"/><Relationship Id="rId60" Type="http://schemas.openxmlformats.org/officeDocument/2006/relationships/hyperlink" Target="https://podminky.urs.cz/item/CS_URS_2025_02/766691914" TargetMode="External"/><Relationship Id="rId65" Type="http://schemas.openxmlformats.org/officeDocument/2006/relationships/hyperlink" Target="https://podminky.urs.cz/item/CS_URS_2025_02/767581802" TargetMode="External"/><Relationship Id="rId73" Type="http://schemas.openxmlformats.org/officeDocument/2006/relationships/hyperlink" Target="https://podminky.urs.cz/item/CS_URS_2025_02/776141123" TargetMode="External"/><Relationship Id="rId78" Type="http://schemas.openxmlformats.org/officeDocument/2006/relationships/hyperlink" Target="https://podminky.urs.cz/item/CS_URS_2025_02/776421312" TargetMode="External"/><Relationship Id="rId81" Type="http://schemas.openxmlformats.org/officeDocument/2006/relationships/hyperlink" Target="https://podminky.urs.cz/item/CS_URS_2025_02/781131112" TargetMode="External"/><Relationship Id="rId86" Type="http://schemas.openxmlformats.org/officeDocument/2006/relationships/hyperlink" Target="https://podminky.urs.cz/item/CS_URS_2025_02/998781123" TargetMode="External"/><Relationship Id="rId94" Type="http://schemas.openxmlformats.org/officeDocument/2006/relationships/hyperlink" Target="https://podminky.urs.cz/item/CS_URS_2025_02/787600801" TargetMode="External"/><Relationship Id="rId4" Type="http://schemas.openxmlformats.org/officeDocument/2006/relationships/hyperlink" Target="https://podminky.urs.cz/item/CS_URS_2025_02/346244381" TargetMode="External"/><Relationship Id="rId9" Type="http://schemas.openxmlformats.org/officeDocument/2006/relationships/hyperlink" Target="https://podminky.urs.cz/item/CS_URS_2025_02/631311121" TargetMode="External"/><Relationship Id="rId13" Type="http://schemas.openxmlformats.org/officeDocument/2006/relationships/hyperlink" Target="https://podminky.urs.cz/item/CS_URS_2025_02/949121211" TargetMode="External"/><Relationship Id="rId18" Type="http://schemas.openxmlformats.org/officeDocument/2006/relationships/hyperlink" Target="https://podminky.urs.cz/item/CS_URS_2025_02/968062244" TargetMode="External"/><Relationship Id="rId39" Type="http://schemas.openxmlformats.org/officeDocument/2006/relationships/hyperlink" Target="https://podminky.urs.cz/item/CS_URS_2025_02/735110912" TargetMode="External"/><Relationship Id="rId34" Type="http://schemas.openxmlformats.org/officeDocument/2006/relationships/hyperlink" Target="https://podminky.urs.cz/item/CS_URS_2025_02/725860811" TargetMode="External"/><Relationship Id="rId50" Type="http://schemas.openxmlformats.org/officeDocument/2006/relationships/hyperlink" Target="https://podminky.urs.cz/item/CS_URS_2025_02/763122416" TargetMode="External"/><Relationship Id="rId55" Type="http://schemas.openxmlformats.org/officeDocument/2006/relationships/hyperlink" Target="https://podminky.urs.cz/item/CS_URS_2025_02/763135101" TargetMode="External"/><Relationship Id="rId76" Type="http://schemas.openxmlformats.org/officeDocument/2006/relationships/hyperlink" Target="https://podminky.urs.cz/item/CS_URS_2025_02/776411212" TargetMode="External"/><Relationship Id="rId7" Type="http://schemas.openxmlformats.org/officeDocument/2006/relationships/hyperlink" Target="https://podminky.urs.cz/item/CS_URS_2025_02/612321141" TargetMode="External"/><Relationship Id="rId71" Type="http://schemas.openxmlformats.org/officeDocument/2006/relationships/hyperlink" Target="https://podminky.urs.cz/item/CS_URS_2025_02/776111311" TargetMode="External"/><Relationship Id="rId92" Type="http://schemas.openxmlformats.org/officeDocument/2006/relationships/hyperlink" Target="https://podminky.urs.cz/item/CS_URS_2025_02/784181101" TargetMode="External"/><Relationship Id="rId2" Type="http://schemas.openxmlformats.org/officeDocument/2006/relationships/hyperlink" Target="https://podminky.urs.cz/item/CS_URS_2025_02/340238211" TargetMode="External"/><Relationship Id="rId29" Type="http://schemas.openxmlformats.org/officeDocument/2006/relationships/hyperlink" Target="https://podminky.urs.cz/item/CS_URS_2025_02/721140915" TargetMode="External"/><Relationship Id="rId24" Type="http://schemas.openxmlformats.org/officeDocument/2006/relationships/hyperlink" Target="https://podminky.urs.cz/item/CS_URS_2025_02/997013501" TargetMode="External"/><Relationship Id="rId40" Type="http://schemas.openxmlformats.org/officeDocument/2006/relationships/hyperlink" Target="https://podminky.urs.cz/item/CS_URS_2025_02/735110914" TargetMode="External"/><Relationship Id="rId45" Type="http://schemas.openxmlformats.org/officeDocument/2006/relationships/hyperlink" Target="https://podminky.urs.cz/item/CS_URS_2025_02/763111414" TargetMode="External"/><Relationship Id="rId66" Type="http://schemas.openxmlformats.org/officeDocument/2006/relationships/hyperlink" Target="https://podminky.urs.cz/item/CS_URS_2025_02/767582800" TargetMode="External"/><Relationship Id="rId87" Type="http://schemas.openxmlformats.org/officeDocument/2006/relationships/hyperlink" Target="https://podminky.urs.cz/item/CS_URS_2025_02/783314201" TargetMode="External"/><Relationship Id="rId61" Type="http://schemas.openxmlformats.org/officeDocument/2006/relationships/hyperlink" Target="https://podminky.urs.cz/item/CS_URS_2025_02/766694126" TargetMode="External"/><Relationship Id="rId82" Type="http://schemas.openxmlformats.org/officeDocument/2006/relationships/hyperlink" Target="https://podminky.urs.cz/item/CS_URS_2025_02/781471810" TargetMode="External"/><Relationship Id="rId19" Type="http://schemas.openxmlformats.org/officeDocument/2006/relationships/hyperlink" Target="https://podminky.urs.cz/item/CS_URS_2025_02/971033531" TargetMode="External"/><Relationship Id="rId14" Type="http://schemas.openxmlformats.org/officeDocument/2006/relationships/hyperlink" Target="https://podminky.urs.cz/item/CS_URS_2025_02/949121811" TargetMode="External"/><Relationship Id="rId30" Type="http://schemas.openxmlformats.org/officeDocument/2006/relationships/hyperlink" Target="https://podminky.urs.cz/item/CS_URS_2025_02/721910912" TargetMode="External"/><Relationship Id="rId35" Type="http://schemas.openxmlformats.org/officeDocument/2006/relationships/hyperlink" Target="https://podminky.urs.cz/item/CS_URS_2025_02/998725103" TargetMode="External"/><Relationship Id="rId56" Type="http://schemas.openxmlformats.org/officeDocument/2006/relationships/hyperlink" Target="https://podminky.urs.cz/item/CS_URS_2025_02/763172323" TargetMode="External"/><Relationship Id="rId77" Type="http://schemas.openxmlformats.org/officeDocument/2006/relationships/hyperlink" Target="https://podminky.urs.cz/item/CS_URS_2025_02/77641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26" workbookViewId="0">
      <selection activeCell="AJ66" sqref="AJ66"/>
    </sheetView>
  </sheetViews>
  <sheetFormatPr defaultRowHeight="16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8" t="s">
        <v>14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R5" s="19"/>
      <c r="BE5" s="17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0" t="s">
        <v>17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R6" s="19"/>
      <c r="BE6" s="176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21</v>
      </c>
      <c r="AR7" s="19"/>
      <c r="BE7" s="176"/>
      <c r="BS7" s="16" t="s">
        <v>6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176"/>
      <c r="BS8" s="16" t="s">
        <v>6</v>
      </c>
    </row>
    <row r="9" spans="1:74" ht="29.25" customHeight="1">
      <c r="B9" s="19"/>
      <c r="D9" s="23" t="s">
        <v>26</v>
      </c>
      <c r="K9" s="28" t="s">
        <v>27</v>
      </c>
      <c r="AK9" s="23" t="s">
        <v>28</v>
      </c>
      <c r="AN9" s="28" t="s">
        <v>29</v>
      </c>
      <c r="AR9" s="19"/>
      <c r="BE9" s="176"/>
      <c r="BS9" s="16" t="s">
        <v>6</v>
      </c>
    </row>
    <row r="10" spans="1:74" ht="12" customHeight="1">
      <c r="B10" s="19"/>
      <c r="D10" s="26" t="s">
        <v>30</v>
      </c>
      <c r="AK10" s="26" t="s">
        <v>31</v>
      </c>
      <c r="AN10" s="24" t="s">
        <v>32</v>
      </c>
      <c r="AR10" s="19"/>
      <c r="BE10" s="176"/>
      <c r="BS10" s="16" t="s">
        <v>6</v>
      </c>
    </row>
    <row r="11" spans="1:74" ht="18.399999999999999" customHeight="1">
      <c r="B11" s="19"/>
      <c r="E11" s="24" t="s">
        <v>33</v>
      </c>
      <c r="AK11" s="26" t="s">
        <v>34</v>
      </c>
      <c r="AN11" s="24" t="s">
        <v>35</v>
      </c>
      <c r="AR11" s="19"/>
      <c r="BE11" s="176"/>
      <c r="BS11" s="16" t="s">
        <v>6</v>
      </c>
    </row>
    <row r="12" spans="1:74" ht="6.95" customHeight="1">
      <c r="B12" s="19"/>
      <c r="AR12" s="19"/>
      <c r="BE12" s="176"/>
      <c r="BS12" s="16" t="s">
        <v>6</v>
      </c>
    </row>
    <row r="13" spans="1:74" ht="12" customHeight="1">
      <c r="B13" s="19"/>
      <c r="D13" s="26" t="s">
        <v>36</v>
      </c>
      <c r="AK13" s="26" t="s">
        <v>31</v>
      </c>
      <c r="AN13" s="29" t="s">
        <v>37</v>
      </c>
      <c r="AR13" s="19"/>
      <c r="BE13" s="176"/>
      <c r="BS13" s="16" t="s">
        <v>6</v>
      </c>
    </row>
    <row r="14" spans="1:74" ht="12.75">
      <c r="B14" s="19"/>
      <c r="E14" s="181" t="s">
        <v>37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26" t="s">
        <v>34</v>
      </c>
      <c r="AN14" s="29" t="s">
        <v>37</v>
      </c>
      <c r="AR14" s="19"/>
      <c r="BE14" s="176"/>
      <c r="BS14" s="16" t="s">
        <v>6</v>
      </c>
    </row>
    <row r="15" spans="1:74" ht="6.95" customHeight="1">
      <c r="B15" s="19"/>
      <c r="AR15" s="19"/>
      <c r="BE15" s="176"/>
      <c r="BS15" s="16" t="s">
        <v>4</v>
      </c>
    </row>
    <row r="16" spans="1:74" ht="12" customHeight="1">
      <c r="B16" s="19"/>
      <c r="D16" s="26" t="s">
        <v>38</v>
      </c>
      <c r="AK16" s="26" t="s">
        <v>31</v>
      </c>
      <c r="AN16" s="24" t="s">
        <v>39</v>
      </c>
      <c r="AR16" s="19"/>
      <c r="BE16" s="176"/>
      <c r="BS16" s="16" t="s">
        <v>4</v>
      </c>
    </row>
    <row r="17" spans="2:71" ht="18.399999999999999" customHeight="1">
      <c r="B17" s="19"/>
      <c r="E17" s="24" t="s">
        <v>40</v>
      </c>
      <c r="AK17" s="26" t="s">
        <v>34</v>
      </c>
      <c r="AN17" s="24" t="s">
        <v>41</v>
      </c>
      <c r="AR17" s="19"/>
      <c r="BE17" s="176"/>
      <c r="BS17" s="16" t="s">
        <v>42</v>
      </c>
    </row>
    <row r="18" spans="2:71" ht="6.95" customHeight="1">
      <c r="B18" s="19"/>
      <c r="AR18" s="19"/>
      <c r="BE18" s="176"/>
      <c r="BS18" s="16" t="s">
        <v>6</v>
      </c>
    </row>
    <row r="19" spans="2:71" ht="12" customHeight="1">
      <c r="B19" s="19"/>
      <c r="D19" s="26" t="s">
        <v>43</v>
      </c>
      <c r="AK19" s="26" t="s">
        <v>31</v>
      </c>
      <c r="AN19" s="24" t="s">
        <v>44</v>
      </c>
      <c r="AR19" s="19"/>
      <c r="BE19" s="176"/>
      <c r="BS19" s="16" t="s">
        <v>6</v>
      </c>
    </row>
    <row r="20" spans="2:71" ht="18.399999999999999" customHeight="1">
      <c r="B20" s="19"/>
      <c r="E20" s="24" t="s">
        <v>45</v>
      </c>
      <c r="AK20" s="26" t="s">
        <v>34</v>
      </c>
      <c r="AN20" s="24" t="s">
        <v>44</v>
      </c>
      <c r="AR20" s="19"/>
      <c r="BE20" s="176"/>
      <c r="BS20" s="16" t="s">
        <v>4</v>
      </c>
    </row>
    <row r="21" spans="2:71" ht="6.95" customHeight="1">
      <c r="B21" s="19"/>
      <c r="AR21" s="19"/>
      <c r="BE21" s="176"/>
    </row>
    <row r="22" spans="2:71" ht="12" customHeight="1">
      <c r="B22" s="19"/>
      <c r="D22" s="26" t="s">
        <v>46</v>
      </c>
      <c r="AR22" s="19"/>
      <c r="BE22" s="176"/>
    </row>
    <row r="23" spans="2:71" ht="47.25" customHeight="1">
      <c r="B23" s="19"/>
      <c r="E23" s="183" t="s">
        <v>47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9"/>
      <c r="BE23" s="176"/>
    </row>
    <row r="24" spans="2:71" ht="6.95" customHeight="1">
      <c r="B24" s="19"/>
      <c r="AR24" s="19"/>
      <c r="BE24" s="176"/>
    </row>
    <row r="25" spans="2:71" ht="6.95" customHeight="1">
      <c r="B25" s="1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19"/>
      <c r="BE25" s="176"/>
    </row>
    <row r="26" spans="2:71" s="1" customFormat="1" ht="25.9" customHeight="1">
      <c r="B26" s="32"/>
      <c r="D26" s="33" t="s">
        <v>48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84">
        <f>ROUND(AG54,2)</f>
        <v>0</v>
      </c>
      <c r="AL26" s="185"/>
      <c r="AM26" s="185"/>
      <c r="AN26" s="185"/>
      <c r="AO26" s="185"/>
      <c r="AR26" s="32"/>
      <c r="BE26" s="176"/>
    </row>
    <row r="27" spans="2:71" s="1" customFormat="1" ht="6.95" customHeight="1">
      <c r="B27" s="32"/>
      <c r="AR27" s="32"/>
      <c r="BE27" s="176"/>
    </row>
    <row r="28" spans="2:71" s="1" customFormat="1" ht="12.75">
      <c r="B28" s="32"/>
      <c r="L28" s="186" t="s">
        <v>49</v>
      </c>
      <c r="M28" s="186"/>
      <c r="N28" s="186"/>
      <c r="O28" s="186"/>
      <c r="P28" s="186"/>
      <c r="W28" s="186" t="s">
        <v>50</v>
      </c>
      <c r="X28" s="186"/>
      <c r="Y28" s="186"/>
      <c r="Z28" s="186"/>
      <c r="AA28" s="186"/>
      <c r="AB28" s="186"/>
      <c r="AC28" s="186"/>
      <c r="AD28" s="186"/>
      <c r="AE28" s="186"/>
      <c r="AK28" s="186" t="s">
        <v>51</v>
      </c>
      <c r="AL28" s="186"/>
      <c r="AM28" s="186"/>
      <c r="AN28" s="186"/>
      <c r="AO28" s="186"/>
      <c r="AR28" s="32"/>
      <c r="BE28" s="176"/>
    </row>
    <row r="29" spans="2:71" s="2" customFormat="1" ht="14.45" customHeight="1">
      <c r="B29" s="36"/>
      <c r="D29" s="26" t="s">
        <v>52</v>
      </c>
      <c r="F29" s="26" t="s">
        <v>53</v>
      </c>
      <c r="L29" s="189">
        <v>0.21</v>
      </c>
      <c r="M29" s="188"/>
      <c r="N29" s="188"/>
      <c r="O29" s="188"/>
      <c r="P29" s="188"/>
      <c r="W29" s="187">
        <f>ROUND(AZ54,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ROUND(AV54, 2)</f>
        <v>0</v>
      </c>
      <c r="AL29" s="188"/>
      <c r="AM29" s="188"/>
      <c r="AN29" s="188"/>
      <c r="AO29" s="188"/>
      <c r="AR29" s="36"/>
      <c r="BE29" s="177"/>
    </row>
    <row r="30" spans="2:71" s="2" customFormat="1" ht="14.45" customHeight="1">
      <c r="B30" s="36"/>
      <c r="F30" s="26" t="s">
        <v>54</v>
      </c>
      <c r="L30" s="189">
        <v>0.12</v>
      </c>
      <c r="M30" s="188"/>
      <c r="N30" s="188"/>
      <c r="O30" s="188"/>
      <c r="P30" s="188"/>
      <c r="W30" s="187">
        <f>ROUND(BA54,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ROUND(AW54, 2)</f>
        <v>0</v>
      </c>
      <c r="AL30" s="188"/>
      <c r="AM30" s="188"/>
      <c r="AN30" s="188"/>
      <c r="AO30" s="188"/>
      <c r="AR30" s="36"/>
      <c r="BE30" s="177"/>
    </row>
    <row r="31" spans="2:71" s="2" customFormat="1" ht="14.45" hidden="1" customHeight="1">
      <c r="B31" s="36"/>
      <c r="F31" s="26" t="s">
        <v>55</v>
      </c>
      <c r="L31" s="189">
        <v>0.21</v>
      </c>
      <c r="M31" s="188"/>
      <c r="N31" s="188"/>
      <c r="O31" s="188"/>
      <c r="P31" s="188"/>
      <c r="W31" s="187">
        <f>ROUND(BB54,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6"/>
      <c r="BE31" s="177"/>
    </row>
    <row r="32" spans="2:71" s="2" customFormat="1" ht="14.45" hidden="1" customHeight="1">
      <c r="B32" s="36"/>
      <c r="F32" s="26" t="s">
        <v>56</v>
      </c>
      <c r="L32" s="189">
        <v>0.12</v>
      </c>
      <c r="M32" s="188"/>
      <c r="N32" s="188"/>
      <c r="O32" s="188"/>
      <c r="P32" s="188"/>
      <c r="W32" s="187">
        <f>ROUND(BC54,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6"/>
      <c r="BE32" s="177"/>
    </row>
    <row r="33" spans="2:44" s="2" customFormat="1" ht="14.45" hidden="1" customHeight="1">
      <c r="B33" s="36"/>
      <c r="F33" s="26" t="s">
        <v>57</v>
      </c>
      <c r="L33" s="189">
        <v>0</v>
      </c>
      <c r="M33" s="188"/>
      <c r="N33" s="188"/>
      <c r="O33" s="188"/>
      <c r="P33" s="188"/>
      <c r="W33" s="187">
        <f>ROUND(BD54,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59</v>
      </c>
      <c r="U35" s="39"/>
      <c r="V35" s="39"/>
      <c r="W35" s="39"/>
      <c r="X35" s="190" t="s">
        <v>60</v>
      </c>
      <c r="Y35" s="191"/>
      <c r="Z35" s="191"/>
      <c r="AA35" s="191"/>
      <c r="AB35" s="191"/>
      <c r="AC35" s="39"/>
      <c r="AD35" s="39"/>
      <c r="AE35" s="39"/>
      <c r="AF35" s="39"/>
      <c r="AG35" s="39"/>
      <c r="AH35" s="39"/>
      <c r="AI35" s="39"/>
      <c r="AJ35" s="39"/>
      <c r="AK35" s="192">
        <f>SUM(AK26:AK33)</f>
        <v>0</v>
      </c>
      <c r="AL35" s="191"/>
      <c r="AM35" s="191"/>
      <c r="AN35" s="191"/>
      <c r="AO35" s="19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0" t="s">
        <v>61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6" t="s">
        <v>13</v>
      </c>
      <c r="L44" s="3" t="str">
        <f>K5</f>
        <v>2428-NemCL</v>
      </c>
      <c r="AR44" s="45"/>
    </row>
    <row r="45" spans="2:44" s="4" customFormat="1" ht="36.950000000000003" customHeight="1">
      <c r="B45" s="46"/>
      <c r="C45" s="47" t="s">
        <v>16</v>
      </c>
      <c r="L45" s="194" t="str">
        <f>K6</f>
        <v>Výměna technologie laboratoří</v>
      </c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6" t="s">
        <v>22</v>
      </c>
      <c r="L47" s="48" t="str">
        <f>IF(K8="","",K8)</f>
        <v>Česká Lípa</v>
      </c>
      <c r="AI47" s="26" t="s">
        <v>24</v>
      </c>
      <c r="AM47" s="196" t="str">
        <f>IF(AN8= "","",AN8)</f>
        <v>7. 8. 2025</v>
      </c>
      <c r="AN47" s="196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6" t="s">
        <v>30</v>
      </c>
      <c r="L49" s="3" t="str">
        <f>IF(E11= "","",E11)</f>
        <v>Nemocnice s poliklinikou Česká Lípa,a.s.</v>
      </c>
      <c r="AI49" s="26" t="s">
        <v>38</v>
      </c>
      <c r="AM49" s="197" t="str">
        <f>IF(E17="","",E17)</f>
        <v>STORING spol. s r.o., Žitavská 727/16, Liberec 3</v>
      </c>
      <c r="AN49" s="198"/>
      <c r="AO49" s="198"/>
      <c r="AP49" s="198"/>
      <c r="AR49" s="32"/>
      <c r="AS49" s="199" t="s">
        <v>62</v>
      </c>
      <c r="AT49" s="20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6" t="s">
        <v>36</v>
      </c>
      <c r="L50" s="3" t="str">
        <f>IF(E14= "Vyplň údaj","",E14)</f>
        <v/>
      </c>
      <c r="AI50" s="26" t="s">
        <v>43</v>
      </c>
      <c r="AM50" s="197" t="str">
        <f>IF(E20="","",E20)</f>
        <v>Zuzana Morávková</v>
      </c>
      <c r="AN50" s="198"/>
      <c r="AO50" s="198"/>
      <c r="AP50" s="198"/>
      <c r="AR50" s="32"/>
      <c r="AS50" s="201"/>
      <c r="AT50" s="202"/>
      <c r="BD50" s="53"/>
    </row>
    <row r="51" spans="1:91" s="1" customFormat="1" ht="10.9" customHeight="1">
      <c r="B51" s="32"/>
      <c r="AR51" s="32"/>
      <c r="AS51" s="201"/>
      <c r="AT51" s="202"/>
      <c r="BD51" s="53"/>
    </row>
    <row r="52" spans="1:91" s="1" customFormat="1" ht="29.25" customHeight="1">
      <c r="B52" s="32"/>
      <c r="C52" s="203" t="s">
        <v>63</v>
      </c>
      <c r="D52" s="204"/>
      <c r="E52" s="204"/>
      <c r="F52" s="204"/>
      <c r="G52" s="204"/>
      <c r="H52" s="54"/>
      <c r="I52" s="205" t="s">
        <v>64</v>
      </c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6" t="s">
        <v>65</v>
      </c>
      <c r="AH52" s="204"/>
      <c r="AI52" s="204"/>
      <c r="AJ52" s="204"/>
      <c r="AK52" s="204"/>
      <c r="AL52" s="204"/>
      <c r="AM52" s="204"/>
      <c r="AN52" s="205" t="s">
        <v>66</v>
      </c>
      <c r="AO52" s="204"/>
      <c r="AP52" s="204"/>
      <c r="AQ52" s="55" t="s">
        <v>67</v>
      </c>
      <c r="AR52" s="32"/>
      <c r="AS52" s="56" t="s">
        <v>68</v>
      </c>
      <c r="AT52" s="57" t="s">
        <v>69</v>
      </c>
      <c r="AU52" s="57" t="s">
        <v>70</v>
      </c>
      <c r="AV52" s="57" t="s">
        <v>71</v>
      </c>
      <c r="AW52" s="57" t="s">
        <v>72</v>
      </c>
      <c r="AX52" s="57" t="s">
        <v>73</v>
      </c>
      <c r="AY52" s="57" t="s">
        <v>74</v>
      </c>
      <c r="AZ52" s="57" t="s">
        <v>75</v>
      </c>
      <c r="BA52" s="57" t="s">
        <v>76</v>
      </c>
      <c r="BB52" s="57" t="s">
        <v>77</v>
      </c>
      <c r="BC52" s="57" t="s">
        <v>78</v>
      </c>
      <c r="BD52" s="58" t="s">
        <v>79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80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10">
        <f>ROUND(AG55,2)</f>
        <v>0</v>
      </c>
      <c r="AH54" s="210"/>
      <c r="AI54" s="210"/>
      <c r="AJ54" s="210"/>
      <c r="AK54" s="210"/>
      <c r="AL54" s="210"/>
      <c r="AM54" s="210"/>
      <c r="AN54" s="211">
        <f>SUM(AG54,AT54)</f>
        <v>0</v>
      </c>
      <c r="AO54" s="211"/>
      <c r="AP54" s="211"/>
      <c r="AQ54" s="64" t="s">
        <v>44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81</v>
      </c>
      <c r="BT54" s="69" t="s">
        <v>82</v>
      </c>
      <c r="BU54" s="70" t="s">
        <v>83</v>
      </c>
      <c r="BV54" s="69" t="s">
        <v>84</v>
      </c>
      <c r="BW54" s="69" t="s">
        <v>5</v>
      </c>
      <c r="BX54" s="69" t="s">
        <v>85</v>
      </c>
      <c r="CL54" s="69" t="s">
        <v>19</v>
      </c>
    </row>
    <row r="55" spans="1:91" s="6" customFormat="1" ht="16.5" customHeight="1">
      <c r="A55" s="71" t="s">
        <v>86</v>
      </c>
      <c r="B55" s="72"/>
      <c r="C55" s="73"/>
      <c r="D55" s="209" t="s">
        <v>87</v>
      </c>
      <c r="E55" s="209"/>
      <c r="F55" s="209"/>
      <c r="G55" s="209"/>
      <c r="H55" s="209"/>
      <c r="I55" s="74"/>
      <c r="J55" s="209" t="s">
        <v>88</v>
      </c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7">
        <f>'D.1.1.2 - Architektonicko...'!J30</f>
        <v>0</v>
      </c>
      <c r="AH55" s="208"/>
      <c r="AI55" s="208"/>
      <c r="AJ55" s="208"/>
      <c r="AK55" s="208"/>
      <c r="AL55" s="208"/>
      <c r="AM55" s="208"/>
      <c r="AN55" s="207">
        <f>SUM(AG55,AT55)</f>
        <v>0</v>
      </c>
      <c r="AO55" s="208"/>
      <c r="AP55" s="208"/>
      <c r="AQ55" s="75" t="s">
        <v>89</v>
      </c>
      <c r="AR55" s="72"/>
      <c r="AS55" s="76">
        <v>0</v>
      </c>
      <c r="AT55" s="77">
        <f>ROUND(SUM(AV55:AW55),2)</f>
        <v>0</v>
      </c>
      <c r="AU55" s="78">
        <f>'D.1.1.2 - Architektonicko...'!P109</f>
        <v>0</v>
      </c>
      <c r="AV55" s="77">
        <f>'D.1.1.2 - Architektonicko...'!J33</f>
        <v>0</v>
      </c>
      <c r="AW55" s="77">
        <f>'D.1.1.2 - Architektonicko...'!J34</f>
        <v>0</v>
      </c>
      <c r="AX55" s="77">
        <f>'D.1.1.2 - Architektonicko...'!J35</f>
        <v>0</v>
      </c>
      <c r="AY55" s="77">
        <f>'D.1.1.2 - Architektonicko...'!J36</f>
        <v>0</v>
      </c>
      <c r="AZ55" s="77">
        <f>'D.1.1.2 - Architektonicko...'!F33</f>
        <v>0</v>
      </c>
      <c r="BA55" s="77">
        <f>'D.1.1.2 - Architektonicko...'!F34</f>
        <v>0</v>
      </c>
      <c r="BB55" s="77">
        <f>'D.1.1.2 - Architektonicko...'!F35</f>
        <v>0</v>
      </c>
      <c r="BC55" s="77">
        <f>'D.1.1.2 - Architektonicko...'!F36</f>
        <v>0</v>
      </c>
      <c r="BD55" s="79">
        <f>'D.1.1.2 - Architektonicko...'!F37</f>
        <v>0</v>
      </c>
      <c r="BT55" s="80" t="s">
        <v>90</v>
      </c>
      <c r="BV55" s="80" t="s">
        <v>84</v>
      </c>
      <c r="BW55" s="80" t="s">
        <v>91</v>
      </c>
      <c r="BX55" s="80" t="s">
        <v>5</v>
      </c>
      <c r="CL55" s="80" t="s">
        <v>44</v>
      </c>
      <c r="CM55" s="80" t="s">
        <v>92</v>
      </c>
    </row>
    <row r="56" spans="1:91" s="1" customFormat="1" ht="30" customHeight="1">
      <c r="B56" s="32"/>
      <c r="AR56" s="32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5Wd/bwEwE9SrNPegbZMVIK8Hl+M1w6yp/19gEqxvFQeAR4PjOJHYgXOQKMkdjXwD251h1NIrWL1Ari/o1Sh4lQ==" saltValue="emEUNYDFx1FMWzTJMPZBCHRBxrAb580MTZrgeAFG/QEOLlUbnzV46rGQavPXIjcWIwdivUhuI7dpgQqBt6n3U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J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1.2 - Architektonicko...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07"/>
  <sheetViews>
    <sheetView showGridLines="0" topLeftCell="A211" workbookViewId="0"/>
  </sheetViews>
  <sheetFormatPr defaultRowHeight="16.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6" t="s">
        <v>91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92</v>
      </c>
    </row>
    <row r="4" spans="2:46" ht="24.95" hidden="1" customHeight="1">
      <c r="B4" s="19"/>
      <c r="D4" s="20" t="s">
        <v>93</v>
      </c>
      <c r="L4" s="19"/>
      <c r="M4" s="81" t="s">
        <v>10</v>
      </c>
      <c r="AT4" s="16" t="s">
        <v>4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16.5" hidden="1" customHeight="1">
      <c r="B7" s="19"/>
      <c r="E7" s="212" t="str">
        <f>'Rekapitulace stavby'!K6</f>
        <v>Výměna technologie laboratoří</v>
      </c>
      <c r="F7" s="213"/>
      <c r="G7" s="213"/>
      <c r="H7" s="213"/>
      <c r="L7" s="19"/>
    </row>
    <row r="8" spans="2:46" s="1" customFormat="1" ht="12" hidden="1" customHeight="1">
      <c r="B8" s="32"/>
      <c r="D8" s="26" t="s">
        <v>94</v>
      </c>
      <c r="L8" s="32"/>
    </row>
    <row r="9" spans="2:46" s="1" customFormat="1" ht="16.5" hidden="1" customHeight="1">
      <c r="B9" s="32"/>
      <c r="E9" s="194" t="s">
        <v>95</v>
      </c>
      <c r="F9" s="214"/>
      <c r="G9" s="214"/>
      <c r="H9" s="214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6" t="s">
        <v>18</v>
      </c>
      <c r="F11" s="24" t="s">
        <v>44</v>
      </c>
      <c r="I11" s="26" t="s">
        <v>20</v>
      </c>
      <c r="J11" s="24" t="s">
        <v>44</v>
      </c>
      <c r="L11" s="32"/>
    </row>
    <row r="12" spans="2:46" s="1" customFormat="1" ht="12" hidden="1" customHeight="1">
      <c r="B12" s="32"/>
      <c r="D12" s="26" t="s">
        <v>22</v>
      </c>
      <c r="F12" s="24" t="s">
        <v>23</v>
      </c>
      <c r="I12" s="26" t="s">
        <v>24</v>
      </c>
      <c r="J12" s="49" t="str">
        <f>'Rekapitulace stavby'!AN8</f>
        <v>7. 8. 2025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6" t="s">
        <v>30</v>
      </c>
      <c r="I14" s="26" t="s">
        <v>31</v>
      </c>
      <c r="J14" s="24" t="s">
        <v>32</v>
      </c>
      <c r="L14" s="32"/>
    </row>
    <row r="15" spans="2:46" s="1" customFormat="1" ht="18" hidden="1" customHeight="1">
      <c r="B15" s="32"/>
      <c r="E15" s="24" t="s">
        <v>33</v>
      </c>
      <c r="I15" s="26" t="s">
        <v>34</v>
      </c>
      <c r="J15" s="24" t="s">
        <v>35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6" t="s">
        <v>36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hidden="1" customHeight="1">
      <c r="B18" s="32"/>
      <c r="E18" s="215" t="str">
        <f>'Rekapitulace stavby'!E14</f>
        <v>Vyplň údaj</v>
      </c>
      <c r="F18" s="178"/>
      <c r="G18" s="178"/>
      <c r="H18" s="178"/>
      <c r="I18" s="26" t="s">
        <v>34</v>
      </c>
      <c r="J18" s="27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6" t="s">
        <v>38</v>
      </c>
      <c r="I20" s="26" t="s">
        <v>31</v>
      </c>
      <c r="J20" s="24" t="s">
        <v>39</v>
      </c>
      <c r="L20" s="32"/>
    </row>
    <row r="21" spans="2:12" s="1" customFormat="1" ht="18" hidden="1" customHeight="1">
      <c r="B21" s="32"/>
      <c r="E21" s="24" t="s">
        <v>40</v>
      </c>
      <c r="I21" s="26" t="s">
        <v>34</v>
      </c>
      <c r="J21" s="24" t="s">
        <v>41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6" t="s">
        <v>43</v>
      </c>
      <c r="I23" s="26" t="s">
        <v>31</v>
      </c>
      <c r="J23" s="24" t="s">
        <v>44</v>
      </c>
      <c r="L23" s="32"/>
    </row>
    <row r="24" spans="2:12" s="1" customFormat="1" ht="18" hidden="1" customHeight="1">
      <c r="B24" s="32"/>
      <c r="E24" s="24" t="s">
        <v>45</v>
      </c>
      <c r="I24" s="26" t="s">
        <v>34</v>
      </c>
      <c r="J24" s="24" t="s">
        <v>44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6" t="s">
        <v>46</v>
      </c>
      <c r="L26" s="32"/>
    </row>
    <row r="27" spans="2:12" s="7" customFormat="1" ht="71.25" hidden="1" customHeight="1">
      <c r="B27" s="82"/>
      <c r="E27" s="183" t="s">
        <v>47</v>
      </c>
      <c r="F27" s="183"/>
      <c r="G27" s="183"/>
      <c r="H27" s="183"/>
      <c r="L27" s="8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hidden="1" customHeight="1">
      <c r="B30" s="32"/>
      <c r="D30" s="83" t="s">
        <v>48</v>
      </c>
      <c r="J30" s="63">
        <f>ROUND(J109, 2)</f>
        <v>0</v>
      </c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hidden="1" customHeight="1">
      <c r="B32" s="32"/>
      <c r="F32" s="35" t="s">
        <v>50</v>
      </c>
      <c r="I32" s="35" t="s">
        <v>49</v>
      </c>
      <c r="J32" s="35" t="s">
        <v>51</v>
      </c>
      <c r="L32" s="32"/>
    </row>
    <row r="33" spans="2:12" s="1" customFormat="1" ht="14.45" hidden="1" customHeight="1">
      <c r="B33" s="32"/>
      <c r="D33" s="52" t="s">
        <v>52</v>
      </c>
      <c r="E33" s="26" t="s">
        <v>53</v>
      </c>
      <c r="F33" s="84">
        <f>ROUND((SUM(BE109:BE706)),  2)</f>
        <v>0</v>
      </c>
      <c r="I33" s="85">
        <v>0.21</v>
      </c>
      <c r="J33" s="84">
        <f>ROUND(((SUM(BE109:BE706))*I33),  2)</f>
        <v>0</v>
      </c>
      <c r="L33" s="32"/>
    </row>
    <row r="34" spans="2:12" s="1" customFormat="1" ht="14.45" hidden="1" customHeight="1">
      <c r="B34" s="32"/>
      <c r="E34" s="26" t="s">
        <v>54</v>
      </c>
      <c r="F34" s="84">
        <f>ROUND((SUM(BF109:BF706)),  2)</f>
        <v>0</v>
      </c>
      <c r="I34" s="85">
        <v>0.12</v>
      </c>
      <c r="J34" s="84">
        <f>ROUND(((SUM(BF109:BF706))*I34),  2)</f>
        <v>0</v>
      </c>
      <c r="L34" s="32"/>
    </row>
    <row r="35" spans="2:12" s="1" customFormat="1" ht="14.45" hidden="1" customHeight="1">
      <c r="B35" s="32"/>
      <c r="E35" s="26" t="s">
        <v>55</v>
      </c>
      <c r="F35" s="84">
        <f>ROUND((SUM(BG109:BG706)),  2)</f>
        <v>0</v>
      </c>
      <c r="I35" s="85">
        <v>0.21</v>
      </c>
      <c r="J35" s="84">
        <f>0</f>
        <v>0</v>
      </c>
      <c r="L35" s="32"/>
    </row>
    <row r="36" spans="2:12" s="1" customFormat="1" ht="14.45" hidden="1" customHeight="1">
      <c r="B36" s="32"/>
      <c r="E36" s="26" t="s">
        <v>56</v>
      </c>
      <c r="F36" s="84">
        <f>ROUND((SUM(BH109:BH706)),  2)</f>
        <v>0</v>
      </c>
      <c r="I36" s="85">
        <v>0.12</v>
      </c>
      <c r="J36" s="84">
        <f>0</f>
        <v>0</v>
      </c>
      <c r="L36" s="32"/>
    </row>
    <row r="37" spans="2:12" s="1" customFormat="1" ht="14.45" hidden="1" customHeight="1">
      <c r="B37" s="32"/>
      <c r="E37" s="26" t="s">
        <v>57</v>
      </c>
      <c r="F37" s="84">
        <f>ROUND((SUM(BI109:BI706)),  2)</f>
        <v>0</v>
      </c>
      <c r="I37" s="85">
        <v>0</v>
      </c>
      <c r="J37" s="8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86"/>
      <c r="D39" s="87" t="s">
        <v>58</v>
      </c>
      <c r="E39" s="54"/>
      <c r="F39" s="54"/>
      <c r="G39" s="88" t="s">
        <v>59</v>
      </c>
      <c r="H39" s="89" t="s">
        <v>60</v>
      </c>
      <c r="I39" s="54"/>
      <c r="J39" s="90">
        <f>SUM(J30:J37)</f>
        <v>0</v>
      </c>
      <c r="K39" s="91"/>
      <c r="L39" s="32"/>
    </row>
    <row r="40" spans="2:12" s="1" customFormat="1" ht="14.45" hidden="1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1" spans="2:12" ht="11.25" hidden="1"/>
    <row r="42" spans="2:12" ht="11.25" hidden="1"/>
    <row r="43" spans="2:12" ht="11.25" hidden="1"/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0" t="s">
        <v>96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6" t="s">
        <v>16</v>
      </c>
      <c r="L47" s="32"/>
    </row>
    <row r="48" spans="2:12" s="1" customFormat="1" ht="16.5" customHeight="1">
      <c r="B48" s="32"/>
      <c r="E48" s="212" t="str">
        <f>E7</f>
        <v>Výměna technologie laboratoří</v>
      </c>
      <c r="F48" s="213"/>
      <c r="G48" s="213"/>
      <c r="H48" s="213"/>
      <c r="L48" s="32"/>
    </row>
    <row r="49" spans="2:47" s="1" customFormat="1" ht="12" customHeight="1">
      <c r="B49" s="32"/>
      <c r="C49" s="26" t="s">
        <v>94</v>
      </c>
      <c r="L49" s="32"/>
    </row>
    <row r="50" spans="2:47" s="1" customFormat="1" ht="16.5" customHeight="1">
      <c r="B50" s="32"/>
      <c r="E50" s="194" t="str">
        <f>E9</f>
        <v>D.1.1.2 - Architektonicko-stavební řešení</v>
      </c>
      <c r="F50" s="214"/>
      <c r="G50" s="214"/>
      <c r="H50" s="214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6" t="s">
        <v>22</v>
      </c>
      <c r="F52" s="24" t="str">
        <f>F12</f>
        <v>Česká Lípa</v>
      </c>
      <c r="I52" s="26" t="s">
        <v>24</v>
      </c>
      <c r="J52" s="49" t="str">
        <f>IF(J12="","",J12)</f>
        <v>7. 8. 2025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6" t="s">
        <v>30</v>
      </c>
      <c r="F54" s="24" t="str">
        <f>E15</f>
        <v>Nemocnice s poliklinikou Česká Lípa,a.s.</v>
      </c>
      <c r="I54" s="26" t="s">
        <v>38</v>
      </c>
      <c r="J54" s="30" t="str">
        <f>E21</f>
        <v>STORING spol. s r.o., Žitavská 727/16, Liberec 3</v>
      </c>
      <c r="L54" s="32"/>
    </row>
    <row r="55" spans="2:47" s="1" customFormat="1" ht="15.2" customHeight="1">
      <c r="B55" s="32"/>
      <c r="C55" s="26" t="s">
        <v>36</v>
      </c>
      <c r="F55" s="24" t="str">
        <f>IF(E18="","",E18)</f>
        <v>Vyplň údaj</v>
      </c>
      <c r="I55" s="26" t="s">
        <v>43</v>
      </c>
      <c r="J55" s="30" t="str">
        <f>E24</f>
        <v>Zuzana Morávková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97</v>
      </c>
      <c r="D57" s="86"/>
      <c r="E57" s="86"/>
      <c r="F57" s="86"/>
      <c r="G57" s="86"/>
      <c r="H57" s="86"/>
      <c r="I57" s="86"/>
      <c r="J57" s="93" t="s">
        <v>98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4" t="s">
        <v>80</v>
      </c>
      <c r="J59" s="63">
        <f>J109</f>
        <v>0</v>
      </c>
      <c r="L59" s="32"/>
      <c r="AU59" s="16" t="s">
        <v>99</v>
      </c>
    </row>
    <row r="60" spans="2:47" s="8" customFormat="1" ht="24.95" customHeight="1">
      <c r="B60" s="95"/>
      <c r="D60" s="96" t="s">
        <v>100</v>
      </c>
      <c r="E60" s="97"/>
      <c r="F60" s="97"/>
      <c r="G60" s="97"/>
      <c r="H60" s="97"/>
      <c r="I60" s="97"/>
      <c r="J60" s="98">
        <f>J110</f>
        <v>0</v>
      </c>
      <c r="L60" s="95"/>
    </row>
    <row r="61" spans="2:47" s="9" customFormat="1" ht="19.899999999999999" customHeight="1">
      <c r="B61" s="99"/>
      <c r="D61" s="100" t="s">
        <v>101</v>
      </c>
      <c r="E61" s="101"/>
      <c r="F61" s="101"/>
      <c r="G61" s="101"/>
      <c r="H61" s="101"/>
      <c r="I61" s="101"/>
      <c r="J61" s="102">
        <f>J111</f>
        <v>0</v>
      </c>
      <c r="L61" s="99"/>
    </row>
    <row r="62" spans="2:47" s="9" customFormat="1" ht="19.899999999999999" customHeight="1">
      <c r="B62" s="99"/>
      <c r="D62" s="100" t="s">
        <v>102</v>
      </c>
      <c r="E62" s="101"/>
      <c r="F62" s="101"/>
      <c r="G62" s="101"/>
      <c r="H62" s="101"/>
      <c r="I62" s="101"/>
      <c r="J62" s="102">
        <f>J132</f>
        <v>0</v>
      </c>
      <c r="L62" s="99"/>
    </row>
    <row r="63" spans="2:47" s="9" customFormat="1" ht="19.899999999999999" customHeight="1">
      <c r="B63" s="99"/>
      <c r="D63" s="100" t="s">
        <v>103</v>
      </c>
      <c r="E63" s="101"/>
      <c r="F63" s="101"/>
      <c r="G63" s="101"/>
      <c r="H63" s="101"/>
      <c r="I63" s="101"/>
      <c r="J63" s="102">
        <f>J163</f>
        <v>0</v>
      </c>
      <c r="L63" s="99"/>
    </row>
    <row r="64" spans="2:47" s="9" customFormat="1" ht="19.899999999999999" customHeight="1">
      <c r="B64" s="99"/>
      <c r="D64" s="100" t="s">
        <v>104</v>
      </c>
      <c r="E64" s="101"/>
      <c r="F64" s="101"/>
      <c r="G64" s="101"/>
      <c r="H64" s="101"/>
      <c r="I64" s="101"/>
      <c r="J64" s="102">
        <f>J228</f>
        <v>0</v>
      </c>
      <c r="L64" s="99"/>
    </row>
    <row r="65" spans="2:12" s="9" customFormat="1" ht="19.899999999999999" customHeight="1">
      <c r="B65" s="99"/>
      <c r="D65" s="100" t="s">
        <v>105</v>
      </c>
      <c r="E65" s="101"/>
      <c r="F65" s="101"/>
      <c r="G65" s="101"/>
      <c r="H65" s="101"/>
      <c r="I65" s="101"/>
      <c r="J65" s="102">
        <f>J238</f>
        <v>0</v>
      </c>
      <c r="L65" s="99"/>
    </row>
    <row r="66" spans="2:12" s="8" customFormat="1" ht="24.95" customHeight="1">
      <c r="B66" s="95"/>
      <c r="D66" s="96" t="s">
        <v>106</v>
      </c>
      <c r="E66" s="97"/>
      <c r="F66" s="97"/>
      <c r="G66" s="97"/>
      <c r="H66" s="97"/>
      <c r="I66" s="97"/>
      <c r="J66" s="98">
        <f>J241</f>
        <v>0</v>
      </c>
      <c r="L66" s="95"/>
    </row>
    <row r="67" spans="2:12" s="9" customFormat="1" ht="19.899999999999999" customHeight="1">
      <c r="B67" s="99"/>
      <c r="D67" s="100" t="s">
        <v>107</v>
      </c>
      <c r="E67" s="101"/>
      <c r="F67" s="101"/>
      <c r="G67" s="101"/>
      <c r="H67" s="101"/>
      <c r="I67" s="101"/>
      <c r="J67" s="102">
        <f>J242</f>
        <v>0</v>
      </c>
      <c r="L67" s="99"/>
    </row>
    <row r="68" spans="2:12" s="9" customFormat="1" ht="19.899999999999999" customHeight="1">
      <c r="B68" s="99"/>
      <c r="D68" s="100" t="s">
        <v>108</v>
      </c>
      <c r="E68" s="101"/>
      <c r="F68" s="101"/>
      <c r="G68" s="101"/>
      <c r="H68" s="101"/>
      <c r="I68" s="101"/>
      <c r="J68" s="102">
        <f>J255</f>
        <v>0</v>
      </c>
      <c r="L68" s="99"/>
    </row>
    <row r="69" spans="2:12" s="9" customFormat="1" ht="19.899999999999999" customHeight="1">
      <c r="B69" s="99"/>
      <c r="D69" s="100" t="s">
        <v>109</v>
      </c>
      <c r="E69" s="101"/>
      <c r="F69" s="101"/>
      <c r="G69" s="101"/>
      <c r="H69" s="101"/>
      <c r="I69" s="101"/>
      <c r="J69" s="102">
        <f>J261</f>
        <v>0</v>
      </c>
      <c r="L69" s="99"/>
    </row>
    <row r="70" spans="2:12" s="9" customFormat="1" ht="19.899999999999999" customHeight="1">
      <c r="B70" s="99"/>
      <c r="D70" s="100" t="s">
        <v>110</v>
      </c>
      <c r="E70" s="101"/>
      <c r="F70" s="101"/>
      <c r="G70" s="101"/>
      <c r="H70" s="101"/>
      <c r="I70" s="101"/>
      <c r="J70" s="102">
        <f>J278</f>
        <v>0</v>
      </c>
      <c r="L70" s="99"/>
    </row>
    <row r="71" spans="2:12" s="9" customFormat="1" ht="19.899999999999999" customHeight="1">
      <c r="B71" s="99"/>
      <c r="D71" s="100" t="s">
        <v>111</v>
      </c>
      <c r="E71" s="101"/>
      <c r="F71" s="101"/>
      <c r="G71" s="101"/>
      <c r="H71" s="101"/>
      <c r="I71" s="101"/>
      <c r="J71" s="102">
        <f>J287</f>
        <v>0</v>
      </c>
      <c r="L71" s="99"/>
    </row>
    <row r="72" spans="2:12" s="9" customFormat="1" ht="19.899999999999999" customHeight="1">
      <c r="B72" s="99"/>
      <c r="D72" s="100" t="s">
        <v>112</v>
      </c>
      <c r="E72" s="101"/>
      <c r="F72" s="101"/>
      <c r="G72" s="101"/>
      <c r="H72" s="101"/>
      <c r="I72" s="101"/>
      <c r="J72" s="102">
        <f>J293</f>
        <v>0</v>
      </c>
      <c r="L72" s="99"/>
    </row>
    <row r="73" spans="2:12" s="9" customFormat="1" ht="19.899999999999999" customHeight="1">
      <c r="B73" s="99"/>
      <c r="D73" s="100" t="s">
        <v>113</v>
      </c>
      <c r="E73" s="101"/>
      <c r="F73" s="101"/>
      <c r="G73" s="101"/>
      <c r="H73" s="101"/>
      <c r="I73" s="101"/>
      <c r="J73" s="102">
        <f>J301</f>
        <v>0</v>
      </c>
      <c r="L73" s="99"/>
    </row>
    <row r="74" spans="2:12" s="9" customFormat="1" ht="19.899999999999999" customHeight="1">
      <c r="B74" s="99"/>
      <c r="D74" s="100" t="s">
        <v>114</v>
      </c>
      <c r="E74" s="101"/>
      <c r="F74" s="101"/>
      <c r="G74" s="101"/>
      <c r="H74" s="101"/>
      <c r="I74" s="101"/>
      <c r="J74" s="102">
        <f>J368</f>
        <v>0</v>
      </c>
      <c r="L74" s="99"/>
    </row>
    <row r="75" spans="2:12" s="9" customFormat="1" ht="19.899999999999999" customHeight="1">
      <c r="B75" s="99"/>
      <c r="D75" s="100" t="s">
        <v>115</v>
      </c>
      <c r="E75" s="101"/>
      <c r="F75" s="101"/>
      <c r="G75" s="101"/>
      <c r="H75" s="101"/>
      <c r="I75" s="101"/>
      <c r="J75" s="102">
        <f>J396</f>
        <v>0</v>
      </c>
      <c r="L75" s="99"/>
    </row>
    <row r="76" spans="2:12" s="9" customFormat="1" ht="19.899999999999999" customHeight="1">
      <c r="B76" s="99"/>
      <c r="D76" s="100" t="s">
        <v>116</v>
      </c>
      <c r="E76" s="101"/>
      <c r="F76" s="101"/>
      <c r="G76" s="101"/>
      <c r="H76" s="101"/>
      <c r="I76" s="101"/>
      <c r="J76" s="102">
        <f>J452</f>
        <v>0</v>
      </c>
      <c r="L76" s="99"/>
    </row>
    <row r="77" spans="2:12" s="9" customFormat="1" ht="19.899999999999999" customHeight="1">
      <c r="B77" s="99"/>
      <c r="D77" s="100" t="s">
        <v>117</v>
      </c>
      <c r="E77" s="101"/>
      <c r="F77" s="101"/>
      <c r="G77" s="101"/>
      <c r="H77" s="101"/>
      <c r="I77" s="101"/>
      <c r="J77" s="102">
        <f>J471</f>
        <v>0</v>
      </c>
      <c r="L77" s="99"/>
    </row>
    <row r="78" spans="2:12" s="9" customFormat="1" ht="19.899999999999999" customHeight="1">
      <c r="B78" s="99"/>
      <c r="D78" s="100" t="s">
        <v>118</v>
      </c>
      <c r="E78" s="101"/>
      <c r="F78" s="101"/>
      <c r="G78" s="101"/>
      <c r="H78" s="101"/>
      <c r="I78" s="101"/>
      <c r="J78" s="102">
        <f>J506</f>
        <v>0</v>
      </c>
      <c r="L78" s="99"/>
    </row>
    <row r="79" spans="2:12" s="9" customFormat="1" ht="19.899999999999999" customHeight="1">
      <c r="B79" s="99"/>
      <c r="D79" s="100" t="s">
        <v>119</v>
      </c>
      <c r="E79" s="101"/>
      <c r="F79" s="101"/>
      <c r="G79" s="101"/>
      <c r="H79" s="101"/>
      <c r="I79" s="101"/>
      <c r="J79" s="102">
        <f>J514</f>
        <v>0</v>
      </c>
      <c r="L79" s="99"/>
    </row>
    <row r="80" spans="2:12" s="9" customFormat="1" ht="19.899999999999999" customHeight="1">
      <c r="B80" s="99"/>
      <c r="D80" s="100" t="s">
        <v>120</v>
      </c>
      <c r="E80" s="101"/>
      <c r="F80" s="101"/>
      <c r="G80" s="101"/>
      <c r="H80" s="101"/>
      <c r="I80" s="101"/>
      <c r="J80" s="102">
        <f>J566</f>
        <v>0</v>
      </c>
      <c r="L80" s="99"/>
    </row>
    <row r="81" spans="2:12" s="9" customFormat="1" ht="19.899999999999999" customHeight="1">
      <c r="B81" s="99"/>
      <c r="D81" s="100" t="s">
        <v>121</v>
      </c>
      <c r="E81" s="101"/>
      <c r="F81" s="101"/>
      <c r="G81" s="101"/>
      <c r="H81" s="101"/>
      <c r="I81" s="101"/>
      <c r="J81" s="102">
        <f>J610</f>
        <v>0</v>
      </c>
      <c r="L81" s="99"/>
    </row>
    <row r="82" spans="2:12" s="9" customFormat="1" ht="19.899999999999999" customHeight="1">
      <c r="B82" s="99"/>
      <c r="D82" s="100" t="s">
        <v>122</v>
      </c>
      <c r="E82" s="101"/>
      <c r="F82" s="101"/>
      <c r="G82" s="101"/>
      <c r="H82" s="101"/>
      <c r="I82" s="101"/>
      <c r="J82" s="102">
        <f>J623</f>
        <v>0</v>
      </c>
      <c r="L82" s="99"/>
    </row>
    <row r="83" spans="2:12" s="9" customFormat="1" ht="19.899999999999999" customHeight="1">
      <c r="B83" s="99"/>
      <c r="D83" s="100" t="s">
        <v>123</v>
      </c>
      <c r="E83" s="101"/>
      <c r="F83" s="101"/>
      <c r="G83" s="101"/>
      <c r="H83" s="101"/>
      <c r="I83" s="101"/>
      <c r="J83" s="102">
        <f>J676</f>
        <v>0</v>
      </c>
      <c r="L83" s="99"/>
    </row>
    <row r="84" spans="2:12" s="8" customFormat="1" ht="24.95" customHeight="1">
      <c r="B84" s="95"/>
      <c r="D84" s="96" t="s">
        <v>124</v>
      </c>
      <c r="E84" s="97"/>
      <c r="F84" s="97"/>
      <c r="G84" s="97"/>
      <c r="H84" s="97"/>
      <c r="I84" s="97"/>
      <c r="J84" s="98">
        <f>J680</f>
        <v>0</v>
      </c>
      <c r="L84" s="95"/>
    </row>
    <row r="85" spans="2:12" s="9" customFormat="1" ht="19.899999999999999" customHeight="1">
      <c r="B85" s="99"/>
      <c r="D85" s="100" t="s">
        <v>125</v>
      </c>
      <c r="E85" s="101"/>
      <c r="F85" s="101"/>
      <c r="G85" s="101"/>
      <c r="H85" s="101"/>
      <c r="I85" s="101"/>
      <c r="J85" s="102">
        <f>J681</f>
        <v>0</v>
      </c>
      <c r="L85" s="99"/>
    </row>
    <row r="86" spans="2:12" s="9" customFormat="1" ht="19.899999999999999" customHeight="1">
      <c r="B86" s="99"/>
      <c r="D86" s="100" t="s">
        <v>126</v>
      </c>
      <c r="E86" s="101"/>
      <c r="F86" s="101"/>
      <c r="G86" s="101"/>
      <c r="H86" s="101"/>
      <c r="I86" s="101"/>
      <c r="J86" s="102">
        <f>J687</f>
        <v>0</v>
      </c>
      <c r="L86" s="99"/>
    </row>
    <row r="87" spans="2:12" s="9" customFormat="1" ht="19.899999999999999" customHeight="1">
      <c r="B87" s="99"/>
      <c r="D87" s="100" t="s">
        <v>127</v>
      </c>
      <c r="E87" s="101"/>
      <c r="F87" s="101"/>
      <c r="G87" s="101"/>
      <c r="H87" s="101"/>
      <c r="I87" s="101"/>
      <c r="J87" s="102">
        <f>J692</f>
        <v>0</v>
      </c>
      <c r="L87" s="99"/>
    </row>
    <row r="88" spans="2:12" s="9" customFormat="1" ht="19.899999999999999" customHeight="1">
      <c r="B88" s="99"/>
      <c r="D88" s="100" t="s">
        <v>128</v>
      </c>
      <c r="E88" s="101"/>
      <c r="F88" s="101"/>
      <c r="G88" s="101"/>
      <c r="H88" s="101"/>
      <c r="I88" s="101"/>
      <c r="J88" s="102">
        <f>J695</f>
        <v>0</v>
      </c>
      <c r="L88" s="99"/>
    </row>
    <row r="89" spans="2:12" s="9" customFormat="1" ht="19.899999999999999" customHeight="1">
      <c r="B89" s="99"/>
      <c r="D89" s="100" t="s">
        <v>129</v>
      </c>
      <c r="E89" s="101"/>
      <c r="F89" s="101"/>
      <c r="G89" s="101"/>
      <c r="H89" s="101"/>
      <c r="I89" s="101"/>
      <c r="J89" s="102">
        <f>J698</f>
        <v>0</v>
      </c>
      <c r="L89" s="99"/>
    </row>
    <row r="90" spans="2:12" s="1" customFormat="1" ht="21.75" customHeight="1">
      <c r="B90" s="32"/>
      <c r="L90" s="32"/>
    </row>
    <row r="91" spans="2:12" s="1" customFormat="1" ht="6.95" customHeight="1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32"/>
    </row>
    <row r="95" spans="2:12" s="1" customFormat="1" ht="6.95" customHeight="1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32"/>
    </row>
    <row r="96" spans="2:12" s="1" customFormat="1" ht="24.95" customHeight="1">
      <c r="B96" s="32"/>
      <c r="C96" s="20" t="s">
        <v>130</v>
      </c>
      <c r="L96" s="32"/>
    </row>
    <row r="97" spans="2:65" s="1" customFormat="1" ht="6.95" customHeight="1">
      <c r="B97" s="32"/>
      <c r="L97" s="32"/>
    </row>
    <row r="98" spans="2:65" s="1" customFormat="1" ht="12" customHeight="1">
      <c r="B98" s="32"/>
      <c r="C98" s="26" t="s">
        <v>16</v>
      </c>
      <c r="L98" s="32"/>
    </row>
    <row r="99" spans="2:65" s="1" customFormat="1" ht="16.5" customHeight="1">
      <c r="B99" s="32"/>
      <c r="E99" s="212" t="str">
        <f>E7</f>
        <v>Výměna technologie laboratoří</v>
      </c>
      <c r="F99" s="213"/>
      <c r="G99" s="213"/>
      <c r="H99" s="213"/>
      <c r="L99" s="32"/>
    </row>
    <row r="100" spans="2:65" s="1" customFormat="1" ht="12" customHeight="1">
      <c r="B100" s="32"/>
      <c r="C100" s="26" t="s">
        <v>94</v>
      </c>
      <c r="L100" s="32"/>
    </row>
    <row r="101" spans="2:65" s="1" customFormat="1" ht="16.5" customHeight="1">
      <c r="B101" s="32"/>
      <c r="E101" s="194" t="str">
        <f>E9</f>
        <v>D.1.1.2 - Architektonicko-stavební řešení</v>
      </c>
      <c r="F101" s="214"/>
      <c r="G101" s="214"/>
      <c r="H101" s="214"/>
      <c r="L101" s="32"/>
    </row>
    <row r="102" spans="2:65" s="1" customFormat="1" ht="6.95" customHeight="1">
      <c r="B102" s="32"/>
      <c r="L102" s="32"/>
    </row>
    <row r="103" spans="2:65" s="1" customFormat="1" ht="12" customHeight="1">
      <c r="B103" s="32"/>
      <c r="C103" s="26" t="s">
        <v>22</v>
      </c>
      <c r="F103" s="24" t="str">
        <f>F12</f>
        <v>Česká Lípa</v>
      </c>
      <c r="I103" s="26" t="s">
        <v>24</v>
      </c>
      <c r="J103" s="49" t="str">
        <f>IF(J12="","",J12)</f>
        <v>7. 8. 2025</v>
      </c>
      <c r="L103" s="32"/>
    </row>
    <row r="104" spans="2:65" s="1" customFormat="1" ht="6.95" customHeight="1">
      <c r="B104" s="32"/>
      <c r="L104" s="32"/>
    </row>
    <row r="105" spans="2:65" s="1" customFormat="1" ht="40.15" customHeight="1">
      <c r="B105" s="32"/>
      <c r="C105" s="26" t="s">
        <v>30</v>
      </c>
      <c r="F105" s="24" t="str">
        <f>E15</f>
        <v>Nemocnice s poliklinikou Česká Lípa,a.s.</v>
      </c>
      <c r="I105" s="26" t="s">
        <v>38</v>
      </c>
      <c r="J105" s="30" t="str">
        <f>E21</f>
        <v>STORING spol. s r.o., Žitavská 727/16, Liberec 3</v>
      </c>
      <c r="L105" s="32"/>
    </row>
    <row r="106" spans="2:65" s="1" customFormat="1" ht="15.2" customHeight="1">
      <c r="B106" s="32"/>
      <c r="C106" s="26" t="s">
        <v>36</v>
      </c>
      <c r="F106" s="24" t="str">
        <f>IF(E18="","",E18)</f>
        <v>Vyplň údaj</v>
      </c>
      <c r="I106" s="26" t="s">
        <v>43</v>
      </c>
      <c r="J106" s="30" t="str">
        <f>E24</f>
        <v>Zuzana Morávková</v>
      </c>
      <c r="L106" s="32"/>
    </row>
    <row r="107" spans="2:65" s="1" customFormat="1" ht="10.35" customHeight="1">
      <c r="B107" s="32"/>
      <c r="L107" s="32"/>
    </row>
    <row r="108" spans="2:65" s="10" customFormat="1" ht="29.25" customHeight="1">
      <c r="B108" s="103"/>
      <c r="C108" s="104" t="s">
        <v>131</v>
      </c>
      <c r="D108" s="105" t="s">
        <v>67</v>
      </c>
      <c r="E108" s="105" t="s">
        <v>63</v>
      </c>
      <c r="F108" s="105" t="s">
        <v>64</v>
      </c>
      <c r="G108" s="105" t="s">
        <v>132</v>
      </c>
      <c r="H108" s="105" t="s">
        <v>133</v>
      </c>
      <c r="I108" s="105" t="s">
        <v>134</v>
      </c>
      <c r="J108" s="105" t="s">
        <v>98</v>
      </c>
      <c r="K108" s="106" t="s">
        <v>135</v>
      </c>
      <c r="L108" s="103"/>
      <c r="M108" s="56" t="s">
        <v>44</v>
      </c>
      <c r="N108" s="57" t="s">
        <v>52</v>
      </c>
      <c r="O108" s="57" t="s">
        <v>136</v>
      </c>
      <c r="P108" s="57" t="s">
        <v>137</v>
      </c>
      <c r="Q108" s="57" t="s">
        <v>138</v>
      </c>
      <c r="R108" s="57" t="s">
        <v>139</v>
      </c>
      <c r="S108" s="57" t="s">
        <v>140</v>
      </c>
      <c r="T108" s="58" t="s">
        <v>141</v>
      </c>
    </row>
    <row r="109" spans="2:65" s="1" customFormat="1" ht="22.9" customHeight="1">
      <c r="B109" s="32"/>
      <c r="C109" s="61" t="s">
        <v>142</v>
      </c>
      <c r="J109" s="107">
        <f>BK109</f>
        <v>0</v>
      </c>
      <c r="L109" s="32"/>
      <c r="M109" s="59"/>
      <c r="N109" s="50"/>
      <c r="O109" s="50"/>
      <c r="P109" s="108">
        <f>P110+P241+P680</f>
        <v>0</v>
      </c>
      <c r="Q109" s="50"/>
      <c r="R109" s="108">
        <f>R110+R241+R680</f>
        <v>18.749613309999997</v>
      </c>
      <c r="S109" s="50"/>
      <c r="T109" s="109">
        <f>T110+T241+T680</f>
        <v>29.584846659999997</v>
      </c>
      <c r="AT109" s="16" t="s">
        <v>81</v>
      </c>
      <c r="AU109" s="16" t="s">
        <v>99</v>
      </c>
      <c r="BK109" s="110">
        <f>BK110+BK241+BK680</f>
        <v>0</v>
      </c>
    </row>
    <row r="110" spans="2:65" s="11" customFormat="1" ht="25.9" customHeight="1">
      <c r="B110" s="111"/>
      <c r="D110" s="112" t="s">
        <v>81</v>
      </c>
      <c r="E110" s="113" t="s">
        <v>143</v>
      </c>
      <c r="F110" s="113" t="s">
        <v>144</v>
      </c>
      <c r="I110" s="114"/>
      <c r="J110" s="115">
        <f>BK110</f>
        <v>0</v>
      </c>
      <c r="L110" s="111"/>
      <c r="M110" s="116"/>
      <c r="P110" s="117">
        <f>P111+P132+P163+P228+P238</f>
        <v>0</v>
      </c>
      <c r="R110" s="117">
        <f>R111+R132+R163+R228+R238</f>
        <v>12.347769889999999</v>
      </c>
      <c r="T110" s="118">
        <f>T111+T132+T163+T228+T238</f>
        <v>14.006457999999999</v>
      </c>
      <c r="AR110" s="112" t="s">
        <v>90</v>
      </c>
      <c r="AT110" s="119" t="s">
        <v>81</v>
      </c>
      <c r="AU110" s="119" t="s">
        <v>82</v>
      </c>
      <c r="AY110" s="112" t="s">
        <v>145</v>
      </c>
      <c r="BK110" s="120">
        <f>BK111+BK132+BK163+BK228+BK238</f>
        <v>0</v>
      </c>
    </row>
    <row r="111" spans="2:65" s="11" customFormat="1" ht="22.9" customHeight="1">
      <c r="B111" s="111"/>
      <c r="D111" s="112" t="s">
        <v>81</v>
      </c>
      <c r="E111" s="121" t="s">
        <v>146</v>
      </c>
      <c r="F111" s="121" t="s">
        <v>147</v>
      </c>
      <c r="I111" s="114"/>
      <c r="J111" s="122">
        <f>BK111</f>
        <v>0</v>
      </c>
      <c r="L111" s="111"/>
      <c r="M111" s="116"/>
      <c r="P111" s="117">
        <f>SUM(P112:P131)</f>
        <v>0</v>
      </c>
      <c r="R111" s="117">
        <f>SUM(R112:R131)</f>
        <v>1.1841938000000001</v>
      </c>
      <c r="T111" s="118">
        <f>SUM(T112:T131)</f>
        <v>0</v>
      </c>
      <c r="AR111" s="112" t="s">
        <v>90</v>
      </c>
      <c r="AT111" s="119" t="s">
        <v>81</v>
      </c>
      <c r="AU111" s="119" t="s">
        <v>90</v>
      </c>
      <c r="AY111" s="112" t="s">
        <v>145</v>
      </c>
      <c r="BK111" s="120">
        <f>SUM(BK112:BK131)</f>
        <v>0</v>
      </c>
    </row>
    <row r="112" spans="2:65" s="1" customFormat="1" ht="33" customHeight="1">
      <c r="B112" s="32"/>
      <c r="C112" s="123" t="s">
        <v>90</v>
      </c>
      <c r="D112" s="123" t="s">
        <v>148</v>
      </c>
      <c r="E112" s="124" t="s">
        <v>149</v>
      </c>
      <c r="F112" s="125" t="s">
        <v>150</v>
      </c>
      <c r="G112" s="126" t="s">
        <v>151</v>
      </c>
      <c r="H112" s="127">
        <v>4.4999999999999998E-2</v>
      </c>
      <c r="I112" s="128"/>
      <c r="J112" s="129">
        <f>ROUND(I112*H112,2)</f>
        <v>0</v>
      </c>
      <c r="K112" s="125" t="s">
        <v>152</v>
      </c>
      <c r="L112" s="32"/>
      <c r="M112" s="130" t="s">
        <v>44</v>
      </c>
      <c r="N112" s="131" t="s">
        <v>53</v>
      </c>
      <c r="P112" s="132">
        <f>O112*H112</f>
        <v>0</v>
      </c>
      <c r="Q112" s="132">
        <v>1.0900000000000001</v>
      </c>
      <c r="R112" s="132">
        <f>Q112*H112</f>
        <v>4.9050000000000003E-2</v>
      </c>
      <c r="S112" s="132">
        <v>0</v>
      </c>
      <c r="T112" s="133">
        <f>S112*H112</f>
        <v>0</v>
      </c>
      <c r="AR112" s="134" t="s">
        <v>153</v>
      </c>
      <c r="AT112" s="134" t="s">
        <v>148</v>
      </c>
      <c r="AU112" s="134" t="s">
        <v>92</v>
      </c>
      <c r="AY112" s="16" t="s">
        <v>145</v>
      </c>
      <c r="BE112" s="135">
        <f>IF(N112="základní",J112,0)</f>
        <v>0</v>
      </c>
      <c r="BF112" s="135">
        <f>IF(N112="snížená",J112,0)</f>
        <v>0</v>
      </c>
      <c r="BG112" s="135">
        <f>IF(N112="zákl. přenesená",J112,0)</f>
        <v>0</v>
      </c>
      <c r="BH112" s="135">
        <f>IF(N112="sníž. přenesená",J112,0)</f>
        <v>0</v>
      </c>
      <c r="BI112" s="135">
        <f>IF(N112="nulová",J112,0)</f>
        <v>0</v>
      </c>
      <c r="BJ112" s="16" t="s">
        <v>90</v>
      </c>
      <c r="BK112" s="135">
        <f>ROUND(I112*H112,2)</f>
        <v>0</v>
      </c>
      <c r="BL112" s="16" t="s">
        <v>153</v>
      </c>
      <c r="BM112" s="134" t="s">
        <v>154</v>
      </c>
    </row>
    <row r="113" spans="2:65" s="1" customFormat="1" ht="11.25">
      <c r="B113" s="32"/>
      <c r="D113" s="136" t="s">
        <v>155</v>
      </c>
      <c r="F113" s="137" t="s">
        <v>156</v>
      </c>
      <c r="I113" s="138"/>
      <c r="L113" s="32"/>
      <c r="M113" s="139"/>
      <c r="T113" s="53"/>
      <c r="AT113" s="16" t="s">
        <v>155</v>
      </c>
      <c r="AU113" s="16" t="s">
        <v>92</v>
      </c>
    </row>
    <row r="114" spans="2:65" s="12" customFormat="1" ht="11.25">
      <c r="B114" s="140"/>
      <c r="D114" s="141" t="s">
        <v>157</v>
      </c>
      <c r="E114" s="142" t="s">
        <v>44</v>
      </c>
      <c r="F114" s="143" t="s">
        <v>158</v>
      </c>
      <c r="H114" s="142" t="s">
        <v>44</v>
      </c>
      <c r="I114" s="144"/>
      <c r="L114" s="140"/>
      <c r="M114" s="145"/>
      <c r="T114" s="146"/>
      <c r="AT114" s="142" t="s">
        <v>157</v>
      </c>
      <c r="AU114" s="142" t="s">
        <v>92</v>
      </c>
      <c r="AV114" s="12" t="s">
        <v>90</v>
      </c>
      <c r="AW114" s="12" t="s">
        <v>42</v>
      </c>
      <c r="AX114" s="12" t="s">
        <v>82</v>
      </c>
      <c r="AY114" s="142" t="s">
        <v>145</v>
      </c>
    </row>
    <row r="115" spans="2:65" s="13" customFormat="1" ht="11.25">
      <c r="B115" s="147"/>
      <c r="D115" s="141" t="s">
        <v>157</v>
      </c>
      <c r="E115" s="148" t="s">
        <v>44</v>
      </c>
      <c r="F115" s="149" t="s">
        <v>159</v>
      </c>
      <c r="H115" s="150">
        <v>4.4999999999999998E-2</v>
      </c>
      <c r="I115" s="151"/>
      <c r="L115" s="147"/>
      <c r="M115" s="152"/>
      <c r="T115" s="153"/>
      <c r="AT115" s="148" t="s">
        <v>157</v>
      </c>
      <c r="AU115" s="148" t="s">
        <v>92</v>
      </c>
      <c r="AV115" s="13" t="s">
        <v>92</v>
      </c>
      <c r="AW115" s="13" t="s">
        <v>42</v>
      </c>
      <c r="AX115" s="13" t="s">
        <v>82</v>
      </c>
      <c r="AY115" s="148" t="s">
        <v>145</v>
      </c>
    </row>
    <row r="116" spans="2:65" s="14" customFormat="1" ht="11.25">
      <c r="B116" s="154"/>
      <c r="D116" s="141" t="s">
        <v>157</v>
      </c>
      <c r="E116" s="155" t="s">
        <v>44</v>
      </c>
      <c r="F116" s="156" t="s">
        <v>160</v>
      </c>
      <c r="H116" s="157">
        <v>4.4999999999999998E-2</v>
      </c>
      <c r="I116" s="158"/>
      <c r="L116" s="154"/>
      <c r="M116" s="159"/>
      <c r="T116" s="160"/>
      <c r="AT116" s="155" t="s">
        <v>157</v>
      </c>
      <c r="AU116" s="155" t="s">
        <v>92</v>
      </c>
      <c r="AV116" s="14" t="s">
        <v>153</v>
      </c>
      <c r="AW116" s="14" t="s">
        <v>42</v>
      </c>
      <c r="AX116" s="14" t="s">
        <v>90</v>
      </c>
      <c r="AY116" s="155" t="s">
        <v>145</v>
      </c>
    </row>
    <row r="117" spans="2:65" s="1" customFormat="1" ht="33" customHeight="1">
      <c r="B117" s="32"/>
      <c r="C117" s="123" t="s">
        <v>92</v>
      </c>
      <c r="D117" s="123" t="s">
        <v>148</v>
      </c>
      <c r="E117" s="124" t="s">
        <v>161</v>
      </c>
      <c r="F117" s="125" t="s">
        <v>162</v>
      </c>
      <c r="G117" s="126" t="s">
        <v>163</v>
      </c>
      <c r="H117" s="127">
        <v>3.7</v>
      </c>
      <c r="I117" s="128"/>
      <c r="J117" s="129">
        <f>ROUND(I117*H117,2)</f>
        <v>0</v>
      </c>
      <c r="K117" s="125" t="s">
        <v>152</v>
      </c>
      <c r="L117" s="32"/>
      <c r="M117" s="130" t="s">
        <v>44</v>
      </c>
      <c r="N117" s="131" t="s">
        <v>53</v>
      </c>
      <c r="P117" s="132">
        <f>O117*H117</f>
        <v>0</v>
      </c>
      <c r="Q117" s="132">
        <v>0.13319</v>
      </c>
      <c r="R117" s="132">
        <f>Q117*H117</f>
        <v>0.49280300000000005</v>
      </c>
      <c r="S117" s="132">
        <v>0</v>
      </c>
      <c r="T117" s="133">
        <f>S117*H117</f>
        <v>0</v>
      </c>
      <c r="AR117" s="134" t="s">
        <v>153</v>
      </c>
      <c r="AT117" s="134" t="s">
        <v>148</v>
      </c>
      <c r="AU117" s="134" t="s">
        <v>92</v>
      </c>
      <c r="AY117" s="16" t="s">
        <v>145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6" t="s">
        <v>90</v>
      </c>
      <c r="BK117" s="135">
        <f>ROUND(I117*H117,2)</f>
        <v>0</v>
      </c>
      <c r="BL117" s="16" t="s">
        <v>153</v>
      </c>
      <c r="BM117" s="134" t="s">
        <v>164</v>
      </c>
    </row>
    <row r="118" spans="2:65" s="1" customFormat="1" ht="11.25">
      <c r="B118" s="32"/>
      <c r="D118" s="136" t="s">
        <v>155</v>
      </c>
      <c r="F118" s="137" t="s">
        <v>165</v>
      </c>
      <c r="I118" s="138"/>
      <c r="L118" s="32"/>
      <c r="M118" s="139"/>
      <c r="T118" s="53"/>
      <c r="AT118" s="16" t="s">
        <v>155</v>
      </c>
      <c r="AU118" s="16" t="s">
        <v>92</v>
      </c>
    </row>
    <row r="119" spans="2:65" s="13" customFormat="1" ht="11.25">
      <c r="B119" s="147"/>
      <c r="D119" s="141" t="s">
        <v>157</v>
      </c>
      <c r="E119" s="148" t="s">
        <v>44</v>
      </c>
      <c r="F119" s="149" t="s">
        <v>166</v>
      </c>
      <c r="H119" s="150">
        <v>0.7</v>
      </c>
      <c r="I119" s="151"/>
      <c r="L119" s="147"/>
      <c r="M119" s="152"/>
      <c r="T119" s="153"/>
      <c r="AT119" s="148" t="s">
        <v>157</v>
      </c>
      <c r="AU119" s="148" t="s">
        <v>92</v>
      </c>
      <c r="AV119" s="13" t="s">
        <v>92</v>
      </c>
      <c r="AW119" s="13" t="s">
        <v>42</v>
      </c>
      <c r="AX119" s="13" t="s">
        <v>82</v>
      </c>
      <c r="AY119" s="148" t="s">
        <v>145</v>
      </c>
    </row>
    <row r="120" spans="2:65" s="12" customFormat="1" ht="11.25">
      <c r="B120" s="140"/>
      <c r="D120" s="141" t="s">
        <v>157</v>
      </c>
      <c r="E120" s="142" t="s">
        <v>44</v>
      </c>
      <c r="F120" s="143" t="s">
        <v>167</v>
      </c>
      <c r="H120" s="142" t="s">
        <v>44</v>
      </c>
      <c r="I120" s="144"/>
      <c r="L120" s="140"/>
      <c r="M120" s="145"/>
      <c r="T120" s="146"/>
      <c r="AT120" s="142" t="s">
        <v>157</v>
      </c>
      <c r="AU120" s="142" t="s">
        <v>92</v>
      </c>
      <c r="AV120" s="12" t="s">
        <v>90</v>
      </c>
      <c r="AW120" s="12" t="s">
        <v>42</v>
      </c>
      <c r="AX120" s="12" t="s">
        <v>82</v>
      </c>
      <c r="AY120" s="142" t="s">
        <v>145</v>
      </c>
    </row>
    <row r="121" spans="2:65" s="13" customFormat="1" ht="11.25">
      <c r="B121" s="147"/>
      <c r="D121" s="141" t="s">
        <v>157</v>
      </c>
      <c r="E121" s="148" t="s">
        <v>44</v>
      </c>
      <c r="F121" s="149" t="s">
        <v>168</v>
      </c>
      <c r="H121" s="150">
        <v>1</v>
      </c>
      <c r="I121" s="151"/>
      <c r="L121" s="147"/>
      <c r="M121" s="152"/>
      <c r="T121" s="153"/>
      <c r="AT121" s="148" t="s">
        <v>157</v>
      </c>
      <c r="AU121" s="148" t="s">
        <v>92</v>
      </c>
      <c r="AV121" s="13" t="s">
        <v>92</v>
      </c>
      <c r="AW121" s="13" t="s">
        <v>42</v>
      </c>
      <c r="AX121" s="13" t="s">
        <v>82</v>
      </c>
      <c r="AY121" s="148" t="s">
        <v>145</v>
      </c>
    </row>
    <row r="122" spans="2:65" s="13" customFormat="1" ht="11.25">
      <c r="B122" s="147"/>
      <c r="D122" s="141" t="s">
        <v>157</v>
      </c>
      <c r="E122" s="148" t="s">
        <v>44</v>
      </c>
      <c r="F122" s="149" t="s">
        <v>169</v>
      </c>
      <c r="H122" s="150">
        <v>2</v>
      </c>
      <c r="I122" s="151"/>
      <c r="L122" s="147"/>
      <c r="M122" s="152"/>
      <c r="T122" s="153"/>
      <c r="AT122" s="148" t="s">
        <v>157</v>
      </c>
      <c r="AU122" s="148" t="s">
        <v>92</v>
      </c>
      <c r="AV122" s="13" t="s">
        <v>92</v>
      </c>
      <c r="AW122" s="13" t="s">
        <v>42</v>
      </c>
      <c r="AX122" s="13" t="s">
        <v>82</v>
      </c>
      <c r="AY122" s="148" t="s">
        <v>145</v>
      </c>
    </row>
    <row r="123" spans="2:65" s="14" customFormat="1" ht="11.25">
      <c r="B123" s="154"/>
      <c r="D123" s="141" t="s">
        <v>157</v>
      </c>
      <c r="E123" s="155" t="s">
        <v>44</v>
      </c>
      <c r="F123" s="156" t="s">
        <v>160</v>
      </c>
      <c r="H123" s="157">
        <v>3.7</v>
      </c>
      <c r="I123" s="158"/>
      <c r="L123" s="154"/>
      <c r="M123" s="159"/>
      <c r="T123" s="160"/>
      <c r="AT123" s="155" t="s">
        <v>157</v>
      </c>
      <c r="AU123" s="155" t="s">
        <v>92</v>
      </c>
      <c r="AV123" s="14" t="s">
        <v>153</v>
      </c>
      <c r="AW123" s="14" t="s">
        <v>42</v>
      </c>
      <c r="AX123" s="14" t="s">
        <v>90</v>
      </c>
      <c r="AY123" s="155" t="s">
        <v>145</v>
      </c>
    </row>
    <row r="124" spans="2:65" s="1" customFormat="1" ht="37.9" customHeight="1">
      <c r="B124" s="32"/>
      <c r="C124" s="123" t="s">
        <v>146</v>
      </c>
      <c r="D124" s="123" t="s">
        <v>148</v>
      </c>
      <c r="E124" s="124" t="s">
        <v>170</v>
      </c>
      <c r="F124" s="125" t="s">
        <v>171</v>
      </c>
      <c r="G124" s="126" t="s">
        <v>163</v>
      </c>
      <c r="H124" s="127">
        <v>2</v>
      </c>
      <c r="I124" s="128"/>
      <c r="J124" s="129">
        <f>ROUND(I124*H124,2)</f>
        <v>0</v>
      </c>
      <c r="K124" s="125" t="s">
        <v>152</v>
      </c>
      <c r="L124" s="32"/>
      <c r="M124" s="130" t="s">
        <v>44</v>
      </c>
      <c r="N124" s="131" t="s">
        <v>53</v>
      </c>
      <c r="P124" s="132">
        <f>O124*H124</f>
        <v>0</v>
      </c>
      <c r="Q124" s="132">
        <v>0.27128000000000002</v>
      </c>
      <c r="R124" s="132">
        <f>Q124*H124</f>
        <v>0.54256000000000004</v>
      </c>
      <c r="S124" s="132">
        <v>0</v>
      </c>
      <c r="T124" s="133">
        <f>S124*H124</f>
        <v>0</v>
      </c>
      <c r="AR124" s="134" t="s">
        <v>153</v>
      </c>
      <c r="AT124" s="134" t="s">
        <v>148</v>
      </c>
      <c r="AU124" s="134" t="s">
        <v>92</v>
      </c>
      <c r="AY124" s="16" t="s">
        <v>145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6" t="s">
        <v>90</v>
      </c>
      <c r="BK124" s="135">
        <f>ROUND(I124*H124,2)</f>
        <v>0</v>
      </c>
      <c r="BL124" s="16" t="s">
        <v>153</v>
      </c>
      <c r="BM124" s="134" t="s">
        <v>172</v>
      </c>
    </row>
    <row r="125" spans="2:65" s="1" customFormat="1" ht="11.25">
      <c r="B125" s="32"/>
      <c r="D125" s="136" t="s">
        <v>155</v>
      </c>
      <c r="F125" s="137" t="s">
        <v>173</v>
      </c>
      <c r="I125" s="138"/>
      <c r="L125" s="32"/>
      <c r="M125" s="139"/>
      <c r="T125" s="53"/>
      <c r="AT125" s="16" t="s">
        <v>155</v>
      </c>
      <c r="AU125" s="16" t="s">
        <v>92</v>
      </c>
    </row>
    <row r="126" spans="2:65" s="13" customFormat="1" ht="11.25">
      <c r="B126" s="147"/>
      <c r="D126" s="141" t="s">
        <v>157</v>
      </c>
      <c r="E126" s="148" t="s">
        <v>44</v>
      </c>
      <c r="F126" s="149" t="s">
        <v>174</v>
      </c>
      <c r="H126" s="150">
        <v>2</v>
      </c>
      <c r="I126" s="151"/>
      <c r="L126" s="147"/>
      <c r="M126" s="152"/>
      <c r="T126" s="153"/>
      <c r="AT126" s="148" t="s">
        <v>157</v>
      </c>
      <c r="AU126" s="148" t="s">
        <v>92</v>
      </c>
      <c r="AV126" s="13" t="s">
        <v>92</v>
      </c>
      <c r="AW126" s="13" t="s">
        <v>42</v>
      </c>
      <c r="AX126" s="13" t="s">
        <v>82</v>
      </c>
      <c r="AY126" s="148" t="s">
        <v>145</v>
      </c>
    </row>
    <row r="127" spans="2:65" s="14" customFormat="1" ht="11.25">
      <c r="B127" s="154"/>
      <c r="D127" s="141" t="s">
        <v>157</v>
      </c>
      <c r="E127" s="155" t="s">
        <v>44</v>
      </c>
      <c r="F127" s="156" t="s">
        <v>160</v>
      </c>
      <c r="H127" s="157">
        <v>2</v>
      </c>
      <c r="I127" s="158"/>
      <c r="L127" s="154"/>
      <c r="M127" s="159"/>
      <c r="T127" s="160"/>
      <c r="AT127" s="155" t="s">
        <v>157</v>
      </c>
      <c r="AU127" s="155" t="s">
        <v>92</v>
      </c>
      <c r="AV127" s="14" t="s">
        <v>153</v>
      </c>
      <c r="AW127" s="14" t="s">
        <v>42</v>
      </c>
      <c r="AX127" s="14" t="s">
        <v>90</v>
      </c>
      <c r="AY127" s="155" t="s">
        <v>145</v>
      </c>
    </row>
    <row r="128" spans="2:65" s="1" customFormat="1" ht="37.9" customHeight="1">
      <c r="B128" s="32"/>
      <c r="C128" s="123" t="s">
        <v>153</v>
      </c>
      <c r="D128" s="123" t="s">
        <v>148</v>
      </c>
      <c r="E128" s="124" t="s">
        <v>175</v>
      </c>
      <c r="F128" s="125" t="s">
        <v>176</v>
      </c>
      <c r="G128" s="126" t="s">
        <v>163</v>
      </c>
      <c r="H128" s="127">
        <v>0.56000000000000005</v>
      </c>
      <c r="I128" s="128"/>
      <c r="J128" s="129">
        <f>ROUND(I128*H128,2)</f>
        <v>0</v>
      </c>
      <c r="K128" s="125" t="s">
        <v>152</v>
      </c>
      <c r="L128" s="32"/>
      <c r="M128" s="130" t="s">
        <v>44</v>
      </c>
      <c r="N128" s="131" t="s">
        <v>53</v>
      </c>
      <c r="P128" s="132">
        <f>O128*H128</f>
        <v>0</v>
      </c>
      <c r="Q128" s="132">
        <v>0.17818000000000001</v>
      </c>
      <c r="R128" s="132">
        <f>Q128*H128</f>
        <v>9.9780800000000017E-2</v>
      </c>
      <c r="S128" s="132">
        <v>0</v>
      </c>
      <c r="T128" s="133">
        <f>S128*H128</f>
        <v>0</v>
      </c>
      <c r="AR128" s="134" t="s">
        <v>153</v>
      </c>
      <c r="AT128" s="134" t="s">
        <v>148</v>
      </c>
      <c r="AU128" s="134" t="s">
        <v>92</v>
      </c>
      <c r="AY128" s="16" t="s">
        <v>145</v>
      </c>
      <c r="BE128" s="135">
        <f>IF(N128="základní",J128,0)</f>
        <v>0</v>
      </c>
      <c r="BF128" s="135">
        <f>IF(N128="snížená",J128,0)</f>
        <v>0</v>
      </c>
      <c r="BG128" s="135">
        <f>IF(N128="zákl. přenesená",J128,0)</f>
        <v>0</v>
      </c>
      <c r="BH128" s="135">
        <f>IF(N128="sníž. přenesená",J128,0)</f>
        <v>0</v>
      </c>
      <c r="BI128" s="135">
        <f>IF(N128="nulová",J128,0)</f>
        <v>0</v>
      </c>
      <c r="BJ128" s="16" t="s">
        <v>90</v>
      </c>
      <c r="BK128" s="135">
        <f>ROUND(I128*H128,2)</f>
        <v>0</v>
      </c>
      <c r="BL128" s="16" t="s">
        <v>153</v>
      </c>
      <c r="BM128" s="134" t="s">
        <v>177</v>
      </c>
    </row>
    <row r="129" spans="2:65" s="1" customFormat="1" ht="11.25">
      <c r="B129" s="32"/>
      <c r="D129" s="136" t="s">
        <v>155</v>
      </c>
      <c r="F129" s="137" t="s">
        <v>178</v>
      </c>
      <c r="I129" s="138"/>
      <c r="L129" s="32"/>
      <c r="M129" s="139"/>
      <c r="T129" s="53"/>
      <c r="AT129" s="16" t="s">
        <v>155</v>
      </c>
      <c r="AU129" s="16" t="s">
        <v>92</v>
      </c>
    </row>
    <row r="130" spans="2:65" s="13" customFormat="1" ht="11.25">
      <c r="B130" s="147"/>
      <c r="D130" s="141" t="s">
        <v>157</v>
      </c>
      <c r="E130" s="148" t="s">
        <v>44</v>
      </c>
      <c r="F130" s="149" t="s">
        <v>179</v>
      </c>
      <c r="H130" s="150">
        <v>0.56000000000000005</v>
      </c>
      <c r="I130" s="151"/>
      <c r="L130" s="147"/>
      <c r="M130" s="152"/>
      <c r="T130" s="153"/>
      <c r="AT130" s="148" t="s">
        <v>157</v>
      </c>
      <c r="AU130" s="148" t="s">
        <v>92</v>
      </c>
      <c r="AV130" s="13" t="s">
        <v>92</v>
      </c>
      <c r="AW130" s="13" t="s">
        <v>42</v>
      </c>
      <c r="AX130" s="13" t="s">
        <v>82</v>
      </c>
      <c r="AY130" s="148" t="s">
        <v>145</v>
      </c>
    </row>
    <row r="131" spans="2:65" s="14" customFormat="1" ht="11.25">
      <c r="B131" s="154"/>
      <c r="D131" s="141" t="s">
        <v>157</v>
      </c>
      <c r="E131" s="155" t="s">
        <v>44</v>
      </c>
      <c r="F131" s="156" t="s">
        <v>160</v>
      </c>
      <c r="H131" s="157">
        <v>0.56000000000000005</v>
      </c>
      <c r="I131" s="158"/>
      <c r="L131" s="154"/>
      <c r="M131" s="159"/>
      <c r="T131" s="160"/>
      <c r="AT131" s="155" t="s">
        <v>157</v>
      </c>
      <c r="AU131" s="155" t="s">
        <v>92</v>
      </c>
      <c r="AV131" s="14" t="s">
        <v>153</v>
      </c>
      <c r="AW131" s="14" t="s">
        <v>42</v>
      </c>
      <c r="AX131" s="14" t="s">
        <v>90</v>
      </c>
      <c r="AY131" s="155" t="s">
        <v>145</v>
      </c>
    </row>
    <row r="132" spans="2:65" s="11" customFormat="1" ht="22.9" customHeight="1">
      <c r="B132" s="111"/>
      <c r="D132" s="112" t="s">
        <v>81</v>
      </c>
      <c r="E132" s="121" t="s">
        <v>180</v>
      </c>
      <c r="F132" s="121" t="s">
        <v>181</v>
      </c>
      <c r="I132" s="114"/>
      <c r="J132" s="122">
        <f>BK132</f>
        <v>0</v>
      </c>
      <c r="L132" s="111"/>
      <c r="M132" s="116"/>
      <c r="P132" s="117">
        <f>SUM(P133:P162)</f>
        <v>0</v>
      </c>
      <c r="R132" s="117">
        <f>SUM(R133:R162)</f>
        <v>11.15851777</v>
      </c>
      <c r="T132" s="118">
        <f>SUM(T133:T162)</f>
        <v>0</v>
      </c>
      <c r="AR132" s="112" t="s">
        <v>90</v>
      </c>
      <c r="AT132" s="119" t="s">
        <v>81</v>
      </c>
      <c r="AU132" s="119" t="s">
        <v>90</v>
      </c>
      <c r="AY132" s="112" t="s">
        <v>145</v>
      </c>
      <c r="BK132" s="120">
        <f>SUM(BK133:BK162)</f>
        <v>0</v>
      </c>
    </row>
    <row r="133" spans="2:65" s="1" customFormat="1" ht="49.15" customHeight="1">
      <c r="B133" s="32"/>
      <c r="C133" s="123" t="s">
        <v>182</v>
      </c>
      <c r="D133" s="123" t="s">
        <v>148</v>
      </c>
      <c r="E133" s="124" t="s">
        <v>183</v>
      </c>
      <c r="F133" s="125" t="s">
        <v>184</v>
      </c>
      <c r="G133" s="126" t="s">
        <v>163</v>
      </c>
      <c r="H133" s="127">
        <v>4.2</v>
      </c>
      <c r="I133" s="128"/>
      <c r="J133" s="129">
        <f>ROUND(I133*H133,2)</f>
        <v>0</v>
      </c>
      <c r="K133" s="125" t="s">
        <v>152</v>
      </c>
      <c r="L133" s="32"/>
      <c r="M133" s="130" t="s">
        <v>44</v>
      </c>
      <c r="N133" s="131" t="s">
        <v>53</v>
      </c>
      <c r="P133" s="132">
        <f>O133*H133</f>
        <v>0</v>
      </c>
      <c r="Q133" s="132">
        <v>1.8380000000000001E-2</v>
      </c>
      <c r="R133" s="132">
        <f>Q133*H133</f>
        <v>7.7196000000000001E-2</v>
      </c>
      <c r="S133" s="132">
        <v>0</v>
      </c>
      <c r="T133" s="133">
        <f>S133*H133</f>
        <v>0</v>
      </c>
      <c r="AR133" s="134" t="s">
        <v>153</v>
      </c>
      <c r="AT133" s="134" t="s">
        <v>148</v>
      </c>
      <c r="AU133" s="134" t="s">
        <v>92</v>
      </c>
      <c r="AY133" s="16" t="s">
        <v>145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6" t="s">
        <v>90</v>
      </c>
      <c r="BK133" s="135">
        <f>ROUND(I133*H133,2)</f>
        <v>0</v>
      </c>
      <c r="BL133" s="16" t="s">
        <v>153</v>
      </c>
      <c r="BM133" s="134" t="s">
        <v>185</v>
      </c>
    </row>
    <row r="134" spans="2:65" s="1" customFormat="1" ht="11.25">
      <c r="B134" s="32"/>
      <c r="D134" s="136" t="s">
        <v>155</v>
      </c>
      <c r="F134" s="137" t="s">
        <v>186</v>
      </c>
      <c r="I134" s="138"/>
      <c r="L134" s="32"/>
      <c r="M134" s="139"/>
      <c r="T134" s="53"/>
      <c r="AT134" s="16" t="s">
        <v>155</v>
      </c>
      <c r="AU134" s="16" t="s">
        <v>92</v>
      </c>
    </row>
    <row r="135" spans="2:65" s="12" customFormat="1" ht="11.25">
      <c r="B135" s="140"/>
      <c r="D135" s="141" t="s">
        <v>157</v>
      </c>
      <c r="E135" s="142" t="s">
        <v>44</v>
      </c>
      <c r="F135" s="143" t="s">
        <v>187</v>
      </c>
      <c r="H135" s="142" t="s">
        <v>44</v>
      </c>
      <c r="I135" s="144"/>
      <c r="L135" s="140"/>
      <c r="M135" s="145"/>
      <c r="T135" s="146"/>
      <c r="AT135" s="142" t="s">
        <v>157</v>
      </c>
      <c r="AU135" s="142" t="s">
        <v>92</v>
      </c>
      <c r="AV135" s="12" t="s">
        <v>90</v>
      </c>
      <c r="AW135" s="12" t="s">
        <v>42</v>
      </c>
      <c r="AX135" s="12" t="s">
        <v>82</v>
      </c>
      <c r="AY135" s="142" t="s">
        <v>145</v>
      </c>
    </row>
    <row r="136" spans="2:65" s="13" customFormat="1" ht="11.25">
      <c r="B136" s="147"/>
      <c r="D136" s="141" t="s">
        <v>157</v>
      </c>
      <c r="E136" s="148" t="s">
        <v>44</v>
      </c>
      <c r="F136" s="149" t="s">
        <v>188</v>
      </c>
      <c r="H136" s="150">
        <v>4.2</v>
      </c>
      <c r="I136" s="151"/>
      <c r="L136" s="147"/>
      <c r="M136" s="152"/>
      <c r="T136" s="153"/>
      <c r="AT136" s="148" t="s">
        <v>157</v>
      </c>
      <c r="AU136" s="148" t="s">
        <v>92</v>
      </c>
      <c r="AV136" s="13" t="s">
        <v>92</v>
      </c>
      <c r="AW136" s="13" t="s">
        <v>42</v>
      </c>
      <c r="AX136" s="13" t="s">
        <v>82</v>
      </c>
      <c r="AY136" s="148" t="s">
        <v>145</v>
      </c>
    </row>
    <row r="137" spans="2:65" s="14" customFormat="1" ht="11.25">
      <c r="B137" s="154"/>
      <c r="D137" s="141" t="s">
        <v>157</v>
      </c>
      <c r="E137" s="155" t="s">
        <v>44</v>
      </c>
      <c r="F137" s="156" t="s">
        <v>160</v>
      </c>
      <c r="H137" s="157">
        <v>4.2</v>
      </c>
      <c r="I137" s="158"/>
      <c r="L137" s="154"/>
      <c r="M137" s="159"/>
      <c r="T137" s="160"/>
      <c r="AT137" s="155" t="s">
        <v>157</v>
      </c>
      <c r="AU137" s="155" t="s">
        <v>92</v>
      </c>
      <c r="AV137" s="14" t="s">
        <v>153</v>
      </c>
      <c r="AW137" s="14" t="s">
        <v>42</v>
      </c>
      <c r="AX137" s="14" t="s">
        <v>90</v>
      </c>
      <c r="AY137" s="155" t="s">
        <v>145</v>
      </c>
    </row>
    <row r="138" spans="2:65" s="1" customFormat="1" ht="37.9" customHeight="1">
      <c r="B138" s="32"/>
      <c r="C138" s="123" t="s">
        <v>180</v>
      </c>
      <c r="D138" s="123" t="s">
        <v>148</v>
      </c>
      <c r="E138" s="124" t="s">
        <v>189</v>
      </c>
      <c r="F138" s="125" t="s">
        <v>190</v>
      </c>
      <c r="G138" s="126" t="s">
        <v>163</v>
      </c>
      <c r="H138" s="127">
        <v>95.216999999999999</v>
      </c>
      <c r="I138" s="128"/>
      <c r="J138" s="129">
        <f>ROUND(I138*H138,2)</f>
        <v>0</v>
      </c>
      <c r="K138" s="125" t="s">
        <v>152</v>
      </c>
      <c r="L138" s="32"/>
      <c r="M138" s="130" t="s">
        <v>44</v>
      </c>
      <c r="N138" s="131" t="s">
        <v>53</v>
      </c>
      <c r="P138" s="132">
        <f>O138*H138</f>
        <v>0</v>
      </c>
      <c r="Q138" s="132">
        <v>1.54E-2</v>
      </c>
      <c r="R138" s="132">
        <f>Q138*H138</f>
        <v>1.4663417999999999</v>
      </c>
      <c r="S138" s="132">
        <v>0</v>
      </c>
      <c r="T138" s="133">
        <f>S138*H138</f>
        <v>0</v>
      </c>
      <c r="AR138" s="134" t="s">
        <v>153</v>
      </c>
      <c r="AT138" s="134" t="s">
        <v>148</v>
      </c>
      <c r="AU138" s="134" t="s">
        <v>92</v>
      </c>
      <c r="AY138" s="16" t="s">
        <v>145</v>
      </c>
      <c r="BE138" s="135">
        <f>IF(N138="základní",J138,0)</f>
        <v>0</v>
      </c>
      <c r="BF138" s="135">
        <f>IF(N138="snížená",J138,0)</f>
        <v>0</v>
      </c>
      <c r="BG138" s="135">
        <f>IF(N138="zákl. přenesená",J138,0)</f>
        <v>0</v>
      </c>
      <c r="BH138" s="135">
        <f>IF(N138="sníž. přenesená",J138,0)</f>
        <v>0</v>
      </c>
      <c r="BI138" s="135">
        <f>IF(N138="nulová",J138,0)</f>
        <v>0</v>
      </c>
      <c r="BJ138" s="16" t="s">
        <v>90</v>
      </c>
      <c r="BK138" s="135">
        <f>ROUND(I138*H138,2)</f>
        <v>0</v>
      </c>
      <c r="BL138" s="16" t="s">
        <v>153</v>
      </c>
      <c r="BM138" s="134" t="s">
        <v>191</v>
      </c>
    </row>
    <row r="139" spans="2:65" s="1" customFormat="1" ht="11.25">
      <c r="B139" s="32"/>
      <c r="D139" s="136" t="s">
        <v>155</v>
      </c>
      <c r="F139" s="137" t="s">
        <v>192</v>
      </c>
      <c r="I139" s="138"/>
      <c r="L139" s="32"/>
      <c r="M139" s="139"/>
      <c r="T139" s="53"/>
      <c r="AT139" s="16" t="s">
        <v>155</v>
      </c>
      <c r="AU139" s="16" t="s">
        <v>92</v>
      </c>
    </row>
    <row r="140" spans="2:65" s="12" customFormat="1" ht="11.25">
      <c r="B140" s="140"/>
      <c r="D140" s="141" t="s">
        <v>157</v>
      </c>
      <c r="E140" s="142" t="s">
        <v>44</v>
      </c>
      <c r="F140" s="143" t="s">
        <v>193</v>
      </c>
      <c r="H140" s="142" t="s">
        <v>44</v>
      </c>
      <c r="I140" s="144"/>
      <c r="L140" s="140"/>
      <c r="M140" s="145"/>
      <c r="T140" s="146"/>
      <c r="AT140" s="142" t="s">
        <v>157</v>
      </c>
      <c r="AU140" s="142" t="s">
        <v>92</v>
      </c>
      <c r="AV140" s="12" t="s">
        <v>90</v>
      </c>
      <c r="AW140" s="12" t="s">
        <v>42</v>
      </c>
      <c r="AX140" s="12" t="s">
        <v>82</v>
      </c>
      <c r="AY140" s="142" t="s">
        <v>145</v>
      </c>
    </row>
    <row r="141" spans="2:65" s="13" customFormat="1" ht="22.5">
      <c r="B141" s="147"/>
      <c r="D141" s="141" t="s">
        <v>157</v>
      </c>
      <c r="E141" s="148" t="s">
        <v>44</v>
      </c>
      <c r="F141" s="149" t="s">
        <v>194</v>
      </c>
      <c r="H141" s="150">
        <v>56.51</v>
      </c>
      <c r="I141" s="151"/>
      <c r="L141" s="147"/>
      <c r="M141" s="152"/>
      <c r="T141" s="153"/>
      <c r="AT141" s="148" t="s">
        <v>157</v>
      </c>
      <c r="AU141" s="148" t="s">
        <v>92</v>
      </c>
      <c r="AV141" s="13" t="s">
        <v>92</v>
      </c>
      <c r="AW141" s="13" t="s">
        <v>42</v>
      </c>
      <c r="AX141" s="13" t="s">
        <v>82</v>
      </c>
      <c r="AY141" s="148" t="s">
        <v>145</v>
      </c>
    </row>
    <row r="142" spans="2:65" s="12" customFormat="1" ht="11.25">
      <c r="B142" s="140"/>
      <c r="D142" s="141" t="s">
        <v>157</v>
      </c>
      <c r="E142" s="142" t="s">
        <v>44</v>
      </c>
      <c r="F142" s="143" t="s">
        <v>195</v>
      </c>
      <c r="H142" s="142" t="s">
        <v>44</v>
      </c>
      <c r="I142" s="144"/>
      <c r="L142" s="140"/>
      <c r="M142" s="145"/>
      <c r="T142" s="146"/>
      <c r="AT142" s="142" t="s">
        <v>157</v>
      </c>
      <c r="AU142" s="142" t="s">
        <v>92</v>
      </c>
      <c r="AV142" s="12" t="s">
        <v>90</v>
      </c>
      <c r="AW142" s="12" t="s">
        <v>42</v>
      </c>
      <c r="AX142" s="12" t="s">
        <v>82</v>
      </c>
      <c r="AY142" s="142" t="s">
        <v>145</v>
      </c>
    </row>
    <row r="143" spans="2:65" s="13" customFormat="1" ht="22.5">
      <c r="B143" s="147"/>
      <c r="D143" s="141" t="s">
        <v>157</v>
      </c>
      <c r="E143" s="148" t="s">
        <v>44</v>
      </c>
      <c r="F143" s="149" t="s">
        <v>196</v>
      </c>
      <c r="H143" s="150">
        <v>38.707000000000001</v>
      </c>
      <c r="I143" s="151"/>
      <c r="L143" s="147"/>
      <c r="M143" s="152"/>
      <c r="T143" s="153"/>
      <c r="AT143" s="148" t="s">
        <v>157</v>
      </c>
      <c r="AU143" s="148" t="s">
        <v>92</v>
      </c>
      <c r="AV143" s="13" t="s">
        <v>92</v>
      </c>
      <c r="AW143" s="13" t="s">
        <v>42</v>
      </c>
      <c r="AX143" s="13" t="s">
        <v>82</v>
      </c>
      <c r="AY143" s="148" t="s">
        <v>145</v>
      </c>
    </row>
    <row r="144" spans="2:65" s="14" customFormat="1" ht="11.25">
      <c r="B144" s="154"/>
      <c r="D144" s="141" t="s">
        <v>157</v>
      </c>
      <c r="E144" s="155" t="s">
        <v>44</v>
      </c>
      <c r="F144" s="156" t="s">
        <v>160</v>
      </c>
      <c r="H144" s="157">
        <v>95.216999999999999</v>
      </c>
      <c r="I144" s="158"/>
      <c r="L144" s="154"/>
      <c r="M144" s="159"/>
      <c r="T144" s="160"/>
      <c r="AT144" s="155" t="s">
        <v>157</v>
      </c>
      <c r="AU144" s="155" t="s">
        <v>92</v>
      </c>
      <c r="AV144" s="14" t="s">
        <v>153</v>
      </c>
      <c r="AW144" s="14" t="s">
        <v>42</v>
      </c>
      <c r="AX144" s="14" t="s">
        <v>90</v>
      </c>
      <c r="AY144" s="155" t="s">
        <v>145</v>
      </c>
    </row>
    <row r="145" spans="2:65" s="1" customFormat="1" ht="44.25" customHeight="1">
      <c r="B145" s="32"/>
      <c r="C145" s="123" t="s">
        <v>197</v>
      </c>
      <c r="D145" s="123" t="s">
        <v>148</v>
      </c>
      <c r="E145" s="124" t="s">
        <v>198</v>
      </c>
      <c r="F145" s="125" t="s">
        <v>199</v>
      </c>
      <c r="G145" s="126" t="s">
        <v>163</v>
      </c>
      <c r="H145" s="127">
        <v>44.478999999999999</v>
      </c>
      <c r="I145" s="128"/>
      <c r="J145" s="129">
        <f>ROUND(I145*H145,2)</f>
        <v>0</v>
      </c>
      <c r="K145" s="125" t="s">
        <v>152</v>
      </c>
      <c r="L145" s="32"/>
      <c r="M145" s="130" t="s">
        <v>44</v>
      </c>
      <c r="N145" s="131" t="s">
        <v>53</v>
      </c>
      <c r="P145" s="132">
        <f>O145*H145</f>
        <v>0</v>
      </c>
      <c r="Q145" s="132">
        <v>1.8380000000000001E-2</v>
      </c>
      <c r="R145" s="132">
        <f>Q145*H145</f>
        <v>0.81752402000000002</v>
      </c>
      <c r="S145" s="132">
        <v>0</v>
      </c>
      <c r="T145" s="133">
        <f>S145*H145</f>
        <v>0</v>
      </c>
      <c r="AR145" s="134" t="s">
        <v>153</v>
      </c>
      <c r="AT145" s="134" t="s">
        <v>148</v>
      </c>
      <c r="AU145" s="134" t="s">
        <v>92</v>
      </c>
      <c r="AY145" s="16" t="s">
        <v>145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6" t="s">
        <v>90</v>
      </c>
      <c r="BK145" s="135">
        <f>ROUND(I145*H145,2)</f>
        <v>0</v>
      </c>
      <c r="BL145" s="16" t="s">
        <v>153</v>
      </c>
      <c r="BM145" s="134" t="s">
        <v>200</v>
      </c>
    </row>
    <row r="146" spans="2:65" s="1" customFormat="1" ht="11.25">
      <c r="B146" s="32"/>
      <c r="D146" s="136" t="s">
        <v>155</v>
      </c>
      <c r="F146" s="137" t="s">
        <v>201</v>
      </c>
      <c r="I146" s="138"/>
      <c r="L146" s="32"/>
      <c r="M146" s="139"/>
      <c r="T146" s="53"/>
      <c r="AT146" s="16" t="s">
        <v>155</v>
      </c>
      <c r="AU146" s="16" t="s">
        <v>92</v>
      </c>
    </row>
    <row r="147" spans="2:65" s="12" customFormat="1" ht="11.25">
      <c r="B147" s="140"/>
      <c r="D147" s="141" t="s">
        <v>157</v>
      </c>
      <c r="E147" s="142" t="s">
        <v>44</v>
      </c>
      <c r="F147" s="143" t="s">
        <v>202</v>
      </c>
      <c r="H147" s="142" t="s">
        <v>44</v>
      </c>
      <c r="I147" s="144"/>
      <c r="L147" s="140"/>
      <c r="M147" s="145"/>
      <c r="T147" s="146"/>
      <c r="AT147" s="142" t="s">
        <v>157</v>
      </c>
      <c r="AU147" s="142" t="s">
        <v>92</v>
      </c>
      <c r="AV147" s="12" t="s">
        <v>90</v>
      </c>
      <c r="AW147" s="12" t="s">
        <v>42</v>
      </c>
      <c r="AX147" s="12" t="s">
        <v>82</v>
      </c>
      <c r="AY147" s="142" t="s">
        <v>145</v>
      </c>
    </row>
    <row r="148" spans="2:65" s="13" customFormat="1" ht="22.5">
      <c r="B148" s="147"/>
      <c r="D148" s="141" t="s">
        <v>157</v>
      </c>
      <c r="E148" s="148" t="s">
        <v>44</v>
      </c>
      <c r="F148" s="149" t="s">
        <v>203</v>
      </c>
      <c r="H148" s="150">
        <v>31.446999999999999</v>
      </c>
      <c r="I148" s="151"/>
      <c r="L148" s="147"/>
      <c r="M148" s="152"/>
      <c r="T148" s="153"/>
      <c r="AT148" s="148" t="s">
        <v>157</v>
      </c>
      <c r="AU148" s="148" t="s">
        <v>92</v>
      </c>
      <c r="AV148" s="13" t="s">
        <v>92</v>
      </c>
      <c r="AW148" s="13" t="s">
        <v>42</v>
      </c>
      <c r="AX148" s="13" t="s">
        <v>82</v>
      </c>
      <c r="AY148" s="148" t="s">
        <v>145</v>
      </c>
    </row>
    <row r="149" spans="2:65" s="12" customFormat="1" ht="11.25">
      <c r="B149" s="140"/>
      <c r="D149" s="141" t="s">
        <v>157</v>
      </c>
      <c r="E149" s="142" t="s">
        <v>44</v>
      </c>
      <c r="F149" s="143" t="s">
        <v>204</v>
      </c>
      <c r="H149" s="142" t="s">
        <v>44</v>
      </c>
      <c r="I149" s="144"/>
      <c r="L149" s="140"/>
      <c r="M149" s="145"/>
      <c r="T149" s="146"/>
      <c r="AT149" s="142" t="s">
        <v>157</v>
      </c>
      <c r="AU149" s="142" t="s">
        <v>92</v>
      </c>
      <c r="AV149" s="12" t="s">
        <v>90</v>
      </c>
      <c r="AW149" s="12" t="s">
        <v>42</v>
      </c>
      <c r="AX149" s="12" t="s">
        <v>82</v>
      </c>
      <c r="AY149" s="142" t="s">
        <v>145</v>
      </c>
    </row>
    <row r="150" spans="2:65" s="13" customFormat="1" ht="11.25">
      <c r="B150" s="147"/>
      <c r="D150" s="141" t="s">
        <v>157</v>
      </c>
      <c r="E150" s="148" t="s">
        <v>44</v>
      </c>
      <c r="F150" s="149" t="s">
        <v>205</v>
      </c>
      <c r="H150" s="150">
        <v>13.032</v>
      </c>
      <c r="I150" s="151"/>
      <c r="L150" s="147"/>
      <c r="M150" s="152"/>
      <c r="T150" s="153"/>
      <c r="AT150" s="148" t="s">
        <v>157</v>
      </c>
      <c r="AU150" s="148" t="s">
        <v>92</v>
      </c>
      <c r="AV150" s="13" t="s">
        <v>92</v>
      </c>
      <c r="AW150" s="13" t="s">
        <v>42</v>
      </c>
      <c r="AX150" s="13" t="s">
        <v>82</v>
      </c>
      <c r="AY150" s="148" t="s">
        <v>145</v>
      </c>
    </row>
    <row r="151" spans="2:65" s="14" customFormat="1" ht="11.25">
      <c r="B151" s="154"/>
      <c r="D151" s="141" t="s">
        <v>157</v>
      </c>
      <c r="E151" s="155" t="s">
        <v>44</v>
      </c>
      <c r="F151" s="156" t="s">
        <v>160</v>
      </c>
      <c r="H151" s="157">
        <v>44.478999999999999</v>
      </c>
      <c r="I151" s="158"/>
      <c r="L151" s="154"/>
      <c r="M151" s="159"/>
      <c r="T151" s="160"/>
      <c r="AT151" s="155" t="s">
        <v>157</v>
      </c>
      <c r="AU151" s="155" t="s">
        <v>92</v>
      </c>
      <c r="AV151" s="14" t="s">
        <v>153</v>
      </c>
      <c r="AW151" s="14" t="s">
        <v>42</v>
      </c>
      <c r="AX151" s="14" t="s">
        <v>90</v>
      </c>
      <c r="AY151" s="155" t="s">
        <v>145</v>
      </c>
    </row>
    <row r="152" spans="2:65" s="1" customFormat="1" ht="37.9" customHeight="1">
      <c r="B152" s="32"/>
      <c r="C152" s="123" t="s">
        <v>206</v>
      </c>
      <c r="D152" s="123" t="s">
        <v>148</v>
      </c>
      <c r="E152" s="124" t="s">
        <v>207</v>
      </c>
      <c r="F152" s="125" t="s">
        <v>208</v>
      </c>
      <c r="G152" s="126" t="s">
        <v>209</v>
      </c>
      <c r="H152" s="127">
        <v>5</v>
      </c>
      <c r="I152" s="128"/>
      <c r="J152" s="129">
        <f>ROUND(I152*H152,2)</f>
        <v>0</v>
      </c>
      <c r="K152" s="125" t="s">
        <v>152</v>
      </c>
      <c r="L152" s="32"/>
      <c r="M152" s="130" t="s">
        <v>44</v>
      </c>
      <c r="N152" s="131" t="s">
        <v>53</v>
      </c>
      <c r="P152" s="132">
        <f>O152*H152</f>
        <v>0</v>
      </c>
      <c r="Q152" s="132">
        <v>0.1658</v>
      </c>
      <c r="R152" s="132">
        <f>Q152*H152</f>
        <v>0.82899999999999996</v>
      </c>
      <c r="S152" s="132">
        <v>0</v>
      </c>
      <c r="T152" s="133">
        <f>S152*H152</f>
        <v>0</v>
      </c>
      <c r="AR152" s="134" t="s">
        <v>153</v>
      </c>
      <c r="AT152" s="134" t="s">
        <v>148</v>
      </c>
      <c r="AU152" s="134" t="s">
        <v>92</v>
      </c>
      <c r="AY152" s="16" t="s">
        <v>145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6" t="s">
        <v>90</v>
      </c>
      <c r="BK152" s="135">
        <f>ROUND(I152*H152,2)</f>
        <v>0</v>
      </c>
      <c r="BL152" s="16" t="s">
        <v>153</v>
      </c>
      <c r="BM152" s="134" t="s">
        <v>210</v>
      </c>
    </row>
    <row r="153" spans="2:65" s="1" customFormat="1" ht="11.25">
      <c r="B153" s="32"/>
      <c r="D153" s="136" t="s">
        <v>155</v>
      </c>
      <c r="F153" s="137" t="s">
        <v>211</v>
      </c>
      <c r="I153" s="138"/>
      <c r="L153" s="32"/>
      <c r="M153" s="139"/>
      <c r="T153" s="53"/>
      <c r="AT153" s="16" t="s">
        <v>155</v>
      </c>
      <c r="AU153" s="16" t="s">
        <v>92</v>
      </c>
    </row>
    <row r="154" spans="2:65" s="1" customFormat="1" ht="37.9" customHeight="1">
      <c r="B154" s="32"/>
      <c r="C154" s="123" t="s">
        <v>212</v>
      </c>
      <c r="D154" s="123" t="s">
        <v>148</v>
      </c>
      <c r="E154" s="124" t="s">
        <v>213</v>
      </c>
      <c r="F154" s="125" t="s">
        <v>214</v>
      </c>
      <c r="G154" s="126" t="s">
        <v>215</v>
      </c>
      <c r="H154" s="127">
        <v>3.1850000000000001</v>
      </c>
      <c r="I154" s="128"/>
      <c r="J154" s="129">
        <f>ROUND(I154*H154,2)</f>
        <v>0</v>
      </c>
      <c r="K154" s="125" t="s">
        <v>152</v>
      </c>
      <c r="L154" s="32"/>
      <c r="M154" s="130" t="s">
        <v>44</v>
      </c>
      <c r="N154" s="131" t="s">
        <v>53</v>
      </c>
      <c r="P154" s="132">
        <f>O154*H154</f>
        <v>0</v>
      </c>
      <c r="Q154" s="132">
        <v>2.5018699999999998</v>
      </c>
      <c r="R154" s="132">
        <f>Q154*H154</f>
        <v>7.9684559499999992</v>
      </c>
      <c r="S154" s="132">
        <v>0</v>
      </c>
      <c r="T154" s="133">
        <f>S154*H154</f>
        <v>0</v>
      </c>
      <c r="AR154" s="134" t="s">
        <v>153</v>
      </c>
      <c r="AT154" s="134" t="s">
        <v>148</v>
      </c>
      <c r="AU154" s="134" t="s">
        <v>92</v>
      </c>
      <c r="AY154" s="16" t="s">
        <v>145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6" t="s">
        <v>90</v>
      </c>
      <c r="BK154" s="135">
        <f>ROUND(I154*H154,2)</f>
        <v>0</v>
      </c>
      <c r="BL154" s="16" t="s">
        <v>153</v>
      </c>
      <c r="BM154" s="134" t="s">
        <v>216</v>
      </c>
    </row>
    <row r="155" spans="2:65" s="1" customFormat="1" ht="11.25">
      <c r="B155" s="32"/>
      <c r="D155" s="136" t="s">
        <v>155</v>
      </c>
      <c r="F155" s="137" t="s">
        <v>217</v>
      </c>
      <c r="I155" s="138"/>
      <c r="L155" s="32"/>
      <c r="M155" s="139"/>
      <c r="T155" s="53"/>
      <c r="AT155" s="16" t="s">
        <v>155</v>
      </c>
      <c r="AU155" s="16" t="s">
        <v>92</v>
      </c>
    </row>
    <row r="156" spans="2:65" s="12" customFormat="1" ht="11.25">
      <c r="B156" s="140"/>
      <c r="D156" s="141" t="s">
        <v>157</v>
      </c>
      <c r="E156" s="142" t="s">
        <v>44</v>
      </c>
      <c r="F156" s="143" t="s">
        <v>218</v>
      </c>
      <c r="H156" s="142" t="s">
        <v>44</v>
      </c>
      <c r="I156" s="144"/>
      <c r="L156" s="140"/>
      <c r="M156" s="145"/>
      <c r="T156" s="146"/>
      <c r="AT156" s="142" t="s">
        <v>157</v>
      </c>
      <c r="AU156" s="142" t="s">
        <v>92</v>
      </c>
      <c r="AV156" s="12" t="s">
        <v>90</v>
      </c>
      <c r="AW156" s="12" t="s">
        <v>42</v>
      </c>
      <c r="AX156" s="12" t="s">
        <v>82</v>
      </c>
      <c r="AY156" s="142" t="s">
        <v>145</v>
      </c>
    </row>
    <row r="157" spans="2:65" s="13" customFormat="1" ht="11.25">
      <c r="B157" s="147"/>
      <c r="D157" s="141" t="s">
        <v>157</v>
      </c>
      <c r="E157" s="148" t="s">
        <v>44</v>
      </c>
      <c r="F157" s="149" t="s">
        <v>219</v>
      </c>
      <c r="H157" s="150">
        <v>1.534</v>
      </c>
      <c r="I157" s="151"/>
      <c r="L157" s="147"/>
      <c r="M157" s="152"/>
      <c r="T157" s="153"/>
      <c r="AT157" s="148" t="s">
        <v>157</v>
      </c>
      <c r="AU157" s="148" t="s">
        <v>92</v>
      </c>
      <c r="AV157" s="13" t="s">
        <v>92</v>
      </c>
      <c r="AW157" s="13" t="s">
        <v>42</v>
      </c>
      <c r="AX157" s="13" t="s">
        <v>82</v>
      </c>
      <c r="AY157" s="148" t="s">
        <v>145</v>
      </c>
    </row>
    <row r="158" spans="2:65" s="13" customFormat="1" ht="11.25">
      <c r="B158" s="147"/>
      <c r="D158" s="141" t="s">
        <v>157</v>
      </c>
      <c r="E158" s="148" t="s">
        <v>44</v>
      </c>
      <c r="F158" s="149" t="s">
        <v>220</v>
      </c>
      <c r="H158" s="150">
        <v>0.63</v>
      </c>
      <c r="I158" s="151"/>
      <c r="L158" s="147"/>
      <c r="M158" s="152"/>
      <c r="T158" s="153"/>
      <c r="AT158" s="148" t="s">
        <v>157</v>
      </c>
      <c r="AU158" s="148" t="s">
        <v>92</v>
      </c>
      <c r="AV158" s="13" t="s">
        <v>92</v>
      </c>
      <c r="AW158" s="13" t="s">
        <v>42</v>
      </c>
      <c r="AX158" s="13" t="s">
        <v>82</v>
      </c>
      <c r="AY158" s="148" t="s">
        <v>145</v>
      </c>
    </row>
    <row r="159" spans="2:65" s="13" customFormat="1" ht="11.25">
      <c r="B159" s="147"/>
      <c r="D159" s="141" t="s">
        <v>157</v>
      </c>
      <c r="E159" s="148" t="s">
        <v>44</v>
      </c>
      <c r="F159" s="149" t="s">
        <v>221</v>
      </c>
      <c r="H159" s="150">
        <v>0.33100000000000002</v>
      </c>
      <c r="I159" s="151"/>
      <c r="L159" s="147"/>
      <c r="M159" s="152"/>
      <c r="T159" s="153"/>
      <c r="AT159" s="148" t="s">
        <v>157</v>
      </c>
      <c r="AU159" s="148" t="s">
        <v>92</v>
      </c>
      <c r="AV159" s="13" t="s">
        <v>92</v>
      </c>
      <c r="AW159" s="13" t="s">
        <v>42</v>
      </c>
      <c r="AX159" s="13" t="s">
        <v>82</v>
      </c>
      <c r="AY159" s="148" t="s">
        <v>145</v>
      </c>
    </row>
    <row r="160" spans="2:65" s="13" customFormat="1" ht="11.25">
      <c r="B160" s="147"/>
      <c r="D160" s="141" t="s">
        <v>157</v>
      </c>
      <c r="E160" s="148" t="s">
        <v>44</v>
      </c>
      <c r="F160" s="149" t="s">
        <v>222</v>
      </c>
      <c r="H160" s="150">
        <v>0.52200000000000002</v>
      </c>
      <c r="I160" s="151"/>
      <c r="L160" s="147"/>
      <c r="M160" s="152"/>
      <c r="T160" s="153"/>
      <c r="AT160" s="148" t="s">
        <v>157</v>
      </c>
      <c r="AU160" s="148" t="s">
        <v>92</v>
      </c>
      <c r="AV160" s="13" t="s">
        <v>92</v>
      </c>
      <c r="AW160" s="13" t="s">
        <v>42</v>
      </c>
      <c r="AX160" s="13" t="s">
        <v>82</v>
      </c>
      <c r="AY160" s="148" t="s">
        <v>145</v>
      </c>
    </row>
    <row r="161" spans="2:65" s="13" customFormat="1" ht="11.25">
      <c r="B161" s="147"/>
      <c r="D161" s="141" t="s">
        <v>157</v>
      </c>
      <c r="E161" s="148" t="s">
        <v>44</v>
      </c>
      <c r="F161" s="149" t="s">
        <v>223</v>
      </c>
      <c r="H161" s="150">
        <v>0.16800000000000001</v>
      </c>
      <c r="I161" s="151"/>
      <c r="L161" s="147"/>
      <c r="M161" s="152"/>
      <c r="T161" s="153"/>
      <c r="AT161" s="148" t="s">
        <v>157</v>
      </c>
      <c r="AU161" s="148" t="s">
        <v>92</v>
      </c>
      <c r="AV161" s="13" t="s">
        <v>92</v>
      </c>
      <c r="AW161" s="13" t="s">
        <v>42</v>
      </c>
      <c r="AX161" s="13" t="s">
        <v>82</v>
      </c>
      <c r="AY161" s="148" t="s">
        <v>145</v>
      </c>
    </row>
    <row r="162" spans="2:65" s="14" customFormat="1" ht="11.25">
      <c r="B162" s="154"/>
      <c r="D162" s="141" t="s">
        <v>157</v>
      </c>
      <c r="E162" s="155" t="s">
        <v>44</v>
      </c>
      <c r="F162" s="156" t="s">
        <v>160</v>
      </c>
      <c r="H162" s="157">
        <v>3.1850000000000001</v>
      </c>
      <c r="I162" s="158"/>
      <c r="L162" s="154"/>
      <c r="M162" s="159"/>
      <c r="T162" s="160"/>
      <c r="AT162" s="155" t="s">
        <v>157</v>
      </c>
      <c r="AU162" s="155" t="s">
        <v>92</v>
      </c>
      <c r="AV162" s="14" t="s">
        <v>153</v>
      </c>
      <c r="AW162" s="14" t="s">
        <v>42</v>
      </c>
      <c r="AX162" s="14" t="s">
        <v>90</v>
      </c>
      <c r="AY162" s="155" t="s">
        <v>145</v>
      </c>
    </row>
    <row r="163" spans="2:65" s="11" customFormat="1" ht="22.9" customHeight="1">
      <c r="B163" s="111"/>
      <c r="D163" s="112" t="s">
        <v>81</v>
      </c>
      <c r="E163" s="121" t="s">
        <v>212</v>
      </c>
      <c r="F163" s="121" t="s">
        <v>224</v>
      </c>
      <c r="I163" s="114"/>
      <c r="J163" s="122">
        <f>BK163</f>
        <v>0</v>
      </c>
      <c r="L163" s="111"/>
      <c r="M163" s="116"/>
      <c r="P163" s="117">
        <f>SUM(P164:P227)</f>
        <v>0</v>
      </c>
      <c r="R163" s="117">
        <f>SUM(R164:R227)</f>
        <v>5.0583199999999998E-3</v>
      </c>
      <c r="T163" s="118">
        <f>SUM(T164:T227)</f>
        <v>14.006457999999999</v>
      </c>
      <c r="AR163" s="112" t="s">
        <v>90</v>
      </c>
      <c r="AT163" s="119" t="s">
        <v>81</v>
      </c>
      <c r="AU163" s="119" t="s">
        <v>90</v>
      </c>
      <c r="AY163" s="112" t="s">
        <v>145</v>
      </c>
      <c r="BK163" s="120">
        <f>SUM(BK164:BK227)</f>
        <v>0</v>
      </c>
    </row>
    <row r="164" spans="2:65" s="1" customFormat="1" ht="24.2" customHeight="1">
      <c r="B164" s="32"/>
      <c r="C164" s="123" t="s">
        <v>225</v>
      </c>
      <c r="D164" s="123" t="s">
        <v>148</v>
      </c>
      <c r="E164" s="124" t="s">
        <v>226</v>
      </c>
      <c r="F164" s="125" t="s">
        <v>227</v>
      </c>
      <c r="G164" s="126" t="s">
        <v>228</v>
      </c>
      <c r="H164" s="127">
        <v>52.915999999999997</v>
      </c>
      <c r="I164" s="128"/>
      <c r="J164" s="129">
        <f>ROUND(I164*H164,2)</f>
        <v>0</v>
      </c>
      <c r="K164" s="125" t="s">
        <v>152</v>
      </c>
      <c r="L164" s="32"/>
      <c r="M164" s="130" t="s">
        <v>44</v>
      </c>
      <c r="N164" s="131" t="s">
        <v>53</v>
      </c>
      <c r="P164" s="132">
        <f>O164*H164</f>
        <v>0</v>
      </c>
      <c r="Q164" s="132">
        <v>2.0000000000000002E-5</v>
      </c>
      <c r="R164" s="132">
        <f>Q164*H164</f>
        <v>1.05832E-3</v>
      </c>
      <c r="S164" s="132">
        <v>0</v>
      </c>
      <c r="T164" s="133">
        <f>S164*H164</f>
        <v>0</v>
      </c>
      <c r="AR164" s="134" t="s">
        <v>153</v>
      </c>
      <c r="AT164" s="134" t="s">
        <v>148</v>
      </c>
      <c r="AU164" s="134" t="s">
        <v>92</v>
      </c>
      <c r="AY164" s="16" t="s">
        <v>145</v>
      </c>
      <c r="BE164" s="135">
        <f>IF(N164="základní",J164,0)</f>
        <v>0</v>
      </c>
      <c r="BF164" s="135">
        <f>IF(N164="snížená",J164,0)</f>
        <v>0</v>
      </c>
      <c r="BG164" s="135">
        <f>IF(N164="zákl. přenesená",J164,0)</f>
        <v>0</v>
      </c>
      <c r="BH164" s="135">
        <f>IF(N164="sníž. přenesená",J164,0)</f>
        <v>0</v>
      </c>
      <c r="BI164" s="135">
        <f>IF(N164="nulová",J164,0)</f>
        <v>0</v>
      </c>
      <c r="BJ164" s="16" t="s">
        <v>90</v>
      </c>
      <c r="BK164" s="135">
        <f>ROUND(I164*H164,2)</f>
        <v>0</v>
      </c>
      <c r="BL164" s="16" t="s">
        <v>153</v>
      </c>
      <c r="BM164" s="134" t="s">
        <v>229</v>
      </c>
    </row>
    <row r="165" spans="2:65" s="1" customFormat="1" ht="11.25">
      <c r="B165" s="32"/>
      <c r="D165" s="136" t="s">
        <v>155</v>
      </c>
      <c r="F165" s="137" t="s">
        <v>230</v>
      </c>
      <c r="I165" s="138"/>
      <c r="L165" s="32"/>
      <c r="M165" s="139"/>
      <c r="T165" s="53"/>
      <c r="AT165" s="16" t="s">
        <v>155</v>
      </c>
      <c r="AU165" s="16" t="s">
        <v>92</v>
      </c>
    </row>
    <row r="166" spans="2:65" s="13" customFormat="1" ht="11.25">
      <c r="B166" s="147"/>
      <c r="D166" s="141" t="s">
        <v>157</v>
      </c>
      <c r="E166" s="148" t="s">
        <v>44</v>
      </c>
      <c r="F166" s="149" t="s">
        <v>231</v>
      </c>
      <c r="H166" s="150">
        <v>2.2599999999999998</v>
      </c>
      <c r="I166" s="151"/>
      <c r="L166" s="147"/>
      <c r="M166" s="152"/>
      <c r="T166" s="153"/>
      <c r="AT166" s="148" t="s">
        <v>157</v>
      </c>
      <c r="AU166" s="148" t="s">
        <v>92</v>
      </c>
      <c r="AV166" s="13" t="s">
        <v>92</v>
      </c>
      <c r="AW166" s="13" t="s">
        <v>42</v>
      </c>
      <c r="AX166" s="13" t="s">
        <v>82</v>
      </c>
      <c r="AY166" s="148" t="s">
        <v>145</v>
      </c>
    </row>
    <row r="167" spans="2:65" s="13" customFormat="1" ht="22.5">
      <c r="B167" s="147"/>
      <c r="D167" s="141" t="s">
        <v>157</v>
      </c>
      <c r="E167" s="148" t="s">
        <v>44</v>
      </c>
      <c r="F167" s="149" t="s">
        <v>232</v>
      </c>
      <c r="H167" s="150">
        <v>21.66</v>
      </c>
      <c r="I167" s="151"/>
      <c r="L167" s="147"/>
      <c r="M167" s="152"/>
      <c r="T167" s="153"/>
      <c r="AT167" s="148" t="s">
        <v>157</v>
      </c>
      <c r="AU167" s="148" t="s">
        <v>92</v>
      </c>
      <c r="AV167" s="13" t="s">
        <v>92</v>
      </c>
      <c r="AW167" s="13" t="s">
        <v>42</v>
      </c>
      <c r="AX167" s="13" t="s">
        <v>82</v>
      </c>
      <c r="AY167" s="148" t="s">
        <v>145</v>
      </c>
    </row>
    <row r="168" spans="2:65" s="13" customFormat="1" ht="11.25">
      <c r="B168" s="147"/>
      <c r="D168" s="141" t="s">
        <v>157</v>
      </c>
      <c r="E168" s="148" t="s">
        <v>44</v>
      </c>
      <c r="F168" s="149" t="s">
        <v>233</v>
      </c>
      <c r="H168" s="150">
        <v>12.58</v>
      </c>
      <c r="I168" s="151"/>
      <c r="L168" s="147"/>
      <c r="M168" s="152"/>
      <c r="T168" s="153"/>
      <c r="AT168" s="148" t="s">
        <v>157</v>
      </c>
      <c r="AU168" s="148" t="s">
        <v>92</v>
      </c>
      <c r="AV168" s="13" t="s">
        <v>92</v>
      </c>
      <c r="AW168" s="13" t="s">
        <v>42</v>
      </c>
      <c r="AX168" s="13" t="s">
        <v>82</v>
      </c>
      <c r="AY168" s="148" t="s">
        <v>145</v>
      </c>
    </row>
    <row r="169" spans="2:65" s="13" customFormat="1" ht="11.25">
      <c r="B169" s="147"/>
      <c r="D169" s="141" t="s">
        <v>157</v>
      </c>
      <c r="E169" s="148" t="s">
        <v>44</v>
      </c>
      <c r="F169" s="149" t="s">
        <v>234</v>
      </c>
      <c r="H169" s="150">
        <v>2.6</v>
      </c>
      <c r="I169" s="151"/>
      <c r="L169" s="147"/>
      <c r="M169" s="152"/>
      <c r="T169" s="153"/>
      <c r="AT169" s="148" t="s">
        <v>157</v>
      </c>
      <c r="AU169" s="148" t="s">
        <v>92</v>
      </c>
      <c r="AV169" s="13" t="s">
        <v>92</v>
      </c>
      <c r="AW169" s="13" t="s">
        <v>42</v>
      </c>
      <c r="AX169" s="13" t="s">
        <v>82</v>
      </c>
      <c r="AY169" s="148" t="s">
        <v>145</v>
      </c>
    </row>
    <row r="170" spans="2:65" s="13" customFormat="1" ht="22.5">
      <c r="B170" s="147"/>
      <c r="D170" s="141" t="s">
        <v>157</v>
      </c>
      <c r="E170" s="148" t="s">
        <v>44</v>
      </c>
      <c r="F170" s="149" t="s">
        <v>235</v>
      </c>
      <c r="H170" s="150">
        <v>8.8000000000000007</v>
      </c>
      <c r="I170" s="151"/>
      <c r="L170" s="147"/>
      <c r="M170" s="152"/>
      <c r="T170" s="153"/>
      <c r="AT170" s="148" t="s">
        <v>157</v>
      </c>
      <c r="AU170" s="148" t="s">
        <v>92</v>
      </c>
      <c r="AV170" s="13" t="s">
        <v>92</v>
      </c>
      <c r="AW170" s="13" t="s">
        <v>42</v>
      </c>
      <c r="AX170" s="13" t="s">
        <v>82</v>
      </c>
      <c r="AY170" s="148" t="s">
        <v>145</v>
      </c>
    </row>
    <row r="171" spans="2:65" s="13" customFormat="1" ht="11.25">
      <c r="B171" s="147"/>
      <c r="D171" s="141" t="s">
        <v>157</v>
      </c>
      <c r="E171" s="148" t="s">
        <v>44</v>
      </c>
      <c r="F171" s="149" t="s">
        <v>236</v>
      </c>
      <c r="H171" s="150">
        <v>5.016</v>
      </c>
      <c r="I171" s="151"/>
      <c r="L171" s="147"/>
      <c r="M171" s="152"/>
      <c r="T171" s="153"/>
      <c r="AT171" s="148" t="s">
        <v>157</v>
      </c>
      <c r="AU171" s="148" t="s">
        <v>92</v>
      </c>
      <c r="AV171" s="13" t="s">
        <v>92</v>
      </c>
      <c r="AW171" s="13" t="s">
        <v>42</v>
      </c>
      <c r="AX171" s="13" t="s">
        <v>82</v>
      </c>
      <c r="AY171" s="148" t="s">
        <v>145</v>
      </c>
    </row>
    <row r="172" spans="2:65" s="14" customFormat="1" ht="11.25">
      <c r="B172" s="154"/>
      <c r="D172" s="141" t="s">
        <v>157</v>
      </c>
      <c r="E172" s="155" t="s">
        <v>44</v>
      </c>
      <c r="F172" s="156" t="s">
        <v>160</v>
      </c>
      <c r="H172" s="157">
        <v>52.915999999999997</v>
      </c>
      <c r="I172" s="158"/>
      <c r="L172" s="154"/>
      <c r="M172" s="159"/>
      <c r="T172" s="160"/>
      <c r="AT172" s="155" t="s">
        <v>157</v>
      </c>
      <c r="AU172" s="155" t="s">
        <v>92</v>
      </c>
      <c r="AV172" s="14" t="s">
        <v>153</v>
      </c>
      <c r="AW172" s="14" t="s">
        <v>42</v>
      </c>
      <c r="AX172" s="14" t="s">
        <v>90</v>
      </c>
      <c r="AY172" s="155" t="s">
        <v>145</v>
      </c>
    </row>
    <row r="173" spans="2:65" s="1" customFormat="1" ht="37.9" customHeight="1">
      <c r="B173" s="32"/>
      <c r="C173" s="123" t="s">
        <v>237</v>
      </c>
      <c r="D173" s="123" t="s">
        <v>148</v>
      </c>
      <c r="E173" s="124" t="s">
        <v>238</v>
      </c>
      <c r="F173" s="125" t="s">
        <v>239</v>
      </c>
      <c r="G173" s="126" t="s">
        <v>163</v>
      </c>
      <c r="H173" s="127">
        <v>100</v>
      </c>
      <c r="I173" s="128"/>
      <c r="J173" s="129">
        <f>ROUND(I173*H173,2)</f>
        <v>0</v>
      </c>
      <c r="K173" s="125" t="s">
        <v>152</v>
      </c>
      <c r="L173" s="32"/>
      <c r="M173" s="130" t="s">
        <v>44</v>
      </c>
      <c r="N173" s="131" t="s">
        <v>53</v>
      </c>
      <c r="P173" s="132">
        <f>O173*H173</f>
        <v>0</v>
      </c>
      <c r="Q173" s="132">
        <v>0</v>
      </c>
      <c r="R173" s="132">
        <f>Q173*H173</f>
        <v>0</v>
      </c>
      <c r="S173" s="132">
        <v>0</v>
      </c>
      <c r="T173" s="133">
        <f>S173*H173</f>
        <v>0</v>
      </c>
      <c r="AR173" s="134" t="s">
        <v>153</v>
      </c>
      <c r="AT173" s="134" t="s">
        <v>148</v>
      </c>
      <c r="AU173" s="134" t="s">
        <v>92</v>
      </c>
      <c r="AY173" s="16" t="s">
        <v>145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6" t="s">
        <v>90</v>
      </c>
      <c r="BK173" s="135">
        <f>ROUND(I173*H173,2)</f>
        <v>0</v>
      </c>
      <c r="BL173" s="16" t="s">
        <v>153</v>
      </c>
      <c r="BM173" s="134" t="s">
        <v>240</v>
      </c>
    </row>
    <row r="174" spans="2:65" s="1" customFormat="1" ht="11.25">
      <c r="B174" s="32"/>
      <c r="D174" s="136" t="s">
        <v>155</v>
      </c>
      <c r="F174" s="137" t="s">
        <v>241</v>
      </c>
      <c r="I174" s="138"/>
      <c r="L174" s="32"/>
      <c r="M174" s="139"/>
      <c r="T174" s="53"/>
      <c r="AT174" s="16" t="s">
        <v>155</v>
      </c>
      <c r="AU174" s="16" t="s">
        <v>92</v>
      </c>
    </row>
    <row r="175" spans="2:65" s="1" customFormat="1" ht="24.2" customHeight="1">
      <c r="B175" s="32"/>
      <c r="C175" s="123" t="s">
        <v>8</v>
      </c>
      <c r="D175" s="123" t="s">
        <v>148</v>
      </c>
      <c r="E175" s="124" t="s">
        <v>242</v>
      </c>
      <c r="F175" s="125" t="s">
        <v>243</v>
      </c>
      <c r="G175" s="126" t="s">
        <v>244</v>
      </c>
      <c r="H175" s="127">
        <v>1</v>
      </c>
      <c r="I175" s="128"/>
      <c r="J175" s="129">
        <f>ROUND(I175*H175,2)</f>
        <v>0</v>
      </c>
      <c r="K175" s="125" t="s">
        <v>152</v>
      </c>
      <c r="L175" s="32"/>
      <c r="M175" s="130" t="s">
        <v>44</v>
      </c>
      <c r="N175" s="131" t="s">
        <v>53</v>
      </c>
      <c r="P175" s="132">
        <f>O175*H175</f>
        <v>0</v>
      </c>
      <c r="Q175" s="132">
        <v>0</v>
      </c>
      <c r="R175" s="132">
        <f>Q175*H175</f>
        <v>0</v>
      </c>
      <c r="S175" s="132">
        <v>0</v>
      </c>
      <c r="T175" s="133">
        <f>S175*H175</f>
        <v>0</v>
      </c>
      <c r="AR175" s="134" t="s">
        <v>153</v>
      </c>
      <c r="AT175" s="134" t="s">
        <v>148</v>
      </c>
      <c r="AU175" s="134" t="s">
        <v>92</v>
      </c>
      <c r="AY175" s="16" t="s">
        <v>145</v>
      </c>
      <c r="BE175" s="135">
        <f>IF(N175="základní",J175,0)</f>
        <v>0</v>
      </c>
      <c r="BF175" s="135">
        <f>IF(N175="snížená",J175,0)</f>
        <v>0</v>
      </c>
      <c r="BG175" s="135">
        <f>IF(N175="zákl. přenesená",J175,0)</f>
        <v>0</v>
      </c>
      <c r="BH175" s="135">
        <f>IF(N175="sníž. přenesená",J175,0)</f>
        <v>0</v>
      </c>
      <c r="BI175" s="135">
        <f>IF(N175="nulová",J175,0)</f>
        <v>0</v>
      </c>
      <c r="BJ175" s="16" t="s">
        <v>90</v>
      </c>
      <c r="BK175" s="135">
        <f>ROUND(I175*H175,2)</f>
        <v>0</v>
      </c>
      <c r="BL175" s="16" t="s">
        <v>153</v>
      </c>
      <c r="BM175" s="134" t="s">
        <v>245</v>
      </c>
    </row>
    <row r="176" spans="2:65" s="1" customFormat="1" ht="11.25">
      <c r="B176" s="32"/>
      <c r="D176" s="136" t="s">
        <v>155</v>
      </c>
      <c r="F176" s="137" t="s">
        <v>246</v>
      </c>
      <c r="I176" s="138"/>
      <c r="L176" s="32"/>
      <c r="M176" s="139"/>
      <c r="T176" s="53"/>
      <c r="AT176" s="16" t="s">
        <v>155</v>
      </c>
      <c r="AU176" s="16" t="s">
        <v>92</v>
      </c>
    </row>
    <row r="177" spans="2:65" s="1" customFormat="1" ht="33" customHeight="1">
      <c r="B177" s="32"/>
      <c r="C177" s="123" t="s">
        <v>247</v>
      </c>
      <c r="D177" s="123" t="s">
        <v>148</v>
      </c>
      <c r="E177" s="124" t="s">
        <v>248</v>
      </c>
      <c r="F177" s="125" t="s">
        <v>249</v>
      </c>
      <c r="G177" s="126" t="s">
        <v>244</v>
      </c>
      <c r="H177" s="127">
        <v>60</v>
      </c>
      <c r="I177" s="128"/>
      <c r="J177" s="129">
        <f>ROUND(I177*H177,2)</f>
        <v>0</v>
      </c>
      <c r="K177" s="125" t="s">
        <v>152</v>
      </c>
      <c r="L177" s="32"/>
      <c r="M177" s="130" t="s">
        <v>44</v>
      </c>
      <c r="N177" s="131" t="s">
        <v>53</v>
      </c>
      <c r="P177" s="132">
        <f>O177*H177</f>
        <v>0</v>
      </c>
      <c r="Q177" s="132">
        <v>0</v>
      </c>
      <c r="R177" s="132">
        <f>Q177*H177</f>
        <v>0</v>
      </c>
      <c r="S177" s="132">
        <v>0</v>
      </c>
      <c r="T177" s="133">
        <f>S177*H177</f>
        <v>0</v>
      </c>
      <c r="AR177" s="134" t="s">
        <v>153</v>
      </c>
      <c r="AT177" s="134" t="s">
        <v>148</v>
      </c>
      <c r="AU177" s="134" t="s">
        <v>92</v>
      </c>
      <c r="AY177" s="16" t="s">
        <v>145</v>
      </c>
      <c r="BE177" s="135">
        <f>IF(N177="základní",J177,0)</f>
        <v>0</v>
      </c>
      <c r="BF177" s="135">
        <f>IF(N177="snížená",J177,0)</f>
        <v>0</v>
      </c>
      <c r="BG177" s="135">
        <f>IF(N177="zákl. přenesená",J177,0)</f>
        <v>0</v>
      </c>
      <c r="BH177" s="135">
        <f>IF(N177="sníž. přenesená",J177,0)</f>
        <v>0</v>
      </c>
      <c r="BI177" s="135">
        <f>IF(N177="nulová",J177,0)</f>
        <v>0</v>
      </c>
      <c r="BJ177" s="16" t="s">
        <v>90</v>
      </c>
      <c r="BK177" s="135">
        <f>ROUND(I177*H177,2)</f>
        <v>0</v>
      </c>
      <c r="BL177" s="16" t="s">
        <v>153</v>
      </c>
      <c r="BM177" s="134" t="s">
        <v>250</v>
      </c>
    </row>
    <row r="178" spans="2:65" s="1" customFormat="1" ht="11.25">
      <c r="B178" s="32"/>
      <c r="D178" s="136" t="s">
        <v>155</v>
      </c>
      <c r="F178" s="137" t="s">
        <v>251</v>
      </c>
      <c r="I178" s="138"/>
      <c r="L178" s="32"/>
      <c r="M178" s="139"/>
      <c r="T178" s="53"/>
      <c r="AT178" s="16" t="s">
        <v>155</v>
      </c>
      <c r="AU178" s="16" t="s">
        <v>92</v>
      </c>
    </row>
    <row r="179" spans="2:65" s="1" customFormat="1" ht="24.2" customHeight="1">
      <c r="B179" s="32"/>
      <c r="C179" s="123" t="s">
        <v>252</v>
      </c>
      <c r="D179" s="123" t="s">
        <v>148</v>
      </c>
      <c r="E179" s="124" t="s">
        <v>253</v>
      </c>
      <c r="F179" s="125" t="s">
        <v>254</v>
      </c>
      <c r="G179" s="126" t="s">
        <v>244</v>
      </c>
      <c r="H179" s="127">
        <v>1</v>
      </c>
      <c r="I179" s="128"/>
      <c r="J179" s="129">
        <f>ROUND(I179*H179,2)</f>
        <v>0</v>
      </c>
      <c r="K179" s="125" t="s">
        <v>152</v>
      </c>
      <c r="L179" s="32"/>
      <c r="M179" s="130" t="s">
        <v>44</v>
      </c>
      <c r="N179" s="131" t="s">
        <v>53</v>
      </c>
      <c r="P179" s="132">
        <f>O179*H179</f>
        <v>0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153</v>
      </c>
      <c r="AT179" s="134" t="s">
        <v>148</v>
      </c>
      <c r="AU179" s="134" t="s">
        <v>92</v>
      </c>
      <c r="AY179" s="16" t="s">
        <v>145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6" t="s">
        <v>90</v>
      </c>
      <c r="BK179" s="135">
        <f>ROUND(I179*H179,2)</f>
        <v>0</v>
      </c>
      <c r="BL179" s="16" t="s">
        <v>153</v>
      </c>
      <c r="BM179" s="134" t="s">
        <v>255</v>
      </c>
    </row>
    <row r="180" spans="2:65" s="1" customFormat="1" ht="11.25">
      <c r="B180" s="32"/>
      <c r="D180" s="136" t="s">
        <v>155</v>
      </c>
      <c r="F180" s="137" t="s">
        <v>256</v>
      </c>
      <c r="I180" s="138"/>
      <c r="L180" s="32"/>
      <c r="M180" s="139"/>
      <c r="T180" s="53"/>
      <c r="AT180" s="16" t="s">
        <v>155</v>
      </c>
      <c r="AU180" s="16" t="s">
        <v>92</v>
      </c>
    </row>
    <row r="181" spans="2:65" s="1" customFormat="1" ht="37.9" customHeight="1">
      <c r="B181" s="32"/>
      <c r="C181" s="123" t="s">
        <v>257</v>
      </c>
      <c r="D181" s="123" t="s">
        <v>148</v>
      </c>
      <c r="E181" s="124" t="s">
        <v>258</v>
      </c>
      <c r="F181" s="125" t="s">
        <v>259</v>
      </c>
      <c r="G181" s="126" t="s">
        <v>163</v>
      </c>
      <c r="H181" s="127">
        <v>100</v>
      </c>
      <c r="I181" s="128"/>
      <c r="J181" s="129">
        <f>ROUND(I181*H181,2)</f>
        <v>0</v>
      </c>
      <c r="K181" s="125" t="s">
        <v>152</v>
      </c>
      <c r="L181" s="32"/>
      <c r="M181" s="130" t="s">
        <v>44</v>
      </c>
      <c r="N181" s="131" t="s">
        <v>53</v>
      </c>
      <c r="P181" s="132">
        <f>O181*H181</f>
        <v>0</v>
      </c>
      <c r="Q181" s="132">
        <v>4.0000000000000003E-5</v>
      </c>
      <c r="R181" s="132">
        <f>Q181*H181</f>
        <v>4.0000000000000001E-3</v>
      </c>
      <c r="S181" s="132">
        <v>0</v>
      </c>
      <c r="T181" s="133">
        <f>S181*H181</f>
        <v>0</v>
      </c>
      <c r="AR181" s="134" t="s">
        <v>153</v>
      </c>
      <c r="AT181" s="134" t="s">
        <v>148</v>
      </c>
      <c r="AU181" s="134" t="s">
        <v>92</v>
      </c>
      <c r="AY181" s="16" t="s">
        <v>145</v>
      </c>
      <c r="BE181" s="135">
        <f>IF(N181="základní",J181,0)</f>
        <v>0</v>
      </c>
      <c r="BF181" s="135">
        <f>IF(N181="snížená",J181,0)</f>
        <v>0</v>
      </c>
      <c r="BG181" s="135">
        <f>IF(N181="zákl. přenesená",J181,0)</f>
        <v>0</v>
      </c>
      <c r="BH181" s="135">
        <f>IF(N181="sníž. přenesená",J181,0)</f>
        <v>0</v>
      </c>
      <c r="BI181" s="135">
        <f>IF(N181="nulová",J181,0)</f>
        <v>0</v>
      </c>
      <c r="BJ181" s="16" t="s">
        <v>90</v>
      </c>
      <c r="BK181" s="135">
        <f>ROUND(I181*H181,2)</f>
        <v>0</v>
      </c>
      <c r="BL181" s="16" t="s">
        <v>153</v>
      </c>
      <c r="BM181" s="134" t="s">
        <v>260</v>
      </c>
    </row>
    <row r="182" spans="2:65" s="1" customFormat="1" ht="11.25">
      <c r="B182" s="32"/>
      <c r="D182" s="136" t="s">
        <v>155</v>
      </c>
      <c r="F182" s="137" t="s">
        <v>261</v>
      </c>
      <c r="I182" s="138"/>
      <c r="L182" s="32"/>
      <c r="M182" s="139"/>
      <c r="T182" s="53"/>
      <c r="AT182" s="16" t="s">
        <v>155</v>
      </c>
      <c r="AU182" s="16" t="s">
        <v>92</v>
      </c>
    </row>
    <row r="183" spans="2:65" s="13" customFormat="1" ht="11.25">
      <c r="B183" s="147"/>
      <c r="D183" s="141" t="s">
        <v>157</v>
      </c>
      <c r="E183" s="148" t="s">
        <v>44</v>
      </c>
      <c r="F183" s="149" t="s">
        <v>262</v>
      </c>
      <c r="H183" s="150">
        <v>100</v>
      </c>
      <c r="I183" s="151"/>
      <c r="L183" s="147"/>
      <c r="M183" s="152"/>
      <c r="T183" s="153"/>
      <c r="AT183" s="148" t="s">
        <v>157</v>
      </c>
      <c r="AU183" s="148" t="s">
        <v>92</v>
      </c>
      <c r="AV183" s="13" t="s">
        <v>92</v>
      </c>
      <c r="AW183" s="13" t="s">
        <v>42</v>
      </c>
      <c r="AX183" s="13" t="s">
        <v>90</v>
      </c>
      <c r="AY183" s="148" t="s">
        <v>145</v>
      </c>
    </row>
    <row r="184" spans="2:65" s="1" customFormat="1" ht="24.2" customHeight="1">
      <c r="B184" s="32"/>
      <c r="C184" s="123" t="s">
        <v>263</v>
      </c>
      <c r="D184" s="123" t="s">
        <v>148</v>
      </c>
      <c r="E184" s="124" t="s">
        <v>264</v>
      </c>
      <c r="F184" s="125" t="s">
        <v>265</v>
      </c>
      <c r="G184" s="126" t="s">
        <v>163</v>
      </c>
      <c r="H184" s="127">
        <v>9.2309999999999999</v>
      </c>
      <c r="I184" s="128"/>
      <c r="J184" s="129">
        <f>ROUND(I184*H184,2)</f>
        <v>0</v>
      </c>
      <c r="K184" s="125" t="s">
        <v>152</v>
      </c>
      <c r="L184" s="32"/>
      <c r="M184" s="130" t="s">
        <v>44</v>
      </c>
      <c r="N184" s="131" t="s">
        <v>53</v>
      </c>
      <c r="P184" s="132">
        <f>O184*H184</f>
        <v>0</v>
      </c>
      <c r="Q184" s="132">
        <v>0</v>
      </c>
      <c r="R184" s="132">
        <f>Q184*H184</f>
        <v>0</v>
      </c>
      <c r="S184" s="132">
        <v>0.128</v>
      </c>
      <c r="T184" s="133">
        <f>S184*H184</f>
        <v>1.181568</v>
      </c>
      <c r="AR184" s="134" t="s">
        <v>153</v>
      </c>
      <c r="AT184" s="134" t="s">
        <v>148</v>
      </c>
      <c r="AU184" s="134" t="s">
        <v>92</v>
      </c>
      <c r="AY184" s="16" t="s">
        <v>145</v>
      </c>
      <c r="BE184" s="135">
        <f>IF(N184="základní",J184,0)</f>
        <v>0</v>
      </c>
      <c r="BF184" s="135">
        <f>IF(N184="snížená",J184,0)</f>
        <v>0</v>
      </c>
      <c r="BG184" s="135">
        <f>IF(N184="zákl. přenesená",J184,0)</f>
        <v>0</v>
      </c>
      <c r="BH184" s="135">
        <f>IF(N184="sníž. přenesená",J184,0)</f>
        <v>0</v>
      </c>
      <c r="BI184" s="135">
        <f>IF(N184="nulová",J184,0)</f>
        <v>0</v>
      </c>
      <c r="BJ184" s="16" t="s">
        <v>90</v>
      </c>
      <c r="BK184" s="135">
        <f>ROUND(I184*H184,2)</f>
        <v>0</v>
      </c>
      <c r="BL184" s="16" t="s">
        <v>153</v>
      </c>
      <c r="BM184" s="134" t="s">
        <v>266</v>
      </c>
    </row>
    <row r="185" spans="2:65" s="1" customFormat="1" ht="11.25">
      <c r="B185" s="32"/>
      <c r="D185" s="136" t="s">
        <v>155</v>
      </c>
      <c r="F185" s="137" t="s">
        <v>267</v>
      </c>
      <c r="I185" s="138"/>
      <c r="L185" s="32"/>
      <c r="M185" s="139"/>
      <c r="T185" s="53"/>
      <c r="AT185" s="16" t="s">
        <v>155</v>
      </c>
      <c r="AU185" s="16" t="s">
        <v>92</v>
      </c>
    </row>
    <row r="186" spans="2:65" s="13" customFormat="1" ht="11.25">
      <c r="B186" s="147"/>
      <c r="D186" s="141" t="s">
        <v>157</v>
      </c>
      <c r="E186" s="148" t="s">
        <v>44</v>
      </c>
      <c r="F186" s="149" t="s">
        <v>268</v>
      </c>
      <c r="H186" s="150">
        <v>9.2309999999999999</v>
      </c>
      <c r="I186" s="151"/>
      <c r="L186" s="147"/>
      <c r="M186" s="152"/>
      <c r="T186" s="153"/>
      <c r="AT186" s="148" t="s">
        <v>157</v>
      </c>
      <c r="AU186" s="148" t="s">
        <v>92</v>
      </c>
      <c r="AV186" s="13" t="s">
        <v>92</v>
      </c>
      <c r="AW186" s="13" t="s">
        <v>42</v>
      </c>
      <c r="AX186" s="13" t="s">
        <v>90</v>
      </c>
      <c r="AY186" s="148" t="s">
        <v>145</v>
      </c>
    </row>
    <row r="187" spans="2:65" s="1" customFormat="1" ht="24.2" customHeight="1">
      <c r="B187" s="32"/>
      <c r="C187" s="123" t="s">
        <v>269</v>
      </c>
      <c r="D187" s="123" t="s">
        <v>148</v>
      </c>
      <c r="E187" s="124" t="s">
        <v>270</v>
      </c>
      <c r="F187" s="125" t="s">
        <v>271</v>
      </c>
      <c r="G187" s="126" t="s">
        <v>163</v>
      </c>
      <c r="H187" s="127">
        <v>19.062999999999999</v>
      </c>
      <c r="I187" s="128"/>
      <c r="J187" s="129">
        <f>ROUND(I187*H187,2)</f>
        <v>0</v>
      </c>
      <c r="K187" s="125" t="s">
        <v>152</v>
      </c>
      <c r="L187" s="32"/>
      <c r="M187" s="130" t="s">
        <v>44</v>
      </c>
      <c r="N187" s="131" t="s">
        <v>53</v>
      </c>
      <c r="P187" s="132">
        <f>O187*H187</f>
        <v>0</v>
      </c>
      <c r="Q187" s="132">
        <v>0</v>
      </c>
      <c r="R187" s="132">
        <f>Q187*H187</f>
        <v>0</v>
      </c>
      <c r="S187" s="132">
        <v>0.188</v>
      </c>
      <c r="T187" s="133">
        <f>S187*H187</f>
        <v>3.5838439999999996</v>
      </c>
      <c r="AR187" s="134" t="s">
        <v>153</v>
      </c>
      <c r="AT187" s="134" t="s">
        <v>148</v>
      </c>
      <c r="AU187" s="134" t="s">
        <v>92</v>
      </c>
      <c r="AY187" s="16" t="s">
        <v>145</v>
      </c>
      <c r="BE187" s="135">
        <f>IF(N187="základní",J187,0)</f>
        <v>0</v>
      </c>
      <c r="BF187" s="135">
        <f>IF(N187="snížená",J187,0)</f>
        <v>0</v>
      </c>
      <c r="BG187" s="135">
        <f>IF(N187="zákl. přenesená",J187,0)</f>
        <v>0</v>
      </c>
      <c r="BH187" s="135">
        <f>IF(N187="sníž. přenesená",J187,0)</f>
        <v>0</v>
      </c>
      <c r="BI187" s="135">
        <f>IF(N187="nulová",J187,0)</f>
        <v>0</v>
      </c>
      <c r="BJ187" s="16" t="s">
        <v>90</v>
      </c>
      <c r="BK187" s="135">
        <f>ROUND(I187*H187,2)</f>
        <v>0</v>
      </c>
      <c r="BL187" s="16" t="s">
        <v>153</v>
      </c>
      <c r="BM187" s="134" t="s">
        <v>272</v>
      </c>
    </row>
    <row r="188" spans="2:65" s="1" customFormat="1" ht="11.25">
      <c r="B188" s="32"/>
      <c r="D188" s="136" t="s">
        <v>155</v>
      </c>
      <c r="F188" s="137" t="s">
        <v>273</v>
      </c>
      <c r="I188" s="138"/>
      <c r="L188" s="32"/>
      <c r="M188" s="139"/>
      <c r="T188" s="53"/>
      <c r="AT188" s="16" t="s">
        <v>155</v>
      </c>
      <c r="AU188" s="16" t="s">
        <v>92</v>
      </c>
    </row>
    <row r="189" spans="2:65" s="13" customFormat="1" ht="11.25">
      <c r="B189" s="147"/>
      <c r="D189" s="141" t="s">
        <v>157</v>
      </c>
      <c r="E189" s="148" t="s">
        <v>44</v>
      </c>
      <c r="F189" s="149" t="s">
        <v>274</v>
      </c>
      <c r="H189" s="150">
        <v>14.663</v>
      </c>
      <c r="I189" s="151"/>
      <c r="L189" s="147"/>
      <c r="M189" s="152"/>
      <c r="T189" s="153"/>
      <c r="AT189" s="148" t="s">
        <v>157</v>
      </c>
      <c r="AU189" s="148" t="s">
        <v>92</v>
      </c>
      <c r="AV189" s="13" t="s">
        <v>92</v>
      </c>
      <c r="AW189" s="13" t="s">
        <v>42</v>
      </c>
      <c r="AX189" s="13" t="s">
        <v>82</v>
      </c>
      <c r="AY189" s="148" t="s">
        <v>145</v>
      </c>
    </row>
    <row r="190" spans="2:65" s="13" customFormat="1" ht="11.25">
      <c r="B190" s="147"/>
      <c r="D190" s="141" t="s">
        <v>157</v>
      </c>
      <c r="E190" s="148" t="s">
        <v>44</v>
      </c>
      <c r="F190" s="149" t="s">
        <v>275</v>
      </c>
      <c r="H190" s="150">
        <v>4.4000000000000004</v>
      </c>
      <c r="I190" s="151"/>
      <c r="L190" s="147"/>
      <c r="M190" s="152"/>
      <c r="T190" s="153"/>
      <c r="AT190" s="148" t="s">
        <v>157</v>
      </c>
      <c r="AU190" s="148" t="s">
        <v>92</v>
      </c>
      <c r="AV190" s="13" t="s">
        <v>92</v>
      </c>
      <c r="AW190" s="13" t="s">
        <v>42</v>
      </c>
      <c r="AX190" s="13" t="s">
        <v>82</v>
      </c>
      <c r="AY190" s="148" t="s">
        <v>145</v>
      </c>
    </row>
    <row r="191" spans="2:65" s="14" customFormat="1" ht="11.25">
      <c r="B191" s="154"/>
      <c r="D191" s="141" t="s">
        <v>157</v>
      </c>
      <c r="E191" s="155" t="s">
        <v>44</v>
      </c>
      <c r="F191" s="156" t="s">
        <v>160</v>
      </c>
      <c r="H191" s="157">
        <v>19.062999999999999</v>
      </c>
      <c r="I191" s="158"/>
      <c r="L191" s="154"/>
      <c r="M191" s="159"/>
      <c r="T191" s="160"/>
      <c r="AT191" s="155" t="s">
        <v>157</v>
      </c>
      <c r="AU191" s="155" t="s">
        <v>92</v>
      </c>
      <c r="AV191" s="14" t="s">
        <v>153</v>
      </c>
      <c r="AW191" s="14" t="s">
        <v>42</v>
      </c>
      <c r="AX191" s="14" t="s">
        <v>90</v>
      </c>
      <c r="AY191" s="155" t="s">
        <v>145</v>
      </c>
    </row>
    <row r="192" spans="2:65" s="1" customFormat="1" ht="37.9" customHeight="1">
      <c r="B192" s="32"/>
      <c r="C192" s="123" t="s">
        <v>276</v>
      </c>
      <c r="D192" s="123" t="s">
        <v>148</v>
      </c>
      <c r="E192" s="124" t="s">
        <v>277</v>
      </c>
      <c r="F192" s="125" t="s">
        <v>278</v>
      </c>
      <c r="G192" s="126" t="s">
        <v>163</v>
      </c>
      <c r="H192" s="127">
        <v>0.7</v>
      </c>
      <c r="I192" s="128"/>
      <c r="J192" s="129">
        <f>ROUND(I192*H192,2)</f>
        <v>0</v>
      </c>
      <c r="K192" s="125" t="s">
        <v>152</v>
      </c>
      <c r="L192" s="32"/>
      <c r="M192" s="130" t="s">
        <v>44</v>
      </c>
      <c r="N192" s="131" t="s">
        <v>53</v>
      </c>
      <c r="P192" s="132">
        <f>O192*H192</f>
        <v>0</v>
      </c>
      <c r="Q192" s="132">
        <v>0</v>
      </c>
      <c r="R192" s="132">
        <f>Q192*H192</f>
        <v>0</v>
      </c>
      <c r="S192" s="132">
        <v>4.1000000000000002E-2</v>
      </c>
      <c r="T192" s="133">
        <f>S192*H192</f>
        <v>2.87E-2</v>
      </c>
      <c r="AR192" s="134" t="s">
        <v>153</v>
      </c>
      <c r="AT192" s="134" t="s">
        <v>148</v>
      </c>
      <c r="AU192" s="134" t="s">
        <v>92</v>
      </c>
      <c r="AY192" s="16" t="s">
        <v>145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6" t="s">
        <v>90</v>
      </c>
      <c r="BK192" s="135">
        <f>ROUND(I192*H192,2)</f>
        <v>0</v>
      </c>
      <c r="BL192" s="16" t="s">
        <v>153</v>
      </c>
      <c r="BM192" s="134" t="s">
        <v>279</v>
      </c>
    </row>
    <row r="193" spans="2:65" s="1" customFormat="1" ht="11.25">
      <c r="B193" s="32"/>
      <c r="D193" s="136" t="s">
        <v>155</v>
      </c>
      <c r="F193" s="137" t="s">
        <v>280</v>
      </c>
      <c r="I193" s="138"/>
      <c r="L193" s="32"/>
      <c r="M193" s="139"/>
      <c r="T193" s="53"/>
      <c r="AT193" s="16" t="s">
        <v>155</v>
      </c>
      <c r="AU193" s="16" t="s">
        <v>92</v>
      </c>
    </row>
    <row r="194" spans="2:65" s="13" customFormat="1" ht="11.25">
      <c r="B194" s="147"/>
      <c r="D194" s="141" t="s">
        <v>157</v>
      </c>
      <c r="E194" s="148" t="s">
        <v>44</v>
      </c>
      <c r="F194" s="149" t="s">
        <v>281</v>
      </c>
      <c r="H194" s="150">
        <v>0.7</v>
      </c>
      <c r="I194" s="151"/>
      <c r="L194" s="147"/>
      <c r="M194" s="152"/>
      <c r="T194" s="153"/>
      <c r="AT194" s="148" t="s">
        <v>157</v>
      </c>
      <c r="AU194" s="148" t="s">
        <v>92</v>
      </c>
      <c r="AV194" s="13" t="s">
        <v>92</v>
      </c>
      <c r="AW194" s="13" t="s">
        <v>42</v>
      </c>
      <c r="AX194" s="13" t="s">
        <v>90</v>
      </c>
      <c r="AY194" s="148" t="s">
        <v>145</v>
      </c>
    </row>
    <row r="195" spans="2:65" s="1" customFormat="1" ht="55.5" customHeight="1">
      <c r="B195" s="32"/>
      <c r="C195" s="123" t="s">
        <v>282</v>
      </c>
      <c r="D195" s="123" t="s">
        <v>148</v>
      </c>
      <c r="E195" s="124" t="s">
        <v>283</v>
      </c>
      <c r="F195" s="125" t="s">
        <v>284</v>
      </c>
      <c r="G195" s="126" t="s">
        <v>163</v>
      </c>
      <c r="H195" s="127">
        <v>3</v>
      </c>
      <c r="I195" s="128"/>
      <c r="J195" s="129">
        <f>ROUND(I195*H195,2)</f>
        <v>0</v>
      </c>
      <c r="K195" s="125" t="s">
        <v>152</v>
      </c>
      <c r="L195" s="32"/>
      <c r="M195" s="130" t="s">
        <v>44</v>
      </c>
      <c r="N195" s="131" t="s">
        <v>53</v>
      </c>
      <c r="P195" s="132">
        <f>O195*H195</f>
        <v>0</v>
      </c>
      <c r="Q195" s="132">
        <v>0</v>
      </c>
      <c r="R195" s="132">
        <f>Q195*H195</f>
        <v>0</v>
      </c>
      <c r="S195" s="132">
        <v>0.27</v>
      </c>
      <c r="T195" s="133">
        <f>S195*H195</f>
        <v>0.81</v>
      </c>
      <c r="AR195" s="134" t="s">
        <v>153</v>
      </c>
      <c r="AT195" s="134" t="s">
        <v>148</v>
      </c>
      <c r="AU195" s="134" t="s">
        <v>92</v>
      </c>
      <c r="AY195" s="16" t="s">
        <v>145</v>
      </c>
      <c r="BE195" s="135">
        <f>IF(N195="základní",J195,0)</f>
        <v>0</v>
      </c>
      <c r="BF195" s="135">
        <f>IF(N195="snížená",J195,0)</f>
        <v>0</v>
      </c>
      <c r="BG195" s="135">
        <f>IF(N195="zákl. přenesená",J195,0)</f>
        <v>0</v>
      </c>
      <c r="BH195" s="135">
        <f>IF(N195="sníž. přenesená",J195,0)</f>
        <v>0</v>
      </c>
      <c r="BI195" s="135">
        <f>IF(N195="nulová",J195,0)</f>
        <v>0</v>
      </c>
      <c r="BJ195" s="16" t="s">
        <v>90</v>
      </c>
      <c r="BK195" s="135">
        <f>ROUND(I195*H195,2)</f>
        <v>0</v>
      </c>
      <c r="BL195" s="16" t="s">
        <v>153</v>
      </c>
      <c r="BM195" s="134" t="s">
        <v>285</v>
      </c>
    </row>
    <row r="196" spans="2:65" s="1" customFormat="1" ht="11.25">
      <c r="B196" s="32"/>
      <c r="D196" s="136" t="s">
        <v>155</v>
      </c>
      <c r="F196" s="137" t="s">
        <v>286</v>
      </c>
      <c r="I196" s="138"/>
      <c r="L196" s="32"/>
      <c r="M196" s="139"/>
      <c r="T196" s="53"/>
      <c r="AT196" s="16" t="s">
        <v>155</v>
      </c>
      <c r="AU196" s="16" t="s">
        <v>92</v>
      </c>
    </row>
    <row r="197" spans="2:65" s="12" customFormat="1" ht="11.25">
      <c r="B197" s="140"/>
      <c r="D197" s="141" t="s">
        <v>157</v>
      </c>
      <c r="E197" s="142" t="s">
        <v>44</v>
      </c>
      <c r="F197" s="143" t="s">
        <v>287</v>
      </c>
      <c r="H197" s="142" t="s">
        <v>44</v>
      </c>
      <c r="I197" s="144"/>
      <c r="L197" s="140"/>
      <c r="M197" s="145"/>
      <c r="T197" s="146"/>
      <c r="AT197" s="142" t="s">
        <v>157</v>
      </c>
      <c r="AU197" s="142" t="s">
        <v>92</v>
      </c>
      <c r="AV197" s="12" t="s">
        <v>90</v>
      </c>
      <c r="AW197" s="12" t="s">
        <v>42</v>
      </c>
      <c r="AX197" s="12" t="s">
        <v>82</v>
      </c>
      <c r="AY197" s="142" t="s">
        <v>145</v>
      </c>
    </row>
    <row r="198" spans="2:65" s="13" customFormat="1" ht="11.25">
      <c r="B198" s="147"/>
      <c r="D198" s="141" t="s">
        <v>157</v>
      </c>
      <c r="E198" s="148" t="s">
        <v>44</v>
      </c>
      <c r="F198" s="149" t="s">
        <v>288</v>
      </c>
      <c r="H198" s="150">
        <v>1</v>
      </c>
      <c r="I198" s="151"/>
      <c r="L198" s="147"/>
      <c r="M198" s="152"/>
      <c r="T198" s="153"/>
      <c r="AT198" s="148" t="s">
        <v>157</v>
      </c>
      <c r="AU198" s="148" t="s">
        <v>92</v>
      </c>
      <c r="AV198" s="13" t="s">
        <v>92</v>
      </c>
      <c r="AW198" s="13" t="s">
        <v>42</v>
      </c>
      <c r="AX198" s="13" t="s">
        <v>82</v>
      </c>
      <c r="AY198" s="148" t="s">
        <v>145</v>
      </c>
    </row>
    <row r="199" spans="2:65" s="13" customFormat="1" ht="11.25">
      <c r="B199" s="147"/>
      <c r="D199" s="141" t="s">
        <v>157</v>
      </c>
      <c r="E199" s="148" t="s">
        <v>44</v>
      </c>
      <c r="F199" s="149" t="s">
        <v>289</v>
      </c>
      <c r="H199" s="150">
        <v>2</v>
      </c>
      <c r="I199" s="151"/>
      <c r="L199" s="147"/>
      <c r="M199" s="152"/>
      <c r="T199" s="153"/>
      <c r="AT199" s="148" t="s">
        <v>157</v>
      </c>
      <c r="AU199" s="148" t="s">
        <v>92</v>
      </c>
      <c r="AV199" s="13" t="s">
        <v>92</v>
      </c>
      <c r="AW199" s="13" t="s">
        <v>42</v>
      </c>
      <c r="AX199" s="13" t="s">
        <v>82</v>
      </c>
      <c r="AY199" s="148" t="s">
        <v>145</v>
      </c>
    </row>
    <row r="200" spans="2:65" s="14" customFormat="1" ht="11.25">
      <c r="B200" s="154"/>
      <c r="D200" s="141" t="s">
        <v>157</v>
      </c>
      <c r="E200" s="155" t="s">
        <v>44</v>
      </c>
      <c r="F200" s="156" t="s">
        <v>160</v>
      </c>
      <c r="H200" s="157">
        <v>3</v>
      </c>
      <c r="I200" s="158"/>
      <c r="L200" s="154"/>
      <c r="M200" s="159"/>
      <c r="T200" s="160"/>
      <c r="AT200" s="155" t="s">
        <v>157</v>
      </c>
      <c r="AU200" s="155" t="s">
        <v>92</v>
      </c>
      <c r="AV200" s="14" t="s">
        <v>153</v>
      </c>
      <c r="AW200" s="14" t="s">
        <v>42</v>
      </c>
      <c r="AX200" s="14" t="s">
        <v>90</v>
      </c>
      <c r="AY200" s="155" t="s">
        <v>145</v>
      </c>
    </row>
    <row r="201" spans="2:65" s="1" customFormat="1" ht="55.5" customHeight="1">
      <c r="B201" s="32"/>
      <c r="C201" s="123" t="s">
        <v>290</v>
      </c>
      <c r="D201" s="123" t="s">
        <v>148</v>
      </c>
      <c r="E201" s="124" t="s">
        <v>291</v>
      </c>
      <c r="F201" s="125" t="s">
        <v>292</v>
      </c>
      <c r="G201" s="126" t="s">
        <v>163</v>
      </c>
      <c r="H201" s="127">
        <v>4.3049999999999997</v>
      </c>
      <c r="I201" s="128"/>
      <c r="J201" s="129">
        <f>ROUND(I201*H201,2)</f>
        <v>0</v>
      </c>
      <c r="K201" s="125" t="s">
        <v>152</v>
      </c>
      <c r="L201" s="32"/>
      <c r="M201" s="130" t="s">
        <v>44</v>
      </c>
      <c r="N201" s="131" t="s">
        <v>53</v>
      </c>
      <c r="P201" s="132">
        <f>O201*H201</f>
        <v>0</v>
      </c>
      <c r="Q201" s="132">
        <v>0</v>
      </c>
      <c r="R201" s="132">
        <f>Q201*H201</f>
        <v>0</v>
      </c>
      <c r="S201" s="132">
        <v>0.27</v>
      </c>
      <c r="T201" s="133">
        <f>S201*H201</f>
        <v>1.16235</v>
      </c>
      <c r="AR201" s="134" t="s">
        <v>153</v>
      </c>
      <c r="AT201" s="134" t="s">
        <v>148</v>
      </c>
      <c r="AU201" s="134" t="s">
        <v>92</v>
      </c>
      <c r="AY201" s="16" t="s">
        <v>145</v>
      </c>
      <c r="BE201" s="135">
        <f>IF(N201="základní",J201,0)</f>
        <v>0</v>
      </c>
      <c r="BF201" s="135">
        <f>IF(N201="snížená",J201,0)</f>
        <v>0</v>
      </c>
      <c r="BG201" s="135">
        <f>IF(N201="zákl. přenesená",J201,0)</f>
        <v>0</v>
      </c>
      <c r="BH201" s="135">
        <f>IF(N201="sníž. přenesená",J201,0)</f>
        <v>0</v>
      </c>
      <c r="BI201" s="135">
        <f>IF(N201="nulová",J201,0)</f>
        <v>0</v>
      </c>
      <c r="BJ201" s="16" t="s">
        <v>90</v>
      </c>
      <c r="BK201" s="135">
        <f>ROUND(I201*H201,2)</f>
        <v>0</v>
      </c>
      <c r="BL201" s="16" t="s">
        <v>153</v>
      </c>
      <c r="BM201" s="134" t="s">
        <v>293</v>
      </c>
    </row>
    <row r="202" spans="2:65" s="1" customFormat="1" ht="11.25">
      <c r="B202" s="32"/>
      <c r="D202" s="136" t="s">
        <v>155</v>
      </c>
      <c r="F202" s="137" t="s">
        <v>294</v>
      </c>
      <c r="I202" s="138"/>
      <c r="L202" s="32"/>
      <c r="M202" s="139"/>
      <c r="T202" s="53"/>
      <c r="AT202" s="16" t="s">
        <v>155</v>
      </c>
      <c r="AU202" s="16" t="s">
        <v>92</v>
      </c>
    </row>
    <row r="203" spans="2:65" s="13" customFormat="1" ht="11.25">
      <c r="B203" s="147"/>
      <c r="D203" s="141" t="s">
        <v>157</v>
      </c>
      <c r="E203" s="148" t="s">
        <v>44</v>
      </c>
      <c r="F203" s="149" t="s">
        <v>295</v>
      </c>
      <c r="H203" s="150">
        <v>2.2549999999999999</v>
      </c>
      <c r="I203" s="151"/>
      <c r="L203" s="147"/>
      <c r="M203" s="152"/>
      <c r="T203" s="153"/>
      <c r="AT203" s="148" t="s">
        <v>157</v>
      </c>
      <c r="AU203" s="148" t="s">
        <v>92</v>
      </c>
      <c r="AV203" s="13" t="s">
        <v>92</v>
      </c>
      <c r="AW203" s="13" t="s">
        <v>42</v>
      </c>
      <c r="AX203" s="13" t="s">
        <v>82</v>
      </c>
      <c r="AY203" s="148" t="s">
        <v>145</v>
      </c>
    </row>
    <row r="204" spans="2:65" s="13" customFormat="1" ht="11.25">
      <c r="B204" s="147"/>
      <c r="D204" s="141" t="s">
        <v>157</v>
      </c>
      <c r="E204" s="148" t="s">
        <v>44</v>
      </c>
      <c r="F204" s="149" t="s">
        <v>296</v>
      </c>
      <c r="H204" s="150">
        <v>2.0499999999999998</v>
      </c>
      <c r="I204" s="151"/>
      <c r="L204" s="147"/>
      <c r="M204" s="152"/>
      <c r="T204" s="153"/>
      <c r="AT204" s="148" t="s">
        <v>157</v>
      </c>
      <c r="AU204" s="148" t="s">
        <v>92</v>
      </c>
      <c r="AV204" s="13" t="s">
        <v>92</v>
      </c>
      <c r="AW204" s="13" t="s">
        <v>42</v>
      </c>
      <c r="AX204" s="13" t="s">
        <v>82</v>
      </c>
      <c r="AY204" s="148" t="s">
        <v>145</v>
      </c>
    </row>
    <row r="205" spans="2:65" s="14" customFormat="1" ht="11.25">
      <c r="B205" s="154"/>
      <c r="D205" s="141" t="s">
        <v>157</v>
      </c>
      <c r="E205" s="155" t="s">
        <v>44</v>
      </c>
      <c r="F205" s="156" t="s">
        <v>160</v>
      </c>
      <c r="H205" s="157">
        <v>4.3049999999999997</v>
      </c>
      <c r="I205" s="158"/>
      <c r="L205" s="154"/>
      <c r="M205" s="159"/>
      <c r="T205" s="160"/>
      <c r="AT205" s="155" t="s">
        <v>157</v>
      </c>
      <c r="AU205" s="155" t="s">
        <v>92</v>
      </c>
      <c r="AV205" s="14" t="s">
        <v>153</v>
      </c>
      <c r="AW205" s="14" t="s">
        <v>42</v>
      </c>
      <c r="AX205" s="14" t="s">
        <v>90</v>
      </c>
      <c r="AY205" s="155" t="s">
        <v>145</v>
      </c>
    </row>
    <row r="206" spans="2:65" s="1" customFormat="1" ht="24.2" customHeight="1">
      <c r="B206" s="32"/>
      <c r="C206" s="123" t="s">
        <v>7</v>
      </c>
      <c r="D206" s="123" t="s">
        <v>148</v>
      </c>
      <c r="E206" s="124" t="s">
        <v>297</v>
      </c>
      <c r="F206" s="125" t="s">
        <v>298</v>
      </c>
      <c r="G206" s="126" t="s">
        <v>163</v>
      </c>
      <c r="H206" s="127">
        <v>4.2</v>
      </c>
      <c r="I206" s="128"/>
      <c r="J206" s="129">
        <f>ROUND(I206*H206,2)</f>
        <v>0</v>
      </c>
      <c r="K206" s="125" t="s">
        <v>152</v>
      </c>
      <c r="L206" s="32"/>
      <c r="M206" s="130" t="s">
        <v>44</v>
      </c>
      <c r="N206" s="131" t="s">
        <v>53</v>
      </c>
      <c r="P206" s="132">
        <f>O206*H206</f>
        <v>0</v>
      </c>
      <c r="Q206" s="132">
        <v>0</v>
      </c>
      <c r="R206" s="132">
        <f>Q206*H206</f>
        <v>0</v>
      </c>
      <c r="S206" s="132">
        <v>0.05</v>
      </c>
      <c r="T206" s="133">
        <f>S206*H206</f>
        <v>0.21000000000000002</v>
      </c>
      <c r="AR206" s="134" t="s">
        <v>153</v>
      </c>
      <c r="AT206" s="134" t="s">
        <v>148</v>
      </c>
      <c r="AU206" s="134" t="s">
        <v>92</v>
      </c>
      <c r="AY206" s="16" t="s">
        <v>145</v>
      </c>
      <c r="BE206" s="135">
        <f>IF(N206="základní",J206,0)</f>
        <v>0</v>
      </c>
      <c r="BF206" s="135">
        <f>IF(N206="snížená",J206,0)</f>
        <v>0</v>
      </c>
      <c r="BG206" s="135">
        <f>IF(N206="zákl. přenesená",J206,0)</f>
        <v>0</v>
      </c>
      <c r="BH206" s="135">
        <f>IF(N206="sníž. přenesená",J206,0)</f>
        <v>0</v>
      </c>
      <c r="BI206" s="135">
        <f>IF(N206="nulová",J206,0)</f>
        <v>0</v>
      </c>
      <c r="BJ206" s="16" t="s">
        <v>90</v>
      </c>
      <c r="BK206" s="135">
        <f>ROUND(I206*H206,2)</f>
        <v>0</v>
      </c>
      <c r="BL206" s="16" t="s">
        <v>153</v>
      </c>
      <c r="BM206" s="134" t="s">
        <v>299</v>
      </c>
    </row>
    <row r="207" spans="2:65" s="1" customFormat="1" ht="11.25">
      <c r="B207" s="32"/>
      <c r="D207" s="136" t="s">
        <v>155</v>
      </c>
      <c r="F207" s="137" t="s">
        <v>300</v>
      </c>
      <c r="I207" s="138"/>
      <c r="L207" s="32"/>
      <c r="M207" s="139"/>
      <c r="T207" s="53"/>
      <c r="AT207" s="16" t="s">
        <v>155</v>
      </c>
      <c r="AU207" s="16" t="s">
        <v>92</v>
      </c>
    </row>
    <row r="208" spans="2:65" s="12" customFormat="1" ht="11.25">
      <c r="B208" s="140"/>
      <c r="D208" s="141" t="s">
        <v>157</v>
      </c>
      <c r="E208" s="142" t="s">
        <v>44</v>
      </c>
      <c r="F208" s="143" t="s">
        <v>187</v>
      </c>
      <c r="H208" s="142" t="s">
        <v>44</v>
      </c>
      <c r="I208" s="144"/>
      <c r="L208" s="140"/>
      <c r="M208" s="145"/>
      <c r="T208" s="146"/>
      <c r="AT208" s="142" t="s">
        <v>157</v>
      </c>
      <c r="AU208" s="142" t="s">
        <v>92</v>
      </c>
      <c r="AV208" s="12" t="s">
        <v>90</v>
      </c>
      <c r="AW208" s="12" t="s">
        <v>42</v>
      </c>
      <c r="AX208" s="12" t="s">
        <v>82</v>
      </c>
      <c r="AY208" s="142" t="s">
        <v>145</v>
      </c>
    </row>
    <row r="209" spans="2:65" s="13" customFormat="1" ht="11.25">
      <c r="B209" s="147"/>
      <c r="D209" s="141" t="s">
        <v>157</v>
      </c>
      <c r="E209" s="148" t="s">
        <v>44</v>
      </c>
      <c r="F209" s="149" t="s">
        <v>188</v>
      </c>
      <c r="H209" s="150">
        <v>4.2</v>
      </c>
      <c r="I209" s="151"/>
      <c r="L209" s="147"/>
      <c r="M209" s="152"/>
      <c r="T209" s="153"/>
      <c r="AT209" s="148" t="s">
        <v>157</v>
      </c>
      <c r="AU209" s="148" t="s">
        <v>92</v>
      </c>
      <c r="AV209" s="13" t="s">
        <v>92</v>
      </c>
      <c r="AW209" s="13" t="s">
        <v>42</v>
      </c>
      <c r="AX209" s="13" t="s">
        <v>82</v>
      </c>
      <c r="AY209" s="148" t="s">
        <v>145</v>
      </c>
    </row>
    <row r="210" spans="2:65" s="14" customFormat="1" ht="11.25">
      <c r="B210" s="154"/>
      <c r="D210" s="141" t="s">
        <v>157</v>
      </c>
      <c r="E210" s="155" t="s">
        <v>44</v>
      </c>
      <c r="F210" s="156" t="s">
        <v>160</v>
      </c>
      <c r="H210" s="157">
        <v>4.2</v>
      </c>
      <c r="I210" s="158"/>
      <c r="L210" s="154"/>
      <c r="M210" s="159"/>
      <c r="T210" s="160"/>
      <c r="AT210" s="155" t="s">
        <v>157</v>
      </c>
      <c r="AU210" s="155" t="s">
        <v>92</v>
      </c>
      <c r="AV210" s="14" t="s">
        <v>153</v>
      </c>
      <c r="AW210" s="14" t="s">
        <v>42</v>
      </c>
      <c r="AX210" s="14" t="s">
        <v>90</v>
      </c>
      <c r="AY210" s="155" t="s">
        <v>145</v>
      </c>
    </row>
    <row r="211" spans="2:65" s="1" customFormat="1" ht="44.25" customHeight="1">
      <c r="B211" s="32"/>
      <c r="C211" s="123" t="s">
        <v>301</v>
      </c>
      <c r="D211" s="123" t="s">
        <v>148</v>
      </c>
      <c r="E211" s="124" t="s">
        <v>302</v>
      </c>
      <c r="F211" s="125" t="s">
        <v>303</v>
      </c>
      <c r="G211" s="126" t="s">
        <v>163</v>
      </c>
      <c r="H211" s="127">
        <v>152.82599999999999</v>
      </c>
      <c r="I211" s="128"/>
      <c r="J211" s="129">
        <f>ROUND(I211*H211,2)</f>
        <v>0</v>
      </c>
      <c r="K211" s="125" t="s">
        <v>152</v>
      </c>
      <c r="L211" s="32"/>
      <c r="M211" s="130" t="s">
        <v>44</v>
      </c>
      <c r="N211" s="131" t="s">
        <v>53</v>
      </c>
      <c r="P211" s="132">
        <f>O211*H211</f>
        <v>0</v>
      </c>
      <c r="Q211" s="132">
        <v>0</v>
      </c>
      <c r="R211" s="132">
        <f>Q211*H211</f>
        <v>0</v>
      </c>
      <c r="S211" s="132">
        <v>4.5999999999999999E-2</v>
      </c>
      <c r="T211" s="133">
        <f>S211*H211</f>
        <v>7.0299959999999997</v>
      </c>
      <c r="AR211" s="134" t="s">
        <v>153</v>
      </c>
      <c r="AT211" s="134" t="s">
        <v>148</v>
      </c>
      <c r="AU211" s="134" t="s">
        <v>92</v>
      </c>
      <c r="AY211" s="16" t="s">
        <v>145</v>
      </c>
      <c r="BE211" s="135">
        <f>IF(N211="základní",J211,0)</f>
        <v>0</v>
      </c>
      <c r="BF211" s="135">
        <f>IF(N211="snížená",J211,0)</f>
        <v>0</v>
      </c>
      <c r="BG211" s="135">
        <f>IF(N211="zákl. přenesená",J211,0)</f>
        <v>0</v>
      </c>
      <c r="BH211" s="135">
        <f>IF(N211="sníž. přenesená",J211,0)</f>
        <v>0</v>
      </c>
      <c r="BI211" s="135">
        <f>IF(N211="nulová",J211,0)</f>
        <v>0</v>
      </c>
      <c r="BJ211" s="16" t="s">
        <v>90</v>
      </c>
      <c r="BK211" s="135">
        <f>ROUND(I211*H211,2)</f>
        <v>0</v>
      </c>
      <c r="BL211" s="16" t="s">
        <v>153</v>
      </c>
      <c r="BM211" s="134" t="s">
        <v>304</v>
      </c>
    </row>
    <row r="212" spans="2:65" s="1" customFormat="1" ht="11.25">
      <c r="B212" s="32"/>
      <c r="D212" s="136" t="s">
        <v>155</v>
      </c>
      <c r="F212" s="137" t="s">
        <v>305</v>
      </c>
      <c r="I212" s="138"/>
      <c r="L212" s="32"/>
      <c r="M212" s="139"/>
      <c r="T212" s="53"/>
      <c r="AT212" s="16" t="s">
        <v>155</v>
      </c>
      <c r="AU212" s="16" t="s">
        <v>92</v>
      </c>
    </row>
    <row r="213" spans="2:65" s="12" customFormat="1" ht="11.25">
      <c r="B213" s="140"/>
      <c r="D213" s="141" t="s">
        <v>157</v>
      </c>
      <c r="E213" s="142" t="s">
        <v>44</v>
      </c>
      <c r="F213" s="143" t="s">
        <v>306</v>
      </c>
      <c r="H213" s="142" t="s">
        <v>44</v>
      </c>
      <c r="I213" s="144"/>
      <c r="L213" s="140"/>
      <c r="M213" s="145"/>
      <c r="T213" s="146"/>
      <c r="AT213" s="142" t="s">
        <v>157</v>
      </c>
      <c r="AU213" s="142" t="s">
        <v>92</v>
      </c>
      <c r="AV213" s="12" t="s">
        <v>90</v>
      </c>
      <c r="AW213" s="12" t="s">
        <v>42</v>
      </c>
      <c r="AX213" s="12" t="s">
        <v>82</v>
      </c>
      <c r="AY213" s="142" t="s">
        <v>145</v>
      </c>
    </row>
    <row r="214" spans="2:65" s="12" customFormat="1" ht="11.25">
      <c r="B214" s="140"/>
      <c r="D214" s="141" t="s">
        <v>157</v>
      </c>
      <c r="E214" s="142" t="s">
        <v>44</v>
      </c>
      <c r="F214" s="143" t="s">
        <v>307</v>
      </c>
      <c r="H214" s="142" t="s">
        <v>44</v>
      </c>
      <c r="I214" s="144"/>
      <c r="L214" s="140"/>
      <c r="M214" s="145"/>
      <c r="T214" s="146"/>
      <c r="AT214" s="142" t="s">
        <v>157</v>
      </c>
      <c r="AU214" s="142" t="s">
        <v>92</v>
      </c>
      <c r="AV214" s="12" t="s">
        <v>90</v>
      </c>
      <c r="AW214" s="12" t="s">
        <v>42</v>
      </c>
      <c r="AX214" s="12" t="s">
        <v>82</v>
      </c>
      <c r="AY214" s="142" t="s">
        <v>145</v>
      </c>
    </row>
    <row r="215" spans="2:65" s="12" customFormat="1" ht="11.25">
      <c r="B215" s="140"/>
      <c r="D215" s="141" t="s">
        <v>157</v>
      </c>
      <c r="E215" s="142" t="s">
        <v>44</v>
      </c>
      <c r="F215" s="143" t="s">
        <v>308</v>
      </c>
      <c r="H215" s="142" t="s">
        <v>44</v>
      </c>
      <c r="I215" s="144"/>
      <c r="L215" s="140"/>
      <c r="M215" s="145"/>
      <c r="T215" s="146"/>
      <c r="AT215" s="142" t="s">
        <v>157</v>
      </c>
      <c r="AU215" s="142" t="s">
        <v>92</v>
      </c>
      <c r="AV215" s="12" t="s">
        <v>90</v>
      </c>
      <c r="AW215" s="12" t="s">
        <v>42</v>
      </c>
      <c r="AX215" s="12" t="s">
        <v>82</v>
      </c>
      <c r="AY215" s="142" t="s">
        <v>145</v>
      </c>
    </row>
    <row r="216" spans="2:65" s="13" customFormat="1" ht="11.25">
      <c r="B216" s="147"/>
      <c r="D216" s="141" t="s">
        <v>157</v>
      </c>
      <c r="E216" s="148" t="s">
        <v>44</v>
      </c>
      <c r="F216" s="149" t="s">
        <v>309</v>
      </c>
      <c r="H216" s="150">
        <v>54.838999999999999</v>
      </c>
      <c r="I216" s="151"/>
      <c r="L216" s="147"/>
      <c r="M216" s="152"/>
      <c r="T216" s="153"/>
      <c r="AT216" s="148" t="s">
        <v>157</v>
      </c>
      <c r="AU216" s="148" t="s">
        <v>92</v>
      </c>
      <c r="AV216" s="13" t="s">
        <v>92</v>
      </c>
      <c r="AW216" s="13" t="s">
        <v>42</v>
      </c>
      <c r="AX216" s="13" t="s">
        <v>82</v>
      </c>
      <c r="AY216" s="148" t="s">
        <v>145</v>
      </c>
    </row>
    <row r="217" spans="2:65" s="12" customFormat="1" ht="11.25">
      <c r="B217" s="140"/>
      <c r="D217" s="141" t="s">
        <v>157</v>
      </c>
      <c r="E217" s="142" t="s">
        <v>44</v>
      </c>
      <c r="F217" s="143" t="s">
        <v>310</v>
      </c>
      <c r="H217" s="142" t="s">
        <v>44</v>
      </c>
      <c r="I217" s="144"/>
      <c r="L217" s="140"/>
      <c r="M217" s="145"/>
      <c r="T217" s="146"/>
      <c r="AT217" s="142" t="s">
        <v>157</v>
      </c>
      <c r="AU217" s="142" t="s">
        <v>92</v>
      </c>
      <c r="AV217" s="12" t="s">
        <v>90</v>
      </c>
      <c r="AW217" s="12" t="s">
        <v>42</v>
      </c>
      <c r="AX217" s="12" t="s">
        <v>82</v>
      </c>
      <c r="AY217" s="142" t="s">
        <v>145</v>
      </c>
    </row>
    <row r="218" spans="2:65" s="13" customFormat="1" ht="11.25">
      <c r="B218" s="147"/>
      <c r="D218" s="141" t="s">
        <v>157</v>
      </c>
      <c r="E218" s="148" t="s">
        <v>44</v>
      </c>
      <c r="F218" s="149" t="s">
        <v>311</v>
      </c>
      <c r="H218" s="150">
        <v>11.47</v>
      </c>
      <c r="I218" s="151"/>
      <c r="L218" s="147"/>
      <c r="M218" s="152"/>
      <c r="T218" s="153"/>
      <c r="AT218" s="148" t="s">
        <v>157</v>
      </c>
      <c r="AU218" s="148" t="s">
        <v>92</v>
      </c>
      <c r="AV218" s="13" t="s">
        <v>92</v>
      </c>
      <c r="AW218" s="13" t="s">
        <v>42</v>
      </c>
      <c r="AX218" s="13" t="s">
        <v>82</v>
      </c>
      <c r="AY218" s="148" t="s">
        <v>145</v>
      </c>
    </row>
    <row r="219" spans="2:65" s="12" customFormat="1" ht="11.25">
      <c r="B219" s="140"/>
      <c r="D219" s="141" t="s">
        <v>157</v>
      </c>
      <c r="E219" s="142" t="s">
        <v>44</v>
      </c>
      <c r="F219" s="143" t="s">
        <v>312</v>
      </c>
      <c r="H219" s="142" t="s">
        <v>44</v>
      </c>
      <c r="I219" s="144"/>
      <c r="L219" s="140"/>
      <c r="M219" s="145"/>
      <c r="T219" s="146"/>
      <c r="AT219" s="142" t="s">
        <v>157</v>
      </c>
      <c r="AU219" s="142" t="s">
        <v>92</v>
      </c>
      <c r="AV219" s="12" t="s">
        <v>90</v>
      </c>
      <c r="AW219" s="12" t="s">
        <v>42</v>
      </c>
      <c r="AX219" s="12" t="s">
        <v>82</v>
      </c>
      <c r="AY219" s="142" t="s">
        <v>145</v>
      </c>
    </row>
    <row r="220" spans="2:65" s="13" customFormat="1" ht="11.25">
      <c r="B220" s="147"/>
      <c r="D220" s="141" t="s">
        <v>157</v>
      </c>
      <c r="E220" s="148" t="s">
        <v>44</v>
      </c>
      <c r="F220" s="149" t="s">
        <v>313</v>
      </c>
      <c r="H220" s="150">
        <v>36.982999999999997</v>
      </c>
      <c r="I220" s="151"/>
      <c r="L220" s="147"/>
      <c r="M220" s="152"/>
      <c r="T220" s="153"/>
      <c r="AT220" s="148" t="s">
        <v>157</v>
      </c>
      <c r="AU220" s="148" t="s">
        <v>92</v>
      </c>
      <c r="AV220" s="13" t="s">
        <v>92</v>
      </c>
      <c r="AW220" s="13" t="s">
        <v>42</v>
      </c>
      <c r="AX220" s="13" t="s">
        <v>82</v>
      </c>
      <c r="AY220" s="148" t="s">
        <v>145</v>
      </c>
    </row>
    <row r="221" spans="2:65" s="12" customFormat="1" ht="11.25">
      <c r="B221" s="140"/>
      <c r="D221" s="141" t="s">
        <v>157</v>
      </c>
      <c r="E221" s="142" t="s">
        <v>44</v>
      </c>
      <c r="F221" s="143" t="s">
        <v>314</v>
      </c>
      <c r="H221" s="142" t="s">
        <v>44</v>
      </c>
      <c r="I221" s="144"/>
      <c r="L221" s="140"/>
      <c r="M221" s="145"/>
      <c r="T221" s="146"/>
      <c r="AT221" s="142" t="s">
        <v>157</v>
      </c>
      <c r="AU221" s="142" t="s">
        <v>92</v>
      </c>
      <c r="AV221" s="12" t="s">
        <v>90</v>
      </c>
      <c r="AW221" s="12" t="s">
        <v>42</v>
      </c>
      <c r="AX221" s="12" t="s">
        <v>82</v>
      </c>
      <c r="AY221" s="142" t="s">
        <v>145</v>
      </c>
    </row>
    <row r="222" spans="2:65" s="12" customFormat="1" ht="11.25">
      <c r="B222" s="140"/>
      <c r="D222" s="141" t="s">
        <v>157</v>
      </c>
      <c r="E222" s="142" t="s">
        <v>44</v>
      </c>
      <c r="F222" s="143" t="s">
        <v>314</v>
      </c>
      <c r="H222" s="142" t="s">
        <v>44</v>
      </c>
      <c r="I222" s="144"/>
      <c r="L222" s="140"/>
      <c r="M222" s="145"/>
      <c r="T222" s="146"/>
      <c r="AT222" s="142" t="s">
        <v>157</v>
      </c>
      <c r="AU222" s="142" t="s">
        <v>92</v>
      </c>
      <c r="AV222" s="12" t="s">
        <v>90</v>
      </c>
      <c r="AW222" s="12" t="s">
        <v>42</v>
      </c>
      <c r="AX222" s="12" t="s">
        <v>82</v>
      </c>
      <c r="AY222" s="142" t="s">
        <v>145</v>
      </c>
    </row>
    <row r="223" spans="2:65" s="13" customFormat="1" ht="22.5">
      <c r="B223" s="147"/>
      <c r="D223" s="141" t="s">
        <v>157</v>
      </c>
      <c r="E223" s="148" t="s">
        <v>44</v>
      </c>
      <c r="F223" s="149" t="s">
        <v>315</v>
      </c>
      <c r="H223" s="150">
        <v>36.963999999999999</v>
      </c>
      <c r="I223" s="151"/>
      <c r="L223" s="147"/>
      <c r="M223" s="152"/>
      <c r="T223" s="153"/>
      <c r="AT223" s="148" t="s">
        <v>157</v>
      </c>
      <c r="AU223" s="148" t="s">
        <v>92</v>
      </c>
      <c r="AV223" s="13" t="s">
        <v>92</v>
      </c>
      <c r="AW223" s="13" t="s">
        <v>42</v>
      </c>
      <c r="AX223" s="13" t="s">
        <v>82</v>
      </c>
      <c r="AY223" s="148" t="s">
        <v>145</v>
      </c>
    </row>
    <row r="224" spans="2:65" s="12" customFormat="1" ht="11.25">
      <c r="B224" s="140"/>
      <c r="D224" s="141" t="s">
        <v>157</v>
      </c>
      <c r="E224" s="142" t="s">
        <v>44</v>
      </c>
      <c r="F224" s="143" t="s">
        <v>204</v>
      </c>
      <c r="H224" s="142" t="s">
        <v>44</v>
      </c>
      <c r="I224" s="144"/>
      <c r="L224" s="140"/>
      <c r="M224" s="145"/>
      <c r="T224" s="146"/>
      <c r="AT224" s="142" t="s">
        <v>157</v>
      </c>
      <c r="AU224" s="142" t="s">
        <v>92</v>
      </c>
      <c r="AV224" s="12" t="s">
        <v>90</v>
      </c>
      <c r="AW224" s="12" t="s">
        <v>42</v>
      </c>
      <c r="AX224" s="12" t="s">
        <v>82</v>
      </c>
      <c r="AY224" s="142" t="s">
        <v>145</v>
      </c>
    </row>
    <row r="225" spans="2:65" s="13" customFormat="1" ht="22.5">
      <c r="B225" s="147"/>
      <c r="D225" s="141" t="s">
        <v>157</v>
      </c>
      <c r="E225" s="148" t="s">
        <v>44</v>
      </c>
      <c r="F225" s="149" t="s">
        <v>316</v>
      </c>
      <c r="H225" s="150">
        <v>12.57</v>
      </c>
      <c r="I225" s="151"/>
      <c r="L225" s="147"/>
      <c r="M225" s="152"/>
      <c r="T225" s="153"/>
      <c r="AT225" s="148" t="s">
        <v>157</v>
      </c>
      <c r="AU225" s="148" t="s">
        <v>92</v>
      </c>
      <c r="AV225" s="13" t="s">
        <v>92</v>
      </c>
      <c r="AW225" s="13" t="s">
        <v>42</v>
      </c>
      <c r="AX225" s="13" t="s">
        <v>82</v>
      </c>
      <c r="AY225" s="148" t="s">
        <v>145</v>
      </c>
    </row>
    <row r="226" spans="2:65" s="14" customFormat="1" ht="11.25">
      <c r="B226" s="154"/>
      <c r="D226" s="141" t="s">
        <v>157</v>
      </c>
      <c r="E226" s="155" t="s">
        <v>44</v>
      </c>
      <c r="F226" s="156" t="s">
        <v>160</v>
      </c>
      <c r="H226" s="157">
        <v>152.82599999999999</v>
      </c>
      <c r="I226" s="158"/>
      <c r="L226" s="154"/>
      <c r="M226" s="159"/>
      <c r="T226" s="160"/>
      <c r="AT226" s="155" t="s">
        <v>157</v>
      </c>
      <c r="AU226" s="155" t="s">
        <v>92</v>
      </c>
      <c r="AV226" s="14" t="s">
        <v>153</v>
      </c>
      <c r="AW226" s="14" t="s">
        <v>42</v>
      </c>
      <c r="AX226" s="14" t="s">
        <v>90</v>
      </c>
      <c r="AY226" s="155" t="s">
        <v>145</v>
      </c>
    </row>
    <row r="227" spans="2:65" s="1" customFormat="1" ht="24.2" customHeight="1">
      <c r="B227" s="32"/>
      <c r="C227" s="123" t="s">
        <v>317</v>
      </c>
      <c r="D227" s="123" t="s">
        <v>148</v>
      </c>
      <c r="E227" s="124" t="s">
        <v>318</v>
      </c>
      <c r="F227" s="125" t="s">
        <v>319</v>
      </c>
      <c r="G227" s="126" t="s">
        <v>320</v>
      </c>
      <c r="H227" s="127">
        <v>2</v>
      </c>
      <c r="I227" s="128"/>
      <c r="J227" s="129">
        <f>ROUND(I227*H227,2)</f>
        <v>0</v>
      </c>
      <c r="K227" s="125" t="s">
        <v>44</v>
      </c>
      <c r="L227" s="32"/>
      <c r="M227" s="130" t="s">
        <v>44</v>
      </c>
      <c r="N227" s="131" t="s">
        <v>53</v>
      </c>
      <c r="P227" s="132">
        <f>O227*H227</f>
        <v>0</v>
      </c>
      <c r="Q227" s="132">
        <v>0</v>
      </c>
      <c r="R227" s="132">
        <f>Q227*H227</f>
        <v>0</v>
      </c>
      <c r="S227" s="132">
        <v>0</v>
      </c>
      <c r="T227" s="133">
        <f>S227*H227</f>
        <v>0</v>
      </c>
      <c r="AR227" s="134" t="s">
        <v>153</v>
      </c>
      <c r="AT227" s="134" t="s">
        <v>148</v>
      </c>
      <c r="AU227" s="134" t="s">
        <v>92</v>
      </c>
      <c r="AY227" s="16" t="s">
        <v>145</v>
      </c>
      <c r="BE227" s="135">
        <f>IF(N227="základní",J227,0)</f>
        <v>0</v>
      </c>
      <c r="BF227" s="135">
        <f>IF(N227="snížená",J227,0)</f>
        <v>0</v>
      </c>
      <c r="BG227" s="135">
        <f>IF(N227="zákl. přenesená",J227,0)</f>
        <v>0</v>
      </c>
      <c r="BH227" s="135">
        <f>IF(N227="sníž. přenesená",J227,0)</f>
        <v>0</v>
      </c>
      <c r="BI227" s="135">
        <f>IF(N227="nulová",J227,0)</f>
        <v>0</v>
      </c>
      <c r="BJ227" s="16" t="s">
        <v>90</v>
      </c>
      <c r="BK227" s="135">
        <f>ROUND(I227*H227,2)</f>
        <v>0</v>
      </c>
      <c r="BL227" s="16" t="s">
        <v>153</v>
      </c>
      <c r="BM227" s="134" t="s">
        <v>321</v>
      </c>
    </row>
    <row r="228" spans="2:65" s="11" customFormat="1" ht="22.9" customHeight="1">
      <c r="B228" s="111"/>
      <c r="D228" s="112" t="s">
        <v>81</v>
      </c>
      <c r="E228" s="121" t="s">
        <v>322</v>
      </c>
      <c r="F228" s="121" t="s">
        <v>323</v>
      </c>
      <c r="I228" s="114"/>
      <c r="J228" s="122">
        <f>BK228</f>
        <v>0</v>
      </c>
      <c r="L228" s="111"/>
      <c r="M228" s="116"/>
      <c r="P228" s="117">
        <f>SUM(P229:P237)</f>
        <v>0</v>
      </c>
      <c r="R228" s="117">
        <f>SUM(R229:R237)</f>
        <v>0</v>
      </c>
      <c r="T228" s="118">
        <f>SUM(T229:T237)</f>
        <v>0</v>
      </c>
      <c r="AR228" s="112" t="s">
        <v>90</v>
      </c>
      <c r="AT228" s="119" t="s">
        <v>81</v>
      </c>
      <c r="AU228" s="119" t="s">
        <v>90</v>
      </c>
      <c r="AY228" s="112" t="s">
        <v>145</v>
      </c>
      <c r="BK228" s="120">
        <f>SUM(BK229:BK237)</f>
        <v>0</v>
      </c>
    </row>
    <row r="229" spans="2:65" s="1" customFormat="1" ht="44.25" customHeight="1">
      <c r="B229" s="32"/>
      <c r="C229" s="123" t="s">
        <v>324</v>
      </c>
      <c r="D229" s="123" t="s">
        <v>148</v>
      </c>
      <c r="E229" s="124" t="s">
        <v>325</v>
      </c>
      <c r="F229" s="125" t="s">
        <v>326</v>
      </c>
      <c r="G229" s="126" t="s">
        <v>151</v>
      </c>
      <c r="H229" s="127">
        <v>29.585000000000001</v>
      </c>
      <c r="I229" s="128"/>
      <c r="J229" s="129">
        <f>ROUND(I229*H229,2)</f>
        <v>0</v>
      </c>
      <c r="K229" s="125" t="s">
        <v>152</v>
      </c>
      <c r="L229" s="32"/>
      <c r="M229" s="130" t="s">
        <v>44</v>
      </c>
      <c r="N229" s="131" t="s">
        <v>53</v>
      </c>
      <c r="P229" s="132">
        <f>O229*H229</f>
        <v>0</v>
      </c>
      <c r="Q229" s="132">
        <v>0</v>
      </c>
      <c r="R229" s="132">
        <f>Q229*H229</f>
        <v>0</v>
      </c>
      <c r="S229" s="132">
        <v>0</v>
      </c>
      <c r="T229" s="133">
        <f>S229*H229</f>
        <v>0</v>
      </c>
      <c r="AR229" s="134" t="s">
        <v>153</v>
      </c>
      <c r="AT229" s="134" t="s">
        <v>148</v>
      </c>
      <c r="AU229" s="134" t="s">
        <v>92</v>
      </c>
      <c r="AY229" s="16" t="s">
        <v>145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6" t="s">
        <v>90</v>
      </c>
      <c r="BK229" s="135">
        <f>ROUND(I229*H229,2)</f>
        <v>0</v>
      </c>
      <c r="BL229" s="16" t="s">
        <v>153</v>
      </c>
      <c r="BM229" s="134" t="s">
        <v>327</v>
      </c>
    </row>
    <row r="230" spans="2:65" s="1" customFormat="1" ht="11.25">
      <c r="B230" s="32"/>
      <c r="D230" s="136" t="s">
        <v>155</v>
      </c>
      <c r="F230" s="137" t="s">
        <v>328</v>
      </c>
      <c r="I230" s="138"/>
      <c r="L230" s="32"/>
      <c r="M230" s="139"/>
      <c r="T230" s="53"/>
      <c r="AT230" s="16" t="s">
        <v>155</v>
      </c>
      <c r="AU230" s="16" t="s">
        <v>92</v>
      </c>
    </row>
    <row r="231" spans="2:65" s="1" customFormat="1" ht="33" customHeight="1">
      <c r="B231" s="32"/>
      <c r="C231" s="123" t="s">
        <v>329</v>
      </c>
      <c r="D231" s="123" t="s">
        <v>148</v>
      </c>
      <c r="E231" s="124" t="s">
        <v>330</v>
      </c>
      <c r="F231" s="125" t="s">
        <v>331</v>
      </c>
      <c r="G231" s="126" t="s">
        <v>151</v>
      </c>
      <c r="H231" s="127">
        <v>29.585000000000001</v>
      </c>
      <c r="I231" s="128"/>
      <c r="J231" s="129">
        <f>ROUND(I231*H231,2)</f>
        <v>0</v>
      </c>
      <c r="K231" s="125" t="s">
        <v>152</v>
      </c>
      <c r="L231" s="32"/>
      <c r="M231" s="130" t="s">
        <v>44</v>
      </c>
      <c r="N231" s="131" t="s">
        <v>53</v>
      </c>
      <c r="P231" s="132">
        <f>O231*H231</f>
        <v>0</v>
      </c>
      <c r="Q231" s="132">
        <v>0</v>
      </c>
      <c r="R231" s="132">
        <f>Q231*H231</f>
        <v>0</v>
      </c>
      <c r="S231" s="132">
        <v>0</v>
      </c>
      <c r="T231" s="133">
        <f>S231*H231</f>
        <v>0</v>
      </c>
      <c r="AR231" s="134" t="s">
        <v>153</v>
      </c>
      <c r="AT231" s="134" t="s">
        <v>148</v>
      </c>
      <c r="AU231" s="134" t="s">
        <v>92</v>
      </c>
      <c r="AY231" s="16" t="s">
        <v>145</v>
      </c>
      <c r="BE231" s="135">
        <f>IF(N231="základní",J231,0)</f>
        <v>0</v>
      </c>
      <c r="BF231" s="135">
        <f>IF(N231="snížená",J231,0)</f>
        <v>0</v>
      </c>
      <c r="BG231" s="135">
        <f>IF(N231="zákl. přenesená",J231,0)</f>
        <v>0</v>
      </c>
      <c r="BH231" s="135">
        <f>IF(N231="sníž. přenesená",J231,0)</f>
        <v>0</v>
      </c>
      <c r="BI231" s="135">
        <f>IF(N231="nulová",J231,0)</f>
        <v>0</v>
      </c>
      <c r="BJ231" s="16" t="s">
        <v>90</v>
      </c>
      <c r="BK231" s="135">
        <f>ROUND(I231*H231,2)</f>
        <v>0</v>
      </c>
      <c r="BL231" s="16" t="s">
        <v>153</v>
      </c>
      <c r="BM231" s="134" t="s">
        <v>332</v>
      </c>
    </row>
    <row r="232" spans="2:65" s="1" customFormat="1" ht="11.25">
      <c r="B232" s="32"/>
      <c r="D232" s="136" t="s">
        <v>155</v>
      </c>
      <c r="F232" s="137" t="s">
        <v>333</v>
      </c>
      <c r="I232" s="138"/>
      <c r="L232" s="32"/>
      <c r="M232" s="139"/>
      <c r="T232" s="53"/>
      <c r="AT232" s="16" t="s">
        <v>155</v>
      </c>
      <c r="AU232" s="16" t="s">
        <v>92</v>
      </c>
    </row>
    <row r="233" spans="2:65" s="1" customFormat="1" ht="44.25" customHeight="1">
      <c r="B233" s="32"/>
      <c r="C233" s="123" t="s">
        <v>334</v>
      </c>
      <c r="D233" s="123" t="s">
        <v>148</v>
      </c>
      <c r="E233" s="124" t="s">
        <v>335</v>
      </c>
      <c r="F233" s="125" t="s">
        <v>336</v>
      </c>
      <c r="G233" s="126" t="s">
        <v>151</v>
      </c>
      <c r="H233" s="127">
        <v>562.11500000000001</v>
      </c>
      <c r="I233" s="128"/>
      <c r="J233" s="129">
        <f>ROUND(I233*H233,2)</f>
        <v>0</v>
      </c>
      <c r="K233" s="125" t="s">
        <v>152</v>
      </c>
      <c r="L233" s="32"/>
      <c r="M233" s="130" t="s">
        <v>44</v>
      </c>
      <c r="N233" s="131" t="s">
        <v>53</v>
      </c>
      <c r="P233" s="132">
        <f>O233*H233</f>
        <v>0</v>
      </c>
      <c r="Q233" s="132">
        <v>0</v>
      </c>
      <c r="R233" s="132">
        <f>Q233*H233</f>
        <v>0</v>
      </c>
      <c r="S233" s="132">
        <v>0</v>
      </c>
      <c r="T233" s="133">
        <f>S233*H233</f>
        <v>0</v>
      </c>
      <c r="AR233" s="134" t="s">
        <v>153</v>
      </c>
      <c r="AT233" s="134" t="s">
        <v>148</v>
      </c>
      <c r="AU233" s="134" t="s">
        <v>92</v>
      </c>
      <c r="AY233" s="16" t="s">
        <v>145</v>
      </c>
      <c r="BE233" s="135">
        <f>IF(N233="základní",J233,0)</f>
        <v>0</v>
      </c>
      <c r="BF233" s="135">
        <f>IF(N233="snížená",J233,0)</f>
        <v>0</v>
      </c>
      <c r="BG233" s="135">
        <f>IF(N233="zákl. přenesená",J233,0)</f>
        <v>0</v>
      </c>
      <c r="BH233" s="135">
        <f>IF(N233="sníž. přenesená",J233,0)</f>
        <v>0</v>
      </c>
      <c r="BI233" s="135">
        <f>IF(N233="nulová",J233,0)</f>
        <v>0</v>
      </c>
      <c r="BJ233" s="16" t="s">
        <v>90</v>
      </c>
      <c r="BK233" s="135">
        <f>ROUND(I233*H233,2)</f>
        <v>0</v>
      </c>
      <c r="BL233" s="16" t="s">
        <v>153</v>
      </c>
      <c r="BM233" s="134" t="s">
        <v>337</v>
      </c>
    </row>
    <row r="234" spans="2:65" s="1" customFormat="1" ht="11.25">
      <c r="B234" s="32"/>
      <c r="D234" s="136" t="s">
        <v>155</v>
      </c>
      <c r="F234" s="137" t="s">
        <v>338</v>
      </c>
      <c r="I234" s="138"/>
      <c r="L234" s="32"/>
      <c r="M234" s="139"/>
      <c r="T234" s="53"/>
      <c r="AT234" s="16" t="s">
        <v>155</v>
      </c>
      <c r="AU234" s="16" t="s">
        <v>92</v>
      </c>
    </row>
    <row r="235" spans="2:65" s="13" customFormat="1" ht="11.25">
      <c r="B235" s="147"/>
      <c r="D235" s="141" t="s">
        <v>157</v>
      </c>
      <c r="F235" s="149" t="s">
        <v>339</v>
      </c>
      <c r="H235" s="150">
        <v>562.11500000000001</v>
      </c>
      <c r="I235" s="151"/>
      <c r="L235" s="147"/>
      <c r="M235" s="152"/>
      <c r="T235" s="153"/>
      <c r="AT235" s="148" t="s">
        <v>157</v>
      </c>
      <c r="AU235" s="148" t="s">
        <v>92</v>
      </c>
      <c r="AV235" s="13" t="s">
        <v>92</v>
      </c>
      <c r="AW235" s="13" t="s">
        <v>4</v>
      </c>
      <c r="AX235" s="13" t="s">
        <v>90</v>
      </c>
      <c r="AY235" s="148" t="s">
        <v>145</v>
      </c>
    </row>
    <row r="236" spans="2:65" s="1" customFormat="1" ht="44.25" customHeight="1">
      <c r="B236" s="32"/>
      <c r="C236" s="123" t="s">
        <v>340</v>
      </c>
      <c r="D236" s="123" t="s">
        <v>148</v>
      </c>
      <c r="E236" s="124" t="s">
        <v>341</v>
      </c>
      <c r="F236" s="125" t="s">
        <v>342</v>
      </c>
      <c r="G236" s="126" t="s">
        <v>151</v>
      </c>
      <c r="H236" s="127">
        <v>29.585000000000001</v>
      </c>
      <c r="I236" s="128"/>
      <c r="J236" s="129">
        <f>ROUND(I236*H236,2)</f>
        <v>0</v>
      </c>
      <c r="K236" s="125" t="s">
        <v>152</v>
      </c>
      <c r="L236" s="32"/>
      <c r="M236" s="130" t="s">
        <v>44</v>
      </c>
      <c r="N236" s="131" t="s">
        <v>53</v>
      </c>
      <c r="P236" s="132">
        <f>O236*H236</f>
        <v>0</v>
      </c>
      <c r="Q236" s="132">
        <v>0</v>
      </c>
      <c r="R236" s="132">
        <f>Q236*H236</f>
        <v>0</v>
      </c>
      <c r="S236" s="132">
        <v>0</v>
      </c>
      <c r="T236" s="133">
        <f>S236*H236</f>
        <v>0</v>
      </c>
      <c r="AR236" s="134" t="s">
        <v>153</v>
      </c>
      <c r="AT236" s="134" t="s">
        <v>148</v>
      </c>
      <c r="AU236" s="134" t="s">
        <v>92</v>
      </c>
      <c r="AY236" s="16" t="s">
        <v>145</v>
      </c>
      <c r="BE236" s="135">
        <f>IF(N236="základní",J236,0)</f>
        <v>0</v>
      </c>
      <c r="BF236" s="135">
        <f>IF(N236="snížená",J236,0)</f>
        <v>0</v>
      </c>
      <c r="BG236" s="135">
        <f>IF(N236="zákl. přenesená",J236,0)</f>
        <v>0</v>
      </c>
      <c r="BH236" s="135">
        <f>IF(N236="sníž. přenesená",J236,0)</f>
        <v>0</v>
      </c>
      <c r="BI236" s="135">
        <f>IF(N236="nulová",J236,0)</f>
        <v>0</v>
      </c>
      <c r="BJ236" s="16" t="s">
        <v>90</v>
      </c>
      <c r="BK236" s="135">
        <f>ROUND(I236*H236,2)</f>
        <v>0</v>
      </c>
      <c r="BL236" s="16" t="s">
        <v>153</v>
      </c>
      <c r="BM236" s="134" t="s">
        <v>343</v>
      </c>
    </row>
    <row r="237" spans="2:65" s="1" customFormat="1" ht="11.25">
      <c r="B237" s="32"/>
      <c r="D237" s="136" t="s">
        <v>155</v>
      </c>
      <c r="F237" s="137" t="s">
        <v>344</v>
      </c>
      <c r="I237" s="138"/>
      <c r="L237" s="32"/>
      <c r="M237" s="139"/>
      <c r="T237" s="53"/>
      <c r="AT237" s="16" t="s">
        <v>155</v>
      </c>
      <c r="AU237" s="16" t="s">
        <v>92</v>
      </c>
    </row>
    <row r="238" spans="2:65" s="11" customFormat="1" ht="22.9" customHeight="1">
      <c r="B238" s="111"/>
      <c r="D238" s="112" t="s">
        <v>81</v>
      </c>
      <c r="E238" s="121" t="s">
        <v>345</v>
      </c>
      <c r="F238" s="121" t="s">
        <v>346</v>
      </c>
      <c r="I238" s="114"/>
      <c r="J238" s="122">
        <f>BK238</f>
        <v>0</v>
      </c>
      <c r="L238" s="111"/>
      <c r="M238" s="116"/>
      <c r="P238" s="117">
        <f>SUM(P239:P240)</f>
        <v>0</v>
      </c>
      <c r="R238" s="117">
        <f>SUM(R239:R240)</f>
        <v>0</v>
      </c>
      <c r="T238" s="118">
        <f>SUM(T239:T240)</f>
        <v>0</v>
      </c>
      <c r="AR238" s="112" t="s">
        <v>90</v>
      </c>
      <c r="AT238" s="119" t="s">
        <v>81</v>
      </c>
      <c r="AU238" s="119" t="s">
        <v>90</v>
      </c>
      <c r="AY238" s="112" t="s">
        <v>145</v>
      </c>
      <c r="BK238" s="120">
        <f>SUM(BK239:BK240)</f>
        <v>0</v>
      </c>
    </row>
    <row r="239" spans="2:65" s="1" customFormat="1" ht="55.5" customHeight="1">
      <c r="B239" s="32"/>
      <c r="C239" s="123" t="s">
        <v>347</v>
      </c>
      <c r="D239" s="123" t="s">
        <v>148</v>
      </c>
      <c r="E239" s="124" t="s">
        <v>348</v>
      </c>
      <c r="F239" s="125" t="s">
        <v>349</v>
      </c>
      <c r="G239" s="126" t="s">
        <v>151</v>
      </c>
      <c r="H239" s="127">
        <v>12.348000000000001</v>
      </c>
      <c r="I239" s="128"/>
      <c r="J239" s="129">
        <f>ROUND(I239*H239,2)</f>
        <v>0</v>
      </c>
      <c r="K239" s="125" t="s">
        <v>152</v>
      </c>
      <c r="L239" s="32"/>
      <c r="M239" s="130" t="s">
        <v>44</v>
      </c>
      <c r="N239" s="131" t="s">
        <v>53</v>
      </c>
      <c r="P239" s="132">
        <f>O239*H239</f>
        <v>0</v>
      </c>
      <c r="Q239" s="132">
        <v>0</v>
      </c>
      <c r="R239" s="132">
        <f>Q239*H239</f>
        <v>0</v>
      </c>
      <c r="S239" s="132">
        <v>0</v>
      </c>
      <c r="T239" s="133">
        <f>S239*H239</f>
        <v>0</v>
      </c>
      <c r="AR239" s="134" t="s">
        <v>153</v>
      </c>
      <c r="AT239" s="134" t="s">
        <v>148</v>
      </c>
      <c r="AU239" s="134" t="s">
        <v>92</v>
      </c>
      <c r="AY239" s="16" t="s">
        <v>145</v>
      </c>
      <c r="BE239" s="135">
        <f>IF(N239="základní",J239,0)</f>
        <v>0</v>
      </c>
      <c r="BF239" s="135">
        <f>IF(N239="snížená",J239,0)</f>
        <v>0</v>
      </c>
      <c r="BG239" s="135">
        <f>IF(N239="zákl. přenesená",J239,0)</f>
        <v>0</v>
      </c>
      <c r="BH239" s="135">
        <f>IF(N239="sníž. přenesená",J239,0)</f>
        <v>0</v>
      </c>
      <c r="BI239" s="135">
        <f>IF(N239="nulová",J239,0)</f>
        <v>0</v>
      </c>
      <c r="BJ239" s="16" t="s">
        <v>90</v>
      </c>
      <c r="BK239" s="135">
        <f>ROUND(I239*H239,2)</f>
        <v>0</v>
      </c>
      <c r="BL239" s="16" t="s">
        <v>153</v>
      </c>
      <c r="BM239" s="134" t="s">
        <v>350</v>
      </c>
    </row>
    <row r="240" spans="2:65" s="1" customFormat="1" ht="11.25">
      <c r="B240" s="32"/>
      <c r="D240" s="136" t="s">
        <v>155</v>
      </c>
      <c r="F240" s="137" t="s">
        <v>351</v>
      </c>
      <c r="I240" s="138"/>
      <c r="L240" s="32"/>
      <c r="M240" s="139"/>
      <c r="T240" s="53"/>
      <c r="AT240" s="16" t="s">
        <v>155</v>
      </c>
      <c r="AU240" s="16" t="s">
        <v>92</v>
      </c>
    </row>
    <row r="241" spans="2:65" s="11" customFormat="1" ht="25.9" customHeight="1">
      <c r="B241" s="111"/>
      <c r="D241" s="112" t="s">
        <v>81</v>
      </c>
      <c r="E241" s="113" t="s">
        <v>352</v>
      </c>
      <c r="F241" s="113" t="s">
        <v>353</v>
      </c>
      <c r="I241" s="114"/>
      <c r="J241" s="115">
        <f>BK241</f>
        <v>0</v>
      </c>
      <c r="L241" s="111"/>
      <c r="M241" s="116"/>
      <c r="P241" s="117">
        <f>P242+P255+P261+P278+P287+P293+P301+P368+P396+P452+P471+P506+P514+P566+P610+P623+P676</f>
        <v>0</v>
      </c>
      <c r="R241" s="117">
        <f>R242+R255+R261+R278+R287+R293+R301+R368+R396+R452+R471+R506+R514+R566+R610+R623+R676</f>
        <v>6.4018434199999996</v>
      </c>
      <c r="T241" s="118">
        <f>T242+T255+T261+T278+T287+T293+T301+T368+T396+T452+T471+T506+T514+T566+T610+T623+T676</f>
        <v>15.57838866</v>
      </c>
      <c r="AR241" s="112" t="s">
        <v>92</v>
      </c>
      <c r="AT241" s="119" t="s">
        <v>81</v>
      </c>
      <c r="AU241" s="119" t="s">
        <v>82</v>
      </c>
      <c r="AY241" s="112" t="s">
        <v>145</v>
      </c>
      <c r="BK241" s="120">
        <f>BK242+BK255+BK261+BK278+BK287+BK293+BK301+BK368+BK396+BK452+BK471+BK506+BK514+BK566+BK610+BK623+BK676</f>
        <v>0</v>
      </c>
    </row>
    <row r="242" spans="2:65" s="11" customFormat="1" ht="22.9" customHeight="1">
      <c r="B242" s="111"/>
      <c r="D242" s="112" t="s">
        <v>81</v>
      </c>
      <c r="E242" s="121" t="s">
        <v>354</v>
      </c>
      <c r="F242" s="121" t="s">
        <v>355</v>
      </c>
      <c r="I242" s="114"/>
      <c r="J242" s="122">
        <f>BK242</f>
        <v>0</v>
      </c>
      <c r="L242" s="111"/>
      <c r="M242" s="116"/>
      <c r="P242" s="117">
        <f>SUM(P243:P254)</f>
        <v>0</v>
      </c>
      <c r="R242" s="117">
        <f>SUM(R243:R254)</f>
        <v>3.4660000000000003E-2</v>
      </c>
      <c r="T242" s="118">
        <f>SUM(T243:T254)</f>
        <v>0</v>
      </c>
      <c r="AR242" s="112" t="s">
        <v>92</v>
      </c>
      <c r="AT242" s="119" t="s">
        <v>81</v>
      </c>
      <c r="AU242" s="119" t="s">
        <v>90</v>
      </c>
      <c r="AY242" s="112" t="s">
        <v>145</v>
      </c>
      <c r="BK242" s="120">
        <f>SUM(BK243:BK254)</f>
        <v>0</v>
      </c>
    </row>
    <row r="243" spans="2:65" s="1" customFormat="1" ht="24.2" customHeight="1">
      <c r="B243" s="32"/>
      <c r="C243" s="123" t="s">
        <v>356</v>
      </c>
      <c r="D243" s="123" t="s">
        <v>148</v>
      </c>
      <c r="E243" s="124" t="s">
        <v>357</v>
      </c>
      <c r="F243" s="125" t="s">
        <v>358</v>
      </c>
      <c r="G243" s="126" t="s">
        <v>209</v>
      </c>
      <c r="H243" s="127">
        <v>2</v>
      </c>
      <c r="I243" s="128"/>
      <c r="J243" s="129">
        <f>ROUND(I243*H243,2)</f>
        <v>0</v>
      </c>
      <c r="K243" s="125" t="s">
        <v>152</v>
      </c>
      <c r="L243" s="32"/>
      <c r="M243" s="130" t="s">
        <v>44</v>
      </c>
      <c r="N243" s="131" t="s">
        <v>53</v>
      </c>
      <c r="P243" s="132">
        <f>O243*H243</f>
        <v>0</v>
      </c>
      <c r="Q243" s="132">
        <v>1.6320000000000001E-2</v>
      </c>
      <c r="R243" s="132">
        <f>Q243*H243</f>
        <v>3.2640000000000002E-2</v>
      </c>
      <c r="S243" s="132">
        <v>0</v>
      </c>
      <c r="T243" s="133">
        <f>S243*H243</f>
        <v>0</v>
      </c>
      <c r="AR243" s="134" t="s">
        <v>263</v>
      </c>
      <c r="AT243" s="134" t="s">
        <v>148</v>
      </c>
      <c r="AU243" s="134" t="s">
        <v>92</v>
      </c>
      <c r="AY243" s="16" t="s">
        <v>145</v>
      </c>
      <c r="BE243" s="135">
        <f>IF(N243="základní",J243,0)</f>
        <v>0</v>
      </c>
      <c r="BF243" s="135">
        <f>IF(N243="snížená",J243,0)</f>
        <v>0</v>
      </c>
      <c r="BG243" s="135">
        <f>IF(N243="zákl. přenesená",J243,0)</f>
        <v>0</v>
      </c>
      <c r="BH243" s="135">
        <f>IF(N243="sníž. přenesená",J243,0)</f>
        <v>0</v>
      </c>
      <c r="BI243" s="135">
        <f>IF(N243="nulová",J243,0)</f>
        <v>0</v>
      </c>
      <c r="BJ243" s="16" t="s">
        <v>90</v>
      </c>
      <c r="BK243" s="135">
        <f>ROUND(I243*H243,2)</f>
        <v>0</v>
      </c>
      <c r="BL243" s="16" t="s">
        <v>263</v>
      </c>
      <c r="BM243" s="134" t="s">
        <v>359</v>
      </c>
    </row>
    <row r="244" spans="2:65" s="1" customFormat="1" ht="11.25">
      <c r="B244" s="32"/>
      <c r="D244" s="136" t="s">
        <v>155</v>
      </c>
      <c r="F244" s="137" t="s">
        <v>360</v>
      </c>
      <c r="I244" s="138"/>
      <c r="L244" s="32"/>
      <c r="M244" s="139"/>
      <c r="T244" s="53"/>
      <c r="AT244" s="16" t="s">
        <v>155</v>
      </c>
      <c r="AU244" s="16" t="s">
        <v>92</v>
      </c>
    </row>
    <row r="245" spans="2:65" s="13" customFormat="1" ht="11.25">
      <c r="B245" s="147"/>
      <c r="D245" s="141" t="s">
        <v>157</v>
      </c>
      <c r="E245" s="148" t="s">
        <v>44</v>
      </c>
      <c r="F245" s="149" t="s">
        <v>361</v>
      </c>
      <c r="H245" s="150">
        <v>2</v>
      </c>
      <c r="I245" s="151"/>
      <c r="L245" s="147"/>
      <c r="M245" s="152"/>
      <c r="T245" s="153"/>
      <c r="AT245" s="148" t="s">
        <v>157</v>
      </c>
      <c r="AU245" s="148" t="s">
        <v>92</v>
      </c>
      <c r="AV245" s="13" t="s">
        <v>92</v>
      </c>
      <c r="AW245" s="13" t="s">
        <v>42</v>
      </c>
      <c r="AX245" s="13" t="s">
        <v>82</v>
      </c>
      <c r="AY245" s="148" t="s">
        <v>145</v>
      </c>
    </row>
    <row r="246" spans="2:65" s="14" customFormat="1" ht="11.25">
      <c r="B246" s="154"/>
      <c r="D246" s="141" t="s">
        <v>157</v>
      </c>
      <c r="E246" s="155" t="s">
        <v>44</v>
      </c>
      <c r="F246" s="156" t="s">
        <v>160</v>
      </c>
      <c r="H246" s="157">
        <v>2</v>
      </c>
      <c r="I246" s="158"/>
      <c r="L246" s="154"/>
      <c r="M246" s="159"/>
      <c r="T246" s="160"/>
      <c r="AT246" s="155" t="s">
        <v>157</v>
      </c>
      <c r="AU246" s="155" t="s">
        <v>92</v>
      </c>
      <c r="AV246" s="14" t="s">
        <v>153</v>
      </c>
      <c r="AW246" s="14" t="s">
        <v>42</v>
      </c>
      <c r="AX246" s="14" t="s">
        <v>90</v>
      </c>
      <c r="AY246" s="155" t="s">
        <v>145</v>
      </c>
    </row>
    <row r="247" spans="2:65" s="1" customFormat="1" ht="24.2" customHeight="1">
      <c r="B247" s="32"/>
      <c r="C247" s="123" t="s">
        <v>362</v>
      </c>
      <c r="D247" s="123" t="s">
        <v>148</v>
      </c>
      <c r="E247" s="124" t="s">
        <v>363</v>
      </c>
      <c r="F247" s="125" t="s">
        <v>364</v>
      </c>
      <c r="G247" s="126" t="s">
        <v>209</v>
      </c>
      <c r="H247" s="127">
        <v>1</v>
      </c>
      <c r="I247" s="128"/>
      <c r="J247" s="129">
        <f>ROUND(I247*H247,2)</f>
        <v>0</v>
      </c>
      <c r="K247" s="125" t="s">
        <v>152</v>
      </c>
      <c r="L247" s="32"/>
      <c r="M247" s="130" t="s">
        <v>44</v>
      </c>
      <c r="N247" s="131" t="s">
        <v>53</v>
      </c>
      <c r="P247" s="132">
        <f>O247*H247</f>
        <v>0</v>
      </c>
      <c r="Q247" s="132">
        <v>2.0200000000000001E-3</v>
      </c>
      <c r="R247" s="132">
        <f>Q247*H247</f>
        <v>2.0200000000000001E-3</v>
      </c>
      <c r="S247" s="132">
        <v>0</v>
      </c>
      <c r="T247" s="133">
        <f>S247*H247</f>
        <v>0</v>
      </c>
      <c r="AR247" s="134" t="s">
        <v>263</v>
      </c>
      <c r="AT247" s="134" t="s">
        <v>148</v>
      </c>
      <c r="AU247" s="134" t="s">
        <v>92</v>
      </c>
      <c r="AY247" s="16" t="s">
        <v>145</v>
      </c>
      <c r="BE247" s="135">
        <f>IF(N247="základní",J247,0)</f>
        <v>0</v>
      </c>
      <c r="BF247" s="135">
        <f>IF(N247="snížená",J247,0)</f>
        <v>0</v>
      </c>
      <c r="BG247" s="135">
        <f>IF(N247="zákl. přenesená",J247,0)</f>
        <v>0</v>
      </c>
      <c r="BH247" s="135">
        <f>IF(N247="sníž. přenesená",J247,0)</f>
        <v>0</v>
      </c>
      <c r="BI247" s="135">
        <f>IF(N247="nulová",J247,0)</f>
        <v>0</v>
      </c>
      <c r="BJ247" s="16" t="s">
        <v>90</v>
      </c>
      <c r="BK247" s="135">
        <f>ROUND(I247*H247,2)</f>
        <v>0</v>
      </c>
      <c r="BL247" s="16" t="s">
        <v>263</v>
      </c>
      <c r="BM247" s="134" t="s">
        <v>365</v>
      </c>
    </row>
    <row r="248" spans="2:65" s="1" customFormat="1" ht="11.25">
      <c r="B248" s="32"/>
      <c r="D248" s="136" t="s">
        <v>155</v>
      </c>
      <c r="F248" s="137" t="s">
        <v>366</v>
      </c>
      <c r="I248" s="138"/>
      <c r="L248" s="32"/>
      <c r="M248" s="139"/>
      <c r="T248" s="53"/>
      <c r="AT248" s="16" t="s">
        <v>155</v>
      </c>
      <c r="AU248" s="16" t="s">
        <v>92</v>
      </c>
    </row>
    <row r="249" spans="2:65" s="13" customFormat="1" ht="11.25">
      <c r="B249" s="147"/>
      <c r="D249" s="141" t="s">
        <v>157</v>
      </c>
      <c r="E249" s="148" t="s">
        <v>44</v>
      </c>
      <c r="F249" s="149" t="s">
        <v>367</v>
      </c>
      <c r="H249" s="150">
        <v>1</v>
      </c>
      <c r="I249" s="151"/>
      <c r="L249" s="147"/>
      <c r="M249" s="152"/>
      <c r="T249" s="153"/>
      <c r="AT249" s="148" t="s">
        <v>157</v>
      </c>
      <c r="AU249" s="148" t="s">
        <v>92</v>
      </c>
      <c r="AV249" s="13" t="s">
        <v>92</v>
      </c>
      <c r="AW249" s="13" t="s">
        <v>42</v>
      </c>
      <c r="AX249" s="13" t="s">
        <v>82</v>
      </c>
      <c r="AY249" s="148" t="s">
        <v>145</v>
      </c>
    </row>
    <row r="250" spans="2:65" s="14" customFormat="1" ht="11.25">
      <c r="B250" s="154"/>
      <c r="D250" s="141" t="s">
        <v>157</v>
      </c>
      <c r="E250" s="155" t="s">
        <v>44</v>
      </c>
      <c r="F250" s="156" t="s">
        <v>160</v>
      </c>
      <c r="H250" s="157">
        <v>1</v>
      </c>
      <c r="I250" s="158"/>
      <c r="L250" s="154"/>
      <c r="M250" s="159"/>
      <c r="T250" s="160"/>
      <c r="AT250" s="155" t="s">
        <v>157</v>
      </c>
      <c r="AU250" s="155" t="s">
        <v>92</v>
      </c>
      <c r="AV250" s="14" t="s">
        <v>153</v>
      </c>
      <c r="AW250" s="14" t="s">
        <v>42</v>
      </c>
      <c r="AX250" s="14" t="s">
        <v>90</v>
      </c>
      <c r="AY250" s="155" t="s">
        <v>145</v>
      </c>
    </row>
    <row r="251" spans="2:65" s="1" customFormat="1" ht="24.2" customHeight="1">
      <c r="B251" s="32"/>
      <c r="C251" s="123" t="s">
        <v>368</v>
      </c>
      <c r="D251" s="123" t="s">
        <v>148</v>
      </c>
      <c r="E251" s="124" t="s">
        <v>369</v>
      </c>
      <c r="F251" s="125" t="s">
        <v>370</v>
      </c>
      <c r="G251" s="126" t="s">
        <v>209</v>
      </c>
      <c r="H251" s="127">
        <v>3</v>
      </c>
      <c r="I251" s="128"/>
      <c r="J251" s="129">
        <f>ROUND(I251*H251,2)</f>
        <v>0</v>
      </c>
      <c r="K251" s="125" t="s">
        <v>152</v>
      </c>
      <c r="L251" s="32"/>
      <c r="M251" s="130" t="s">
        <v>44</v>
      </c>
      <c r="N251" s="131" t="s">
        <v>53</v>
      </c>
      <c r="P251" s="132">
        <f>O251*H251</f>
        <v>0</v>
      </c>
      <c r="Q251" s="132">
        <v>0</v>
      </c>
      <c r="R251" s="132">
        <f>Q251*H251</f>
        <v>0</v>
      </c>
      <c r="S251" s="132">
        <v>0</v>
      </c>
      <c r="T251" s="133">
        <f>S251*H251</f>
        <v>0</v>
      </c>
      <c r="AR251" s="134" t="s">
        <v>263</v>
      </c>
      <c r="AT251" s="134" t="s">
        <v>148</v>
      </c>
      <c r="AU251" s="134" t="s">
        <v>92</v>
      </c>
      <c r="AY251" s="16" t="s">
        <v>145</v>
      </c>
      <c r="BE251" s="135">
        <f>IF(N251="základní",J251,0)</f>
        <v>0</v>
      </c>
      <c r="BF251" s="135">
        <f>IF(N251="snížená",J251,0)</f>
        <v>0</v>
      </c>
      <c r="BG251" s="135">
        <f>IF(N251="zákl. přenesená",J251,0)</f>
        <v>0</v>
      </c>
      <c r="BH251" s="135">
        <f>IF(N251="sníž. přenesená",J251,0)</f>
        <v>0</v>
      </c>
      <c r="BI251" s="135">
        <f>IF(N251="nulová",J251,0)</f>
        <v>0</v>
      </c>
      <c r="BJ251" s="16" t="s">
        <v>90</v>
      </c>
      <c r="BK251" s="135">
        <f>ROUND(I251*H251,2)</f>
        <v>0</v>
      </c>
      <c r="BL251" s="16" t="s">
        <v>263</v>
      </c>
      <c r="BM251" s="134" t="s">
        <v>371</v>
      </c>
    </row>
    <row r="252" spans="2:65" s="1" customFormat="1" ht="11.25">
      <c r="B252" s="32"/>
      <c r="D252" s="136" t="s">
        <v>155</v>
      </c>
      <c r="F252" s="137" t="s">
        <v>372</v>
      </c>
      <c r="I252" s="138"/>
      <c r="L252" s="32"/>
      <c r="M252" s="139"/>
      <c r="T252" s="53"/>
      <c r="AT252" s="16" t="s">
        <v>155</v>
      </c>
      <c r="AU252" s="16" t="s">
        <v>92</v>
      </c>
    </row>
    <row r="253" spans="2:65" s="13" customFormat="1" ht="11.25">
      <c r="B253" s="147"/>
      <c r="D253" s="141" t="s">
        <v>157</v>
      </c>
      <c r="E253" s="148" t="s">
        <v>44</v>
      </c>
      <c r="F253" s="149" t="s">
        <v>373</v>
      </c>
      <c r="H253" s="150">
        <v>3</v>
      </c>
      <c r="I253" s="151"/>
      <c r="L253" s="147"/>
      <c r="M253" s="152"/>
      <c r="T253" s="153"/>
      <c r="AT253" s="148" t="s">
        <v>157</v>
      </c>
      <c r="AU253" s="148" t="s">
        <v>92</v>
      </c>
      <c r="AV253" s="13" t="s">
        <v>92</v>
      </c>
      <c r="AW253" s="13" t="s">
        <v>42</v>
      </c>
      <c r="AX253" s="13" t="s">
        <v>82</v>
      </c>
      <c r="AY253" s="148" t="s">
        <v>145</v>
      </c>
    </row>
    <row r="254" spans="2:65" s="14" customFormat="1" ht="11.25">
      <c r="B254" s="154"/>
      <c r="D254" s="141" t="s">
        <v>157</v>
      </c>
      <c r="E254" s="155" t="s">
        <v>44</v>
      </c>
      <c r="F254" s="156" t="s">
        <v>160</v>
      </c>
      <c r="H254" s="157">
        <v>3</v>
      </c>
      <c r="I254" s="158"/>
      <c r="L254" s="154"/>
      <c r="M254" s="159"/>
      <c r="T254" s="160"/>
      <c r="AT254" s="155" t="s">
        <v>157</v>
      </c>
      <c r="AU254" s="155" t="s">
        <v>92</v>
      </c>
      <c r="AV254" s="14" t="s">
        <v>153</v>
      </c>
      <c r="AW254" s="14" t="s">
        <v>42</v>
      </c>
      <c r="AX254" s="14" t="s">
        <v>90</v>
      </c>
      <c r="AY254" s="155" t="s">
        <v>145</v>
      </c>
    </row>
    <row r="255" spans="2:65" s="11" customFormat="1" ht="22.9" customHeight="1">
      <c r="B255" s="111"/>
      <c r="D255" s="112" t="s">
        <v>81</v>
      </c>
      <c r="E255" s="121" t="s">
        <v>374</v>
      </c>
      <c r="F255" s="121" t="s">
        <v>375</v>
      </c>
      <c r="I255" s="114"/>
      <c r="J255" s="122">
        <f>BK255</f>
        <v>0</v>
      </c>
      <c r="L255" s="111"/>
      <c r="M255" s="116"/>
      <c r="P255" s="117">
        <f>SUM(P256:P260)</f>
        <v>0</v>
      </c>
      <c r="R255" s="117">
        <f>SUM(R256:R260)</f>
        <v>9.0000000000000006E-5</v>
      </c>
      <c r="T255" s="118">
        <f>SUM(T256:T260)</f>
        <v>1.5599999999999998E-3</v>
      </c>
      <c r="AR255" s="112" t="s">
        <v>92</v>
      </c>
      <c r="AT255" s="119" t="s">
        <v>81</v>
      </c>
      <c r="AU255" s="119" t="s">
        <v>90</v>
      </c>
      <c r="AY255" s="112" t="s">
        <v>145</v>
      </c>
      <c r="BK255" s="120">
        <f>SUM(BK256:BK260)</f>
        <v>0</v>
      </c>
    </row>
    <row r="256" spans="2:65" s="1" customFormat="1" ht="24.2" customHeight="1">
      <c r="B256" s="32"/>
      <c r="C256" s="123" t="s">
        <v>376</v>
      </c>
      <c r="D256" s="123" t="s">
        <v>148</v>
      </c>
      <c r="E256" s="124" t="s">
        <v>377</v>
      </c>
      <c r="F256" s="125" t="s">
        <v>378</v>
      </c>
      <c r="G256" s="126" t="s">
        <v>209</v>
      </c>
      <c r="H256" s="127">
        <v>3</v>
      </c>
      <c r="I256" s="128"/>
      <c r="J256" s="129">
        <f>ROUND(I256*H256,2)</f>
        <v>0</v>
      </c>
      <c r="K256" s="125" t="s">
        <v>152</v>
      </c>
      <c r="L256" s="32"/>
      <c r="M256" s="130" t="s">
        <v>44</v>
      </c>
      <c r="N256" s="131" t="s">
        <v>53</v>
      </c>
      <c r="P256" s="132">
        <f>O256*H256</f>
        <v>0</v>
      </c>
      <c r="Q256" s="132">
        <v>3.0000000000000001E-5</v>
      </c>
      <c r="R256" s="132">
        <f>Q256*H256</f>
        <v>9.0000000000000006E-5</v>
      </c>
      <c r="S256" s="132">
        <v>5.1999999999999995E-4</v>
      </c>
      <c r="T256" s="133">
        <f>S256*H256</f>
        <v>1.5599999999999998E-3</v>
      </c>
      <c r="AR256" s="134" t="s">
        <v>263</v>
      </c>
      <c r="AT256" s="134" t="s">
        <v>148</v>
      </c>
      <c r="AU256" s="134" t="s">
        <v>92</v>
      </c>
      <c r="AY256" s="16" t="s">
        <v>145</v>
      </c>
      <c r="BE256" s="135">
        <f>IF(N256="základní",J256,0)</f>
        <v>0</v>
      </c>
      <c r="BF256" s="135">
        <f>IF(N256="snížená",J256,0)</f>
        <v>0</v>
      </c>
      <c r="BG256" s="135">
        <f>IF(N256="zákl. přenesená",J256,0)</f>
        <v>0</v>
      </c>
      <c r="BH256" s="135">
        <f>IF(N256="sníž. přenesená",J256,0)</f>
        <v>0</v>
      </c>
      <c r="BI256" s="135">
        <f>IF(N256="nulová",J256,0)</f>
        <v>0</v>
      </c>
      <c r="BJ256" s="16" t="s">
        <v>90</v>
      </c>
      <c r="BK256" s="135">
        <f>ROUND(I256*H256,2)</f>
        <v>0</v>
      </c>
      <c r="BL256" s="16" t="s">
        <v>263</v>
      </c>
      <c r="BM256" s="134" t="s">
        <v>379</v>
      </c>
    </row>
    <row r="257" spans="2:65" s="1" customFormat="1" ht="11.25">
      <c r="B257" s="32"/>
      <c r="D257" s="136" t="s">
        <v>155</v>
      </c>
      <c r="F257" s="137" t="s">
        <v>380</v>
      </c>
      <c r="I257" s="138"/>
      <c r="L257" s="32"/>
      <c r="M257" s="139"/>
      <c r="T257" s="53"/>
      <c r="AT257" s="16" t="s">
        <v>155</v>
      </c>
      <c r="AU257" s="16" t="s">
        <v>92</v>
      </c>
    </row>
    <row r="258" spans="2:65" s="13" customFormat="1" ht="11.25">
      <c r="B258" s="147"/>
      <c r="D258" s="141" t="s">
        <v>157</v>
      </c>
      <c r="E258" s="148" t="s">
        <v>44</v>
      </c>
      <c r="F258" s="149" t="s">
        <v>381</v>
      </c>
      <c r="H258" s="150">
        <v>2</v>
      </c>
      <c r="I258" s="151"/>
      <c r="L258" s="147"/>
      <c r="M258" s="152"/>
      <c r="T258" s="153"/>
      <c r="AT258" s="148" t="s">
        <v>157</v>
      </c>
      <c r="AU258" s="148" t="s">
        <v>92</v>
      </c>
      <c r="AV258" s="13" t="s">
        <v>92</v>
      </c>
      <c r="AW258" s="13" t="s">
        <v>42</v>
      </c>
      <c r="AX258" s="13" t="s">
        <v>82</v>
      </c>
      <c r="AY258" s="148" t="s">
        <v>145</v>
      </c>
    </row>
    <row r="259" spans="2:65" s="13" customFormat="1" ht="11.25">
      <c r="B259" s="147"/>
      <c r="D259" s="141" t="s">
        <v>157</v>
      </c>
      <c r="E259" s="148" t="s">
        <v>44</v>
      </c>
      <c r="F259" s="149" t="s">
        <v>382</v>
      </c>
      <c r="H259" s="150">
        <v>1</v>
      </c>
      <c r="I259" s="151"/>
      <c r="L259" s="147"/>
      <c r="M259" s="152"/>
      <c r="T259" s="153"/>
      <c r="AT259" s="148" t="s">
        <v>157</v>
      </c>
      <c r="AU259" s="148" t="s">
        <v>92</v>
      </c>
      <c r="AV259" s="13" t="s">
        <v>92</v>
      </c>
      <c r="AW259" s="13" t="s">
        <v>42</v>
      </c>
      <c r="AX259" s="13" t="s">
        <v>82</v>
      </c>
      <c r="AY259" s="148" t="s">
        <v>145</v>
      </c>
    </row>
    <row r="260" spans="2:65" s="14" customFormat="1" ht="11.25">
      <c r="B260" s="154"/>
      <c r="D260" s="141" t="s">
        <v>157</v>
      </c>
      <c r="E260" s="155" t="s">
        <v>44</v>
      </c>
      <c r="F260" s="156" t="s">
        <v>160</v>
      </c>
      <c r="H260" s="157">
        <v>3</v>
      </c>
      <c r="I260" s="158"/>
      <c r="L260" s="154"/>
      <c r="M260" s="159"/>
      <c r="T260" s="160"/>
      <c r="AT260" s="155" t="s">
        <v>157</v>
      </c>
      <c r="AU260" s="155" t="s">
        <v>92</v>
      </c>
      <c r="AV260" s="14" t="s">
        <v>153</v>
      </c>
      <c r="AW260" s="14" t="s">
        <v>42</v>
      </c>
      <c r="AX260" s="14" t="s">
        <v>90</v>
      </c>
      <c r="AY260" s="155" t="s">
        <v>145</v>
      </c>
    </row>
    <row r="261" spans="2:65" s="11" customFormat="1" ht="22.9" customHeight="1">
      <c r="B261" s="111"/>
      <c r="D261" s="112" t="s">
        <v>81</v>
      </c>
      <c r="E261" s="121" t="s">
        <v>383</v>
      </c>
      <c r="F261" s="121" t="s">
        <v>384</v>
      </c>
      <c r="I261" s="114"/>
      <c r="J261" s="122">
        <f>BK261</f>
        <v>0</v>
      </c>
      <c r="L261" s="111"/>
      <c r="M261" s="116"/>
      <c r="P261" s="117">
        <f>SUM(P262:P277)</f>
        <v>0</v>
      </c>
      <c r="R261" s="117">
        <f>SUM(R262:R277)</f>
        <v>4.2000000000000003E-2</v>
      </c>
      <c r="T261" s="118">
        <f>SUM(T262:T277)</f>
        <v>2.1870000000000001E-2</v>
      </c>
      <c r="AR261" s="112" t="s">
        <v>92</v>
      </c>
      <c r="AT261" s="119" t="s">
        <v>81</v>
      </c>
      <c r="AU261" s="119" t="s">
        <v>90</v>
      </c>
      <c r="AY261" s="112" t="s">
        <v>145</v>
      </c>
      <c r="BK261" s="120">
        <f>SUM(BK262:BK277)</f>
        <v>0</v>
      </c>
    </row>
    <row r="262" spans="2:65" s="1" customFormat="1" ht="37.9" customHeight="1">
      <c r="B262" s="32"/>
      <c r="C262" s="123" t="s">
        <v>385</v>
      </c>
      <c r="D262" s="123" t="s">
        <v>148</v>
      </c>
      <c r="E262" s="124" t="s">
        <v>386</v>
      </c>
      <c r="F262" s="125" t="s">
        <v>387</v>
      </c>
      <c r="G262" s="126" t="s">
        <v>209</v>
      </c>
      <c r="H262" s="127">
        <v>2</v>
      </c>
      <c r="I262" s="128"/>
      <c r="J262" s="129">
        <f>ROUND(I262*H262,2)</f>
        <v>0</v>
      </c>
      <c r="K262" s="125" t="s">
        <v>44</v>
      </c>
      <c r="L262" s="32"/>
      <c r="M262" s="130" t="s">
        <v>44</v>
      </c>
      <c r="N262" s="131" t="s">
        <v>53</v>
      </c>
      <c r="P262" s="132">
        <f>O262*H262</f>
        <v>0</v>
      </c>
      <c r="Q262" s="132">
        <v>2.1000000000000001E-2</v>
      </c>
      <c r="R262" s="132">
        <f>Q262*H262</f>
        <v>4.2000000000000003E-2</v>
      </c>
      <c r="S262" s="132">
        <v>0</v>
      </c>
      <c r="T262" s="133">
        <f>S262*H262</f>
        <v>0</v>
      </c>
      <c r="AR262" s="134" t="s">
        <v>263</v>
      </c>
      <c r="AT262" s="134" t="s">
        <v>148</v>
      </c>
      <c r="AU262" s="134" t="s">
        <v>92</v>
      </c>
      <c r="AY262" s="16" t="s">
        <v>145</v>
      </c>
      <c r="BE262" s="135">
        <f>IF(N262="základní",J262,0)</f>
        <v>0</v>
      </c>
      <c r="BF262" s="135">
        <f>IF(N262="snížená",J262,0)</f>
        <v>0</v>
      </c>
      <c r="BG262" s="135">
        <f>IF(N262="zákl. přenesená",J262,0)</f>
        <v>0</v>
      </c>
      <c r="BH262" s="135">
        <f>IF(N262="sníž. přenesená",J262,0)</f>
        <v>0</v>
      </c>
      <c r="BI262" s="135">
        <f>IF(N262="nulová",J262,0)</f>
        <v>0</v>
      </c>
      <c r="BJ262" s="16" t="s">
        <v>90</v>
      </c>
      <c r="BK262" s="135">
        <f>ROUND(I262*H262,2)</f>
        <v>0</v>
      </c>
      <c r="BL262" s="16" t="s">
        <v>263</v>
      </c>
      <c r="BM262" s="134" t="s">
        <v>388</v>
      </c>
    </row>
    <row r="263" spans="2:65" s="13" customFormat="1" ht="11.25">
      <c r="B263" s="147"/>
      <c r="D263" s="141" t="s">
        <v>157</v>
      </c>
      <c r="E263" s="148" t="s">
        <v>44</v>
      </c>
      <c r="F263" s="149" t="s">
        <v>389</v>
      </c>
      <c r="H263" s="150">
        <v>2</v>
      </c>
      <c r="I263" s="151"/>
      <c r="L263" s="147"/>
      <c r="M263" s="152"/>
      <c r="T263" s="153"/>
      <c r="AT263" s="148" t="s">
        <v>157</v>
      </c>
      <c r="AU263" s="148" t="s">
        <v>92</v>
      </c>
      <c r="AV263" s="13" t="s">
        <v>92</v>
      </c>
      <c r="AW263" s="13" t="s">
        <v>42</v>
      </c>
      <c r="AX263" s="13" t="s">
        <v>90</v>
      </c>
      <c r="AY263" s="148" t="s">
        <v>145</v>
      </c>
    </row>
    <row r="264" spans="2:65" s="1" customFormat="1" ht="21.75" customHeight="1">
      <c r="B264" s="32"/>
      <c r="C264" s="123" t="s">
        <v>390</v>
      </c>
      <c r="D264" s="123" t="s">
        <v>148</v>
      </c>
      <c r="E264" s="124" t="s">
        <v>391</v>
      </c>
      <c r="F264" s="125" t="s">
        <v>392</v>
      </c>
      <c r="G264" s="126" t="s">
        <v>320</v>
      </c>
      <c r="H264" s="127">
        <v>1</v>
      </c>
      <c r="I264" s="128"/>
      <c r="J264" s="129">
        <f>ROUND(I264*H264,2)</f>
        <v>0</v>
      </c>
      <c r="K264" s="125" t="s">
        <v>152</v>
      </c>
      <c r="L264" s="32"/>
      <c r="M264" s="130" t="s">
        <v>44</v>
      </c>
      <c r="N264" s="131" t="s">
        <v>53</v>
      </c>
      <c r="P264" s="132">
        <f>O264*H264</f>
        <v>0</v>
      </c>
      <c r="Q264" s="132">
        <v>0</v>
      </c>
      <c r="R264" s="132">
        <f>Q264*H264</f>
        <v>0</v>
      </c>
      <c r="S264" s="132">
        <v>1.9460000000000002E-2</v>
      </c>
      <c r="T264" s="133">
        <f>S264*H264</f>
        <v>1.9460000000000002E-2</v>
      </c>
      <c r="AR264" s="134" t="s">
        <v>263</v>
      </c>
      <c r="AT264" s="134" t="s">
        <v>148</v>
      </c>
      <c r="AU264" s="134" t="s">
        <v>92</v>
      </c>
      <c r="AY264" s="16" t="s">
        <v>145</v>
      </c>
      <c r="BE264" s="135">
        <f>IF(N264="základní",J264,0)</f>
        <v>0</v>
      </c>
      <c r="BF264" s="135">
        <f>IF(N264="snížená",J264,0)</f>
        <v>0</v>
      </c>
      <c r="BG264" s="135">
        <f>IF(N264="zákl. přenesená",J264,0)</f>
        <v>0</v>
      </c>
      <c r="BH264" s="135">
        <f>IF(N264="sníž. přenesená",J264,0)</f>
        <v>0</v>
      </c>
      <c r="BI264" s="135">
        <f>IF(N264="nulová",J264,0)</f>
        <v>0</v>
      </c>
      <c r="BJ264" s="16" t="s">
        <v>90</v>
      </c>
      <c r="BK264" s="135">
        <f>ROUND(I264*H264,2)</f>
        <v>0</v>
      </c>
      <c r="BL264" s="16" t="s">
        <v>263</v>
      </c>
      <c r="BM264" s="134" t="s">
        <v>393</v>
      </c>
    </row>
    <row r="265" spans="2:65" s="1" customFormat="1" ht="11.25">
      <c r="B265" s="32"/>
      <c r="D265" s="136" t="s">
        <v>155</v>
      </c>
      <c r="F265" s="137" t="s">
        <v>394</v>
      </c>
      <c r="I265" s="138"/>
      <c r="L265" s="32"/>
      <c r="M265" s="139"/>
      <c r="T265" s="53"/>
      <c r="AT265" s="16" t="s">
        <v>155</v>
      </c>
      <c r="AU265" s="16" t="s">
        <v>92</v>
      </c>
    </row>
    <row r="266" spans="2:65" s="13" customFormat="1" ht="11.25">
      <c r="B266" s="147"/>
      <c r="D266" s="141" t="s">
        <v>157</v>
      </c>
      <c r="E266" s="148" t="s">
        <v>44</v>
      </c>
      <c r="F266" s="149" t="s">
        <v>395</v>
      </c>
      <c r="H266" s="150">
        <v>1</v>
      </c>
      <c r="I266" s="151"/>
      <c r="L266" s="147"/>
      <c r="M266" s="152"/>
      <c r="T266" s="153"/>
      <c r="AT266" s="148" t="s">
        <v>157</v>
      </c>
      <c r="AU266" s="148" t="s">
        <v>92</v>
      </c>
      <c r="AV266" s="13" t="s">
        <v>92</v>
      </c>
      <c r="AW266" s="13" t="s">
        <v>42</v>
      </c>
      <c r="AX266" s="13" t="s">
        <v>90</v>
      </c>
      <c r="AY266" s="148" t="s">
        <v>145</v>
      </c>
    </row>
    <row r="267" spans="2:65" s="1" customFormat="1" ht="16.5" customHeight="1">
      <c r="B267" s="32"/>
      <c r="C267" s="123" t="s">
        <v>396</v>
      </c>
      <c r="D267" s="123" t="s">
        <v>148</v>
      </c>
      <c r="E267" s="124" t="s">
        <v>397</v>
      </c>
      <c r="F267" s="125" t="s">
        <v>398</v>
      </c>
      <c r="G267" s="126" t="s">
        <v>320</v>
      </c>
      <c r="H267" s="127">
        <v>1</v>
      </c>
      <c r="I267" s="128"/>
      <c r="J267" s="129">
        <f>ROUND(I267*H267,2)</f>
        <v>0</v>
      </c>
      <c r="K267" s="125" t="s">
        <v>152</v>
      </c>
      <c r="L267" s="32"/>
      <c r="M267" s="130" t="s">
        <v>44</v>
      </c>
      <c r="N267" s="131" t="s">
        <v>53</v>
      </c>
      <c r="P267" s="132">
        <f>O267*H267</f>
        <v>0</v>
      </c>
      <c r="Q267" s="132">
        <v>0</v>
      </c>
      <c r="R267" s="132">
        <f>Q267*H267</f>
        <v>0</v>
      </c>
      <c r="S267" s="132">
        <v>1.56E-3</v>
      </c>
      <c r="T267" s="133">
        <f>S267*H267</f>
        <v>1.56E-3</v>
      </c>
      <c r="AR267" s="134" t="s">
        <v>263</v>
      </c>
      <c r="AT267" s="134" t="s">
        <v>148</v>
      </c>
      <c r="AU267" s="134" t="s">
        <v>92</v>
      </c>
      <c r="AY267" s="16" t="s">
        <v>145</v>
      </c>
      <c r="BE267" s="135">
        <f>IF(N267="základní",J267,0)</f>
        <v>0</v>
      </c>
      <c r="BF267" s="135">
        <f>IF(N267="snížená",J267,0)</f>
        <v>0</v>
      </c>
      <c r="BG267" s="135">
        <f>IF(N267="zákl. přenesená",J267,0)</f>
        <v>0</v>
      </c>
      <c r="BH267" s="135">
        <f>IF(N267="sníž. přenesená",J267,0)</f>
        <v>0</v>
      </c>
      <c r="BI267" s="135">
        <f>IF(N267="nulová",J267,0)</f>
        <v>0</v>
      </c>
      <c r="BJ267" s="16" t="s">
        <v>90</v>
      </c>
      <c r="BK267" s="135">
        <f>ROUND(I267*H267,2)</f>
        <v>0</v>
      </c>
      <c r="BL267" s="16" t="s">
        <v>263</v>
      </c>
      <c r="BM267" s="134" t="s">
        <v>399</v>
      </c>
    </row>
    <row r="268" spans="2:65" s="1" customFormat="1" ht="11.25">
      <c r="B268" s="32"/>
      <c r="D268" s="136" t="s">
        <v>155</v>
      </c>
      <c r="F268" s="137" t="s">
        <v>400</v>
      </c>
      <c r="I268" s="138"/>
      <c r="L268" s="32"/>
      <c r="M268" s="139"/>
      <c r="T268" s="53"/>
      <c r="AT268" s="16" t="s">
        <v>155</v>
      </c>
      <c r="AU268" s="16" t="s">
        <v>92</v>
      </c>
    </row>
    <row r="269" spans="2:65" s="1" customFormat="1" ht="24.2" customHeight="1">
      <c r="B269" s="32"/>
      <c r="C269" s="123" t="s">
        <v>401</v>
      </c>
      <c r="D269" s="123" t="s">
        <v>148</v>
      </c>
      <c r="E269" s="124" t="s">
        <v>402</v>
      </c>
      <c r="F269" s="125" t="s">
        <v>403</v>
      </c>
      <c r="G269" s="126" t="s">
        <v>209</v>
      </c>
      <c r="H269" s="127">
        <v>1</v>
      </c>
      <c r="I269" s="128"/>
      <c r="J269" s="129">
        <f>ROUND(I269*H269,2)</f>
        <v>0</v>
      </c>
      <c r="K269" s="125" t="s">
        <v>152</v>
      </c>
      <c r="L269" s="32"/>
      <c r="M269" s="130" t="s">
        <v>44</v>
      </c>
      <c r="N269" s="131" t="s">
        <v>53</v>
      </c>
      <c r="P269" s="132">
        <f>O269*H269</f>
        <v>0</v>
      </c>
      <c r="Q269" s="132">
        <v>0</v>
      </c>
      <c r="R269" s="132">
        <f>Q269*H269</f>
        <v>0</v>
      </c>
      <c r="S269" s="132">
        <v>8.4999999999999995E-4</v>
      </c>
      <c r="T269" s="133">
        <f>S269*H269</f>
        <v>8.4999999999999995E-4</v>
      </c>
      <c r="AR269" s="134" t="s">
        <v>263</v>
      </c>
      <c r="AT269" s="134" t="s">
        <v>148</v>
      </c>
      <c r="AU269" s="134" t="s">
        <v>92</v>
      </c>
      <c r="AY269" s="16" t="s">
        <v>145</v>
      </c>
      <c r="BE269" s="135">
        <f>IF(N269="základní",J269,0)</f>
        <v>0</v>
      </c>
      <c r="BF269" s="135">
        <f>IF(N269="snížená",J269,0)</f>
        <v>0</v>
      </c>
      <c r="BG269" s="135">
        <f>IF(N269="zákl. přenesená",J269,0)</f>
        <v>0</v>
      </c>
      <c r="BH269" s="135">
        <f>IF(N269="sníž. přenesená",J269,0)</f>
        <v>0</v>
      </c>
      <c r="BI269" s="135">
        <f>IF(N269="nulová",J269,0)</f>
        <v>0</v>
      </c>
      <c r="BJ269" s="16" t="s">
        <v>90</v>
      </c>
      <c r="BK269" s="135">
        <f>ROUND(I269*H269,2)</f>
        <v>0</v>
      </c>
      <c r="BL269" s="16" t="s">
        <v>263</v>
      </c>
      <c r="BM269" s="134" t="s">
        <v>404</v>
      </c>
    </row>
    <row r="270" spans="2:65" s="1" customFormat="1" ht="11.25">
      <c r="B270" s="32"/>
      <c r="D270" s="136" t="s">
        <v>155</v>
      </c>
      <c r="F270" s="137" t="s">
        <v>405</v>
      </c>
      <c r="I270" s="138"/>
      <c r="L270" s="32"/>
      <c r="M270" s="139"/>
      <c r="T270" s="53"/>
      <c r="AT270" s="16" t="s">
        <v>155</v>
      </c>
      <c r="AU270" s="16" t="s">
        <v>92</v>
      </c>
    </row>
    <row r="271" spans="2:65" s="1" customFormat="1" ht="24.2" customHeight="1">
      <c r="B271" s="32"/>
      <c r="C271" s="123" t="s">
        <v>406</v>
      </c>
      <c r="D271" s="123" t="s">
        <v>148</v>
      </c>
      <c r="E271" s="124" t="s">
        <v>407</v>
      </c>
      <c r="F271" s="125" t="s">
        <v>408</v>
      </c>
      <c r="G271" s="126" t="s">
        <v>409</v>
      </c>
      <c r="H271" s="127">
        <v>1</v>
      </c>
      <c r="I271" s="128"/>
      <c r="J271" s="129">
        <f t="shared" ref="J271:J276" si="0">ROUND(I271*H271,2)</f>
        <v>0</v>
      </c>
      <c r="K271" s="125" t="s">
        <v>44</v>
      </c>
      <c r="L271" s="32"/>
      <c r="M271" s="130" t="s">
        <v>44</v>
      </c>
      <c r="N271" s="131" t="s">
        <v>53</v>
      </c>
      <c r="P271" s="132">
        <f t="shared" ref="P271:P276" si="1">O271*H271</f>
        <v>0</v>
      </c>
      <c r="Q271" s="132">
        <v>0</v>
      </c>
      <c r="R271" s="132">
        <f t="shared" ref="R271:R276" si="2">Q271*H271</f>
        <v>0</v>
      </c>
      <c r="S271" s="132">
        <v>0</v>
      </c>
      <c r="T271" s="133">
        <f t="shared" ref="T271:T276" si="3">S271*H271</f>
        <v>0</v>
      </c>
      <c r="AR271" s="134" t="s">
        <v>263</v>
      </c>
      <c r="AT271" s="134" t="s">
        <v>148</v>
      </c>
      <c r="AU271" s="134" t="s">
        <v>92</v>
      </c>
      <c r="AY271" s="16" t="s">
        <v>145</v>
      </c>
      <c r="BE271" s="135">
        <f t="shared" ref="BE271:BE276" si="4">IF(N271="základní",J271,0)</f>
        <v>0</v>
      </c>
      <c r="BF271" s="135">
        <f t="shared" ref="BF271:BF276" si="5">IF(N271="snížená",J271,0)</f>
        <v>0</v>
      </c>
      <c r="BG271" s="135">
        <f t="shared" ref="BG271:BG276" si="6">IF(N271="zákl. přenesená",J271,0)</f>
        <v>0</v>
      </c>
      <c r="BH271" s="135">
        <f t="shared" ref="BH271:BH276" si="7">IF(N271="sníž. přenesená",J271,0)</f>
        <v>0</v>
      </c>
      <c r="BI271" s="135">
        <f t="shared" ref="BI271:BI276" si="8">IF(N271="nulová",J271,0)</f>
        <v>0</v>
      </c>
      <c r="BJ271" s="16" t="s">
        <v>90</v>
      </c>
      <c r="BK271" s="135">
        <f t="shared" ref="BK271:BK276" si="9">ROUND(I271*H271,2)</f>
        <v>0</v>
      </c>
      <c r="BL271" s="16" t="s">
        <v>263</v>
      </c>
      <c r="BM271" s="134" t="s">
        <v>410</v>
      </c>
    </row>
    <row r="272" spans="2:65" s="1" customFormat="1" ht="44.25" customHeight="1">
      <c r="B272" s="32"/>
      <c r="C272" s="123" t="s">
        <v>411</v>
      </c>
      <c r="D272" s="123" t="s">
        <v>148</v>
      </c>
      <c r="E272" s="124" t="s">
        <v>412</v>
      </c>
      <c r="F272" s="125" t="s">
        <v>413</v>
      </c>
      <c r="G272" s="126" t="s">
        <v>414</v>
      </c>
      <c r="H272" s="127">
        <v>1</v>
      </c>
      <c r="I272" s="128"/>
      <c r="J272" s="129">
        <f t="shared" si="0"/>
        <v>0</v>
      </c>
      <c r="K272" s="125" t="s">
        <v>44</v>
      </c>
      <c r="L272" s="32"/>
      <c r="M272" s="130" t="s">
        <v>44</v>
      </c>
      <c r="N272" s="131" t="s">
        <v>53</v>
      </c>
      <c r="P272" s="132">
        <f t="shared" si="1"/>
        <v>0</v>
      </c>
      <c r="Q272" s="132">
        <v>0</v>
      </c>
      <c r="R272" s="132">
        <f t="shared" si="2"/>
        <v>0</v>
      </c>
      <c r="S272" s="132">
        <v>0</v>
      </c>
      <c r="T272" s="133">
        <f t="shared" si="3"/>
        <v>0</v>
      </c>
      <c r="AR272" s="134" t="s">
        <v>263</v>
      </c>
      <c r="AT272" s="134" t="s">
        <v>148</v>
      </c>
      <c r="AU272" s="134" t="s">
        <v>92</v>
      </c>
      <c r="AY272" s="16" t="s">
        <v>145</v>
      </c>
      <c r="BE272" s="135">
        <f t="shared" si="4"/>
        <v>0</v>
      </c>
      <c r="BF272" s="135">
        <f t="shared" si="5"/>
        <v>0</v>
      </c>
      <c r="BG272" s="135">
        <f t="shared" si="6"/>
        <v>0</v>
      </c>
      <c r="BH272" s="135">
        <f t="shared" si="7"/>
        <v>0</v>
      </c>
      <c r="BI272" s="135">
        <f t="shared" si="8"/>
        <v>0</v>
      </c>
      <c r="BJ272" s="16" t="s">
        <v>90</v>
      </c>
      <c r="BK272" s="135">
        <f t="shared" si="9"/>
        <v>0</v>
      </c>
      <c r="BL272" s="16" t="s">
        <v>263</v>
      </c>
      <c r="BM272" s="134" t="s">
        <v>415</v>
      </c>
    </row>
    <row r="273" spans="2:65" s="1" customFormat="1" ht="33" customHeight="1">
      <c r="B273" s="32"/>
      <c r="C273" s="123" t="s">
        <v>416</v>
      </c>
      <c r="D273" s="123" t="s">
        <v>148</v>
      </c>
      <c r="E273" s="124" t="s">
        <v>417</v>
      </c>
      <c r="F273" s="125" t="s">
        <v>418</v>
      </c>
      <c r="G273" s="126" t="s">
        <v>409</v>
      </c>
      <c r="H273" s="127">
        <v>1</v>
      </c>
      <c r="I273" s="128"/>
      <c r="J273" s="129">
        <f t="shared" si="0"/>
        <v>0</v>
      </c>
      <c r="K273" s="125" t="s">
        <v>44</v>
      </c>
      <c r="L273" s="32"/>
      <c r="M273" s="130" t="s">
        <v>44</v>
      </c>
      <c r="N273" s="131" t="s">
        <v>53</v>
      </c>
      <c r="P273" s="132">
        <f t="shared" si="1"/>
        <v>0</v>
      </c>
      <c r="Q273" s="132">
        <v>0</v>
      </c>
      <c r="R273" s="132">
        <f t="shared" si="2"/>
        <v>0</v>
      </c>
      <c r="S273" s="132">
        <v>0</v>
      </c>
      <c r="T273" s="133">
        <f t="shared" si="3"/>
        <v>0</v>
      </c>
      <c r="AR273" s="134" t="s">
        <v>263</v>
      </c>
      <c r="AT273" s="134" t="s">
        <v>148</v>
      </c>
      <c r="AU273" s="134" t="s">
        <v>92</v>
      </c>
      <c r="AY273" s="16" t="s">
        <v>145</v>
      </c>
      <c r="BE273" s="135">
        <f t="shared" si="4"/>
        <v>0</v>
      </c>
      <c r="BF273" s="135">
        <f t="shared" si="5"/>
        <v>0</v>
      </c>
      <c r="BG273" s="135">
        <f t="shared" si="6"/>
        <v>0</v>
      </c>
      <c r="BH273" s="135">
        <f t="shared" si="7"/>
        <v>0</v>
      </c>
      <c r="BI273" s="135">
        <f t="shared" si="8"/>
        <v>0</v>
      </c>
      <c r="BJ273" s="16" t="s">
        <v>90</v>
      </c>
      <c r="BK273" s="135">
        <f t="shared" si="9"/>
        <v>0</v>
      </c>
      <c r="BL273" s="16" t="s">
        <v>263</v>
      </c>
      <c r="BM273" s="134" t="s">
        <v>419</v>
      </c>
    </row>
    <row r="274" spans="2:65" s="1" customFormat="1" ht="44.25" customHeight="1">
      <c r="B274" s="32"/>
      <c r="C274" s="123" t="s">
        <v>420</v>
      </c>
      <c r="D274" s="123" t="s">
        <v>148</v>
      </c>
      <c r="E274" s="124" t="s">
        <v>421</v>
      </c>
      <c r="F274" s="125" t="s">
        <v>422</v>
      </c>
      <c r="G274" s="126" t="s">
        <v>409</v>
      </c>
      <c r="H274" s="127">
        <v>1</v>
      </c>
      <c r="I274" s="128"/>
      <c r="J274" s="129">
        <f t="shared" si="0"/>
        <v>0</v>
      </c>
      <c r="K274" s="125" t="s">
        <v>44</v>
      </c>
      <c r="L274" s="32"/>
      <c r="M274" s="130" t="s">
        <v>44</v>
      </c>
      <c r="N274" s="131" t="s">
        <v>53</v>
      </c>
      <c r="P274" s="132">
        <f t="shared" si="1"/>
        <v>0</v>
      </c>
      <c r="Q274" s="132">
        <v>0</v>
      </c>
      <c r="R274" s="132">
        <f t="shared" si="2"/>
        <v>0</v>
      </c>
      <c r="S274" s="132">
        <v>0</v>
      </c>
      <c r="T274" s="133">
        <f t="shared" si="3"/>
        <v>0</v>
      </c>
      <c r="AR274" s="134" t="s">
        <v>263</v>
      </c>
      <c r="AT274" s="134" t="s">
        <v>148</v>
      </c>
      <c r="AU274" s="134" t="s">
        <v>92</v>
      </c>
      <c r="AY274" s="16" t="s">
        <v>145</v>
      </c>
      <c r="BE274" s="135">
        <f t="shared" si="4"/>
        <v>0</v>
      </c>
      <c r="BF274" s="135">
        <f t="shared" si="5"/>
        <v>0</v>
      </c>
      <c r="BG274" s="135">
        <f t="shared" si="6"/>
        <v>0</v>
      </c>
      <c r="BH274" s="135">
        <f t="shared" si="7"/>
        <v>0</v>
      </c>
      <c r="BI274" s="135">
        <f t="shared" si="8"/>
        <v>0</v>
      </c>
      <c r="BJ274" s="16" t="s">
        <v>90</v>
      </c>
      <c r="BK274" s="135">
        <f t="shared" si="9"/>
        <v>0</v>
      </c>
      <c r="BL274" s="16" t="s">
        <v>263</v>
      </c>
      <c r="BM274" s="134" t="s">
        <v>423</v>
      </c>
    </row>
    <row r="275" spans="2:65" s="1" customFormat="1" ht="24.2" customHeight="1">
      <c r="B275" s="32"/>
      <c r="C275" s="123" t="s">
        <v>424</v>
      </c>
      <c r="D275" s="123" t="s">
        <v>148</v>
      </c>
      <c r="E275" s="124" t="s">
        <v>425</v>
      </c>
      <c r="F275" s="125" t="s">
        <v>426</v>
      </c>
      <c r="G275" s="126" t="s">
        <v>409</v>
      </c>
      <c r="H275" s="127">
        <v>1</v>
      </c>
      <c r="I275" s="128"/>
      <c r="J275" s="129">
        <f t="shared" si="0"/>
        <v>0</v>
      </c>
      <c r="K275" s="125" t="s">
        <v>44</v>
      </c>
      <c r="L275" s="32"/>
      <c r="M275" s="130" t="s">
        <v>44</v>
      </c>
      <c r="N275" s="131" t="s">
        <v>53</v>
      </c>
      <c r="P275" s="132">
        <f t="shared" si="1"/>
        <v>0</v>
      </c>
      <c r="Q275" s="132">
        <v>0</v>
      </c>
      <c r="R275" s="132">
        <f t="shared" si="2"/>
        <v>0</v>
      </c>
      <c r="S275" s="132">
        <v>0</v>
      </c>
      <c r="T275" s="133">
        <f t="shared" si="3"/>
        <v>0</v>
      </c>
      <c r="AR275" s="134" t="s">
        <v>263</v>
      </c>
      <c r="AT275" s="134" t="s">
        <v>148</v>
      </c>
      <c r="AU275" s="134" t="s">
        <v>92</v>
      </c>
      <c r="AY275" s="16" t="s">
        <v>145</v>
      </c>
      <c r="BE275" s="135">
        <f t="shared" si="4"/>
        <v>0</v>
      </c>
      <c r="BF275" s="135">
        <f t="shared" si="5"/>
        <v>0</v>
      </c>
      <c r="BG275" s="135">
        <f t="shared" si="6"/>
        <v>0</v>
      </c>
      <c r="BH275" s="135">
        <f t="shared" si="7"/>
        <v>0</v>
      </c>
      <c r="BI275" s="135">
        <f t="shared" si="8"/>
        <v>0</v>
      </c>
      <c r="BJ275" s="16" t="s">
        <v>90</v>
      </c>
      <c r="BK275" s="135">
        <f t="shared" si="9"/>
        <v>0</v>
      </c>
      <c r="BL275" s="16" t="s">
        <v>263</v>
      </c>
      <c r="BM275" s="134" t="s">
        <v>427</v>
      </c>
    </row>
    <row r="276" spans="2:65" s="1" customFormat="1" ht="49.15" customHeight="1">
      <c r="B276" s="32"/>
      <c r="C276" s="123" t="s">
        <v>428</v>
      </c>
      <c r="D276" s="123" t="s">
        <v>148</v>
      </c>
      <c r="E276" s="124" t="s">
        <v>429</v>
      </c>
      <c r="F276" s="125" t="s">
        <v>430</v>
      </c>
      <c r="G276" s="126" t="s">
        <v>151</v>
      </c>
      <c r="H276" s="127">
        <v>4.2000000000000003E-2</v>
      </c>
      <c r="I276" s="128"/>
      <c r="J276" s="129">
        <f t="shared" si="0"/>
        <v>0</v>
      </c>
      <c r="K276" s="125" t="s">
        <v>152</v>
      </c>
      <c r="L276" s="32"/>
      <c r="M276" s="130" t="s">
        <v>44</v>
      </c>
      <c r="N276" s="131" t="s">
        <v>53</v>
      </c>
      <c r="P276" s="132">
        <f t="shared" si="1"/>
        <v>0</v>
      </c>
      <c r="Q276" s="132">
        <v>0</v>
      </c>
      <c r="R276" s="132">
        <f t="shared" si="2"/>
        <v>0</v>
      </c>
      <c r="S276" s="132">
        <v>0</v>
      </c>
      <c r="T276" s="133">
        <f t="shared" si="3"/>
        <v>0</v>
      </c>
      <c r="AR276" s="134" t="s">
        <v>263</v>
      </c>
      <c r="AT276" s="134" t="s">
        <v>148</v>
      </c>
      <c r="AU276" s="134" t="s">
        <v>92</v>
      </c>
      <c r="AY276" s="16" t="s">
        <v>145</v>
      </c>
      <c r="BE276" s="135">
        <f t="shared" si="4"/>
        <v>0</v>
      </c>
      <c r="BF276" s="135">
        <f t="shared" si="5"/>
        <v>0</v>
      </c>
      <c r="BG276" s="135">
        <f t="shared" si="6"/>
        <v>0</v>
      </c>
      <c r="BH276" s="135">
        <f t="shared" si="7"/>
        <v>0</v>
      </c>
      <c r="BI276" s="135">
        <f t="shared" si="8"/>
        <v>0</v>
      </c>
      <c r="BJ276" s="16" t="s">
        <v>90</v>
      </c>
      <c r="BK276" s="135">
        <f t="shared" si="9"/>
        <v>0</v>
      </c>
      <c r="BL276" s="16" t="s">
        <v>263</v>
      </c>
      <c r="BM276" s="134" t="s">
        <v>431</v>
      </c>
    </row>
    <row r="277" spans="2:65" s="1" customFormat="1" ht="11.25">
      <c r="B277" s="32"/>
      <c r="D277" s="136" t="s">
        <v>155</v>
      </c>
      <c r="F277" s="137" t="s">
        <v>432</v>
      </c>
      <c r="I277" s="138"/>
      <c r="L277" s="32"/>
      <c r="M277" s="139"/>
      <c r="T277" s="53"/>
      <c r="AT277" s="16" t="s">
        <v>155</v>
      </c>
      <c r="AU277" s="16" t="s">
        <v>92</v>
      </c>
    </row>
    <row r="278" spans="2:65" s="11" customFormat="1" ht="22.9" customHeight="1">
      <c r="B278" s="111"/>
      <c r="D278" s="112" t="s">
        <v>81</v>
      </c>
      <c r="E278" s="121" t="s">
        <v>433</v>
      </c>
      <c r="F278" s="121" t="s">
        <v>434</v>
      </c>
      <c r="I278" s="114"/>
      <c r="J278" s="122">
        <f>BK278</f>
        <v>0</v>
      </c>
      <c r="L278" s="111"/>
      <c r="M278" s="116"/>
      <c r="P278" s="117">
        <f>SUM(P279:P286)</f>
        <v>0</v>
      </c>
      <c r="R278" s="117">
        <f>SUM(R279:R286)</f>
        <v>1.64E-3</v>
      </c>
      <c r="T278" s="118">
        <f>SUM(T279:T286)</f>
        <v>0</v>
      </c>
      <c r="AR278" s="112" t="s">
        <v>92</v>
      </c>
      <c r="AT278" s="119" t="s">
        <v>81</v>
      </c>
      <c r="AU278" s="119" t="s">
        <v>90</v>
      </c>
      <c r="AY278" s="112" t="s">
        <v>145</v>
      </c>
      <c r="BK278" s="120">
        <f>SUM(BK279:BK286)</f>
        <v>0</v>
      </c>
    </row>
    <row r="279" spans="2:65" s="1" customFormat="1" ht="33" customHeight="1">
      <c r="B279" s="32"/>
      <c r="C279" s="123" t="s">
        <v>435</v>
      </c>
      <c r="D279" s="123" t="s">
        <v>148</v>
      </c>
      <c r="E279" s="124" t="s">
        <v>436</v>
      </c>
      <c r="F279" s="125" t="s">
        <v>437</v>
      </c>
      <c r="G279" s="126" t="s">
        <v>209</v>
      </c>
      <c r="H279" s="127">
        <v>2</v>
      </c>
      <c r="I279" s="128"/>
      <c r="J279" s="129">
        <f>ROUND(I279*H279,2)</f>
        <v>0</v>
      </c>
      <c r="K279" s="125" t="s">
        <v>152</v>
      </c>
      <c r="L279" s="32"/>
      <c r="M279" s="130" t="s">
        <v>44</v>
      </c>
      <c r="N279" s="131" t="s">
        <v>53</v>
      </c>
      <c r="P279" s="132">
        <f>O279*H279</f>
        <v>0</v>
      </c>
      <c r="Q279" s="132">
        <v>2.2000000000000001E-4</v>
      </c>
      <c r="R279" s="132">
        <f>Q279*H279</f>
        <v>4.4000000000000002E-4</v>
      </c>
      <c r="S279" s="132">
        <v>0</v>
      </c>
      <c r="T279" s="133">
        <f>S279*H279</f>
        <v>0</v>
      </c>
      <c r="AR279" s="134" t="s">
        <v>263</v>
      </c>
      <c r="AT279" s="134" t="s">
        <v>148</v>
      </c>
      <c r="AU279" s="134" t="s">
        <v>92</v>
      </c>
      <c r="AY279" s="16" t="s">
        <v>145</v>
      </c>
      <c r="BE279" s="135">
        <f>IF(N279="základní",J279,0)</f>
        <v>0</v>
      </c>
      <c r="BF279" s="135">
        <f>IF(N279="snížená",J279,0)</f>
        <v>0</v>
      </c>
      <c r="BG279" s="135">
        <f>IF(N279="zákl. přenesená",J279,0)</f>
        <v>0</v>
      </c>
      <c r="BH279" s="135">
        <f>IF(N279="sníž. přenesená",J279,0)</f>
        <v>0</v>
      </c>
      <c r="BI279" s="135">
        <f>IF(N279="nulová",J279,0)</f>
        <v>0</v>
      </c>
      <c r="BJ279" s="16" t="s">
        <v>90</v>
      </c>
      <c r="BK279" s="135">
        <f>ROUND(I279*H279,2)</f>
        <v>0</v>
      </c>
      <c r="BL279" s="16" t="s">
        <v>263</v>
      </c>
      <c r="BM279" s="134" t="s">
        <v>438</v>
      </c>
    </row>
    <row r="280" spans="2:65" s="1" customFormat="1" ht="11.25">
      <c r="B280" s="32"/>
      <c r="D280" s="136" t="s">
        <v>155</v>
      </c>
      <c r="F280" s="137" t="s">
        <v>439</v>
      </c>
      <c r="I280" s="138"/>
      <c r="L280" s="32"/>
      <c r="M280" s="139"/>
      <c r="T280" s="53"/>
      <c r="AT280" s="16" t="s">
        <v>155</v>
      </c>
      <c r="AU280" s="16" t="s">
        <v>92</v>
      </c>
    </row>
    <row r="281" spans="2:65" s="13" customFormat="1" ht="11.25">
      <c r="B281" s="147"/>
      <c r="D281" s="141" t="s">
        <v>157</v>
      </c>
      <c r="E281" s="148" t="s">
        <v>44</v>
      </c>
      <c r="F281" s="149" t="s">
        <v>440</v>
      </c>
      <c r="H281" s="150">
        <v>2</v>
      </c>
      <c r="I281" s="151"/>
      <c r="L281" s="147"/>
      <c r="M281" s="152"/>
      <c r="T281" s="153"/>
      <c r="AT281" s="148" t="s">
        <v>157</v>
      </c>
      <c r="AU281" s="148" t="s">
        <v>92</v>
      </c>
      <c r="AV281" s="13" t="s">
        <v>92</v>
      </c>
      <c r="AW281" s="13" t="s">
        <v>42</v>
      </c>
      <c r="AX281" s="13" t="s">
        <v>82</v>
      </c>
      <c r="AY281" s="148" t="s">
        <v>145</v>
      </c>
    </row>
    <row r="282" spans="2:65" s="14" customFormat="1" ht="11.25">
      <c r="B282" s="154"/>
      <c r="D282" s="141" t="s">
        <v>157</v>
      </c>
      <c r="E282" s="155" t="s">
        <v>44</v>
      </c>
      <c r="F282" s="156" t="s">
        <v>160</v>
      </c>
      <c r="H282" s="157">
        <v>2</v>
      </c>
      <c r="I282" s="158"/>
      <c r="L282" s="154"/>
      <c r="M282" s="159"/>
      <c r="T282" s="160"/>
      <c r="AT282" s="155" t="s">
        <v>157</v>
      </c>
      <c r="AU282" s="155" t="s">
        <v>92</v>
      </c>
      <c r="AV282" s="14" t="s">
        <v>153</v>
      </c>
      <c r="AW282" s="14" t="s">
        <v>42</v>
      </c>
      <c r="AX282" s="14" t="s">
        <v>90</v>
      </c>
      <c r="AY282" s="155" t="s">
        <v>145</v>
      </c>
    </row>
    <row r="283" spans="2:65" s="1" customFormat="1" ht="37.9" customHeight="1">
      <c r="B283" s="32"/>
      <c r="C283" s="123" t="s">
        <v>441</v>
      </c>
      <c r="D283" s="123" t="s">
        <v>148</v>
      </c>
      <c r="E283" s="124" t="s">
        <v>442</v>
      </c>
      <c r="F283" s="125" t="s">
        <v>443</v>
      </c>
      <c r="G283" s="126" t="s">
        <v>209</v>
      </c>
      <c r="H283" s="127">
        <v>2</v>
      </c>
      <c r="I283" s="128"/>
      <c r="J283" s="129">
        <f>ROUND(I283*H283,2)</f>
        <v>0</v>
      </c>
      <c r="K283" s="125" t="s">
        <v>152</v>
      </c>
      <c r="L283" s="32"/>
      <c r="M283" s="130" t="s">
        <v>44</v>
      </c>
      <c r="N283" s="131" t="s">
        <v>53</v>
      </c>
      <c r="P283" s="132">
        <f>O283*H283</f>
        <v>0</v>
      </c>
      <c r="Q283" s="132">
        <v>5.9999999999999995E-4</v>
      </c>
      <c r="R283" s="132">
        <f>Q283*H283</f>
        <v>1.1999999999999999E-3</v>
      </c>
      <c r="S283" s="132">
        <v>0</v>
      </c>
      <c r="T283" s="133">
        <f>S283*H283</f>
        <v>0</v>
      </c>
      <c r="AR283" s="134" t="s">
        <v>263</v>
      </c>
      <c r="AT283" s="134" t="s">
        <v>148</v>
      </c>
      <c r="AU283" s="134" t="s">
        <v>92</v>
      </c>
      <c r="AY283" s="16" t="s">
        <v>145</v>
      </c>
      <c r="BE283" s="135">
        <f>IF(N283="základní",J283,0)</f>
        <v>0</v>
      </c>
      <c r="BF283" s="135">
        <f>IF(N283="snížená",J283,0)</f>
        <v>0</v>
      </c>
      <c r="BG283" s="135">
        <f>IF(N283="zákl. přenesená",J283,0)</f>
        <v>0</v>
      </c>
      <c r="BH283" s="135">
        <f>IF(N283="sníž. přenesená",J283,0)</f>
        <v>0</v>
      </c>
      <c r="BI283" s="135">
        <f>IF(N283="nulová",J283,0)</f>
        <v>0</v>
      </c>
      <c r="BJ283" s="16" t="s">
        <v>90</v>
      </c>
      <c r="BK283" s="135">
        <f>ROUND(I283*H283,2)</f>
        <v>0</v>
      </c>
      <c r="BL283" s="16" t="s">
        <v>263</v>
      </c>
      <c r="BM283" s="134" t="s">
        <v>444</v>
      </c>
    </row>
    <row r="284" spans="2:65" s="1" customFormat="1" ht="11.25">
      <c r="B284" s="32"/>
      <c r="D284" s="136" t="s">
        <v>155</v>
      </c>
      <c r="F284" s="137" t="s">
        <v>445</v>
      </c>
      <c r="I284" s="138"/>
      <c r="L284" s="32"/>
      <c r="M284" s="139"/>
      <c r="T284" s="53"/>
      <c r="AT284" s="16" t="s">
        <v>155</v>
      </c>
      <c r="AU284" s="16" t="s">
        <v>92</v>
      </c>
    </row>
    <row r="285" spans="2:65" s="13" customFormat="1" ht="11.25">
      <c r="B285" s="147"/>
      <c r="D285" s="141" t="s">
        <v>157</v>
      </c>
      <c r="E285" s="148" t="s">
        <v>44</v>
      </c>
      <c r="F285" s="149" t="s">
        <v>440</v>
      </c>
      <c r="H285" s="150">
        <v>2</v>
      </c>
      <c r="I285" s="151"/>
      <c r="L285" s="147"/>
      <c r="M285" s="152"/>
      <c r="T285" s="153"/>
      <c r="AT285" s="148" t="s">
        <v>157</v>
      </c>
      <c r="AU285" s="148" t="s">
        <v>92</v>
      </c>
      <c r="AV285" s="13" t="s">
        <v>92</v>
      </c>
      <c r="AW285" s="13" t="s">
        <v>42</v>
      </c>
      <c r="AX285" s="13" t="s">
        <v>82</v>
      </c>
      <c r="AY285" s="148" t="s">
        <v>145</v>
      </c>
    </row>
    <row r="286" spans="2:65" s="14" customFormat="1" ht="11.25">
      <c r="B286" s="154"/>
      <c r="D286" s="141" t="s">
        <v>157</v>
      </c>
      <c r="E286" s="155" t="s">
        <v>44</v>
      </c>
      <c r="F286" s="156" t="s">
        <v>160</v>
      </c>
      <c r="H286" s="157">
        <v>2</v>
      </c>
      <c r="I286" s="158"/>
      <c r="L286" s="154"/>
      <c r="M286" s="159"/>
      <c r="T286" s="160"/>
      <c r="AT286" s="155" t="s">
        <v>157</v>
      </c>
      <c r="AU286" s="155" t="s">
        <v>92</v>
      </c>
      <c r="AV286" s="14" t="s">
        <v>153</v>
      </c>
      <c r="AW286" s="14" t="s">
        <v>42</v>
      </c>
      <c r="AX286" s="14" t="s">
        <v>90</v>
      </c>
      <c r="AY286" s="155" t="s">
        <v>145</v>
      </c>
    </row>
    <row r="287" spans="2:65" s="11" customFormat="1" ht="22.9" customHeight="1">
      <c r="B287" s="111"/>
      <c r="D287" s="112" t="s">
        <v>81</v>
      </c>
      <c r="E287" s="121" t="s">
        <v>446</v>
      </c>
      <c r="F287" s="121" t="s">
        <v>447</v>
      </c>
      <c r="I287" s="114"/>
      <c r="J287" s="122">
        <f>BK287</f>
        <v>0</v>
      </c>
      <c r="L287" s="111"/>
      <c r="M287" s="116"/>
      <c r="P287" s="117">
        <f>SUM(P288:P292)</f>
        <v>0</v>
      </c>
      <c r="R287" s="117">
        <f>SUM(R288:R292)</f>
        <v>4.4000000000000003E-3</v>
      </c>
      <c r="T287" s="118">
        <f>SUM(T288:T292)</f>
        <v>0</v>
      </c>
      <c r="AR287" s="112" t="s">
        <v>92</v>
      </c>
      <c r="AT287" s="119" t="s">
        <v>81</v>
      </c>
      <c r="AU287" s="119" t="s">
        <v>90</v>
      </c>
      <c r="AY287" s="112" t="s">
        <v>145</v>
      </c>
      <c r="BK287" s="120">
        <f>SUM(BK288:BK292)</f>
        <v>0</v>
      </c>
    </row>
    <row r="288" spans="2:65" s="1" customFormat="1" ht="24.2" customHeight="1">
      <c r="B288" s="32"/>
      <c r="C288" s="123" t="s">
        <v>448</v>
      </c>
      <c r="D288" s="123" t="s">
        <v>148</v>
      </c>
      <c r="E288" s="124" t="s">
        <v>449</v>
      </c>
      <c r="F288" s="125" t="s">
        <v>450</v>
      </c>
      <c r="G288" s="126" t="s">
        <v>228</v>
      </c>
      <c r="H288" s="127">
        <v>11</v>
      </c>
      <c r="I288" s="128"/>
      <c r="J288" s="129">
        <f>ROUND(I288*H288,2)</f>
        <v>0</v>
      </c>
      <c r="K288" s="125" t="s">
        <v>152</v>
      </c>
      <c r="L288" s="32"/>
      <c r="M288" s="130" t="s">
        <v>44</v>
      </c>
      <c r="N288" s="131" t="s">
        <v>53</v>
      </c>
      <c r="P288" s="132">
        <f>O288*H288</f>
        <v>0</v>
      </c>
      <c r="Q288" s="132">
        <v>4.0000000000000002E-4</v>
      </c>
      <c r="R288" s="132">
        <f>Q288*H288</f>
        <v>4.4000000000000003E-3</v>
      </c>
      <c r="S288" s="132">
        <v>0</v>
      </c>
      <c r="T288" s="133">
        <f>S288*H288</f>
        <v>0</v>
      </c>
      <c r="AR288" s="134" t="s">
        <v>263</v>
      </c>
      <c r="AT288" s="134" t="s">
        <v>148</v>
      </c>
      <c r="AU288" s="134" t="s">
        <v>92</v>
      </c>
      <c r="AY288" s="16" t="s">
        <v>145</v>
      </c>
      <c r="BE288" s="135">
        <f>IF(N288="základní",J288,0)</f>
        <v>0</v>
      </c>
      <c r="BF288" s="135">
        <f>IF(N288="snížená",J288,0)</f>
        <v>0</v>
      </c>
      <c r="BG288" s="135">
        <f>IF(N288="zákl. přenesená",J288,0)</f>
        <v>0</v>
      </c>
      <c r="BH288" s="135">
        <f>IF(N288="sníž. přenesená",J288,0)</f>
        <v>0</v>
      </c>
      <c r="BI288" s="135">
        <f>IF(N288="nulová",J288,0)</f>
        <v>0</v>
      </c>
      <c r="BJ288" s="16" t="s">
        <v>90</v>
      </c>
      <c r="BK288" s="135">
        <f>ROUND(I288*H288,2)</f>
        <v>0</v>
      </c>
      <c r="BL288" s="16" t="s">
        <v>263</v>
      </c>
      <c r="BM288" s="134" t="s">
        <v>451</v>
      </c>
    </row>
    <row r="289" spans="2:65" s="1" customFormat="1" ht="11.25">
      <c r="B289" s="32"/>
      <c r="D289" s="136" t="s">
        <v>155</v>
      </c>
      <c r="F289" s="137" t="s">
        <v>452</v>
      </c>
      <c r="I289" s="138"/>
      <c r="L289" s="32"/>
      <c r="M289" s="139"/>
      <c r="T289" s="53"/>
      <c r="AT289" s="16" t="s">
        <v>155</v>
      </c>
      <c r="AU289" s="16" t="s">
        <v>92</v>
      </c>
    </row>
    <row r="290" spans="2:65" s="13" customFormat="1" ht="11.25">
      <c r="B290" s="147"/>
      <c r="D290" s="141" t="s">
        <v>157</v>
      </c>
      <c r="E290" s="148" t="s">
        <v>44</v>
      </c>
      <c r="F290" s="149" t="s">
        <v>453</v>
      </c>
      <c r="H290" s="150">
        <v>11</v>
      </c>
      <c r="I290" s="151"/>
      <c r="L290" s="147"/>
      <c r="M290" s="152"/>
      <c r="T290" s="153"/>
      <c r="AT290" s="148" t="s">
        <v>157</v>
      </c>
      <c r="AU290" s="148" t="s">
        <v>92</v>
      </c>
      <c r="AV290" s="13" t="s">
        <v>92</v>
      </c>
      <c r="AW290" s="13" t="s">
        <v>42</v>
      </c>
      <c r="AX290" s="13" t="s">
        <v>82</v>
      </c>
      <c r="AY290" s="148" t="s">
        <v>145</v>
      </c>
    </row>
    <row r="291" spans="2:65" s="12" customFormat="1" ht="11.25">
      <c r="B291" s="140"/>
      <c r="D291" s="141" t="s">
        <v>157</v>
      </c>
      <c r="E291" s="142" t="s">
        <v>44</v>
      </c>
      <c r="F291" s="143" t="s">
        <v>454</v>
      </c>
      <c r="H291" s="142" t="s">
        <v>44</v>
      </c>
      <c r="I291" s="144"/>
      <c r="L291" s="140"/>
      <c r="M291" s="145"/>
      <c r="T291" s="146"/>
      <c r="AT291" s="142" t="s">
        <v>157</v>
      </c>
      <c r="AU291" s="142" t="s">
        <v>92</v>
      </c>
      <c r="AV291" s="12" t="s">
        <v>90</v>
      </c>
      <c r="AW291" s="12" t="s">
        <v>42</v>
      </c>
      <c r="AX291" s="12" t="s">
        <v>82</v>
      </c>
      <c r="AY291" s="142" t="s">
        <v>145</v>
      </c>
    </row>
    <row r="292" spans="2:65" s="14" customFormat="1" ht="11.25">
      <c r="B292" s="154"/>
      <c r="D292" s="141" t="s">
        <v>157</v>
      </c>
      <c r="E292" s="155" t="s">
        <v>44</v>
      </c>
      <c r="F292" s="156" t="s">
        <v>160</v>
      </c>
      <c r="H292" s="157">
        <v>11</v>
      </c>
      <c r="I292" s="158"/>
      <c r="L292" s="154"/>
      <c r="M292" s="159"/>
      <c r="T292" s="160"/>
      <c r="AT292" s="155" t="s">
        <v>157</v>
      </c>
      <c r="AU292" s="155" t="s">
        <v>92</v>
      </c>
      <c r="AV292" s="14" t="s">
        <v>153</v>
      </c>
      <c r="AW292" s="14" t="s">
        <v>42</v>
      </c>
      <c r="AX292" s="14" t="s">
        <v>90</v>
      </c>
      <c r="AY292" s="155" t="s">
        <v>145</v>
      </c>
    </row>
    <row r="293" spans="2:65" s="11" customFormat="1" ht="22.9" customHeight="1">
      <c r="B293" s="111"/>
      <c r="D293" s="112" t="s">
        <v>81</v>
      </c>
      <c r="E293" s="121" t="s">
        <v>455</v>
      </c>
      <c r="F293" s="121" t="s">
        <v>456</v>
      </c>
      <c r="I293" s="114"/>
      <c r="J293" s="122">
        <f>BK293</f>
        <v>0</v>
      </c>
      <c r="L293" s="111"/>
      <c r="M293" s="116"/>
      <c r="P293" s="117">
        <f>SUM(P294:P300)</f>
        <v>0</v>
      </c>
      <c r="R293" s="117">
        <f>SUM(R294:R300)</f>
        <v>7.7000000000000007E-4</v>
      </c>
      <c r="T293" s="118">
        <f>SUM(T294:T300)</f>
        <v>0</v>
      </c>
      <c r="AR293" s="112" t="s">
        <v>92</v>
      </c>
      <c r="AT293" s="119" t="s">
        <v>81</v>
      </c>
      <c r="AU293" s="119" t="s">
        <v>90</v>
      </c>
      <c r="AY293" s="112" t="s">
        <v>145</v>
      </c>
      <c r="BK293" s="120">
        <f>SUM(BK294:BK300)</f>
        <v>0</v>
      </c>
    </row>
    <row r="294" spans="2:65" s="1" customFormat="1" ht="24.2" customHeight="1">
      <c r="B294" s="32"/>
      <c r="C294" s="123" t="s">
        <v>457</v>
      </c>
      <c r="D294" s="123" t="s">
        <v>148</v>
      </c>
      <c r="E294" s="124" t="s">
        <v>458</v>
      </c>
      <c r="F294" s="125" t="s">
        <v>459</v>
      </c>
      <c r="G294" s="126" t="s">
        <v>209</v>
      </c>
      <c r="H294" s="127">
        <v>7</v>
      </c>
      <c r="I294" s="128"/>
      <c r="J294" s="129">
        <f>ROUND(I294*H294,2)</f>
        <v>0</v>
      </c>
      <c r="K294" s="125" t="s">
        <v>152</v>
      </c>
      <c r="L294" s="32"/>
      <c r="M294" s="130" t="s">
        <v>44</v>
      </c>
      <c r="N294" s="131" t="s">
        <v>53</v>
      </c>
      <c r="P294" s="132">
        <f>O294*H294</f>
        <v>0</v>
      </c>
      <c r="Q294" s="132">
        <v>6.0000000000000002E-5</v>
      </c>
      <c r="R294" s="132">
        <f>Q294*H294</f>
        <v>4.2000000000000002E-4</v>
      </c>
      <c r="S294" s="132">
        <v>0</v>
      </c>
      <c r="T294" s="133">
        <f>S294*H294</f>
        <v>0</v>
      </c>
      <c r="AR294" s="134" t="s">
        <v>263</v>
      </c>
      <c r="AT294" s="134" t="s">
        <v>148</v>
      </c>
      <c r="AU294" s="134" t="s">
        <v>92</v>
      </c>
      <c r="AY294" s="16" t="s">
        <v>145</v>
      </c>
      <c r="BE294" s="135">
        <f>IF(N294="základní",J294,0)</f>
        <v>0</v>
      </c>
      <c r="BF294" s="135">
        <f>IF(N294="snížená",J294,0)</f>
        <v>0</v>
      </c>
      <c r="BG294" s="135">
        <f>IF(N294="zákl. přenesená",J294,0)</f>
        <v>0</v>
      </c>
      <c r="BH294" s="135">
        <f>IF(N294="sníž. přenesená",J294,0)</f>
        <v>0</v>
      </c>
      <c r="BI294" s="135">
        <f>IF(N294="nulová",J294,0)</f>
        <v>0</v>
      </c>
      <c r="BJ294" s="16" t="s">
        <v>90</v>
      </c>
      <c r="BK294" s="135">
        <f>ROUND(I294*H294,2)</f>
        <v>0</v>
      </c>
      <c r="BL294" s="16" t="s">
        <v>263</v>
      </c>
      <c r="BM294" s="134" t="s">
        <v>460</v>
      </c>
    </row>
    <row r="295" spans="2:65" s="1" customFormat="1" ht="11.25">
      <c r="B295" s="32"/>
      <c r="D295" s="136" t="s">
        <v>155</v>
      </c>
      <c r="F295" s="137" t="s">
        <v>461</v>
      </c>
      <c r="I295" s="138"/>
      <c r="L295" s="32"/>
      <c r="M295" s="139"/>
      <c r="T295" s="53"/>
      <c r="AT295" s="16" t="s">
        <v>155</v>
      </c>
      <c r="AU295" s="16" t="s">
        <v>92</v>
      </c>
    </row>
    <row r="296" spans="2:65" s="13" customFormat="1" ht="11.25">
      <c r="B296" s="147"/>
      <c r="D296" s="141" t="s">
        <v>157</v>
      </c>
      <c r="E296" s="148" t="s">
        <v>44</v>
      </c>
      <c r="F296" s="149" t="s">
        <v>462</v>
      </c>
      <c r="H296" s="150">
        <v>5</v>
      </c>
      <c r="I296" s="151"/>
      <c r="L296" s="147"/>
      <c r="M296" s="152"/>
      <c r="T296" s="153"/>
      <c r="AT296" s="148" t="s">
        <v>157</v>
      </c>
      <c r="AU296" s="148" t="s">
        <v>92</v>
      </c>
      <c r="AV296" s="13" t="s">
        <v>92</v>
      </c>
      <c r="AW296" s="13" t="s">
        <v>42</v>
      </c>
      <c r="AX296" s="13" t="s">
        <v>82</v>
      </c>
      <c r="AY296" s="148" t="s">
        <v>145</v>
      </c>
    </row>
    <row r="297" spans="2:65" s="13" customFormat="1" ht="11.25">
      <c r="B297" s="147"/>
      <c r="D297" s="141" t="s">
        <v>157</v>
      </c>
      <c r="E297" s="148" t="s">
        <v>44</v>
      </c>
      <c r="F297" s="149" t="s">
        <v>463</v>
      </c>
      <c r="H297" s="150">
        <v>2</v>
      </c>
      <c r="I297" s="151"/>
      <c r="L297" s="147"/>
      <c r="M297" s="152"/>
      <c r="T297" s="153"/>
      <c r="AT297" s="148" t="s">
        <v>157</v>
      </c>
      <c r="AU297" s="148" t="s">
        <v>92</v>
      </c>
      <c r="AV297" s="13" t="s">
        <v>92</v>
      </c>
      <c r="AW297" s="13" t="s">
        <v>42</v>
      </c>
      <c r="AX297" s="13" t="s">
        <v>82</v>
      </c>
      <c r="AY297" s="148" t="s">
        <v>145</v>
      </c>
    </row>
    <row r="298" spans="2:65" s="14" customFormat="1" ht="11.25">
      <c r="B298" s="154"/>
      <c r="D298" s="141" t="s">
        <v>157</v>
      </c>
      <c r="E298" s="155" t="s">
        <v>44</v>
      </c>
      <c r="F298" s="156" t="s">
        <v>160</v>
      </c>
      <c r="H298" s="157">
        <v>7</v>
      </c>
      <c r="I298" s="158"/>
      <c r="L298" s="154"/>
      <c r="M298" s="159"/>
      <c r="T298" s="160"/>
      <c r="AT298" s="155" t="s">
        <v>157</v>
      </c>
      <c r="AU298" s="155" t="s">
        <v>92</v>
      </c>
      <c r="AV298" s="14" t="s">
        <v>153</v>
      </c>
      <c r="AW298" s="14" t="s">
        <v>42</v>
      </c>
      <c r="AX298" s="14" t="s">
        <v>90</v>
      </c>
      <c r="AY298" s="155" t="s">
        <v>145</v>
      </c>
    </row>
    <row r="299" spans="2:65" s="1" customFormat="1" ht="24.2" customHeight="1">
      <c r="B299" s="32"/>
      <c r="C299" s="123" t="s">
        <v>464</v>
      </c>
      <c r="D299" s="123" t="s">
        <v>148</v>
      </c>
      <c r="E299" s="124" t="s">
        <v>465</v>
      </c>
      <c r="F299" s="125" t="s">
        <v>466</v>
      </c>
      <c r="G299" s="126" t="s">
        <v>209</v>
      </c>
      <c r="H299" s="127">
        <v>7</v>
      </c>
      <c r="I299" s="128"/>
      <c r="J299" s="129">
        <f>ROUND(I299*H299,2)</f>
        <v>0</v>
      </c>
      <c r="K299" s="125" t="s">
        <v>152</v>
      </c>
      <c r="L299" s="32"/>
      <c r="M299" s="130" t="s">
        <v>44</v>
      </c>
      <c r="N299" s="131" t="s">
        <v>53</v>
      </c>
      <c r="P299" s="132">
        <f>O299*H299</f>
        <v>0</v>
      </c>
      <c r="Q299" s="132">
        <v>5.0000000000000002E-5</v>
      </c>
      <c r="R299" s="132">
        <f>Q299*H299</f>
        <v>3.5E-4</v>
      </c>
      <c r="S299" s="132">
        <v>0</v>
      </c>
      <c r="T299" s="133">
        <f>S299*H299</f>
        <v>0</v>
      </c>
      <c r="AR299" s="134" t="s">
        <v>263</v>
      </c>
      <c r="AT299" s="134" t="s">
        <v>148</v>
      </c>
      <c r="AU299" s="134" t="s">
        <v>92</v>
      </c>
      <c r="AY299" s="16" t="s">
        <v>145</v>
      </c>
      <c r="BE299" s="135">
        <f>IF(N299="základní",J299,0)</f>
        <v>0</v>
      </c>
      <c r="BF299" s="135">
        <f>IF(N299="snížená",J299,0)</f>
        <v>0</v>
      </c>
      <c r="BG299" s="135">
        <f>IF(N299="zákl. přenesená",J299,0)</f>
        <v>0</v>
      </c>
      <c r="BH299" s="135">
        <f>IF(N299="sníž. přenesená",J299,0)</f>
        <v>0</v>
      </c>
      <c r="BI299" s="135">
        <f>IF(N299="nulová",J299,0)</f>
        <v>0</v>
      </c>
      <c r="BJ299" s="16" t="s">
        <v>90</v>
      </c>
      <c r="BK299" s="135">
        <f>ROUND(I299*H299,2)</f>
        <v>0</v>
      </c>
      <c r="BL299" s="16" t="s">
        <v>263</v>
      </c>
      <c r="BM299" s="134" t="s">
        <v>467</v>
      </c>
    </row>
    <row r="300" spans="2:65" s="1" customFormat="1" ht="11.25">
      <c r="B300" s="32"/>
      <c r="D300" s="136" t="s">
        <v>155</v>
      </c>
      <c r="F300" s="137" t="s">
        <v>468</v>
      </c>
      <c r="I300" s="138"/>
      <c r="L300" s="32"/>
      <c r="M300" s="139"/>
      <c r="T300" s="53"/>
      <c r="AT300" s="16" t="s">
        <v>155</v>
      </c>
      <c r="AU300" s="16" t="s">
        <v>92</v>
      </c>
    </row>
    <row r="301" spans="2:65" s="11" customFormat="1" ht="22.9" customHeight="1">
      <c r="B301" s="111"/>
      <c r="D301" s="112" t="s">
        <v>81</v>
      </c>
      <c r="E301" s="121" t="s">
        <v>469</v>
      </c>
      <c r="F301" s="121" t="s">
        <v>470</v>
      </c>
      <c r="I301" s="114"/>
      <c r="J301" s="122">
        <f>BK301</f>
        <v>0</v>
      </c>
      <c r="L301" s="111"/>
      <c r="M301" s="116"/>
      <c r="P301" s="117">
        <f>SUM(P302:P367)</f>
        <v>0</v>
      </c>
      <c r="R301" s="117">
        <f>SUM(R302:R367)</f>
        <v>0.10104</v>
      </c>
      <c r="T301" s="118">
        <f>SUM(T302:T367)</f>
        <v>0</v>
      </c>
      <c r="AR301" s="112" t="s">
        <v>92</v>
      </c>
      <c r="AT301" s="119" t="s">
        <v>81</v>
      </c>
      <c r="AU301" s="119" t="s">
        <v>90</v>
      </c>
      <c r="AY301" s="112" t="s">
        <v>145</v>
      </c>
      <c r="BK301" s="120">
        <f>SUM(BK302:BK367)</f>
        <v>0</v>
      </c>
    </row>
    <row r="302" spans="2:65" s="1" customFormat="1" ht="21.75" customHeight="1">
      <c r="B302" s="32"/>
      <c r="C302" s="123" t="s">
        <v>471</v>
      </c>
      <c r="D302" s="123" t="s">
        <v>148</v>
      </c>
      <c r="E302" s="124" t="s">
        <v>472</v>
      </c>
      <c r="F302" s="125" t="s">
        <v>473</v>
      </c>
      <c r="G302" s="126" t="s">
        <v>209</v>
      </c>
      <c r="H302" s="127">
        <v>1</v>
      </c>
      <c r="I302" s="128"/>
      <c r="J302" s="129">
        <f>ROUND(I302*H302,2)</f>
        <v>0</v>
      </c>
      <c r="K302" s="125" t="s">
        <v>44</v>
      </c>
      <c r="L302" s="32"/>
      <c r="M302" s="130" t="s">
        <v>44</v>
      </c>
      <c r="N302" s="131" t="s">
        <v>53</v>
      </c>
      <c r="P302" s="132">
        <f>O302*H302</f>
        <v>0</v>
      </c>
      <c r="Q302" s="132">
        <v>0.1</v>
      </c>
      <c r="R302" s="132">
        <f>Q302*H302</f>
        <v>0.1</v>
      </c>
      <c r="S302" s="132">
        <v>0</v>
      </c>
      <c r="T302" s="133">
        <f>S302*H302</f>
        <v>0</v>
      </c>
      <c r="AR302" s="134" t="s">
        <v>263</v>
      </c>
      <c r="AT302" s="134" t="s">
        <v>148</v>
      </c>
      <c r="AU302" s="134" t="s">
        <v>92</v>
      </c>
      <c r="AY302" s="16" t="s">
        <v>145</v>
      </c>
      <c r="BE302" s="135">
        <f>IF(N302="základní",J302,0)</f>
        <v>0</v>
      </c>
      <c r="BF302" s="135">
        <f>IF(N302="snížená",J302,0)</f>
        <v>0</v>
      </c>
      <c r="BG302" s="135">
        <f>IF(N302="zákl. přenesená",J302,0)</f>
        <v>0</v>
      </c>
      <c r="BH302" s="135">
        <f>IF(N302="sníž. přenesená",J302,0)</f>
        <v>0</v>
      </c>
      <c r="BI302" s="135">
        <f>IF(N302="nulová",J302,0)</f>
        <v>0</v>
      </c>
      <c r="BJ302" s="16" t="s">
        <v>90</v>
      </c>
      <c r="BK302" s="135">
        <f>ROUND(I302*H302,2)</f>
        <v>0</v>
      </c>
      <c r="BL302" s="16" t="s">
        <v>263</v>
      </c>
      <c r="BM302" s="134" t="s">
        <v>474</v>
      </c>
    </row>
    <row r="303" spans="2:65" s="1" customFormat="1" ht="21.75" customHeight="1">
      <c r="B303" s="32"/>
      <c r="C303" s="123" t="s">
        <v>475</v>
      </c>
      <c r="D303" s="123" t="s">
        <v>148</v>
      </c>
      <c r="E303" s="124" t="s">
        <v>476</v>
      </c>
      <c r="F303" s="125" t="s">
        <v>477</v>
      </c>
      <c r="G303" s="126" t="s">
        <v>228</v>
      </c>
      <c r="H303" s="127">
        <v>689.5</v>
      </c>
      <c r="I303" s="128"/>
      <c r="J303" s="129">
        <f>ROUND(I303*H303,2)</f>
        <v>0</v>
      </c>
      <c r="K303" s="125" t="s">
        <v>44</v>
      </c>
      <c r="L303" s="32"/>
      <c r="M303" s="130" t="s">
        <v>44</v>
      </c>
      <c r="N303" s="131" t="s">
        <v>53</v>
      </c>
      <c r="P303" s="132">
        <f>O303*H303</f>
        <v>0</v>
      </c>
      <c r="Q303" s="132">
        <v>0</v>
      </c>
      <c r="R303" s="132">
        <f>Q303*H303</f>
        <v>0</v>
      </c>
      <c r="S303" s="132">
        <v>0</v>
      </c>
      <c r="T303" s="133">
        <f>S303*H303</f>
        <v>0</v>
      </c>
      <c r="AR303" s="134" t="s">
        <v>263</v>
      </c>
      <c r="AT303" s="134" t="s">
        <v>148</v>
      </c>
      <c r="AU303" s="134" t="s">
        <v>92</v>
      </c>
      <c r="AY303" s="16" t="s">
        <v>145</v>
      </c>
      <c r="BE303" s="135">
        <f>IF(N303="základní",J303,0)</f>
        <v>0</v>
      </c>
      <c r="BF303" s="135">
        <f>IF(N303="snížená",J303,0)</f>
        <v>0</v>
      </c>
      <c r="BG303" s="135">
        <f>IF(N303="zákl. přenesená",J303,0)</f>
        <v>0</v>
      </c>
      <c r="BH303" s="135">
        <f>IF(N303="sníž. přenesená",J303,0)</f>
        <v>0</v>
      </c>
      <c r="BI303" s="135">
        <f>IF(N303="nulová",J303,0)</f>
        <v>0</v>
      </c>
      <c r="BJ303" s="16" t="s">
        <v>90</v>
      </c>
      <c r="BK303" s="135">
        <f>ROUND(I303*H303,2)</f>
        <v>0</v>
      </c>
      <c r="BL303" s="16" t="s">
        <v>263</v>
      </c>
      <c r="BM303" s="134" t="s">
        <v>478</v>
      </c>
    </row>
    <row r="304" spans="2:65" s="12" customFormat="1" ht="11.25">
      <c r="B304" s="140"/>
      <c r="D304" s="141" t="s">
        <v>157</v>
      </c>
      <c r="E304" s="142" t="s">
        <v>44</v>
      </c>
      <c r="F304" s="143" t="s">
        <v>193</v>
      </c>
      <c r="H304" s="142" t="s">
        <v>44</v>
      </c>
      <c r="I304" s="144"/>
      <c r="L304" s="140"/>
      <c r="M304" s="145"/>
      <c r="T304" s="146"/>
      <c r="AT304" s="142" t="s">
        <v>157</v>
      </c>
      <c r="AU304" s="142" t="s">
        <v>92</v>
      </c>
      <c r="AV304" s="12" t="s">
        <v>90</v>
      </c>
      <c r="AW304" s="12" t="s">
        <v>42</v>
      </c>
      <c r="AX304" s="12" t="s">
        <v>82</v>
      </c>
      <c r="AY304" s="142" t="s">
        <v>145</v>
      </c>
    </row>
    <row r="305" spans="2:51" s="13" customFormat="1" ht="11.25">
      <c r="B305" s="147"/>
      <c r="D305" s="141" t="s">
        <v>157</v>
      </c>
      <c r="E305" s="148" t="s">
        <v>44</v>
      </c>
      <c r="F305" s="149" t="s">
        <v>479</v>
      </c>
      <c r="H305" s="150">
        <v>176.5</v>
      </c>
      <c r="I305" s="151"/>
      <c r="L305" s="147"/>
      <c r="M305" s="152"/>
      <c r="T305" s="153"/>
      <c r="AT305" s="148" t="s">
        <v>157</v>
      </c>
      <c r="AU305" s="148" t="s">
        <v>92</v>
      </c>
      <c r="AV305" s="13" t="s">
        <v>92</v>
      </c>
      <c r="AW305" s="13" t="s">
        <v>42</v>
      </c>
      <c r="AX305" s="13" t="s">
        <v>82</v>
      </c>
      <c r="AY305" s="148" t="s">
        <v>145</v>
      </c>
    </row>
    <row r="306" spans="2:51" s="13" customFormat="1" ht="11.25">
      <c r="B306" s="147"/>
      <c r="D306" s="141" t="s">
        <v>157</v>
      </c>
      <c r="E306" s="148" t="s">
        <v>44</v>
      </c>
      <c r="F306" s="149" t="s">
        <v>480</v>
      </c>
      <c r="H306" s="150">
        <v>28.5</v>
      </c>
      <c r="I306" s="151"/>
      <c r="L306" s="147"/>
      <c r="M306" s="152"/>
      <c r="T306" s="153"/>
      <c r="AT306" s="148" t="s">
        <v>157</v>
      </c>
      <c r="AU306" s="148" t="s">
        <v>92</v>
      </c>
      <c r="AV306" s="13" t="s">
        <v>92</v>
      </c>
      <c r="AW306" s="13" t="s">
        <v>42</v>
      </c>
      <c r="AX306" s="13" t="s">
        <v>82</v>
      </c>
      <c r="AY306" s="148" t="s">
        <v>145</v>
      </c>
    </row>
    <row r="307" spans="2:51" s="13" customFormat="1" ht="11.25">
      <c r="B307" s="147"/>
      <c r="D307" s="141" t="s">
        <v>157</v>
      </c>
      <c r="E307" s="148" t="s">
        <v>44</v>
      </c>
      <c r="F307" s="149" t="s">
        <v>481</v>
      </c>
      <c r="H307" s="150">
        <v>70</v>
      </c>
      <c r="I307" s="151"/>
      <c r="L307" s="147"/>
      <c r="M307" s="152"/>
      <c r="T307" s="153"/>
      <c r="AT307" s="148" t="s">
        <v>157</v>
      </c>
      <c r="AU307" s="148" t="s">
        <v>92</v>
      </c>
      <c r="AV307" s="13" t="s">
        <v>92</v>
      </c>
      <c r="AW307" s="13" t="s">
        <v>42</v>
      </c>
      <c r="AX307" s="13" t="s">
        <v>82</v>
      </c>
      <c r="AY307" s="148" t="s">
        <v>145</v>
      </c>
    </row>
    <row r="308" spans="2:51" s="13" customFormat="1" ht="11.25">
      <c r="B308" s="147"/>
      <c r="D308" s="141" t="s">
        <v>157</v>
      </c>
      <c r="E308" s="148" t="s">
        <v>44</v>
      </c>
      <c r="F308" s="149" t="s">
        <v>482</v>
      </c>
      <c r="H308" s="150">
        <v>30</v>
      </c>
      <c r="I308" s="151"/>
      <c r="L308" s="147"/>
      <c r="M308" s="152"/>
      <c r="T308" s="153"/>
      <c r="AT308" s="148" t="s">
        <v>157</v>
      </c>
      <c r="AU308" s="148" t="s">
        <v>92</v>
      </c>
      <c r="AV308" s="13" t="s">
        <v>92</v>
      </c>
      <c r="AW308" s="13" t="s">
        <v>42</v>
      </c>
      <c r="AX308" s="13" t="s">
        <v>82</v>
      </c>
      <c r="AY308" s="148" t="s">
        <v>145</v>
      </c>
    </row>
    <row r="309" spans="2:51" s="12" customFormat="1" ht="11.25">
      <c r="B309" s="140"/>
      <c r="D309" s="141" t="s">
        <v>157</v>
      </c>
      <c r="E309" s="142" t="s">
        <v>44</v>
      </c>
      <c r="F309" s="143" t="s">
        <v>483</v>
      </c>
      <c r="H309" s="142" t="s">
        <v>44</v>
      </c>
      <c r="I309" s="144"/>
      <c r="L309" s="140"/>
      <c r="M309" s="145"/>
      <c r="T309" s="146"/>
      <c r="AT309" s="142" t="s">
        <v>157</v>
      </c>
      <c r="AU309" s="142" t="s">
        <v>92</v>
      </c>
      <c r="AV309" s="12" t="s">
        <v>90</v>
      </c>
      <c r="AW309" s="12" t="s">
        <v>42</v>
      </c>
      <c r="AX309" s="12" t="s">
        <v>82</v>
      </c>
      <c r="AY309" s="142" t="s">
        <v>145</v>
      </c>
    </row>
    <row r="310" spans="2:51" s="13" customFormat="1" ht="11.25">
      <c r="B310" s="147"/>
      <c r="D310" s="141" t="s">
        <v>157</v>
      </c>
      <c r="E310" s="148" t="s">
        <v>44</v>
      </c>
      <c r="F310" s="149" t="s">
        <v>484</v>
      </c>
      <c r="H310" s="150">
        <v>178.5</v>
      </c>
      <c r="I310" s="151"/>
      <c r="L310" s="147"/>
      <c r="M310" s="152"/>
      <c r="T310" s="153"/>
      <c r="AT310" s="148" t="s">
        <v>157</v>
      </c>
      <c r="AU310" s="148" t="s">
        <v>92</v>
      </c>
      <c r="AV310" s="13" t="s">
        <v>92</v>
      </c>
      <c r="AW310" s="13" t="s">
        <v>42</v>
      </c>
      <c r="AX310" s="13" t="s">
        <v>82</v>
      </c>
      <c r="AY310" s="148" t="s">
        <v>145</v>
      </c>
    </row>
    <row r="311" spans="2:51" s="13" customFormat="1" ht="11.25">
      <c r="B311" s="147"/>
      <c r="D311" s="141" t="s">
        <v>157</v>
      </c>
      <c r="E311" s="148" t="s">
        <v>44</v>
      </c>
      <c r="F311" s="149" t="s">
        <v>485</v>
      </c>
      <c r="H311" s="150">
        <v>53.5</v>
      </c>
      <c r="I311" s="151"/>
      <c r="L311" s="147"/>
      <c r="M311" s="152"/>
      <c r="T311" s="153"/>
      <c r="AT311" s="148" t="s">
        <v>157</v>
      </c>
      <c r="AU311" s="148" t="s">
        <v>92</v>
      </c>
      <c r="AV311" s="13" t="s">
        <v>92</v>
      </c>
      <c r="AW311" s="13" t="s">
        <v>42</v>
      </c>
      <c r="AX311" s="13" t="s">
        <v>82</v>
      </c>
      <c r="AY311" s="148" t="s">
        <v>145</v>
      </c>
    </row>
    <row r="312" spans="2:51" s="13" customFormat="1" ht="11.25">
      <c r="B312" s="147"/>
      <c r="D312" s="141" t="s">
        <v>157</v>
      </c>
      <c r="E312" s="148" t="s">
        <v>44</v>
      </c>
      <c r="F312" s="149" t="s">
        <v>486</v>
      </c>
      <c r="H312" s="150">
        <v>20</v>
      </c>
      <c r="I312" s="151"/>
      <c r="L312" s="147"/>
      <c r="M312" s="152"/>
      <c r="T312" s="153"/>
      <c r="AT312" s="148" t="s">
        <v>157</v>
      </c>
      <c r="AU312" s="148" t="s">
        <v>92</v>
      </c>
      <c r="AV312" s="13" t="s">
        <v>92</v>
      </c>
      <c r="AW312" s="13" t="s">
        <v>42</v>
      </c>
      <c r="AX312" s="13" t="s">
        <v>82</v>
      </c>
      <c r="AY312" s="148" t="s">
        <v>145</v>
      </c>
    </row>
    <row r="313" spans="2:51" s="12" customFormat="1" ht="11.25">
      <c r="B313" s="140"/>
      <c r="D313" s="141" t="s">
        <v>157</v>
      </c>
      <c r="E313" s="142" t="s">
        <v>44</v>
      </c>
      <c r="F313" s="143" t="s">
        <v>487</v>
      </c>
      <c r="H313" s="142" t="s">
        <v>44</v>
      </c>
      <c r="I313" s="144"/>
      <c r="L313" s="140"/>
      <c r="M313" s="145"/>
      <c r="T313" s="146"/>
      <c r="AT313" s="142" t="s">
        <v>157</v>
      </c>
      <c r="AU313" s="142" t="s">
        <v>92</v>
      </c>
      <c r="AV313" s="12" t="s">
        <v>90</v>
      </c>
      <c r="AW313" s="12" t="s">
        <v>42</v>
      </c>
      <c r="AX313" s="12" t="s">
        <v>82</v>
      </c>
      <c r="AY313" s="142" t="s">
        <v>145</v>
      </c>
    </row>
    <row r="314" spans="2:51" s="13" customFormat="1" ht="11.25">
      <c r="B314" s="147"/>
      <c r="D314" s="141" t="s">
        <v>157</v>
      </c>
      <c r="E314" s="148" t="s">
        <v>44</v>
      </c>
      <c r="F314" s="149" t="s">
        <v>488</v>
      </c>
      <c r="H314" s="150">
        <v>11</v>
      </c>
      <c r="I314" s="151"/>
      <c r="L314" s="147"/>
      <c r="M314" s="152"/>
      <c r="T314" s="153"/>
      <c r="AT314" s="148" t="s">
        <v>157</v>
      </c>
      <c r="AU314" s="148" t="s">
        <v>92</v>
      </c>
      <c r="AV314" s="13" t="s">
        <v>92</v>
      </c>
      <c r="AW314" s="13" t="s">
        <v>42</v>
      </c>
      <c r="AX314" s="13" t="s">
        <v>82</v>
      </c>
      <c r="AY314" s="148" t="s">
        <v>145</v>
      </c>
    </row>
    <row r="315" spans="2:51" s="13" customFormat="1" ht="11.25">
      <c r="B315" s="147"/>
      <c r="D315" s="141" t="s">
        <v>157</v>
      </c>
      <c r="E315" s="148" t="s">
        <v>44</v>
      </c>
      <c r="F315" s="149" t="s">
        <v>489</v>
      </c>
      <c r="H315" s="150">
        <v>22</v>
      </c>
      <c r="I315" s="151"/>
      <c r="L315" s="147"/>
      <c r="M315" s="152"/>
      <c r="T315" s="153"/>
      <c r="AT315" s="148" t="s">
        <v>157</v>
      </c>
      <c r="AU315" s="148" t="s">
        <v>92</v>
      </c>
      <c r="AV315" s="13" t="s">
        <v>92</v>
      </c>
      <c r="AW315" s="13" t="s">
        <v>42</v>
      </c>
      <c r="AX315" s="13" t="s">
        <v>82</v>
      </c>
      <c r="AY315" s="148" t="s">
        <v>145</v>
      </c>
    </row>
    <row r="316" spans="2:51" s="13" customFormat="1" ht="11.25">
      <c r="B316" s="147"/>
      <c r="D316" s="141" t="s">
        <v>157</v>
      </c>
      <c r="E316" s="148" t="s">
        <v>44</v>
      </c>
      <c r="F316" s="149" t="s">
        <v>490</v>
      </c>
      <c r="H316" s="150">
        <v>5</v>
      </c>
      <c r="I316" s="151"/>
      <c r="L316" s="147"/>
      <c r="M316" s="152"/>
      <c r="T316" s="153"/>
      <c r="AT316" s="148" t="s">
        <v>157</v>
      </c>
      <c r="AU316" s="148" t="s">
        <v>92</v>
      </c>
      <c r="AV316" s="13" t="s">
        <v>92</v>
      </c>
      <c r="AW316" s="13" t="s">
        <v>42</v>
      </c>
      <c r="AX316" s="13" t="s">
        <v>82</v>
      </c>
      <c r="AY316" s="148" t="s">
        <v>145</v>
      </c>
    </row>
    <row r="317" spans="2:51" s="13" customFormat="1" ht="11.25">
      <c r="B317" s="147"/>
      <c r="D317" s="141" t="s">
        <v>157</v>
      </c>
      <c r="E317" s="148" t="s">
        <v>44</v>
      </c>
      <c r="F317" s="149" t="s">
        <v>491</v>
      </c>
      <c r="H317" s="150">
        <v>15</v>
      </c>
      <c r="I317" s="151"/>
      <c r="L317" s="147"/>
      <c r="M317" s="152"/>
      <c r="T317" s="153"/>
      <c r="AT317" s="148" t="s">
        <v>157</v>
      </c>
      <c r="AU317" s="148" t="s">
        <v>92</v>
      </c>
      <c r="AV317" s="13" t="s">
        <v>92</v>
      </c>
      <c r="AW317" s="13" t="s">
        <v>42</v>
      </c>
      <c r="AX317" s="13" t="s">
        <v>82</v>
      </c>
      <c r="AY317" s="148" t="s">
        <v>145</v>
      </c>
    </row>
    <row r="318" spans="2:51" s="12" customFormat="1" ht="11.25">
      <c r="B318" s="140"/>
      <c r="D318" s="141" t="s">
        <v>157</v>
      </c>
      <c r="E318" s="142" t="s">
        <v>44</v>
      </c>
      <c r="F318" s="143" t="s">
        <v>492</v>
      </c>
      <c r="H318" s="142" t="s">
        <v>44</v>
      </c>
      <c r="I318" s="144"/>
      <c r="L318" s="140"/>
      <c r="M318" s="145"/>
      <c r="T318" s="146"/>
      <c r="AT318" s="142" t="s">
        <v>157</v>
      </c>
      <c r="AU318" s="142" t="s">
        <v>92</v>
      </c>
      <c r="AV318" s="12" t="s">
        <v>90</v>
      </c>
      <c r="AW318" s="12" t="s">
        <v>42</v>
      </c>
      <c r="AX318" s="12" t="s">
        <v>82</v>
      </c>
      <c r="AY318" s="142" t="s">
        <v>145</v>
      </c>
    </row>
    <row r="319" spans="2:51" s="13" customFormat="1" ht="11.25">
      <c r="B319" s="147"/>
      <c r="D319" s="141" t="s">
        <v>157</v>
      </c>
      <c r="E319" s="148" t="s">
        <v>44</v>
      </c>
      <c r="F319" s="149" t="s">
        <v>493</v>
      </c>
      <c r="H319" s="150">
        <v>22</v>
      </c>
      <c r="I319" s="151"/>
      <c r="L319" s="147"/>
      <c r="M319" s="152"/>
      <c r="T319" s="153"/>
      <c r="AT319" s="148" t="s">
        <v>157</v>
      </c>
      <c r="AU319" s="148" t="s">
        <v>92</v>
      </c>
      <c r="AV319" s="13" t="s">
        <v>92</v>
      </c>
      <c r="AW319" s="13" t="s">
        <v>42</v>
      </c>
      <c r="AX319" s="13" t="s">
        <v>82</v>
      </c>
      <c r="AY319" s="148" t="s">
        <v>145</v>
      </c>
    </row>
    <row r="320" spans="2:51" s="13" customFormat="1" ht="11.25">
      <c r="B320" s="147"/>
      <c r="D320" s="141" t="s">
        <v>157</v>
      </c>
      <c r="E320" s="148" t="s">
        <v>44</v>
      </c>
      <c r="F320" s="149" t="s">
        <v>494</v>
      </c>
      <c r="H320" s="150">
        <v>28</v>
      </c>
      <c r="I320" s="151"/>
      <c r="L320" s="147"/>
      <c r="M320" s="152"/>
      <c r="T320" s="153"/>
      <c r="AT320" s="148" t="s">
        <v>157</v>
      </c>
      <c r="AU320" s="148" t="s">
        <v>92</v>
      </c>
      <c r="AV320" s="13" t="s">
        <v>92</v>
      </c>
      <c r="AW320" s="13" t="s">
        <v>42</v>
      </c>
      <c r="AX320" s="13" t="s">
        <v>82</v>
      </c>
      <c r="AY320" s="148" t="s">
        <v>145</v>
      </c>
    </row>
    <row r="321" spans="2:65" s="13" customFormat="1" ht="11.25">
      <c r="B321" s="147"/>
      <c r="D321" s="141" t="s">
        <v>157</v>
      </c>
      <c r="E321" s="148" t="s">
        <v>44</v>
      </c>
      <c r="F321" s="149" t="s">
        <v>495</v>
      </c>
      <c r="H321" s="150">
        <v>13.5</v>
      </c>
      <c r="I321" s="151"/>
      <c r="L321" s="147"/>
      <c r="M321" s="152"/>
      <c r="T321" s="153"/>
      <c r="AT321" s="148" t="s">
        <v>157</v>
      </c>
      <c r="AU321" s="148" t="s">
        <v>92</v>
      </c>
      <c r="AV321" s="13" t="s">
        <v>92</v>
      </c>
      <c r="AW321" s="13" t="s">
        <v>42</v>
      </c>
      <c r="AX321" s="13" t="s">
        <v>82</v>
      </c>
      <c r="AY321" s="148" t="s">
        <v>145</v>
      </c>
    </row>
    <row r="322" spans="2:65" s="13" customFormat="1" ht="11.25">
      <c r="B322" s="147"/>
      <c r="D322" s="141" t="s">
        <v>157</v>
      </c>
      <c r="E322" s="148" t="s">
        <v>44</v>
      </c>
      <c r="F322" s="149" t="s">
        <v>496</v>
      </c>
      <c r="H322" s="150">
        <v>16</v>
      </c>
      <c r="I322" s="151"/>
      <c r="L322" s="147"/>
      <c r="M322" s="152"/>
      <c r="T322" s="153"/>
      <c r="AT322" s="148" t="s">
        <v>157</v>
      </c>
      <c r="AU322" s="148" t="s">
        <v>92</v>
      </c>
      <c r="AV322" s="13" t="s">
        <v>92</v>
      </c>
      <c r="AW322" s="13" t="s">
        <v>42</v>
      </c>
      <c r="AX322" s="13" t="s">
        <v>82</v>
      </c>
      <c r="AY322" s="148" t="s">
        <v>145</v>
      </c>
    </row>
    <row r="323" spans="2:65" s="14" customFormat="1" ht="11.25">
      <c r="B323" s="154"/>
      <c r="D323" s="141" t="s">
        <v>157</v>
      </c>
      <c r="E323" s="155" t="s">
        <v>44</v>
      </c>
      <c r="F323" s="156" t="s">
        <v>160</v>
      </c>
      <c r="H323" s="157">
        <v>689.5</v>
      </c>
      <c r="I323" s="158"/>
      <c r="L323" s="154"/>
      <c r="M323" s="159"/>
      <c r="T323" s="160"/>
      <c r="AT323" s="155" t="s">
        <v>157</v>
      </c>
      <c r="AU323" s="155" t="s">
        <v>92</v>
      </c>
      <c r="AV323" s="14" t="s">
        <v>153</v>
      </c>
      <c r="AW323" s="14" t="s">
        <v>42</v>
      </c>
      <c r="AX323" s="14" t="s">
        <v>90</v>
      </c>
      <c r="AY323" s="155" t="s">
        <v>145</v>
      </c>
    </row>
    <row r="324" spans="2:65" s="1" customFormat="1" ht="16.5" customHeight="1">
      <c r="B324" s="32"/>
      <c r="C324" s="123" t="s">
        <v>497</v>
      </c>
      <c r="D324" s="123" t="s">
        <v>148</v>
      </c>
      <c r="E324" s="124" t="s">
        <v>498</v>
      </c>
      <c r="F324" s="125" t="s">
        <v>499</v>
      </c>
      <c r="G324" s="126" t="s">
        <v>228</v>
      </c>
      <c r="H324" s="127">
        <v>138</v>
      </c>
      <c r="I324" s="128"/>
      <c r="J324" s="129">
        <f>ROUND(I324*H324,2)</f>
        <v>0</v>
      </c>
      <c r="K324" s="125" t="s">
        <v>44</v>
      </c>
      <c r="L324" s="32"/>
      <c r="M324" s="130" t="s">
        <v>44</v>
      </c>
      <c r="N324" s="131" t="s">
        <v>53</v>
      </c>
      <c r="P324" s="132">
        <f>O324*H324</f>
        <v>0</v>
      </c>
      <c r="Q324" s="132">
        <v>0</v>
      </c>
      <c r="R324" s="132">
        <f>Q324*H324</f>
        <v>0</v>
      </c>
      <c r="S324" s="132">
        <v>0</v>
      </c>
      <c r="T324" s="133">
        <f>S324*H324</f>
        <v>0</v>
      </c>
      <c r="AR324" s="134" t="s">
        <v>263</v>
      </c>
      <c r="AT324" s="134" t="s">
        <v>148</v>
      </c>
      <c r="AU324" s="134" t="s">
        <v>92</v>
      </c>
      <c r="AY324" s="16" t="s">
        <v>145</v>
      </c>
      <c r="BE324" s="135">
        <f>IF(N324="základní",J324,0)</f>
        <v>0</v>
      </c>
      <c r="BF324" s="135">
        <f>IF(N324="snížená",J324,0)</f>
        <v>0</v>
      </c>
      <c r="BG324" s="135">
        <f>IF(N324="zákl. přenesená",J324,0)</f>
        <v>0</v>
      </c>
      <c r="BH324" s="135">
        <f>IF(N324="sníž. přenesená",J324,0)</f>
        <v>0</v>
      </c>
      <c r="BI324" s="135">
        <f>IF(N324="nulová",J324,0)</f>
        <v>0</v>
      </c>
      <c r="BJ324" s="16" t="s">
        <v>90</v>
      </c>
      <c r="BK324" s="135">
        <f>ROUND(I324*H324,2)</f>
        <v>0</v>
      </c>
      <c r="BL324" s="16" t="s">
        <v>263</v>
      </c>
      <c r="BM324" s="134" t="s">
        <v>500</v>
      </c>
    </row>
    <row r="325" spans="2:65" s="13" customFormat="1" ht="11.25">
      <c r="B325" s="147"/>
      <c r="D325" s="141" t="s">
        <v>157</v>
      </c>
      <c r="E325" s="148" t="s">
        <v>44</v>
      </c>
      <c r="F325" s="149" t="s">
        <v>501</v>
      </c>
      <c r="H325" s="150">
        <v>78.5</v>
      </c>
      <c r="I325" s="151"/>
      <c r="L325" s="147"/>
      <c r="M325" s="152"/>
      <c r="T325" s="153"/>
      <c r="AT325" s="148" t="s">
        <v>157</v>
      </c>
      <c r="AU325" s="148" t="s">
        <v>92</v>
      </c>
      <c r="AV325" s="13" t="s">
        <v>92</v>
      </c>
      <c r="AW325" s="13" t="s">
        <v>42</v>
      </c>
      <c r="AX325" s="13" t="s">
        <v>82</v>
      </c>
      <c r="AY325" s="148" t="s">
        <v>145</v>
      </c>
    </row>
    <row r="326" spans="2:65" s="13" customFormat="1" ht="11.25">
      <c r="B326" s="147"/>
      <c r="D326" s="141" t="s">
        <v>157</v>
      </c>
      <c r="E326" s="148" t="s">
        <v>44</v>
      </c>
      <c r="F326" s="149" t="s">
        <v>502</v>
      </c>
      <c r="H326" s="150">
        <v>59.5</v>
      </c>
      <c r="I326" s="151"/>
      <c r="L326" s="147"/>
      <c r="M326" s="152"/>
      <c r="T326" s="153"/>
      <c r="AT326" s="148" t="s">
        <v>157</v>
      </c>
      <c r="AU326" s="148" t="s">
        <v>92</v>
      </c>
      <c r="AV326" s="13" t="s">
        <v>92</v>
      </c>
      <c r="AW326" s="13" t="s">
        <v>42</v>
      </c>
      <c r="AX326" s="13" t="s">
        <v>82</v>
      </c>
      <c r="AY326" s="148" t="s">
        <v>145</v>
      </c>
    </row>
    <row r="327" spans="2:65" s="14" customFormat="1" ht="11.25">
      <c r="B327" s="154"/>
      <c r="D327" s="141" t="s">
        <v>157</v>
      </c>
      <c r="E327" s="155" t="s">
        <v>44</v>
      </c>
      <c r="F327" s="156" t="s">
        <v>160</v>
      </c>
      <c r="H327" s="157">
        <v>138</v>
      </c>
      <c r="I327" s="158"/>
      <c r="L327" s="154"/>
      <c r="M327" s="159"/>
      <c r="T327" s="160"/>
      <c r="AT327" s="155" t="s">
        <v>157</v>
      </c>
      <c r="AU327" s="155" t="s">
        <v>92</v>
      </c>
      <c r="AV327" s="14" t="s">
        <v>153</v>
      </c>
      <c r="AW327" s="14" t="s">
        <v>42</v>
      </c>
      <c r="AX327" s="14" t="s">
        <v>90</v>
      </c>
      <c r="AY327" s="155" t="s">
        <v>145</v>
      </c>
    </row>
    <row r="328" spans="2:65" s="1" customFormat="1" ht="37.9" customHeight="1">
      <c r="B328" s="32"/>
      <c r="C328" s="123" t="s">
        <v>503</v>
      </c>
      <c r="D328" s="123" t="s">
        <v>148</v>
      </c>
      <c r="E328" s="124" t="s">
        <v>504</v>
      </c>
      <c r="F328" s="125" t="s">
        <v>505</v>
      </c>
      <c r="G328" s="126" t="s">
        <v>414</v>
      </c>
      <c r="H328" s="127">
        <v>55</v>
      </c>
      <c r="I328" s="128"/>
      <c r="J328" s="129">
        <f>ROUND(I328*H328,2)</f>
        <v>0</v>
      </c>
      <c r="K328" s="125" t="s">
        <v>44</v>
      </c>
      <c r="L328" s="32"/>
      <c r="M328" s="130" t="s">
        <v>44</v>
      </c>
      <c r="N328" s="131" t="s">
        <v>53</v>
      </c>
      <c r="P328" s="132">
        <f>O328*H328</f>
        <v>0</v>
      </c>
      <c r="Q328" s="132">
        <v>0</v>
      </c>
      <c r="R328" s="132">
        <f>Q328*H328</f>
        <v>0</v>
      </c>
      <c r="S328" s="132">
        <v>0</v>
      </c>
      <c r="T328" s="133">
        <f>S328*H328</f>
        <v>0</v>
      </c>
      <c r="AR328" s="134" t="s">
        <v>263</v>
      </c>
      <c r="AT328" s="134" t="s">
        <v>148</v>
      </c>
      <c r="AU328" s="134" t="s">
        <v>92</v>
      </c>
      <c r="AY328" s="16" t="s">
        <v>145</v>
      </c>
      <c r="BE328" s="135">
        <f>IF(N328="základní",J328,0)</f>
        <v>0</v>
      </c>
      <c r="BF328" s="135">
        <f>IF(N328="snížená",J328,0)</f>
        <v>0</v>
      </c>
      <c r="BG328" s="135">
        <f>IF(N328="zákl. přenesená",J328,0)</f>
        <v>0</v>
      </c>
      <c r="BH328" s="135">
        <f>IF(N328="sníž. přenesená",J328,0)</f>
        <v>0</v>
      </c>
      <c r="BI328" s="135">
        <f>IF(N328="nulová",J328,0)</f>
        <v>0</v>
      </c>
      <c r="BJ328" s="16" t="s">
        <v>90</v>
      </c>
      <c r="BK328" s="135">
        <f>ROUND(I328*H328,2)</f>
        <v>0</v>
      </c>
      <c r="BL328" s="16" t="s">
        <v>263</v>
      </c>
      <c r="BM328" s="134" t="s">
        <v>506</v>
      </c>
    </row>
    <row r="329" spans="2:65" s="12" customFormat="1" ht="11.25">
      <c r="B329" s="140"/>
      <c r="D329" s="141" t="s">
        <v>157</v>
      </c>
      <c r="E329" s="142" t="s">
        <v>44</v>
      </c>
      <c r="F329" s="143" t="s">
        <v>193</v>
      </c>
      <c r="H329" s="142" t="s">
        <v>44</v>
      </c>
      <c r="I329" s="144"/>
      <c r="L329" s="140"/>
      <c r="M329" s="145"/>
      <c r="T329" s="146"/>
      <c r="AT329" s="142" t="s">
        <v>157</v>
      </c>
      <c r="AU329" s="142" t="s">
        <v>92</v>
      </c>
      <c r="AV329" s="12" t="s">
        <v>90</v>
      </c>
      <c r="AW329" s="12" t="s">
        <v>42</v>
      </c>
      <c r="AX329" s="12" t="s">
        <v>82</v>
      </c>
      <c r="AY329" s="142" t="s">
        <v>145</v>
      </c>
    </row>
    <row r="330" spans="2:65" s="13" customFormat="1" ht="11.25">
      <c r="B330" s="147"/>
      <c r="D330" s="141" t="s">
        <v>157</v>
      </c>
      <c r="E330" s="148" t="s">
        <v>44</v>
      </c>
      <c r="F330" s="149" t="s">
        <v>507</v>
      </c>
      <c r="H330" s="150">
        <v>23</v>
      </c>
      <c r="I330" s="151"/>
      <c r="L330" s="147"/>
      <c r="M330" s="152"/>
      <c r="T330" s="153"/>
      <c r="AT330" s="148" t="s">
        <v>157</v>
      </c>
      <c r="AU330" s="148" t="s">
        <v>92</v>
      </c>
      <c r="AV330" s="13" t="s">
        <v>92</v>
      </c>
      <c r="AW330" s="13" t="s">
        <v>42</v>
      </c>
      <c r="AX330" s="13" t="s">
        <v>82</v>
      </c>
      <c r="AY330" s="148" t="s">
        <v>145</v>
      </c>
    </row>
    <row r="331" spans="2:65" s="13" customFormat="1" ht="11.25">
      <c r="B331" s="147"/>
      <c r="D331" s="141" t="s">
        <v>157</v>
      </c>
      <c r="E331" s="148" t="s">
        <v>44</v>
      </c>
      <c r="F331" s="149" t="s">
        <v>508</v>
      </c>
      <c r="H331" s="150">
        <v>3</v>
      </c>
      <c r="I331" s="151"/>
      <c r="L331" s="147"/>
      <c r="M331" s="152"/>
      <c r="T331" s="153"/>
      <c r="AT331" s="148" t="s">
        <v>157</v>
      </c>
      <c r="AU331" s="148" t="s">
        <v>92</v>
      </c>
      <c r="AV331" s="13" t="s">
        <v>92</v>
      </c>
      <c r="AW331" s="13" t="s">
        <v>42</v>
      </c>
      <c r="AX331" s="13" t="s">
        <v>82</v>
      </c>
      <c r="AY331" s="148" t="s">
        <v>145</v>
      </c>
    </row>
    <row r="332" spans="2:65" s="12" customFormat="1" ht="11.25">
      <c r="B332" s="140"/>
      <c r="D332" s="141" t="s">
        <v>157</v>
      </c>
      <c r="E332" s="142" t="s">
        <v>44</v>
      </c>
      <c r="F332" s="143" t="s">
        <v>483</v>
      </c>
      <c r="H332" s="142" t="s">
        <v>44</v>
      </c>
      <c r="I332" s="144"/>
      <c r="L332" s="140"/>
      <c r="M332" s="145"/>
      <c r="T332" s="146"/>
      <c r="AT332" s="142" t="s">
        <v>157</v>
      </c>
      <c r="AU332" s="142" t="s">
        <v>92</v>
      </c>
      <c r="AV332" s="12" t="s">
        <v>90</v>
      </c>
      <c r="AW332" s="12" t="s">
        <v>42</v>
      </c>
      <c r="AX332" s="12" t="s">
        <v>82</v>
      </c>
      <c r="AY332" s="142" t="s">
        <v>145</v>
      </c>
    </row>
    <row r="333" spans="2:65" s="13" customFormat="1" ht="11.25">
      <c r="B333" s="147"/>
      <c r="D333" s="141" t="s">
        <v>157</v>
      </c>
      <c r="E333" s="148" t="s">
        <v>44</v>
      </c>
      <c r="F333" s="149" t="s">
        <v>509</v>
      </c>
      <c r="H333" s="150">
        <v>19</v>
      </c>
      <c r="I333" s="151"/>
      <c r="L333" s="147"/>
      <c r="M333" s="152"/>
      <c r="T333" s="153"/>
      <c r="AT333" s="148" t="s">
        <v>157</v>
      </c>
      <c r="AU333" s="148" t="s">
        <v>92</v>
      </c>
      <c r="AV333" s="13" t="s">
        <v>92</v>
      </c>
      <c r="AW333" s="13" t="s">
        <v>42</v>
      </c>
      <c r="AX333" s="13" t="s">
        <v>82</v>
      </c>
      <c r="AY333" s="148" t="s">
        <v>145</v>
      </c>
    </row>
    <row r="334" spans="2:65" s="13" customFormat="1" ht="11.25">
      <c r="B334" s="147"/>
      <c r="D334" s="141" t="s">
        <v>157</v>
      </c>
      <c r="E334" s="148" t="s">
        <v>44</v>
      </c>
      <c r="F334" s="149" t="s">
        <v>510</v>
      </c>
      <c r="H334" s="150">
        <v>3</v>
      </c>
      <c r="I334" s="151"/>
      <c r="L334" s="147"/>
      <c r="M334" s="152"/>
      <c r="T334" s="153"/>
      <c r="AT334" s="148" t="s">
        <v>157</v>
      </c>
      <c r="AU334" s="148" t="s">
        <v>92</v>
      </c>
      <c r="AV334" s="13" t="s">
        <v>92</v>
      </c>
      <c r="AW334" s="13" t="s">
        <v>42</v>
      </c>
      <c r="AX334" s="13" t="s">
        <v>82</v>
      </c>
      <c r="AY334" s="148" t="s">
        <v>145</v>
      </c>
    </row>
    <row r="335" spans="2:65" s="12" customFormat="1" ht="11.25">
      <c r="B335" s="140"/>
      <c r="D335" s="141" t="s">
        <v>157</v>
      </c>
      <c r="E335" s="142" t="s">
        <v>44</v>
      </c>
      <c r="F335" s="143" t="s">
        <v>487</v>
      </c>
      <c r="H335" s="142" t="s">
        <v>44</v>
      </c>
      <c r="I335" s="144"/>
      <c r="L335" s="140"/>
      <c r="M335" s="145"/>
      <c r="T335" s="146"/>
      <c r="AT335" s="142" t="s">
        <v>157</v>
      </c>
      <c r="AU335" s="142" t="s">
        <v>92</v>
      </c>
      <c r="AV335" s="12" t="s">
        <v>90</v>
      </c>
      <c r="AW335" s="12" t="s">
        <v>42</v>
      </c>
      <c r="AX335" s="12" t="s">
        <v>82</v>
      </c>
      <c r="AY335" s="142" t="s">
        <v>145</v>
      </c>
    </row>
    <row r="336" spans="2:65" s="13" customFormat="1" ht="11.25">
      <c r="B336" s="147"/>
      <c r="D336" s="141" t="s">
        <v>157</v>
      </c>
      <c r="E336" s="148" t="s">
        <v>44</v>
      </c>
      <c r="F336" s="149" t="s">
        <v>511</v>
      </c>
      <c r="H336" s="150">
        <v>1</v>
      </c>
      <c r="I336" s="151"/>
      <c r="L336" s="147"/>
      <c r="M336" s="152"/>
      <c r="T336" s="153"/>
      <c r="AT336" s="148" t="s">
        <v>157</v>
      </c>
      <c r="AU336" s="148" t="s">
        <v>92</v>
      </c>
      <c r="AV336" s="13" t="s">
        <v>92</v>
      </c>
      <c r="AW336" s="13" t="s">
        <v>42</v>
      </c>
      <c r="AX336" s="13" t="s">
        <v>82</v>
      </c>
      <c r="AY336" s="148" t="s">
        <v>145</v>
      </c>
    </row>
    <row r="337" spans="2:65" s="13" customFormat="1" ht="11.25">
      <c r="B337" s="147"/>
      <c r="D337" s="141" t="s">
        <v>157</v>
      </c>
      <c r="E337" s="148" t="s">
        <v>44</v>
      </c>
      <c r="F337" s="149" t="s">
        <v>512</v>
      </c>
      <c r="H337" s="150">
        <v>2</v>
      </c>
      <c r="I337" s="151"/>
      <c r="L337" s="147"/>
      <c r="M337" s="152"/>
      <c r="T337" s="153"/>
      <c r="AT337" s="148" t="s">
        <v>157</v>
      </c>
      <c r="AU337" s="148" t="s">
        <v>92</v>
      </c>
      <c r="AV337" s="13" t="s">
        <v>92</v>
      </c>
      <c r="AW337" s="13" t="s">
        <v>42</v>
      </c>
      <c r="AX337" s="13" t="s">
        <v>82</v>
      </c>
      <c r="AY337" s="148" t="s">
        <v>145</v>
      </c>
    </row>
    <row r="338" spans="2:65" s="12" customFormat="1" ht="11.25">
      <c r="B338" s="140"/>
      <c r="D338" s="141" t="s">
        <v>157</v>
      </c>
      <c r="E338" s="142" t="s">
        <v>44</v>
      </c>
      <c r="F338" s="143" t="s">
        <v>492</v>
      </c>
      <c r="H338" s="142" t="s">
        <v>44</v>
      </c>
      <c r="I338" s="144"/>
      <c r="L338" s="140"/>
      <c r="M338" s="145"/>
      <c r="T338" s="146"/>
      <c r="AT338" s="142" t="s">
        <v>157</v>
      </c>
      <c r="AU338" s="142" t="s">
        <v>92</v>
      </c>
      <c r="AV338" s="12" t="s">
        <v>90</v>
      </c>
      <c r="AW338" s="12" t="s">
        <v>42</v>
      </c>
      <c r="AX338" s="12" t="s">
        <v>82</v>
      </c>
      <c r="AY338" s="142" t="s">
        <v>145</v>
      </c>
    </row>
    <row r="339" spans="2:65" s="13" customFormat="1" ht="11.25">
      <c r="B339" s="147"/>
      <c r="D339" s="141" t="s">
        <v>157</v>
      </c>
      <c r="E339" s="148" t="s">
        <v>44</v>
      </c>
      <c r="F339" s="149" t="s">
        <v>513</v>
      </c>
      <c r="H339" s="150">
        <v>2</v>
      </c>
      <c r="I339" s="151"/>
      <c r="L339" s="147"/>
      <c r="M339" s="152"/>
      <c r="T339" s="153"/>
      <c r="AT339" s="148" t="s">
        <v>157</v>
      </c>
      <c r="AU339" s="148" t="s">
        <v>92</v>
      </c>
      <c r="AV339" s="13" t="s">
        <v>92</v>
      </c>
      <c r="AW339" s="13" t="s">
        <v>42</v>
      </c>
      <c r="AX339" s="13" t="s">
        <v>82</v>
      </c>
      <c r="AY339" s="148" t="s">
        <v>145</v>
      </c>
    </row>
    <row r="340" spans="2:65" s="13" customFormat="1" ht="11.25">
      <c r="B340" s="147"/>
      <c r="D340" s="141" t="s">
        <v>157</v>
      </c>
      <c r="E340" s="148" t="s">
        <v>44</v>
      </c>
      <c r="F340" s="149" t="s">
        <v>512</v>
      </c>
      <c r="H340" s="150">
        <v>2</v>
      </c>
      <c r="I340" s="151"/>
      <c r="L340" s="147"/>
      <c r="M340" s="152"/>
      <c r="T340" s="153"/>
      <c r="AT340" s="148" t="s">
        <v>157</v>
      </c>
      <c r="AU340" s="148" t="s">
        <v>92</v>
      </c>
      <c r="AV340" s="13" t="s">
        <v>92</v>
      </c>
      <c r="AW340" s="13" t="s">
        <v>42</v>
      </c>
      <c r="AX340" s="13" t="s">
        <v>82</v>
      </c>
      <c r="AY340" s="148" t="s">
        <v>145</v>
      </c>
    </row>
    <row r="341" spans="2:65" s="14" customFormat="1" ht="11.25">
      <c r="B341" s="154"/>
      <c r="D341" s="141" t="s">
        <v>157</v>
      </c>
      <c r="E341" s="155" t="s">
        <v>44</v>
      </c>
      <c r="F341" s="156" t="s">
        <v>160</v>
      </c>
      <c r="H341" s="157">
        <v>55</v>
      </c>
      <c r="I341" s="158"/>
      <c r="L341" s="154"/>
      <c r="M341" s="159"/>
      <c r="T341" s="160"/>
      <c r="AT341" s="155" t="s">
        <v>157</v>
      </c>
      <c r="AU341" s="155" t="s">
        <v>92</v>
      </c>
      <c r="AV341" s="14" t="s">
        <v>153</v>
      </c>
      <c r="AW341" s="14" t="s">
        <v>42</v>
      </c>
      <c r="AX341" s="14" t="s">
        <v>90</v>
      </c>
      <c r="AY341" s="155" t="s">
        <v>145</v>
      </c>
    </row>
    <row r="342" spans="2:65" s="1" customFormat="1" ht="33" customHeight="1">
      <c r="B342" s="32"/>
      <c r="C342" s="123" t="s">
        <v>514</v>
      </c>
      <c r="D342" s="123" t="s">
        <v>148</v>
      </c>
      <c r="E342" s="124" t="s">
        <v>515</v>
      </c>
      <c r="F342" s="125" t="s">
        <v>516</v>
      </c>
      <c r="G342" s="126" t="s">
        <v>414</v>
      </c>
      <c r="H342" s="127">
        <v>24</v>
      </c>
      <c r="I342" s="128"/>
      <c r="J342" s="129">
        <f>ROUND(I342*H342,2)</f>
        <v>0</v>
      </c>
      <c r="K342" s="125" t="s">
        <v>44</v>
      </c>
      <c r="L342" s="32"/>
      <c r="M342" s="130" t="s">
        <v>44</v>
      </c>
      <c r="N342" s="131" t="s">
        <v>53</v>
      </c>
      <c r="P342" s="132">
        <f>O342*H342</f>
        <v>0</v>
      </c>
      <c r="Q342" s="132">
        <v>0</v>
      </c>
      <c r="R342" s="132">
        <f>Q342*H342</f>
        <v>0</v>
      </c>
      <c r="S342" s="132">
        <v>0</v>
      </c>
      <c r="T342" s="133">
        <f>S342*H342</f>
        <v>0</v>
      </c>
      <c r="AR342" s="134" t="s">
        <v>263</v>
      </c>
      <c r="AT342" s="134" t="s">
        <v>148</v>
      </c>
      <c r="AU342" s="134" t="s">
        <v>92</v>
      </c>
      <c r="AY342" s="16" t="s">
        <v>145</v>
      </c>
      <c r="BE342" s="135">
        <f>IF(N342="základní",J342,0)</f>
        <v>0</v>
      </c>
      <c r="BF342" s="135">
        <f>IF(N342="snížená",J342,0)</f>
        <v>0</v>
      </c>
      <c r="BG342" s="135">
        <f>IF(N342="zákl. přenesená",J342,0)</f>
        <v>0</v>
      </c>
      <c r="BH342" s="135">
        <f>IF(N342="sníž. přenesená",J342,0)</f>
        <v>0</v>
      </c>
      <c r="BI342" s="135">
        <f>IF(N342="nulová",J342,0)</f>
        <v>0</v>
      </c>
      <c r="BJ342" s="16" t="s">
        <v>90</v>
      </c>
      <c r="BK342" s="135">
        <f>ROUND(I342*H342,2)</f>
        <v>0</v>
      </c>
      <c r="BL342" s="16" t="s">
        <v>263</v>
      </c>
      <c r="BM342" s="134" t="s">
        <v>517</v>
      </c>
    </row>
    <row r="343" spans="2:65" s="13" customFormat="1" ht="11.25">
      <c r="B343" s="147"/>
      <c r="D343" s="141" t="s">
        <v>157</v>
      </c>
      <c r="E343" s="148" t="s">
        <v>44</v>
      </c>
      <c r="F343" s="149" t="s">
        <v>518</v>
      </c>
      <c r="H343" s="150">
        <v>14</v>
      </c>
      <c r="I343" s="151"/>
      <c r="L343" s="147"/>
      <c r="M343" s="152"/>
      <c r="T343" s="153"/>
      <c r="AT343" s="148" t="s">
        <v>157</v>
      </c>
      <c r="AU343" s="148" t="s">
        <v>92</v>
      </c>
      <c r="AV343" s="13" t="s">
        <v>92</v>
      </c>
      <c r="AW343" s="13" t="s">
        <v>42</v>
      </c>
      <c r="AX343" s="13" t="s">
        <v>82</v>
      </c>
      <c r="AY343" s="148" t="s">
        <v>145</v>
      </c>
    </row>
    <row r="344" spans="2:65" s="13" customFormat="1" ht="11.25">
      <c r="B344" s="147"/>
      <c r="D344" s="141" t="s">
        <v>157</v>
      </c>
      <c r="E344" s="148" t="s">
        <v>44</v>
      </c>
      <c r="F344" s="149" t="s">
        <v>519</v>
      </c>
      <c r="H344" s="150">
        <v>5</v>
      </c>
      <c r="I344" s="151"/>
      <c r="L344" s="147"/>
      <c r="M344" s="152"/>
      <c r="T344" s="153"/>
      <c r="AT344" s="148" t="s">
        <v>157</v>
      </c>
      <c r="AU344" s="148" t="s">
        <v>92</v>
      </c>
      <c r="AV344" s="13" t="s">
        <v>92</v>
      </c>
      <c r="AW344" s="13" t="s">
        <v>42</v>
      </c>
      <c r="AX344" s="13" t="s">
        <v>82</v>
      </c>
      <c r="AY344" s="148" t="s">
        <v>145</v>
      </c>
    </row>
    <row r="345" spans="2:65" s="13" customFormat="1" ht="11.25">
      <c r="B345" s="147"/>
      <c r="D345" s="141" t="s">
        <v>157</v>
      </c>
      <c r="E345" s="148" t="s">
        <v>44</v>
      </c>
      <c r="F345" s="149" t="s">
        <v>520</v>
      </c>
      <c r="H345" s="150">
        <v>2</v>
      </c>
      <c r="I345" s="151"/>
      <c r="L345" s="147"/>
      <c r="M345" s="152"/>
      <c r="T345" s="153"/>
      <c r="AT345" s="148" t="s">
        <v>157</v>
      </c>
      <c r="AU345" s="148" t="s">
        <v>92</v>
      </c>
      <c r="AV345" s="13" t="s">
        <v>92</v>
      </c>
      <c r="AW345" s="13" t="s">
        <v>42</v>
      </c>
      <c r="AX345" s="13" t="s">
        <v>82</v>
      </c>
      <c r="AY345" s="148" t="s">
        <v>145</v>
      </c>
    </row>
    <row r="346" spans="2:65" s="13" customFormat="1" ht="11.25">
      <c r="B346" s="147"/>
      <c r="D346" s="141" t="s">
        <v>157</v>
      </c>
      <c r="E346" s="148" t="s">
        <v>44</v>
      </c>
      <c r="F346" s="149" t="s">
        <v>521</v>
      </c>
      <c r="H346" s="150">
        <v>3</v>
      </c>
      <c r="I346" s="151"/>
      <c r="L346" s="147"/>
      <c r="M346" s="152"/>
      <c r="T346" s="153"/>
      <c r="AT346" s="148" t="s">
        <v>157</v>
      </c>
      <c r="AU346" s="148" t="s">
        <v>92</v>
      </c>
      <c r="AV346" s="13" t="s">
        <v>92</v>
      </c>
      <c r="AW346" s="13" t="s">
        <v>42</v>
      </c>
      <c r="AX346" s="13" t="s">
        <v>82</v>
      </c>
      <c r="AY346" s="148" t="s">
        <v>145</v>
      </c>
    </row>
    <row r="347" spans="2:65" s="14" customFormat="1" ht="11.25">
      <c r="B347" s="154"/>
      <c r="D347" s="141" t="s">
        <v>157</v>
      </c>
      <c r="E347" s="155" t="s">
        <v>44</v>
      </c>
      <c r="F347" s="156" t="s">
        <v>160</v>
      </c>
      <c r="H347" s="157">
        <v>24</v>
      </c>
      <c r="I347" s="158"/>
      <c r="L347" s="154"/>
      <c r="M347" s="159"/>
      <c r="T347" s="160"/>
      <c r="AT347" s="155" t="s">
        <v>157</v>
      </c>
      <c r="AU347" s="155" t="s">
        <v>92</v>
      </c>
      <c r="AV347" s="14" t="s">
        <v>153</v>
      </c>
      <c r="AW347" s="14" t="s">
        <v>42</v>
      </c>
      <c r="AX347" s="14" t="s">
        <v>90</v>
      </c>
      <c r="AY347" s="155" t="s">
        <v>145</v>
      </c>
    </row>
    <row r="348" spans="2:65" s="1" customFormat="1" ht="16.5" customHeight="1">
      <c r="B348" s="32"/>
      <c r="C348" s="123" t="s">
        <v>522</v>
      </c>
      <c r="D348" s="123" t="s">
        <v>148</v>
      </c>
      <c r="E348" s="124" t="s">
        <v>523</v>
      </c>
      <c r="F348" s="125" t="s">
        <v>524</v>
      </c>
      <c r="G348" s="126" t="s">
        <v>409</v>
      </c>
      <c r="H348" s="127">
        <v>1</v>
      </c>
      <c r="I348" s="128"/>
      <c r="J348" s="129">
        <f>ROUND(I348*H348,2)</f>
        <v>0</v>
      </c>
      <c r="K348" s="125" t="s">
        <v>44</v>
      </c>
      <c r="L348" s="32"/>
      <c r="M348" s="130" t="s">
        <v>44</v>
      </c>
      <c r="N348" s="131" t="s">
        <v>53</v>
      </c>
      <c r="P348" s="132">
        <f>O348*H348</f>
        <v>0</v>
      </c>
      <c r="Q348" s="132">
        <v>0</v>
      </c>
      <c r="R348" s="132">
        <f>Q348*H348</f>
        <v>0</v>
      </c>
      <c r="S348" s="132">
        <v>0</v>
      </c>
      <c r="T348" s="133">
        <f>S348*H348</f>
        <v>0</v>
      </c>
      <c r="AR348" s="134" t="s">
        <v>263</v>
      </c>
      <c r="AT348" s="134" t="s">
        <v>148</v>
      </c>
      <c r="AU348" s="134" t="s">
        <v>92</v>
      </c>
      <c r="AY348" s="16" t="s">
        <v>145</v>
      </c>
      <c r="BE348" s="135">
        <f>IF(N348="základní",J348,0)</f>
        <v>0</v>
      </c>
      <c r="BF348" s="135">
        <f>IF(N348="snížená",J348,0)</f>
        <v>0</v>
      </c>
      <c r="BG348" s="135">
        <f>IF(N348="zákl. přenesená",J348,0)</f>
        <v>0</v>
      </c>
      <c r="BH348" s="135">
        <f>IF(N348="sníž. přenesená",J348,0)</f>
        <v>0</v>
      </c>
      <c r="BI348" s="135">
        <f>IF(N348="nulová",J348,0)</f>
        <v>0</v>
      </c>
      <c r="BJ348" s="16" t="s">
        <v>90</v>
      </c>
      <c r="BK348" s="135">
        <f>ROUND(I348*H348,2)</f>
        <v>0</v>
      </c>
      <c r="BL348" s="16" t="s">
        <v>263</v>
      </c>
      <c r="BM348" s="134" t="s">
        <v>525</v>
      </c>
    </row>
    <row r="349" spans="2:65" s="1" customFormat="1" ht="24.2" customHeight="1">
      <c r="B349" s="32"/>
      <c r="C349" s="123" t="s">
        <v>526</v>
      </c>
      <c r="D349" s="123" t="s">
        <v>148</v>
      </c>
      <c r="E349" s="124" t="s">
        <v>527</v>
      </c>
      <c r="F349" s="125" t="s">
        <v>528</v>
      </c>
      <c r="G349" s="126" t="s">
        <v>409</v>
      </c>
      <c r="H349" s="127">
        <v>1</v>
      </c>
      <c r="I349" s="128"/>
      <c r="J349" s="129">
        <f>ROUND(I349*H349,2)</f>
        <v>0</v>
      </c>
      <c r="K349" s="125" t="s">
        <v>44</v>
      </c>
      <c r="L349" s="32"/>
      <c r="M349" s="130" t="s">
        <v>44</v>
      </c>
      <c r="N349" s="131" t="s">
        <v>53</v>
      </c>
      <c r="P349" s="132">
        <f>O349*H349</f>
        <v>0</v>
      </c>
      <c r="Q349" s="132">
        <v>0</v>
      </c>
      <c r="R349" s="132">
        <f>Q349*H349</f>
        <v>0</v>
      </c>
      <c r="S349" s="132">
        <v>0</v>
      </c>
      <c r="T349" s="133">
        <f>S349*H349</f>
        <v>0</v>
      </c>
      <c r="AR349" s="134" t="s">
        <v>263</v>
      </c>
      <c r="AT349" s="134" t="s">
        <v>148</v>
      </c>
      <c r="AU349" s="134" t="s">
        <v>92</v>
      </c>
      <c r="AY349" s="16" t="s">
        <v>145</v>
      </c>
      <c r="BE349" s="135">
        <f>IF(N349="základní",J349,0)</f>
        <v>0</v>
      </c>
      <c r="BF349" s="135">
        <f>IF(N349="snížená",J349,0)</f>
        <v>0</v>
      </c>
      <c r="BG349" s="135">
        <f>IF(N349="zákl. přenesená",J349,0)</f>
        <v>0</v>
      </c>
      <c r="BH349" s="135">
        <f>IF(N349="sníž. přenesená",J349,0)</f>
        <v>0</v>
      </c>
      <c r="BI349" s="135">
        <f>IF(N349="nulová",J349,0)</f>
        <v>0</v>
      </c>
      <c r="BJ349" s="16" t="s">
        <v>90</v>
      </c>
      <c r="BK349" s="135">
        <f>ROUND(I349*H349,2)</f>
        <v>0</v>
      </c>
      <c r="BL349" s="16" t="s">
        <v>263</v>
      </c>
      <c r="BM349" s="134" t="s">
        <v>529</v>
      </c>
    </row>
    <row r="350" spans="2:65" s="1" customFormat="1" ht="21.75" customHeight="1">
      <c r="B350" s="32"/>
      <c r="C350" s="123" t="s">
        <v>530</v>
      </c>
      <c r="D350" s="123" t="s">
        <v>148</v>
      </c>
      <c r="E350" s="124" t="s">
        <v>531</v>
      </c>
      <c r="F350" s="125" t="s">
        <v>532</v>
      </c>
      <c r="G350" s="126" t="s">
        <v>228</v>
      </c>
      <c r="H350" s="127">
        <v>24</v>
      </c>
      <c r="I350" s="128"/>
      <c r="J350" s="129">
        <f>ROUND(I350*H350,2)</f>
        <v>0</v>
      </c>
      <c r="K350" s="125" t="s">
        <v>44</v>
      </c>
      <c r="L350" s="32"/>
      <c r="M350" s="130" t="s">
        <v>44</v>
      </c>
      <c r="N350" s="131" t="s">
        <v>53</v>
      </c>
      <c r="P350" s="132">
        <f>O350*H350</f>
        <v>0</v>
      </c>
      <c r="Q350" s="132">
        <v>0</v>
      </c>
      <c r="R350" s="132">
        <f>Q350*H350</f>
        <v>0</v>
      </c>
      <c r="S350" s="132">
        <v>0</v>
      </c>
      <c r="T350" s="133">
        <f>S350*H350</f>
        <v>0</v>
      </c>
      <c r="AR350" s="134" t="s">
        <v>263</v>
      </c>
      <c r="AT350" s="134" t="s">
        <v>148</v>
      </c>
      <c r="AU350" s="134" t="s">
        <v>92</v>
      </c>
      <c r="AY350" s="16" t="s">
        <v>145</v>
      </c>
      <c r="BE350" s="135">
        <f>IF(N350="základní",J350,0)</f>
        <v>0</v>
      </c>
      <c r="BF350" s="135">
        <f>IF(N350="snížená",J350,0)</f>
        <v>0</v>
      </c>
      <c r="BG350" s="135">
        <f>IF(N350="zákl. přenesená",J350,0)</f>
        <v>0</v>
      </c>
      <c r="BH350" s="135">
        <f>IF(N350="sníž. přenesená",J350,0)</f>
        <v>0</v>
      </c>
      <c r="BI350" s="135">
        <f>IF(N350="nulová",J350,0)</f>
        <v>0</v>
      </c>
      <c r="BJ350" s="16" t="s">
        <v>90</v>
      </c>
      <c r="BK350" s="135">
        <f>ROUND(I350*H350,2)</f>
        <v>0</v>
      </c>
      <c r="BL350" s="16" t="s">
        <v>263</v>
      </c>
      <c r="BM350" s="134" t="s">
        <v>533</v>
      </c>
    </row>
    <row r="351" spans="2:65" s="13" customFormat="1" ht="11.25">
      <c r="B351" s="147"/>
      <c r="D351" s="141" t="s">
        <v>157</v>
      </c>
      <c r="E351" s="148" t="s">
        <v>44</v>
      </c>
      <c r="F351" s="149" t="s">
        <v>534</v>
      </c>
      <c r="H351" s="150">
        <v>24</v>
      </c>
      <c r="I351" s="151"/>
      <c r="L351" s="147"/>
      <c r="M351" s="152"/>
      <c r="T351" s="153"/>
      <c r="AT351" s="148" t="s">
        <v>157</v>
      </c>
      <c r="AU351" s="148" t="s">
        <v>92</v>
      </c>
      <c r="AV351" s="13" t="s">
        <v>92</v>
      </c>
      <c r="AW351" s="13" t="s">
        <v>42</v>
      </c>
      <c r="AX351" s="13" t="s">
        <v>82</v>
      </c>
      <c r="AY351" s="148" t="s">
        <v>145</v>
      </c>
    </row>
    <row r="352" spans="2:65" s="14" customFormat="1" ht="11.25">
      <c r="B352" s="154"/>
      <c r="D352" s="141" t="s">
        <v>157</v>
      </c>
      <c r="E352" s="155" t="s">
        <v>44</v>
      </c>
      <c r="F352" s="156" t="s">
        <v>160</v>
      </c>
      <c r="H352" s="157">
        <v>24</v>
      </c>
      <c r="I352" s="158"/>
      <c r="L352" s="154"/>
      <c r="M352" s="159"/>
      <c r="T352" s="160"/>
      <c r="AT352" s="155" t="s">
        <v>157</v>
      </c>
      <c r="AU352" s="155" t="s">
        <v>92</v>
      </c>
      <c r="AV352" s="14" t="s">
        <v>153</v>
      </c>
      <c r="AW352" s="14" t="s">
        <v>42</v>
      </c>
      <c r="AX352" s="14" t="s">
        <v>90</v>
      </c>
      <c r="AY352" s="155" t="s">
        <v>145</v>
      </c>
    </row>
    <row r="353" spans="2:65" s="1" customFormat="1" ht="24.2" customHeight="1">
      <c r="B353" s="32"/>
      <c r="C353" s="123" t="s">
        <v>535</v>
      </c>
      <c r="D353" s="123" t="s">
        <v>148</v>
      </c>
      <c r="E353" s="124" t="s">
        <v>536</v>
      </c>
      <c r="F353" s="125" t="s">
        <v>537</v>
      </c>
      <c r="G353" s="126" t="s">
        <v>228</v>
      </c>
      <c r="H353" s="127">
        <v>482.65</v>
      </c>
      <c r="I353" s="128"/>
      <c r="J353" s="129">
        <f>ROUND(I353*H353,2)</f>
        <v>0</v>
      </c>
      <c r="K353" s="125" t="s">
        <v>44</v>
      </c>
      <c r="L353" s="32"/>
      <c r="M353" s="130" t="s">
        <v>44</v>
      </c>
      <c r="N353" s="131" t="s">
        <v>53</v>
      </c>
      <c r="P353" s="132">
        <f>O353*H353</f>
        <v>0</v>
      </c>
      <c r="Q353" s="132">
        <v>0</v>
      </c>
      <c r="R353" s="132">
        <f>Q353*H353</f>
        <v>0</v>
      </c>
      <c r="S353" s="132">
        <v>0</v>
      </c>
      <c r="T353" s="133">
        <f>S353*H353</f>
        <v>0</v>
      </c>
      <c r="AR353" s="134" t="s">
        <v>263</v>
      </c>
      <c r="AT353" s="134" t="s">
        <v>148</v>
      </c>
      <c r="AU353" s="134" t="s">
        <v>92</v>
      </c>
      <c r="AY353" s="16" t="s">
        <v>145</v>
      </c>
      <c r="BE353" s="135">
        <f>IF(N353="základní",J353,0)</f>
        <v>0</v>
      </c>
      <c r="BF353" s="135">
        <f>IF(N353="snížená",J353,0)</f>
        <v>0</v>
      </c>
      <c r="BG353" s="135">
        <f>IF(N353="zákl. přenesená",J353,0)</f>
        <v>0</v>
      </c>
      <c r="BH353" s="135">
        <f>IF(N353="sníž. přenesená",J353,0)</f>
        <v>0</v>
      </c>
      <c r="BI353" s="135">
        <f>IF(N353="nulová",J353,0)</f>
        <v>0</v>
      </c>
      <c r="BJ353" s="16" t="s">
        <v>90</v>
      </c>
      <c r="BK353" s="135">
        <f>ROUND(I353*H353,2)</f>
        <v>0</v>
      </c>
      <c r="BL353" s="16" t="s">
        <v>263</v>
      </c>
      <c r="BM353" s="134" t="s">
        <v>538</v>
      </c>
    </row>
    <row r="354" spans="2:65" s="12" customFormat="1" ht="11.25">
      <c r="B354" s="140"/>
      <c r="D354" s="141" t="s">
        <v>157</v>
      </c>
      <c r="E354" s="142" t="s">
        <v>44</v>
      </c>
      <c r="F354" s="143" t="s">
        <v>539</v>
      </c>
      <c r="H354" s="142" t="s">
        <v>44</v>
      </c>
      <c r="I354" s="144"/>
      <c r="L354" s="140"/>
      <c r="M354" s="145"/>
      <c r="T354" s="146"/>
      <c r="AT354" s="142" t="s">
        <v>157</v>
      </c>
      <c r="AU354" s="142" t="s">
        <v>92</v>
      </c>
      <c r="AV354" s="12" t="s">
        <v>90</v>
      </c>
      <c r="AW354" s="12" t="s">
        <v>42</v>
      </c>
      <c r="AX354" s="12" t="s">
        <v>82</v>
      </c>
      <c r="AY354" s="142" t="s">
        <v>145</v>
      </c>
    </row>
    <row r="355" spans="2:65" s="13" customFormat="1" ht="11.25">
      <c r="B355" s="147"/>
      <c r="D355" s="141" t="s">
        <v>157</v>
      </c>
      <c r="E355" s="148" t="s">
        <v>44</v>
      </c>
      <c r="F355" s="149" t="s">
        <v>540</v>
      </c>
      <c r="H355" s="150">
        <v>482.65</v>
      </c>
      <c r="I355" s="151"/>
      <c r="L355" s="147"/>
      <c r="M355" s="152"/>
      <c r="T355" s="153"/>
      <c r="AT355" s="148" t="s">
        <v>157</v>
      </c>
      <c r="AU355" s="148" t="s">
        <v>92</v>
      </c>
      <c r="AV355" s="13" t="s">
        <v>92</v>
      </c>
      <c r="AW355" s="13" t="s">
        <v>42</v>
      </c>
      <c r="AX355" s="13" t="s">
        <v>82</v>
      </c>
      <c r="AY355" s="148" t="s">
        <v>145</v>
      </c>
    </row>
    <row r="356" spans="2:65" s="14" customFormat="1" ht="11.25">
      <c r="B356" s="154"/>
      <c r="D356" s="141" t="s">
        <v>157</v>
      </c>
      <c r="E356" s="155" t="s">
        <v>44</v>
      </c>
      <c r="F356" s="156" t="s">
        <v>160</v>
      </c>
      <c r="H356" s="157">
        <v>482.65</v>
      </c>
      <c r="I356" s="158"/>
      <c r="L356" s="154"/>
      <c r="M356" s="159"/>
      <c r="T356" s="160"/>
      <c r="AT356" s="155" t="s">
        <v>157</v>
      </c>
      <c r="AU356" s="155" t="s">
        <v>92</v>
      </c>
      <c r="AV356" s="14" t="s">
        <v>153</v>
      </c>
      <c r="AW356" s="14" t="s">
        <v>42</v>
      </c>
      <c r="AX356" s="14" t="s">
        <v>90</v>
      </c>
      <c r="AY356" s="155" t="s">
        <v>145</v>
      </c>
    </row>
    <row r="357" spans="2:65" s="1" customFormat="1" ht="16.5" customHeight="1">
      <c r="B357" s="32"/>
      <c r="C357" s="123" t="s">
        <v>541</v>
      </c>
      <c r="D357" s="123" t="s">
        <v>148</v>
      </c>
      <c r="E357" s="124" t="s">
        <v>542</v>
      </c>
      <c r="F357" s="125" t="s">
        <v>543</v>
      </c>
      <c r="G357" s="126" t="s">
        <v>414</v>
      </c>
      <c r="H357" s="127">
        <v>1</v>
      </c>
      <c r="I357" s="128"/>
      <c r="J357" s="129">
        <f>ROUND(I357*H357,2)</f>
        <v>0</v>
      </c>
      <c r="K357" s="125" t="s">
        <v>44</v>
      </c>
      <c r="L357" s="32"/>
      <c r="M357" s="130" t="s">
        <v>44</v>
      </c>
      <c r="N357" s="131" t="s">
        <v>53</v>
      </c>
      <c r="P357" s="132">
        <f>O357*H357</f>
        <v>0</v>
      </c>
      <c r="Q357" s="132">
        <v>0</v>
      </c>
      <c r="R357" s="132">
        <f>Q357*H357</f>
        <v>0</v>
      </c>
      <c r="S357" s="132">
        <v>0</v>
      </c>
      <c r="T357" s="133">
        <f>S357*H357</f>
        <v>0</v>
      </c>
      <c r="AR357" s="134" t="s">
        <v>263</v>
      </c>
      <c r="AT357" s="134" t="s">
        <v>148</v>
      </c>
      <c r="AU357" s="134" t="s">
        <v>92</v>
      </c>
      <c r="AY357" s="16" t="s">
        <v>145</v>
      </c>
      <c r="BE357" s="135">
        <f>IF(N357="základní",J357,0)</f>
        <v>0</v>
      </c>
      <c r="BF357" s="135">
        <f>IF(N357="snížená",J357,0)</f>
        <v>0</v>
      </c>
      <c r="BG357" s="135">
        <f>IF(N357="zákl. přenesená",J357,0)</f>
        <v>0</v>
      </c>
      <c r="BH357" s="135">
        <f>IF(N357="sníž. přenesená",J357,0)</f>
        <v>0</v>
      </c>
      <c r="BI357" s="135">
        <f>IF(N357="nulová",J357,0)</f>
        <v>0</v>
      </c>
      <c r="BJ357" s="16" t="s">
        <v>90</v>
      </c>
      <c r="BK357" s="135">
        <f>ROUND(I357*H357,2)</f>
        <v>0</v>
      </c>
      <c r="BL357" s="16" t="s">
        <v>263</v>
      </c>
      <c r="BM357" s="134" t="s">
        <v>544</v>
      </c>
    </row>
    <row r="358" spans="2:65" s="1" customFormat="1" ht="37.9" customHeight="1">
      <c r="B358" s="32"/>
      <c r="C358" s="123" t="s">
        <v>545</v>
      </c>
      <c r="D358" s="123" t="s">
        <v>148</v>
      </c>
      <c r="E358" s="124" t="s">
        <v>546</v>
      </c>
      <c r="F358" s="125" t="s">
        <v>547</v>
      </c>
      <c r="G358" s="126" t="s">
        <v>209</v>
      </c>
      <c r="H358" s="127">
        <v>1</v>
      </c>
      <c r="I358" s="128"/>
      <c r="J358" s="129">
        <f>ROUND(I358*H358,2)</f>
        <v>0</v>
      </c>
      <c r="K358" s="125" t="s">
        <v>152</v>
      </c>
      <c r="L358" s="32"/>
      <c r="M358" s="130" t="s">
        <v>44</v>
      </c>
      <c r="N358" s="131" t="s">
        <v>53</v>
      </c>
      <c r="P358" s="132">
        <f>O358*H358</f>
        <v>0</v>
      </c>
      <c r="Q358" s="132">
        <v>9.7999999999999997E-4</v>
      </c>
      <c r="R358" s="132">
        <f>Q358*H358</f>
        <v>9.7999999999999997E-4</v>
      </c>
      <c r="S358" s="132">
        <v>0</v>
      </c>
      <c r="T358" s="133">
        <f>S358*H358</f>
        <v>0</v>
      </c>
      <c r="AR358" s="134" t="s">
        <v>263</v>
      </c>
      <c r="AT358" s="134" t="s">
        <v>148</v>
      </c>
      <c r="AU358" s="134" t="s">
        <v>92</v>
      </c>
      <c r="AY358" s="16" t="s">
        <v>145</v>
      </c>
      <c r="BE358" s="135">
        <f>IF(N358="základní",J358,0)</f>
        <v>0</v>
      </c>
      <c r="BF358" s="135">
        <f>IF(N358="snížená",J358,0)</f>
        <v>0</v>
      </c>
      <c r="BG358" s="135">
        <f>IF(N358="zákl. přenesená",J358,0)</f>
        <v>0</v>
      </c>
      <c r="BH358" s="135">
        <f>IF(N358="sníž. přenesená",J358,0)</f>
        <v>0</v>
      </c>
      <c r="BI358" s="135">
        <f>IF(N358="nulová",J358,0)</f>
        <v>0</v>
      </c>
      <c r="BJ358" s="16" t="s">
        <v>90</v>
      </c>
      <c r="BK358" s="135">
        <f>ROUND(I358*H358,2)</f>
        <v>0</v>
      </c>
      <c r="BL358" s="16" t="s">
        <v>263</v>
      </c>
      <c r="BM358" s="134" t="s">
        <v>548</v>
      </c>
    </row>
    <row r="359" spans="2:65" s="1" customFormat="1" ht="11.25">
      <c r="B359" s="32"/>
      <c r="D359" s="136" t="s">
        <v>155</v>
      </c>
      <c r="F359" s="137" t="s">
        <v>549</v>
      </c>
      <c r="I359" s="138"/>
      <c r="L359" s="32"/>
      <c r="M359" s="139"/>
      <c r="T359" s="53"/>
      <c r="AT359" s="16" t="s">
        <v>155</v>
      </c>
      <c r="AU359" s="16" t="s">
        <v>92</v>
      </c>
    </row>
    <row r="360" spans="2:65" s="1" customFormat="1" ht="37.9" customHeight="1">
      <c r="B360" s="32"/>
      <c r="C360" s="123" t="s">
        <v>550</v>
      </c>
      <c r="D360" s="123" t="s">
        <v>148</v>
      </c>
      <c r="E360" s="124" t="s">
        <v>551</v>
      </c>
      <c r="F360" s="125" t="s">
        <v>552</v>
      </c>
      <c r="G360" s="126" t="s">
        <v>209</v>
      </c>
      <c r="H360" s="127">
        <v>2</v>
      </c>
      <c r="I360" s="128"/>
      <c r="J360" s="129">
        <f>ROUND(I360*H360,2)</f>
        <v>0</v>
      </c>
      <c r="K360" s="125" t="s">
        <v>152</v>
      </c>
      <c r="L360" s="32"/>
      <c r="M360" s="130" t="s">
        <v>44</v>
      </c>
      <c r="N360" s="131" t="s">
        <v>53</v>
      </c>
      <c r="P360" s="132">
        <f>O360*H360</f>
        <v>0</v>
      </c>
      <c r="Q360" s="132">
        <v>3.0000000000000001E-5</v>
      </c>
      <c r="R360" s="132">
        <f>Q360*H360</f>
        <v>6.0000000000000002E-5</v>
      </c>
      <c r="S360" s="132">
        <v>0</v>
      </c>
      <c r="T360" s="133">
        <f>S360*H360</f>
        <v>0</v>
      </c>
      <c r="AR360" s="134" t="s">
        <v>263</v>
      </c>
      <c r="AT360" s="134" t="s">
        <v>148</v>
      </c>
      <c r="AU360" s="134" t="s">
        <v>92</v>
      </c>
      <c r="AY360" s="16" t="s">
        <v>145</v>
      </c>
      <c r="BE360" s="135">
        <f>IF(N360="základní",J360,0)</f>
        <v>0</v>
      </c>
      <c r="BF360" s="135">
        <f>IF(N360="snížená",J360,0)</f>
        <v>0</v>
      </c>
      <c r="BG360" s="135">
        <f>IF(N360="zákl. přenesená",J360,0)</f>
        <v>0</v>
      </c>
      <c r="BH360" s="135">
        <f>IF(N360="sníž. přenesená",J360,0)</f>
        <v>0</v>
      </c>
      <c r="BI360" s="135">
        <f>IF(N360="nulová",J360,0)</f>
        <v>0</v>
      </c>
      <c r="BJ360" s="16" t="s">
        <v>90</v>
      </c>
      <c r="BK360" s="135">
        <f>ROUND(I360*H360,2)</f>
        <v>0</v>
      </c>
      <c r="BL360" s="16" t="s">
        <v>263</v>
      </c>
      <c r="BM360" s="134" t="s">
        <v>553</v>
      </c>
    </row>
    <row r="361" spans="2:65" s="1" customFormat="1" ht="11.25">
      <c r="B361" s="32"/>
      <c r="D361" s="136" t="s">
        <v>155</v>
      </c>
      <c r="F361" s="137" t="s">
        <v>554</v>
      </c>
      <c r="I361" s="138"/>
      <c r="L361" s="32"/>
      <c r="M361" s="139"/>
      <c r="T361" s="53"/>
      <c r="AT361" s="16" t="s">
        <v>155</v>
      </c>
      <c r="AU361" s="16" t="s">
        <v>92</v>
      </c>
    </row>
    <row r="362" spans="2:65" s="1" customFormat="1" ht="24.2" customHeight="1">
      <c r="B362" s="32"/>
      <c r="C362" s="123" t="s">
        <v>555</v>
      </c>
      <c r="D362" s="123" t="s">
        <v>148</v>
      </c>
      <c r="E362" s="124" t="s">
        <v>556</v>
      </c>
      <c r="F362" s="125" t="s">
        <v>426</v>
      </c>
      <c r="G362" s="126" t="s">
        <v>409</v>
      </c>
      <c r="H362" s="127">
        <v>1</v>
      </c>
      <c r="I362" s="128"/>
      <c r="J362" s="129">
        <f>ROUND(I362*H362,2)</f>
        <v>0</v>
      </c>
      <c r="K362" s="125" t="s">
        <v>44</v>
      </c>
      <c r="L362" s="32"/>
      <c r="M362" s="130" t="s">
        <v>44</v>
      </c>
      <c r="N362" s="131" t="s">
        <v>53</v>
      </c>
      <c r="P362" s="132">
        <f>O362*H362</f>
        <v>0</v>
      </c>
      <c r="Q362" s="132">
        <v>0</v>
      </c>
      <c r="R362" s="132">
        <f>Q362*H362</f>
        <v>0</v>
      </c>
      <c r="S362" s="132">
        <v>0</v>
      </c>
      <c r="T362" s="133">
        <f>S362*H362</f>
        <v>0</v>
      </c>
      <c r="AR362" s="134" t="s">
        <v>263</v>
      </c>
      <c r="AT362" s="134" t="s">
        <v>148</v>
      </c>
      <c r="AU362" s="134" t="s">
        <v>92</v>
      </c>
      <c r="AY362" s="16" t="s">
        <v>145</v>
      </c>
      <c r="BE362" s="135">
        <f>IF(N362="základní",J362,0)</f>
        <v>0</v>
      </c>
      <c r="BF362" s="135">
        <f>IF(N362="snížená",J362,0)</f>
        <v>0</v>
      </c>
      <c r="BG362" s="135">
        <f>IF(N362="zákl. přenesená",J362,0)</f>
        <v>0</v>
      </c>
      <c r="BH362" s="135">
        <f>IF(N362="sníž. přenesená",J362,0)</f>
        <v>0</v>
      </c>
      <c r="BI362" s="135">
        <f>IF(N362="nulová",J362,0)</f>
        <v>0</v>
      </c>
      <c r="BJ362" s="16" t="s">
        <v>90</v>
      </c>
      <c r="BK362" s="135">
        <f>ROUND(I362*H362,2)</f>
        <v>0</v>
      </c>
      <c r="BL362" s="16" t="s">
        <v>263</v>
      </c>
      <c r="BM362" s="134" t="s">
        <v>557</v>
      </c>
    </row>
    <row r="363" spans="2:65" s="1" customFormat="1" ht="24.2" customHeight="1">
      <c r="B363" s="32"/>
      <c r="C363" s="123" t="s">
        <v>558</v>
      </c>
      <c r="D363" s="123" t="s">
        <v>148</v>
      </c>
      <c r="E363" s="124" t="s">
        <v>559</v>
      </c>
      <c r="F363" s="125" t="s">
        <v>560</v>
      </c>
      <c r="G363" s="126" t="s">
        <v>414</v>
      </c>
      <c r="H363" s="127">
        <v>1</v>
      </c>
      <c r="I363" s="128"/>
      <c r="J363" s="129">
        <f>ROUND(I363*H363,2)</f>
        <v>0</v>
      </c>
      <c r="K363" s="125" t="s">
        <v>44</v>
      </c>
      <c r="L363" s="32"/>
      <c r="M363" s="130" t="s">
        <v>44</v>
      </c>
      <c r="N363" s="131" t="s">
        <v>53</v>
      </c>
      <c r="P363" s="132">
        <f>O363*H363</f>
        <v>0</v>
      </c>
      <c r="Q363" s="132">
        <v>0</v>
      </c>
      <c r="R363" s="132">
        <f>Q363*H363</f>
        <v>0</v>
      </c>
      <c r="S363" s="132">
        <v>0</v>
      </c>
      <c r="T363" s="133">
        <f>S363*H363</f>
        <v>0</v>
      </c>
      <c r="AR363" s="134" t="s">
        <v>263</v>
      </c>
      <c r="AT363" s="134" t="s">
        <v>148</v>
      </c>
      <c r="AU363" s="134" t="s">
        <v>92</v>
      </c>
      <c r="AY363" s="16" t="s">
        <v>145</v>
      </c>
      <c r="BE363" s="135">
        <f>IF(N363="základní",J363,0)</f>
        <v>0</v>
      </c>
      <c r="BF363" s="135">
        <f>IF(N363="snížená",J363,0)</f>
        <v>0</v>
      </c>
      <c r="BG363" s="135">
        <f>IF(N363="zákl. přenesená",J363,0)</f>
        <v>0</v>
      </c>
      <c r="BH363" s="135">
        <f>IF(N363="sníž. přenesená",J363,0)</f>
        <v>0</v>
      </c>
      <c r="BI363" s="135">
        <f>IF(N363="nulová",J363,0)</f>
        <v>0</v>
      </c>
      <c r="BJ363" s="16" t="s">
        <v>90</v>
      </c>
      <c r="BK363" s="135">
        <f>ROUND(I363*H363,2)</f>
        <v>0</v>
      </c>
      <c r="BL363" s="16" t="s">
        <v>263</v>
      </c>
      <c r="BM363" s="134" t="s">
        <v>561</v>
      </c>
    </row>
    <row r="364" spans="2:65" s="1" customFormat="1" ht="16.5" customHeight="1">
      <c r="B364" s="32"/>
      <c r="C364" s="123" t="s">
        <v>562</v>
      </c>
      <c r="D364" s="123" t="s">
        <v>148</v>
      </c>
      <c r="E364" s="124" t="s">
        <v>563</v>
      </c>
      <c r="F364" s="125" t="s">
        <v>564</v>
      </c>
      <c r="G364" s="126" t="s">
        <v>409</v>
      </c>
      <c r="H364" s="127">
        <v>1</v>
      </c>
      <c r="I364" s="128"/>
      <c r="J364" s="129">
        <f>ROUND(I364*H364,2)</f>
        <v>0</v>
      </c>
      <c r="K364" s="125" t="s">
        <v>44</v>
      </c>
      <c r="L364" s="32"/>
      <c r="M364" s="130" t="s">
        <v>44</v>
      </c>
      <c r="N364" s="131" t="s">
        <v>53</v>
      </c>
      <c r="P364" s="132">
        <f>O364*H364</f>
        <v>0</v>
      </c>
      <c r="Q364" s="132">
        <v>0</v>
      </c>
      <c r="R364" s="132">
        <f>Q364*H364</f>
        <v>0</v>
      </c>
      <c r="S364" s="132">
        <v>0</v>
      </c>
      <c r="T364" s="133">
        <f>S364*H364</f>
        <v>0</v>
      </c>
      <c r="AR364" s="134" t="s">
        <v>263</v>
      </c>
      <c r="AT364" s="134" t="s">
        <v>148</v>
      </c>
      <c r="AU364" s="134" t="s">
        <v>92</v>
      </c>
      <c r="AY364" s="16" t="s">
        <v>145</v>
      </c>
      <c r="BE364" s="135">
        <f>IF(N364="základní",J364,0)</f>
        <v>0</v>
      </c>
      <c r="BF364" s="135">
        <f>IF(N364="snížená",J364,0)</f>
        <v>0</v>
      </c>
      <c r="BG364" s="135">
        <f>IF(N364="zákl. přenesená",J364,0)</f>
        <v>0</v>
      </c>
      <c r="BH364" s="135">
        <f>IF(N364="sníž. přenesená",J364,0)</f>
        <v>0</v>
      </c>
      <c r="BI364" s="135">
        <f>IF(N364="nulová",J364,0)</f>
        <v>0</v>
      </c>
      <c r="BJ364" s="16" t="s">
        <v>90</v>
      </c>
      <c r="BK364" s="135">
        <f>ROUND(I364*H364,2)</f>
        <v>0</v>
      </c>
      <c r="BL364" s="16" t="s">
        <v>263</v>
      </c>
      <c r="BM364" s="134" t="s">
        <v>565</v>
      </c>
    </row>
    <row r="365" spans="2:65" s="1" customFormat="1" ht="33" customHeight="1">
      <c r="B365" s="32"/>
      <c r="C365" s="123" t="s">
        <v>566</v>
      </c>
      <c r="D365" s="123" t="s">
        <v>148</v>
      </c>
      <c r="E365" s="124" t="s">
        <v>567</v>
      </c>
      <c r="F365" s="125" t="s">
        <v>568</v>
      </c>
      <c r="G365" s="126" t="s">
        <v>409</v>
      </c>
      <c r="H365" s="127">
        <v>1</v>
      </c>
      <c r="I365" s="128"/>
      <c r="J365" s="129">
        <f>ROUND(I365*H365,2)</f>
        <v>0</v>
      </c>
      <c r="K365" s="125" t="s">
        <v>44</v>
      </c>
      <c r="L365" s="32"/>
      <c r="M365" s="130" t="s">
        <v>44</v>
      </c>
      <c r="N365" s="131" t="s">
        <v>53</v>
      </c>
      <c r="P365" s="132">
        <f>O365*H365</f>
        <v>0</v>
      </c>
      <c r="Q365" s="132">
        <v>0</v>
      </c>
      <c r="R365" s="132">
        <f>Q365*H365</f>
        <v>0</v>
      </c>
      <c r="S365" s="132">
        <v>0</v>
      </c>
      <c r="T365" s="133">
        <f>S365*H365</f>
        <v>0</v>
      </c>
      <c r="AR365" s="134" t="s">
        <v>263</v>
      </c>
      <c r="AT365" s="134" t="s">
        <v>148</v>
      </c>
      <c r="AU365" s="134" t="s">
        <v>92</v>
      </c>
      <c r="AY365" s="16" t="s">
        <v>145</v>
      </c>
      <c r="BE365" s="135">
        <f>IF(N365="základní",J365,0)</f>
        <v>0</v>
      </c>
      <c r="BF365" s="135">
        <f>IF(N365="snížená",J365,0)</f>
        <v>0</v>
      </c>
      <c r="BG365" s="135">
        <f>IF(N365="zákl. přenesená",J365,0)</f>
        <v>0</v>
      </c>
      <c r="BH365" s="135">
        <f>IF(N365="sníž. přenesená",J365,0)</f>
        <v>0</v>
      </c>
      <c r="BI365" s="135">
        <f>IF(N365="nulová",J365,0)</f>
        <v>0</v>
      </c>
      <c r="BJ365" s="16" t="s">
        <v>90</v>
      </c>
      <c r="BK365" s="135">
        <f>ROUND(I365*H365,2)</f>
        <v>0</v>
      </c>
      <c r="BL365" s="16" t="s">
        <v>263</v>
      </c>
      <c r="BM365" s="134" t="s">
        <v>569</v>
      </c>
    </row>
    <row r="366" spans="2:65" s="1" customFormat="1" ht="55.5" customHeight="1">
      <c r="B366" s="32"/>
      <c r="C366" s="123" t="s">
        <v>570</v>
      </c>
      <c r="D366" s="123" t="s">
        <v>148</v>
      </c>
      <c r="E366" s="124" t="s">
        <v>571</v>
      </c>
      <c r="F366" s="125" t="s">
        <v>572</v>
      </c>
      <c r="G366" s="126" t="s">
        <v>151</v>
      </c>
      <c r="H366" s="127">
        <v>0.10100000000000001</v>
      </c>
      <c r="I366" s="128"/>
      <c r="J366" s="129">
        <f>ROUND(I366*H366,2)</f>
        <v>0</v>
      </c>
      <c r="K366" s="125" t="s">
        <v>152</v>
      </c>
      <c r="L366" s="32"/>
      <c r="M366" s="130" t="s">
        <v>44</v>
      </c>
      <c r="N366" s="131" t="s">
        <v>53</v>
      </c>
      <c r="P366" s="132">
        <f>O366*H366</f>
        <v>0</v>
      </c>
      <c r="Q366" s="132">
        <v>0</v>
      </c>
      <c r="R366" s="132">
        <f>Q366*H366</f>
        <v>0</v>
      </c>
      <c r="S366" s="132">
        <v>0</v>
      </c>
      <c r="T366" s="133">
        <f>S366*H366</f>
        <v>0</v>
      </c>
      <c r="AR366" s="134" t="s">
        <v>263</v>
      </c>
      <c r="AT366" s="134" t="s">
        <v>148</v>
      </c>
      <c r="AU366" s="134" t="s">
        <v>92</v>
      </c>
      <c r="AY366" s="16" t="s">
        <v>145</v>
      </c>
      <c r="BE366" s="135">
        <f>IF(N366="základní",J366,0)</f>
        <v>0</v>
      </c>
      <c r="BF366" s="135">
        <f>IF(N366="snížená",J366,0)</f>
        <v>0</v>
      </c>
      <c r="BG366" s="135">
        <f>IF(N366="zákl. přenesená",J366,0)</f>
        <v>0</v>
      </c>
      <c r="BH366" s="135">
        <f>IF(N366="sníž. přenesená",J366,0)</f>
        <v>0</v>
      </c>
      <c r="BI366" s="135">
        <f>IF(N366="nulová",J366,0)</f>
        <v>0</v>
      </c>
      <c r="BJ366" s="16" t="s">
        <v>90</v>
      </c>
      <c r="BK366" s="135">
        <f>ROUND(I366*H366,2)</f>
        <v>0</v>
      </c>
      <c r="BL366" s="16" t="s">
        <v>263</v>
      </c>
      <c r="BM366" s="134" t="s">
        <v>573</v>
      </c>
    </row>
    <row r="367" spans="2:65" s="1" customFormat="1" ht="11.25">
      <c r="B367" s="32"/>
      <c r="D367" s="136" t="s">
        <v>155</v>
      </c>
      <c r="F367" s="137" t="s">
        <v>574</v>
      </c>
      <c r="I367" s="138"/>
      <c r="L367" s="32"/>
      <c r="M367" s="139"/>
      <c r="T367" s="53"/>
      <c r="AT367" s="16" t="s">
        <v>155</v>
      </c>
      <c r="AU367" s="16" t="s">
        <v>92</v>
      </c>
    </row>
    <row r="368" spans="2:65" s="11" customFormat="1" ht="22.9" customHeight="1">
      <c r="B368" s="111"/>
      <c r="D368" s="112" t="s">
        <v>81</v>
      </c>
      <c r="E368" s="121" t="s">
        <v>575</v>
      </c>
      <c r="F368" s="121" t="s">
        <v>576</v>
      </c>
      <c r="I368" s="114"/>
      <c r="J368" s="122">
        <f>BK368</f>
        <v>0</v>
      </c>
      <c r="L368" s="111"/>
      <c r="M368" s="116"/>
      <c r="P368" s="117">
        <f>SUM(P369:P395)</f>
        <v>0</v>
      </c>
      <c r="R368" s="117">
        <f>SUM(R369:R395)</f>
        <v>0</v>
      </c>
      <c r="T368" s="118">
        <f>SUM(T369:T395)</f>
        <v>0</v>
      </c>
      <c r="AR368" s="112" t="s">
        <v>92</v>
      </c>
      <c r="AT368" s="119" t="s">
        <v>81</v>
      </c>
      <c r="AU368" s="119" t="s">
        <v>90</v>
      </c>
      <c r="AY368" s="112" t="s">
        <v>145</v>
      </c>
      <c r="BK368" s="120">
        <f>SUM(BK369:BK395)</f>
        <v>0</v>
      </c>
    </row>
    <row r="369" spans="2:65" s="1" customFormat="1" ht="24.2" customHeight="1">
      <c r="B369" s="32"/>
      <c r="C369" s="123" t="s">
        <v>577</v>
      </c>
      <c r="D369" s="123" t="s">
        <v>148</v>
      </c>
      <c r="E369" s="124" t="s">
        <v>578</v>
      </c>
      <c r="F369" s="125" t="s">
        <v>579</v>
      </c>
      <c r="G369" s="126" t="s">
        <v>228</v>
      </c>
      <c r="H369" s="127">
        <v>463</v>
      </c>
      <c r="I369" s="128"/>
      <c r="J369" s="129">
        <f>ROUND(I369*H369,2)</f>
        <v>0</v>
      </c>
      <c r="K369" s="125" t="s">
        <v>44</v>
      </c>
      <c r="L369" s="32"/>
      <c r="M369" s="130" t="s">
        <v>44</v>
      </c>
      <c r="N369" s="131" t="s">
        <v>53</v>
      </c>
      <c r="P369" s="132">
        <f>O369*H369</f>
        <v>0</v>
      </c>
      <c r="Q369" s="132">
        <v>0</v>
      </c>
      <c r="R369" s="132">
        <f>Q369*H369</f>
        <v>0</v>
      </c>
      <c r="S369" s="132">
        <v>0</v>
      </c>
      <c r="T369" s="133">
        <f>S369*H369</f>
        <v>0</v>
      </c>
      <c r="AR369" s="134" t="s">
        <v>263</v>
      </c>
      <c r="AT369" s="134" t="s">
        <v>148</v>
      </c>
      <c r="AU369" s="134" t="s">
        <v>92</v>
      </c>
      <c r="AY369" s="16" t="s">
        <v>145</v>
      </c>
      <c r="BE369" s="135">
        <f>IF(N369="základní",J369,0)</f>
        <v>0</v>
      </c>
      <c r="BF369" s="135">
        <f>IF(N369="snížená",J369,0)</f>
        <v>0</v>
      </c>
      <c r="BG369" s="135">
        <f>IF(N369="zákl. přenesená",J369,0)</f>
        <v>0</v>
      </c>
      <c r="BH369" s="135">
        <f>IF(N369="sníž. přenesená",J369,0)</f>
        <v>0</v>
      </c>
      <c r="BI369" s="135">
        <f>IF(N369="nulová",J369,0)</f>
        <v>0</v>
      </c>
      <c r="BJ369" s="16" t="s">
        <v>90</v>
      </c>
      <c r="BK369" s="135">
        <f>ROUND(I369*H369,2)</f>
        <v>0</v>
      </c>
      <c r="BL369" s="16" t="s">
        <v>263</v>
      </c>
      <c r="BM369" s="134" t="s">
        <v>580</v>
      </c>
    </row>
    <row r="370" spans="2:65" s="13" customFormat="1" ht="22.5">
      <c r="B370" s="147"/>
      <c r="D370" s="141" t="s">
        <v>157</v>
      </c>
      <c r="E370" s="148" t="s">
        <v>44</v>
      </c>
      <c r="F370" s="149" t="s">
        <v>581</v>
      </c>
      <c r="H370" s="150">
        <v>200</v>
      </c>
      <c r="I370" s="151"/>
      <c r="L370" s="147"/>
      <c r="M370" s="152"/>
      <c r="T370" s="153"/>
      <c r="AT370" s="148" t="s">
        <v>157</v>
      </c>
      <c r="AU370" s="148" t="s">
        <v>92</v>
      </c>
      <c r="AV370" s="13" t="s">
        <v>92</v>
      </c>
      <c r="AW370" s="13" t="s">
        <v>42</v>
      </c>
      <c r="AX370" s="13" t="s">
        <v>82</v>
      </c>
      <c r="AY370" s="148" t="s">
        <v>145</v>
      </c>
    </row>
    <row r="371" spans="2:65" s="13" customFormat="1" ht="22.5">
      <c r="B371" s="147"/>
      <c r="D371" s="141" t="s">
        <v>157</v>
      </c>
      <c r="E371" s="148" t="s">
        <v>44</v>
      </c>
      <c r="F371" s="149" t="s">
        <v>582</v>
      </c>
      <c r="H371" s="150">
        <v>196</v>
      </c>
      <c r="I371" s="151"/>
      <c r="L371" s="147"/>
      <c r="M371" s="152"/>
      <c r="T371" s="153"/>
      <c r="AT371" s="148" t="s">
        <v>157</v>
      </c>
      <c r="AU371" s="148" t="s">
        <v>92</v>
      </c>
      <c r="AV371" s="13" t="s">
        <v>92</v>
      </c>
      <c r="AW371" s="13" t="s">
        <v>42</v>
      </c>
      <c r="AX371" s="13" t="s">
        <v>82</v>
      </c>
      <c r="AY371" s="148" t="s">
        <v>145</v>
      </c>
    </row>
    <row r="372" spans="2:65" s="13" customFormat="1" ht="11.25">
      <c r="B372" s="147"/>
      <c r="D372" s="141" t="s">
        <v>157</v>
      </c>
      <c r="E372" s="148" t="s">
        <v>44</v>
      </c>
      <c r="F372" s="149" t="s">
        <v>583</v>
      </c>
      <c r="H372" s="150">
        <v>67</v>
      </c>
      <c r="I372" s="151"/>
      <c r="L372" s="147"/>
      <c r="M372" s="152"/>
      <c r="T372" s="153"/>
      <c r="AT372" s="148" t="s">
        <v>157</v>
      </c>
      <c r="AU372" s="148" t="s">
        <v>92</v>
      </c>
      <c r="AV372" s="13" t="s">
        <v>92</v>
      </c>
      <c r="AW372" s="13" t="s">
        <v>42</v>
      </c>
      <c r="AX372" s="13" t="s">
        <v>82</v>
      </c>
      <c r="AY372" s="148" t="s">
        <v>145</v>
      </c>
    </row>
    <row r="373" spans="2:65" s="14" customFormat="1" ht="11.25">
      <c r="B373" s="154"/>
      <c r="D373" s="141" t="s">
        <v>157</v>
      </c>
      <c r="E373" s="155" t="s">
        <v>44</v>
      </c>
      <c r="F373" s="156" t="s">
        <v>160</v>
      </c>
      <c r="H373" s="157">
        <v>463</v>
      </c>
      <c r="I373" s="158"/>
      <c r="L373" s="154"/>
      <c r="M373" s="159"/>
      <c r="T373" s="160"/>
      <c r="AT373" s="155" t="s">
        <v>157</v>
      </c>
      <c r="AU373" s="155" t="s">
        <v>92</v>
      </c>
      <c r="AV373" s="14" t="s">
        <v>153</v>
      </c>
      <c r="AW373" s="14" t="s">
        <v>42</v>
      </c>
      <c r="AX373" s="14" t="s">
        <v>90</v>
      </c>
      <c r="AY373" s="155" t="s">
        <v>145</v>
      </c>
    </row>
    <row r="374" spans="2:65" s="1" customFormat="1" ht="37.9" customHeight="1">
      <c r="B374" s="32"/>
      <c r="C374" s="123" t="s">
        <v>584</v>
      </c>
      <c r="D374" s="123" t="s">
        <v>148</v>
      </c>
      <c r="E374" s="124" t="s">
        <v>585</v>
      </c>
      <c r="F374" s="125" t="s">
        <v>586</v>
      </c>
      <c r="G374" s="126" t="s">
        <v>414</v>
      </c>
      <c r="H374" s="127">
        <v>23</v>
      </c>
      <c r="I374" s="128"/>
      <c r="J374" s="129">
        <f>ROUND(I374*H374,2)</f>
        <v>0</v>
      </c>
      <c r="K374" s="125" t="s">
        <v>44</v>
      </c>
      <c r="L374" s="32"/>
      <c r="M374" s="130" t="s">
        <v>44</v>
      </c>
      <c r="N374" s="131" t="s">
        <v>53</v>
      </c>
      <c r="P374" s="132">
        <f>O374*H374</f>
        <v>0</v>
      </c>
      <c r="Q374" s="132">
        <v>0</v>
      </c>
      <c r="R374" s="132">
        <f>Q374*H374</f>
        <v>0</v>
      </c>
      <c r="S374" s="132">
        <v>0</v>
      </c>
      <c r="T374" s="133">
        <f>S374*H374</f>
        <v>0</v>
      </c>
      <c r="AR374" s="134" t="s">
        <v>263</v>
      </c>
      <c r="AT374" s="134" t="s">
        <v>148</v>
      </c>
      <c r="AU374" s="134" t="s">
        <v>92</v>
      </c>
      <c r="AY374" s="16" t="s">
        <v>145</v>
      </c>
      <c r="BE374" s="135">
        <f>IF(N374="základní",J374,0)</f>
        <v>0</v>
      </c>
      <c r="BF374" s="135">
        <f>IF(N374="snížená",J374,0)</f>
        <v>0</v>
      </c>
      <c r="BG374" s="135">
        <f>IF(N374="zákl. přenesená",J374,0)</f>
        <v>0</v>
      </c>
      <c r="BH374" s="135">
        <f>IF(N374="sníž. přenesená",J374,0)</f>
        <v>0</v>
      </c>
      <c r="BI374" s="135">
        <f>IF(N374="nulová",J374,0)</f>
        <v>0</v>
      </c>
      <c r="BJ374" s="16" t="s">
        <v>90</v>
      </c>
      <c r="BK374" s="135">
        <f>ROUND(I374*H374,2)</f>
        <v>0</v>
      </c>
      <c r="BL374" s="16" t="s">
        <v>263</v>
      </c>
      <c r="BM374" s="134" t="s">
        <v>587</v>
      </c>
    </row>
    <row r="375" spans="2:65" s="13" customFormat="1" ht="11.25">
      <c r="B375" s="147"/>
      <c r="D375" s="141" t="s">
        <v>157</v>
      </c>
      <c r="E375" s="148" t="s">
        <v>44</v>
      </c>
      <c r="F375" s="149" t="s">
        <v>588</v>
      </c>
      <c r="H375" s="150">
        <v>9</v>
      </c>
      <c r="I375" s="151"/>
      <c r="L375" s="147"/>
      <c r="M375" s="152"/>
      <c r="T375" s="153"/>
      <c r="AT375" s="148" t="s">
        <v>157</v>
      </c>
      <c r="AU375" s="148" t="s">
        <v>92</v>
      </c>
      <c r="AV375" s="13" t="s">
        <v>92</v>
      </c>
      <c r="AW375" s="13" t="s">
        <v>42</v>
      </c>
      <c r="AX375" s="13" t="s">
        <v>82</v>
      </c>
      <c r="AY375" s="148" t="s">
        <v>145</v>
      </c>
    </row>
    <row r="376" spans="2:65" s="13" customFormat="1" ht="11.25">
      <c r="B376" s="147"/>
      <c r="D376" s="141" t="s">
        <v>157</v>
      </c>
      <c r="E376" s="148" t="s">
        <v>44</v>
      </c>
      <c r="F376" s="149" t="s">
        <v>589</v>
      </c>
      <c r="H376" s="150">
        <v>9</v>
      </c>
      <c r="I376" s="151"/>
      <c r="L376" s="147"/>
      <c r="M376" s="152"/>
      <c r="T376" s="153"/>
      <c r="AT376" s="148" t="s">
        <v>157</v>
      </c>
      <c r="AU376" s="148" t="s">
        <v>92</v>
      </c>
      <c r="AV376" s="13" t="s">
        <v>92</v>
      </c>
      <c r="AW376" s="13" t="s">
        <v>42</v>
      </c>
      <c r="AX376" s="13" t="s">
        <v>82</v>
      </c>
      <c r="AY376" s="148" t="s">
        <v>145</v>
      </c>
    </row>
    <row r="377" spans="2:65" s="13" customFormat="1" ht="11.25">
      <c r="B377" s="147"/>
      <c r="D377" s="141" t="s">
        <v>157</v>
      </c>
      <c r="E377" s="148" t="s">
        <v>44</v>
      </c>
      <c r="F377" s="149" t="s">
        <v>590</v>
      </c>
      <c r="H377" s="150">
        <v>5</v>
      </c>
      <c r="I377" s="151"/>
      <c r="L377" s="147"/>
      <c r="M377" s="152"/>
      <c r="T377" s="153"/>
      <c r="AT377" s="148" t="s">
        <v>157</v>
      </c>
      <c r="AU377" s="148" t="s">
        <v>92</v>
      </c>
      <c r="AV377" s="13" t="s">
        <v>92</v>
      </c>
      <c r="AW377" s="13" t="s">
        <v>42</v>
      </c>
      <c r="AX377" s="13" t="s">
        <v>82</v>
      </c>
      <c r="AY377" s="148" t="s">
        <v>145</v>
      </c>
    </row>
    <row r="378" spans="2:65" s="14" customFormat="1" ht="11.25">
      <c r="B378" s="154"/>
      <c r="D378" s="141" t="s">
        <v>157</v>
      </c>
      <c r="E378" s="155" t="s">
        <v>44</v>
      </c>
      <c r="F378" s="156" t="s">
        <v>160</v>
      </c>
      <c r="H378" s="157">
        <v>23</v>
      </c>
      <c r="I378" s="158"/>
      <c r="L378" s="154"/>
      <c r="M378" s="159"/>
      <c r="T378" s="160"/>
      <c r="AT378" s="155" t="s">
        <v>157</v>
      </c>
      <c r="AU378" s="155" t="s">
        <v>92</v>
      </c>
      <c r="AV378" s="14" t="s">
        <v>153</v>
      </c>
      <c r="AW378" s="14" t="s">
        <v>42</v>
      </c>
      <c r="AX378" s="14" t="s">
        <v>90</v>
      </c>
      <c r="AY378" s="155" t="s">
        <v>145</v>
      </c>
    </row>
    <row r="379" spans="2:65" s="1" customFormat="1" ht="16.5" customHeight="1">
      <c r="B379" s="32"/>
      <c r="C379" s="123" t="s">
        <v>591</v>
      </c>
      <c r="D379" s="123" t="s">
        <v>148</v>
      </c>
      <c r="E379" s="124" t="s">
        <v>592</v>
      </c>
      <c r="F379" s="125" t="s">
        <v>593</v>
      </c>
      <c r="G379" s="126" t="s">
        <v>228</v>
      </c>
      <c r="H379" s="127">
        <v>140</v>
      </c>
      <c r="I379" s="128"/>
      <c r="J379" s="129">
        <f>ROUND(I379*H379,2)</f>
        <v>0</v>
      </c>
      <c r="K379" s="125" t="s">
        <v>44</v>
      </c>
      <c r="L379" s="32"/>
      <c r="M379" s="130" t="s">
        <v>44</v>
      </c>
      <c r="N379" s="131" t="s">
        <v>53</v>
      </c>
      <c r="P379" s="132">
        <f>O379*H379</f>
        <v>0</v>
      </c>
      <c r="Q379" s="132">
        <v>0</v>
      </c>
      <c r="R379" s="132">
        <f>Q379*H379</f>
        <v>0</v>
      </c>
      <c r="S379" s="132">
        <v>0</v>
      </c>
      <c r="T379" s="133">
        <f>S379*H379</f>
        <v>0</v>
      </c>
      <c r="AR379" s="134" t="s">
        <v>263</v>
      </c>
      <c r="AT379" s="134" t="s">
        <v>148</v>
      </c>
      <c r="AU379" s="134" t="s">
        <v>92</v>
      </c>
      <c r="AY379" s="16" t="s">
        <v>145</v>
      </c>
      <c r="BE379" s="135">
        <f>IF(N379="základní",J379,0)</f>
        <v>0</v>
      </c>
      <c r="BF379" s="135">
        <f>IF(N379="snížená",J379,0)</f>
        <v>0</v>
      </c>
      <c r="BG379" s="135">
        <f>IF(N379="zákl. přenesená",J379,0)</f>
        <v>0</v>
      </c>
      <c r="BH379" s="135">
        <f>IF(N379="sníž. přenesená",J379,0)</f>
        <v>0</v>
      </c>
      <c r="BI379" s="135">
        <f>IF(N379="nulová",J379,0)</f>
        <v>0</v>
      </c>
      <c r="BJ379" s="16" t="s">
        <v>90</v>
      </c>
      <c r="BK379" s="135">
        <f>ROUND(I379*H379,2)</f>
        <v>0</v>
      </c>
      <c r="BL379" s="16" t="s">
        <v>263</v>
      </c>
      <c r="BM379" s="134" t="s">
        <v>594</v>
      </c>
    </row>
    <row r="380" spans="2:65" s="13" customFormat="1" ht="11.25">
      <c r="B380" s="147"/>
      <c r="D380" s="141" t="s">
        <v>157</v>
      </c>
      <c r="E380" s="148" t="s">
        <v>44</v>
      </c>
      <c r="F380" s="149" t="s">
        <v>595</v>
      </c>
      <c r="H380" s="150">
        <v>56</v>
      </c>
      <c r="I380" s="151"/>
      <c r="L380" s="147"/>
      <c r="M380" s="152"/>
      <c r="T380" s="153"/>
      <c r="AT380" s="148" t="s">
        <v>157</v>
      </c>
      <c r="AU380" s="148" t="s">
        <v>92</v>
      </c>
      <c r="AV380" s="13" t="s">
        <v>92</v>
      </c>
      <c r="AW380" s="13" t="s">
        <v>42</v>
      </c>
      <c r="AX380" s="13" t="s">
        <v>82</v>
      </c>
      <c r="AY380" s="148" t="s">
        <v>145</v>
      </c>
    </row>
    <row r="381" spans="2:65" s="13" customFormat="1" ht="11.25">
      <c r="B381" s="147"/>
      <c r="D381" s="141" t="s">
        <v>157</v>
      </c>
      <c r="E381" s="148" t="s">
        <v>44</v>
      </c>
      <c r="F381" s="149" t="s">
        <v>596</v>
      </c>
      <c r="H381" s="150">
        <v>25</v>
      </c>
      <c r="I381" s="151"/>
      <c r="L381" s="147"/>
      <c r="M381" s="152"/>
      <c r="T381" s="153"/>
      <c r="AT381" s="148" t="s">
        <v>157</v>
      </c>
      <c r="AU381" s="148" t="s">
        <v>92</v>
      </c>
      <c r="AV381" s="13" t="s">
        <v>92</v>
      </c>
      <c r="AW381" s="13" t="s">
        <v>42</v>
      </c>
      <c r="AX381" s="13" t="s">
        <v>82</v>
      </c>
      <c r="AY381" s="148" t="s">
        <v>145</v>
      </c>
    </row>
    <row r="382" spans="2:65" s="13" customFormat="1" ht="11.25">
      <c r="B382" s="147"/>
      <c r="D382" s="141" t="s">
        <v>157</v>
      </c>
      <c r="E382" s="148" t="s">
        <v>44</v>
      </c>
      <c r="F382" s="149" t="s">
        <v>597</v>
      </c>
      <c r="H382" s="150">
        <v>29</v>
      </c>
      <c r="I382" s="151"/>
      <c r="L382" s="147"/>
      <c r="M382" s="152"/>
      <c r="T382" s="153"/>
      <c r="AT382" s="148" t="s">
        <v>157</v>
      </c>
      <c r="AU382" s="148" t="s">
        <v>92</v>
      </c>
      <c r="AV382" s="13" t="s">
        <v>92</v>
      </c>
      <c r="AW382" s="13" t="s">
        <v>42</v>
      </c>
      <c r="AX382" s="13" t="s">
        <v>82</v>
      </c>
      <c r="AY382" s="148" t="s">
        <v>145</v>
      </c>
    </row>
    <row r="383" spans="2:65" s="13" customFormat="1" ht="11.25">
      <c r="B383" s="147"/>
      <c r="D383" s="141" t="s">
        <v>157</v>
      </c>
      <c r="E383" s="148" t="s">
        <v>44</v>
      </c>
      <c r="F383" s="149" t="s">
        <v>598</v>
      </c>
      <c r="H383" s="150">
        <v>30</v>
      </c>
      <c r="I383" s="151"/>
      <c r="L383" s="147"/>
      <c r="M383" s="152"/>
      <c r="T383" s="153"/>
      <c r="AT383" s="148" t="s">
        <v>157</v>
      </c>
      <c r="AU383" s="148" t="s">
        <v>92</v>
      </c>
      <c r="AV383" s="13" t="s">
        <v>92</v>
      </c>
      <c r="AW383" s="13" t="s">
        <v>42</v>
      </c>
      <c r="AX383" s="13" t="s">
        <v>82</v>
      </c>
      <c r="AY383" s="148" t="s">
        <v>145</v>
      </c>
    </row>
    <row r="384" spans="2:65" s="14" customFormat="1" ht="11.25">
      <c r="B384" s="154"/>
      <c r="D384" s="141" t="s">
        <v>157</v>
      </c>
      <c r="E384" s="155" t="s">
        <v>44</v>
      </c>
      <c r="F384" s="156" t="s">
        <v>160</v>
      </c>
      <c r="H384" s="157">
        <v>140</v>
      </c>
      <c r="I384" s="158"/>
      <c r="L384" s="154"/>
      <c r="M384" s="159"/>
      <c r="T384" s="160"/>
      <c r="AT384" s="155" t="s">
        <v>157</v>
      </c>
      <c r="AU384" s="155" t="s">
        <v>92</v>
      </c>
      <c r="AV384" s="14" t="s">
        <v>153</v>
      </c>
      <c r="AW384" s="14" t="s">
        <v>42</v>
      </c>
      <c r="AX384" s="14" t="s">
        <v>90</v>
      </c>
      <c r="AY384" s="155" t="s">
        <v>145</v>
      </c>
    </row>
    <row r="385" spans="2:65" s="1" customFormat="1" ht="21.75" customHeight="1">
      <c r="B385" s="32"/>
      <c r="C385" s="123" t="s">
        <v>599</v>
      </c>
      <c r="D385" s="123" t="s">
        <v>148</v>
      </c>
      <c r="E385" s="124" t="s">
        <v>600</v>
      </c>
      <c r="F385" s="125" t="s">
        <v>601</v>
      </c>
      <c r="G385" s="126" t="s">
        <v>409</v>
      </c>
      <c r="H385" s="127">
        <v>1</v>
      </c>
      <c r="I385" s="128"/>
      <c r="J385" s="129">
        <f>ROUND(I385*H385,2)</f>
        <v>0</v>
      </c>
      <c r="K385" s="125" t="s">
        <v>44</v>
      </c>
      <c r="L385" s="32"/>
      <c r="M385" s="130" t="s">
        <v>44</v>
      </c>
      <c r="N385" s="131" t="s">
        <v>53</v>
      </c>
      <c r="P385" s="132">
        <f>O385*H385</f>
        <v>0</v>
      </c>
      <c r="Q385" s="132">
        <v>0</v>
      </c>
      <c r="R385" s="132">
        <f>Q385*H385</f>
        <v>0</v>
      </c>
      <c r="S385" s="132">
        <v>0</v>
      </c>
      <c r="T385" s="133">
        <f>S385*H385</f>
        <v>0</v>
      </c>
      <c r="AR385" s="134" t="s">
        <v>263</v>
      </c>
      <c r="AT385" s="134" t="s">
        <v>148</v>
      </c>
      <c r="AU385" s="134" t="s">
        <v>92</v>
      </c>
      <c r="AY385" s="16" t="s">
        <v>145</v>
      </c>
      <c r="BE385" s="135">
        <f>IF(N385="základní",J385,0)</f>
        <v>0</v>
      </c>
      <c r="BF385" s="135">
        <f>IF(N385="snížená",J385,0)</f>
        <v>0</v>
      </c>
      <c r="BG385" s="135">
        <f>IF(N385="zákl. přenesená",J385,0)</f>
        <v>0</v>
      </c>
      <c r="BH385" s="135">
        <f>IF(N385="sníž. přenesená",J385,0)</f>
        <v>0</v>
      </c>
      <c r="BI385" s="135">
        <f>IF(N385="nulová",J385,0)</f>
        <v>0</v>
      </c>
      <c r="BJ385" s="16" t="s">
        <v>90</v>
      </c>
      <c r="BK385" s="135">
        <f>ROUND(I385*H385,2)</f>
        <v>0</v>
      </c>
      <c r="BL385" s="16" t="s">
        <v>263</v>
      </c>
      <c r="BM385" s="134" t="s">
        <v>602</v>
      </c>
    </row>
    <row r="386" spans="2:65" s="1" customFormat="1" ht="21.75" customHeight="1">
      <c r="B386" s="32"/>
      <c r="C386" s="123" t="s">
        <v>603</v>
      </c>
      <c r="D386" s="123" t="s">
        <v>148</v>
      </c>
      <c r="E386" s="124" t="s">
        <v>604</v>
      </c>
      <c r="F386" s="125" t="s">
        <v>605</v>
      </c>
      <c r="G386" s="126" t="s">
        <v>228</v>
      </c>
      <c r="H386" s="127">
        <v>24</v>
      </c>
      <c r="I386" s="128"/>
      <c r="J386" s="129">
        <f>ROUND(I386*H386,2)</f>
        <v>0</v>
      </c>
      <c r="K386" s="125" t="s">
        <v>44</v>
      </c>
      <c r="L386" s="32"/>
      <c r="M386" s="130" t="s">
        <v>44</v>
      </c>
      <c r="N386" s="131" t="s">
        <v>53</v>
      </c>
      <c r="P386" s="132">
        <f>O386*H386</f>
        <v>0</v>
      </c>
      <c r="Q386" s="132">
        <v>0</v>
      </c>
      <c r="R386" s="132">
        <f>Q386*H386</f>
        <v>0</v>
      </c>
      <c r="S386" s="132">
        <v>0</v>
      </c>
      <c r="T386" s="133">
        <f>S386*H386</f>
        <v>0</v>
      </c>
      <c r="AR386" s="134" t="s">
        <v>263</v>
      </c>
      <c r="AT386" s="134" t="s">
        <v>148</v>
      </c>
      <c r="AU386" s="134" t="s">
        <v>92</v>
      </c>
      <c r="AY386" s="16" t="s">
        <v>145</v>
      </c>
      <c r="BE386" s="135">
        <f>IF(N386="základní",J386,0)</f>
        <v>0</v>
      </c>
      <c r="BF386" s="135">
        <f>IF(N386="snížená",J386,0)</f>
        <v>0</v>
      </c>
      <c r="BG386" s="135">
        <f>IF(N386="zákl. přenesená",J386,0)</f>
        <v>0</v>
      </c>
      <c r="BH386" s="135">
        <f>IF(N386="sníž. přenesená",J386,0)</f>
        <v>0</v>
      </c>
      <c r="BI386" s="135">
        <f>IF(N386="nulová",J386,0)</f>
        <v>0</v>
      </c>
      <c r="BJ386" s="16" t="s">
        <v>90</v>
      </c>
      <c r="BK386" s="135">
        <f>ROUND(I386*H386,2)</f>
        <v>0</v>
      </c>
      <c r="BL386" s="16" t="s">
        <v>263</v>
      </c>
      <c r="BM386" s="134" t="s">
        <v>606</v>
      </c>
    </row>
    <row r="387" spans="2:65" s="13" customFormat="1" ht="11.25">
      <c r="B387" s="147"/>
      <c r="D387" s="141" t="s">
        <v>157</v>
      </c>
      <c r="E387" s="148" t="s">
        <v>44</v>
      </c>
      <c r="F387" s="149" t="s">
        <v>534</v>
      </c>
      <c r="H387" s="150">
        <v>24</v>
      </c>
      <c r="I387" s="151"/>
      <c r="L387" s="147"/>
      <c r="M387" s="152"/>
      <c r="T387" s="153"/>
      <c r="AT387" s="148" t="s">
        <v>157</v>
      </c>
      <c r="AU387" s="148" t="s">
        <v>92</v>
      </c>
      <c r="AV387" s="13" t="s">
        <v>92</v>
      </c>
      <c r="AW387" s="13" t="s">
        <v>42</v>
      </c>
      <c r="AX387" s="13" t="s">
        <v>82</v>
      </c>
      <c r="AY387" s="148" t="s">
        <v>145</v>
      </c>
    </row>
    <row r="388" spans="2:65" s="14" customFormat="1" ht="11.25">
      <c r="B388" s="154"/>
      <c r="D388" s="141" t="s">
        <v>157</v>
      </c>
      <c r="E388" s="155" t="s">
        <v>44</v>
      </c>
      <c r="F388" s="156" t="s">
        <v>160</v>
      </c>
      <c r="H388" s="157">
        <v>24</v>
      </c>
      <c r="I388" s="158"/>
      <c r="L388" s="154"/>
      <c r="M388" s="159"/>
      <c r="T388" s="160"/>
      <c r="AT388" s="155" t="s">
        <v>157</v>
      </c>
      <c r="AU388" s="155" t="s">
        <v>92</v>
      </c>
      <c r="AV388" s="14" t="s">
        <v>153</v>
      </c>
      <c r="AW388" s="14" t="s">
        <v>42</v>
      </c>
      <c r="AX388" s="14" t="s">
        <v>90</v>
      </c>
      <c r="AY388" s="155" t="s">
        <v>145</v>
      </c>
    </row>
    <row r="389" spans="2:65" s="1" customFormat="1" ht="24.2" customHeight="1">
      <c r="B389" s="32"/>
      <c r="C389" s="123" t="s">
        <v>607</v>
      </c>
      <c r="D389" s="123" t="s">
        <v>148</v>
      </c>
      <c r="E389" s="124" t="s">
        <v>608</v>
      </c>
      <c r="F389" s="125" t="s">
        <v>609</v>
      </c>
      <c r="G389" s="126" t="s">
        <v>228</v>
      </c>
      <c r="H389" s="127">
        <v>301.5</v>
      </c>
      <c r="I389" s="128"/>
      <c r="J389" s="129">
        <f>ROUND(I389*H389,2)</f>
        <v>0</v>
      </c>
      <c r="K389" s="125" t="s">
        <v>44</v>
      </c>
      <c r="L389" s="32"/>
      <c r="M389" s="130" t="s">
        <v>44</v>
      </c>
      <c r="N389" s="131" t="s">
        <v>53</v>
      </c>
      <c r="P389" s="132">
        <f>O389*H389</f>
        <v>0</v>
      </c>
      <c r="Q389" s="132">
        <v>0</v>
      </c>
      <c r="R389" s="132">
        <f>Q389*H389</f>
        <v>0</v>
      </c>
      <c r="S389" s="132">
        <v>0</v>
      </c>
      <c r="T389" s="133">
        <f>S389*H389</f>
        <v>0</v>
      </c>
      <c r="AR389" s="134" t="s">
        <v>263</v>
      </c>
      <c r="AT389" s="134" t="s">
        <v>148</v>
      </c>
      <c r="AU389" s="134" t="s">
        <v>92</v>
      </c>
      <c r="AY389" s="16" t="s">
        <v>145</v>
      </c>
      <c r="BE389" s="135">
        <f>IF(N389="základní",J389,0)</f>
        <v>0</v>
      </c>
      <c r="BF389" s="135">
        <f>IF(N389="snížená",J389,0)</f>
        <v>0</v>
      </c>
      <c r="BG389" s="135">
        <f>IF(N389="zákl. přenesená",J389,0)</f>
        <v>0</v>
      </c>
      <c r="BH389" s="135">
        <f>IF(N389="sníž. přenesená",J389,0)</f>
        <v>0</v>
      </c>
      <c r="BI389" s="135">
        <f>IF(N389="nulová",J389,0)</f>
        <v>0</v>
      </c>
      <c r="BJ389" s="16" t="s">
        <v>90</v>
      </c>
      <c r="BK389" s="135">
        <f>ROUND(I389*H389,2)</f>
        <v>0</v>
      </c>
      <c r="BL389" s="16" t="s">
        <v>263</v>
      </c>
      <c r="BM389" s="134" t="s">
        <v>610</v>
      </c>
    </row>
    <row r="390" spans="2:65" s="12" customFormat="1" ht="11.25">
      <c r="B390" s="140"/>
      <c r="D390" s="141" t="s">
        <v>157</v>
      </c>
      <c r="E390" s="142" t="s">
        <v>44</v>
      </c>
      <c r="F390" s="143" t="s">
        <v>539</v>
      </c>
      <c r="H390" s="142" t="s">
        <v>44</v>
      </c>
      <c r="I390" s="144"/>
      <c r="L390" s="140"/>
      <c r="M390" s="145"/>
      <c r="T390" s="146"/>
      <c r="AT390" s="142" t="s">
        <v>157</v>
      </c>
      <c r="AU390" s="142" t="s">
        <v>92</v>
      </c>
      <c r="AV390" s="12" t="s">
        <v>90</v>
      </c>
      <c r="AW390" s="12" t="s">
        <v>42</v>
      </c>
      <c r="AX390" s="12" t="s">
        <v>82</v>
      </c>
      <c r="AY390" s="142" t="s">
        <v>145</v>
      </c>
    </row>
    <row r="391" spans="2:65" s="13" customFormat="1" ht="11.25">
      <c r="B391" s="147"/>
      <c r="D391" s="141" t="s">
        <v>157</v>
      </c>
      <c r="E391" s="148" t="s">
        <v>44</v>
      </c>
      <c r="F391" s="149" t="s">
        <v>611</v>
      </c>
      <c r="H391" s="150">
        <v>301.5</v>
      </c>
      <c r="I391" s="151"/>
      <c r="L391" s="147"/>
      <c r="M391" s="152"/>
      <c r="T391" s="153"/>
      <c r="AT391" s="148" t="s">
        <v>157</v>
      </c>
      <c r="AU391" s="148" t="s">
        <v>92</v>
      </c>
      <c r="AV391" s="13" t="s">
        <v>92</v>
      </c>
      <c r="AW391" s="13" t="s">
        <v>42</v>
      </c>
      <c r="AX391" s="13" t="s">
        <v>82</v>
      </c>
      <c r="AY391" s="148" t="s">
        <v>145</v>
      </c>
    </row>
    <row r="392" spans="2:65" s="14" customFormat="1" ht="11.25">
      <c r="B392" s="154"/>
      <c r="D392" s="141" t="s">
        <v>157</v>
      </c>
      <c r="E392" s="155" t="s">
        <v>44</v>
      </c>
      <c r="F392" s="156" t="s">
        <v>160</v>
      </c>
      <c r="H392" s="157">
        <v>301.5</v>
      </c>
      <c r="I392" s="158"/>
      <c r="L392" s="154"/>
      <c r="M392" s="159"/>
      <c r="T392" s="160"/>
      <c r="AT392" s="155" t="s">
        <v>157</v>
      </c>
      <c r="AU392" s="155" t="s">
        <v>92</v>
      </c>
      <c r="AV392" s="14" t="s">
        <v>153</v>
      </c>
      <c r="AW392" s="14" t="s">
        <v>42</v>
      </c>
      <c r="AX392" s="14" t="s">
        <v>90</v>
      </c>
      <c r="AY392" s="155" t="s">
        <v>145</v>
      </c>
    </row>
    <row r="393" spans="2:65" s="1" customFormat="1" ht="16.5" customHeight="1">
      <c r="B393" s="32"/>
      <c r="C393" s="123" t="s">
        <v>612</v>
      </c>
      <c r="D393" s="123" t="s">
        <v>148</v>
      </c>
      <c r="E393" s="124" t="s">
        <v>613</v>
      </c>
      <c r="F393" s="125" t="s">
        <v>614</v>
      </c>
      <c r="G393" s="126" t="s">
        <v>414</v>
      </c>
      <c r="H393" s="127">
        <v>1</v>
      </c>
      <c r="I393" s="128"/>
      <c r="J393" s="129">
        <f>ROUND(I393*H393,2)</f>
        <v>0</v>
      </c>
      <c r="K393" s="125" t="s">
        <v>44</v>
      </c>
      <c r="L393" s="32"/>
      <c r="M393" s="130" t="s">
        <v>44</v>
      </c>
      <c r="N393" s="131" t="s">
        <v>53</v>
      </c>
      <c r="P393" s="132">
        <f>O393*H393</f>
        <v>0</v>
      </c>
      <c r="Q393" s="132">
        <v>0</v>
      </c>
      <c r="R393" s="132">
        <f>Q393*H393</f>
        <v>0</v>
      </c>
      <c r="S393" s="132">
        <v>0</v>
      </c>
      <c r="T393" s="133">
        <f>S393*H393</f>
        <v>0</v>
      </c>
      <c r="AR393" s="134" t="s">
        <v>263</v>
      </c>
      <c r="AT393" s="134" t="s">
        <v>148</v>
      </c>
      <c r="AU393" s="134" t="s">
        <v>92</v>
      </c>
      <c r="AY393" s="16" t="s">
        <v>145</v>
      </c>
      <c r="BE393" s="135">
        <f>IF(N393="základní",J393,0)</f>
        <v>0</v>
      </c>
      <c r="BF393" s="135">
        <f>IF(N393="snížená",J393,0)</f>
        <v>0</v>
      </c>
      <c r="BG393" s="135">
        <f>IF(N393="zákl. přenesená",J393,0)</f>
        <v>0</v>
      </c>
      <c r="BH393" s="135">
        <f>IF(N393="sníž. přenesená",J393,0)</f>
        <v>0</v>
      </c>
      <c r="BI393" s="135">
        <f>IF(N393="nulová",J393,0)</f>
        <v>0</v>
      </c>
      <c r="BJ393" s="16" t="s">
        <v>90</v>
      </c>
      <c r="BK393" s="135">
        <f>ROUND(I393*H393,2)</f>
        <v>0</v>
      </c>
      <c r="BL393" s="16" t="s">
        <v>263</v>
      </c>
      <c r="BM393" s="134" t="s">
        <v>615</v>
      </c>
    </row>
    <row r="394" spans="2:65" s="1" customFormat="1" ht="24.2" customHeight="1">
      <c r="B394" s="32"/>
      <c r="C394" s="123" t="s">
        <v>616</v>
      </c>
      <c r="D394" s="123" t="s">
        <v>148</v>
      </c>
      <c r="E394" s="124" t="s">
        <v>617</v>
      </c>
      <c r="F394" s="125" t="s">
        <v>426</v>
      </c>
      <c r="G394" s="126" t="s">
        <v>409</v>
      </c>
      <c r="H394" s="127">
        <v>1</v>
      </c>
      <c r="I394" s="128"/>
      <c r="J394" s="129">
        <f>ROUND(I394*H394,2)</f>
        <v>0</v>
      </c>
      <c r="K394" s="125" t="s">
        <v>44</v>
      </c>
      <c r="L394" s="32"/>
      <c r="M394" s="130" t="s">
        <v>44</v>
      </c>
      <c r="N394" s="131" t="s">
        <v>53</v>
      </c>
      <c r="P394" s="132">
        <f>O394*H394</f>
        <v>0</v>
      </c>
      <c r="Q394" s="132">
        <v>0</v>
      </c>
      <c r="R394" s="132">
        <f>Q394*H394</f>
        <v>0</v>
      </c>
      <c r="S394" s="132">
        <v>0</v>
      </c>
      <c r="T394" s="133">
        <f>S394*H394</f>
        <v>0</v>
      </c>
      <c r="AR394" s="134" t="s">
        <v>263</v>
      </c>
      <c r="AT394" s="134" t="s">
        <v>148</v>
      </c>
      <c r="AU394" s="134" t="s">
        <v>92</v>
      </c>
      <c r="AY394" s="16" t="s">
        <v>145</v>
      </c>
      <c r="BE394" s="135">
        <f>IF(N394="základní",J394,0)</f>
        <v>0</v>
      </c>
      <c r="BF394" s="135">
        <f>IF(N394="snížená",J394,0)</f>
        <v>0</v>
      </c>
      <c r="BG394" s="135">
        <f>IF(N394="zákl. přenesená",J394,0)</f>
        <v>0</v>
      </c>
      <c r="BH394" s="135">
        <f>IF(N394="sníž. přenesená",J394,0)</f>
        <v>0</v>
      </c>
      <c r="BI394" s="135">
        <f>IF(N394="nulová",J394,0)</f>
        <v>0</v>
      </c>
      <c r="BJ394" s="16" t="s">
        <v>90</v>
      </c>
      <c r="BK394" s="135">
        <f>ROUND(I394*H394,2)</f>
        <v>0</v>
      </c>
      <c r="BL394" s="16" t="s">
        <v>263</v>
      </c>
      <c r="BM394" s="134" t="s">
        <v>618</v>
      </c>
    </row>
    <row r="395" spans="2:65" s="1" customFormat="1" ht="33" customHeight="1">
      <c r="B395" s="32"/>
      <c r="C395" s="123" t="s">
        <v>619</v>
      </c>
      <c r="D395" s="123" t="s">
        <v>148</v>
      </c>
      <c r="E395" s="124" t="s">
        <v>620</v>
      </c>
      <c r="F395" s="125" t="s">
        <v>568</v>
      </c>
      <c r="G395" s="126" t="s">
        <v>409</v>
      </c>
      <c r="H395" s="127">
        <v>1</v>
      </c>
      <c r="I395" s="128"/>
      <c r="J395" s="129">
        <f>ROUND(I395*H395,2)</f>
        <v>0</v>
      </c>
      <c r="K395" s="125" t="s">
        <v>44</v>
      </c>
      <c r="L395" s="32"/>
      <c r="M395" s="130" t="s">
        <v>44</v>
      </c>
      <c r="N395" s="131" t="s">
        <v>53</v>
      </c>
      <c r="P395" s="132">
        <f>O395*H395</f>
        <v>0</v>
      </c>
      <c r="Q395" s="132">
        <v>0</v>
      </c>
      <c r="R395" s="132">
        <f>Q395*H395</f>
        <v>0</v>
      </c>
      <c r="S395" s="132">
        <v>0</v>
      </c>
      <c r="T395" s="133">
        <f>S395*H395</f>
        <v>0</v>
      </c>
      <c r="AR395" s="134" t="s">
        <v>263</v>
      </c>
      <c r="AT395" s="134" t="s">
        <v>148</v>
      </c>
      <c r="AU395" s="134" t="s">
        <v>92</v>
      </c>
      <c r="AY395" s="16" t="s">
        <v>145</v>
      </c>
      <c r="BE395" s="135">
        <f>IF(N395="základní",J395,0)</f>
        <v>0</v>
      </c>
      <c r="BF395" s="135">
        <f>IF(N395="snížená",J395,0)</f>
        <v>0</v>
      </c>
      <c r="BG395" s="135">
        <f>IF(N395="zákl. přenesená",J395,0)</f>
        <v>0</v>
      </c>
      <c r="BH395" s="135">
        <f>IF(N395="sníž. přenesená",J395,0)</f>
        <v>0</v>
      </c>
      <c r="BI395" s="135">
        <f>IF(N395="nulová",J395,0)</f>
        <v>0</v>
      </c>
      <c r="BJ395" s="16" t="s">
        <v>90</v>
      </c>
      <c r="BK395" s="135">
        <f>ROUND(I395*H395,2)</f>
        <v>0</v>
      </c>
      <c r="BL395" s="16" t="s">
        <v>263</v>
      </c>
      <c r="BM395" s="134" t="s">
        <v>621</v>
      </c>
    </row>
    <row r="396" spans="2:65" s="11" customFormat="1" ht="22.9" customHeight="1">
      <c r="B396" s="111"/>
      <c r="D396" s="112" t="s">
        <v>81</v>
      </c>
      <c r="E396" s="121" t="s">
        <v>622</v>
      </c>
      <c r="F396" s="121" t="s">
        <v>623</v>
      </c>
      <c r="I396" s="114"/>
      <c r="J396" s="122">
        <f>BK396</f>
        <v>0</v>
      </c>
      <c r="L396" s="111"/>
      <c r="M396" s="116"/>
      <c r="P396" s="117">
        <f>SUM(P397:P451)</f>
        <v>0</v>
      </c>
      <c r="R396" s="117">
        <f>SUM(R397:R451)</f>
        <v>1.7281071899999998</v>
      </c>
      <c r="T396" s="118">
        <f>SUM(T397:T451)</f>
        <v>0.28883476000000002</v>
      </c>
      <c r="AR396" s="112" t="s">
        <v>92</v>
      </c>
      <c r="AT396" s="119" t="s">
        <v>81</v>
      </c>
      <c r="AU396" s="119" t="s">
        <v>90</v>
      </c>
      <c r="AY396" s="112" t="s">
        <v>145</v>
      </c>
      <c r="BK396" s="120">
        <f>SUM(BK397:BK451)</f>
        <v>0</v>
      </c>
    </row>
    <row r="397" spans="2:65" s="1" customFormat="1" ht="55.5" customHeight="1">
      <c r="B397" s="32"/>
      <c r="C397" s="123" t="s">
        <v>624</v>
      </c>
      <c r="D397" s="123" t="s">
        <v>148</v>
      </c>
      <c r="E397" s="124" t="s">
        <v>625</v>
      </c>
      <c r="F397" s="125" t="s">
        <v>626</v>
      </c>
      <c r="G397" s="126" t="s">
        <v>163</v>
      </c>
      <c r="H397" s="127">
        <v>10.548999999999999</v>
      </c>
      <c r="I397" s="128"/>
      <c r="J397" s="129">
        <f>ROUND(I397*H397,2)</f>
        <v>0</v>
      </c>
      <c r="K397" s="125" t="s">
        <v>152</v>
      </c>
      <c r="L397" s="32"/>
      <c r="M397" s="130" t="s">
        <v>44</v>
      </c>
      <c r="N397" s="131" t="s">
        <v>53</v>
      </c>
      <c r="P397" s="132">
        <f>O397*H397</f>
        <v>0</v>
      </c>
      <c r="Q397" s="132">
        <v>2.5510000000000001E-2</v>
      </c>
      <c r="R397" s="132">
        <f>Q397*H397</f>
        <v>0.26910498999999999</v>
      </c>
      <c r="S397" s="132">
        <v>0</v>
      </c>
      <c r="T397" s="133">
        <f>S397*H397</f>
        <v>0</v>
      </c>
      <c r="AR397" s="134" t="s">
        <v>263</v>
      </c>
      <c r="AT397" s="134" t="s">
        <v>148</v>
      </c>
      <c r="AU397" s="134" t="s">
        <v>92</v>
      </c>
      <c r="AY397" s="16" t="s">
        <v>145</v>
      </c>
      <c r="BE397" s="135">
        <f>IF(N397="základní",J397,0)</f>
        <v>0</v>
      </c>
      <c r="BF397" s="135">
        <f>IF(N397="snížená",J397,0)</f>
        <v>0</v>
      </c>
      <c r="BG397" s="135">
        <f>IF(N397="zákl. přenesená",J397,0)</f>
        <v>0</v>
      </c>
      <c r="BH397" s="135">
        <f>IF(N397="sníž. přenesená",J397,0)</f>
        <v>0</v>
      </c>
      <c r="BI397" s="135">
        <f>IF(N397="nulová",J397,0)</f>
        <v>0</v>
      </c>
      <c r="BJ397" s="16" t="s">
        <v>90</v>
      </c>
      <c r="BK397" s="135">
        <f>ROUND(I397*H397,2)</f>
        <v>0</v>
      </c>
      <c r="BL397" s="16" t="s">
        <v>263</v>
      </c>
      <c r="BM397" s="134" t="s">
        <v>627</v>
      </c>
    </row>
    <row r="398" spans="2:65" s="1" customFormat="1" ht="11.25">
      <c r="B398" s="32"/>
      <c r="D398" s="136" t="s">
        <v>155</v>
      </c>
      <c r="F398" s="137" t="s">
        <v>628</v>
      </c>
      <c r="I398" s="138"/>
      <c r="L398" s="32"/>
      <c r="M398" s="139"/>
      <c r="T398" s="53"/>
      <c r="AT398" s="16" t="s">
        <v>155</v>
      </c>
      <c r="AU398" s="16" t="s">
        <v>92</v>
      </c>
    </row>
    <row r="399" spans="2:65" s="12" customFormat="1" ht="11.25">
      <c r="B399" s="140"/>
      <c r="D399" s="141" t="s">
        <v>157</v>
      </c>
      <c r="E399" s="142" t="s">
        <v>44</v>
      </c>
      <c r="F399" s="143" t="s">
        <v>629</v>
      </c>
      <c r="H399" s="142" t="s">
        <v>44</v>
      </c>
      <c r="I399" s="144"/>
      <c r="L399" s="140"/>
      <c r="M399" s="145"/>
      <c r="T399" s="146"/>
      <c r="AT399" s="142" t="s">
        <v>157</v>
      </c>
      <c r="AU399" s="142" t="s">
        <v>92</v>
      </c>
      <c r="AV399" s="12" t="s">
        <v>90</v>
      </c>
      <c r="AW399" s="12" t="s">
        <v>42</v>
      </c>
      <c r="AX399" s="12" t="s">
        <v>82</v>
      </c>
      <c r="AY399" s="142" t="s">
        <v>145</v>
      </c>
    </row>
    <row r="400" spans="2:65" s="13" customFormat="1" ht="11.25">
      <c r="B400" s="147"/>
      <c r="D400" s="141" t="s">
        <v>157</v>
      </c>
      <c r="E400" s="148" t="s">
        <v>44</v>
      </c>
      <c r="F400" s="149" t="s">
        <v>630</v>
      </c>
      <c r="H400" s="150">
        <v>8.0630000000000006</v>
      </c>
      <c r="I400" s="151"/>
      <c r="L400" s="147"/>
      <c r="M400" s="152"/>
      <c r="T400" s="153"/>
      <c r="AT400" s="148" t="s">
        <v>157</v>
      </c>
      <c r="AU400" s="148" t="s">
        <v>92</v>
      </c>
      <c r="AV400" s="13" t="s">
        <v>92</v>
      </c>
      <c r="AW400" s="13" t="s">
        <v>42</v>
      </c>
      <c r="AX400" s="13" t="s">
        <v>82</v>
      </c>
      <c r="AY400" s="148" t="s">
        <v>145</v>
      </c>
    </row>
    <row r="401" spans="2:65" s="13" customFormat="1" ht="11.25">
      <c r="B401" s="147"/>
      <c r="D401" s="141" t="s">
        <v>157</v>
      </c>
      <c r="E401" s="148" t="s">
        <v>44</v>
      </c>
      <c r="F401" s="149" t="s">
        <v>631</v>
      </c>
      <c r="H401" s="150">
        <v>2.4860000000000002</v>
      </c>
      <c r="I401" s="151"/>
      <c r="L401" s="147"/>
      <c r="M401" s="152"/>
      <c r="T401" s="153"/>
      <c r="AT401" s="148" t="s">
        <v>157</v>
      </c>
      <c r="AU401" s="148" t="s">
        <v>92</v>
      </c>
      <c r="AV401" s="13" t="s">
        <v>92</v>
      </c>
      <c r="AW401" s="13" t="s">
        <v>42</v>
      </c>
      <c r="AX401" s="13" t="s">
        <v>82</v>
      </c>
      <c r="AY401" s="148" t="s">
        <v>145</v>
      </c>
    </row>
    <row r="402" spans="2:65" s="14" customFormat="1" ht="11.25">
      <c r="B402" s="154"/>
      <c r="D402" s="141" t="s">
        <v>157</v>
      </c>
      <c r="E402" s="155" t="s">
        <v>44</v>
      </c>
      <c r="F402" s="156" t="s">
        <v>160</v>
      </c>
      <c r="H402" s="157">
        <v>10.548999999999999</v>
      </c>
      <c r="I402" s="158"/>
      <c r="L402" s="154"/>
      <c r="M402" s="159"/>
      <c r="T402" s="160"/>
      <c r="AT402" s="155" t="s">
        <v>157</v>
      </c>
      <c r="AU402" s="155" t="s">
        <v>92</v>
      </c>
      <c r="AV402" s="14" t="s">
        <v>153</v>
      </c>
      <c r="AW402" s="14" t="s">
        <v>42</v>
      </c>
      <c r="AX402" s="14" t="s">
        <v>90</v>
      </c>
      <c r="AY402" s="155" t="s">
        <v>145</v>
      </c>
    </row>
    <row r="403" spans="2:65" s="1" customFormat="1" ht="55.5" customHeight="1">
      <c r="B403" s="32"/>
      <c r="C403" s="123" t="s">
        <v>632</v>
      </c>
      <c r="D403" s="123" t="s">
        <v>148</v>
      </c>
      <c r="E403" s="124" t="s">
        <v>633</v>
      </c>
      <c r="F403" s="125" t="s">
        <v>634</v>
      </c>
      <c r="G403" s="126" t="s">
        <v>163</v>
      </c>
      <c r="H403" s="127">
        <v>1.19</v>
      </c>
      <c r="I403" s="128"/>
      <c r="J403" s="129">
        <f>ROUND(I403*H403,2)</f>
        <v>0</v>
      </c>
      <c r="K403" s="125" t="s">
        <v>152</v>
      </c>
      <c r="L403" s="32"/>
      <c r="M403" s="130" t="s">
        <v>44</v>
      </c>
      <c r="N403" s="131" t="s">
        <v>53</v>
      </c>
      <c r="P403" s="132">
        <f>O403*H403</f>
        <v>0</v>
      </c>
      <c r="Q403" s="132">
        <v>4.5030000000000001E-2</v>
      </c>
      <c r="R403" s="132">
        <f>Q403*H403</f>
        <v>5.35857E-2</v>
      </c>
      <c r="S403" s="132">
        <v>0</v>
      </c>
      <c r="T403" s="133">
        <f>S403*H403</f>
        <v>0</v>
      </c>
      <c r="AR403" s="134" t="s">
        <v>263</v>
      </c>
      <c r="AT403" s="134" t="s">
        <v>148</v>
      </c>
      <c r="AU403" s="134" t="s">
        <v>92</v>
      </c>
      <c r="AY403" s="16" t="s">
        <v>145</v>
      </c>
      <c r="BE403" s="135">
        <f>IF(N403="základní",J403,0)</f>
        <v>0</v>
      </c>
      <c r="BF403" s="135">
        <f>IF(N403="snížená",J403,0)</f>
        <v>0</v>
      </c>
      <c r="BG403" s="135">
        <f>IF(N403="zákl. přenesená",J403,0)</f>
        <v>0</v>
      </c>
      <c r="BH403" s="135">
        <f>IF(N403="sníž. přenesená",J403,0)</f>
        <v>0</v>
      </c>
      <c r="BI403" s="135">
        <f>IF(N403="nulová",J403,0)</f>
        <v>0</v>
      </c>
      <c r="BJ403" s="16" t="s">
        <v>90</v>
      </c>
      <c r="BK403" s="135">
        <f>ROUND(I403*H403,2)</f>
        <v>0</v>
      </c>
      <c r="BL403" s="16" t="s">
        <v>263</v>
      </c>
      <c r="BM403" s="134" t="s">
        <v>635</v>
      </c>
    </row>
    <row r="404" spans="2:65" s="1" customFormat="1" ht="11.25">
      <c r="B404" s="32"/>
      <c r="D404" s="136" t="s">
        <v>155</v>
      </c>
      <c r="F404" s="137" t="s">
        <v>636</v>
      </c>
      <c r="I404" s="138"/>
      <c r="L404" s="32"/>
      <c r="M404" s="139"/>
      <c r="T404" s="53"/>
      <c r="AT404" s="16" t="s">
        <v>155</v>
      </c>
      <c r="AU404" s="16" t="s">
        <v>92</v>
      </c>
    </row>
    <row r="405" spans="2:65" s="13" customFormat="1" ht="11.25">
      <c r="B405" s="147"/>
      <c r="D405" s="141" t="s">
        <v>157</v>
      </c>
      <c r="E405" s="148" t="s">
        <v>44</v>
      </c>
      <c r="F405" s="149" t="s">
        <v>637</v>
      </c>
      <c r="H405" s="150">
        <v>1.19</v>
      </c>
      <c r="I405" s="151"/>
      <c r="L405" s="147"/>
      <c r="M405" s="152"/>
      <c r="T405" s="153"/>
      <c r="AT405" s="148" t="s">
        <v>157</v>
      </c>
      <c r="AU405" s="148" t="s">
        <v>92</v>
      </c>
      <c r="AV405" s="13" t="s">
        <v>92</v>
      </c>
      <c r="AW405" s="13" t="s">
        <v>42</v>
      </c>
      <c r="AX405" s="13" t="s">
        <v>82</v>
      </c>
      <c r="AY405" s="148" t="s">
        <v>145</v>
      </c>
    </row>
    <row r="406" spans="2:65" s="14" customFormat="1" ht="11.25">
      <c r="B406" s="154"/>
      <c r="D406" s="141" t="s">
        <v>157</v>
      </c>
      <c r="E406" s="155" t="s">
        <v>44</v>
      </c>
      <c r="F406" s="156" t="s">
        <v>160</v>
      </c>
      <c r="H406" s="157">
        <v>1.19</v>
      </c>
      <c r="I406" s="158"/>
      <c r="L406" s="154"/>
      <c r="M406" s="159"/>
      <c r="T406" s="160"/>
      <c r="AT406" s="155" t="s">
        <v>157</v>
      </c>
      <c r="AU406" s="155" t="s">
        <v>92</v>
      </c>
      <c r="AV406" s="14" t="s">
        <v>153</v>
      </c>
      <c r="AW406" s="14" t="s">
        <v>42</v>
      </c>
      <c r="AX406" s="14" t="s">
        <v>90</v>
      </c>
      <c r="AY406" s="155" t="s">
        <v>145</v>
      </c>
    </row>
    <row r="407" spans="2:65" s="1" customFormat="1" ht="44.25" customHeight="1">
      <c r="B407" s="32"/>
      <c r="C407" s="123" t="s">
        <v>638</v>
      </c>
      <c r="D407" s="123" t="s">
        <v>148</v>
      </c>
      <c r="E407" s="124" t="s">
        <v>639</v>
      </c>
      <c r="F407" s="125" t="s">
        <v>640</v>
      </c>
      <c r="G407" s="126" t="s">
        <v>163</v>
      </c>
      <c r="H407" s="127">
        <v>11.739000000000001</v>
      </c>
      <c r="I407" s="128"/>
      <c r="J407" s="129">
        <f>ROUND(I407*H407,2)</f>
        <v>0</v>
      </c>
      <c r="K407" s="125" t="s">
        <v>152</v>
      </c>
      <c r="L407" s="32"/>
      <c r="M407" s="130" t="s">
        <v>44</v>
      </c>
      <c r="N407" s="131" t="s">
        <v>53</v>
      </c>
      <c r="P407" s="132">
        <f>O407*H407</f>
        <v>0</v>
      </c>
      <c r="Q407" s="132">
        <v>2.0000000000000001E-4</v>
      </c>
      <c r="R407" s="132">
        <f>Q407*H407</f>
        <v>2.3478000000000001E-3</v>
      </c>
      <c r="S407" s="132">
        <v>0</v>
      </c>
      <c r="T407" s="133">
        <f>S407*H407</f>
        <v>0</v>
      </c>
      <c r="AR407" s="134" t="s">
        <v>263</v>
      </c>
      <c r="AT407" s="134" t="s">
        <v>148</v>
      </c>
      <c r="AU407" s="134" t="s">
        <v>92</v>
      </c>
      <c r="AY407" s="16" t="s">
        <v>145</v>
      </c>
      <c r="BE407" s="135">
        <f>IF(N407="základní",J407,0)</f>
        <v>0</v>
      </c>
      <c r="BF407" s="135">
        <f>IF(N407="snížená",J407,0)</f>
        <v>0</v>
      </c>
      <c r="BG407" s="135">
        <f>IF(N407="zákl. přenesená",J407,0)</f>
        <v>0</v>
      </c>
      <c r="BH407" s="135">
        <f>IF(N407="sníž. přenesená",J407,0)</f>
        <v>0</v>
      </c>
      <c r="BI407" s="135">
        <f>IF(N407="nulová",J407,0)</f>
        <v>0</v>
      </c>
      <c r="BJ407" s="16" t="s">
        <v>90</v>
      </c>
      <c r="BK407" s="135">
        <f>ROUND(I407*H407,2)</f>
        <v>0</v>
      </c>
      <c r="BL407" s="16" t="s">
        <v>263</v>
      </c>
      <c r="BM407" s="134" t="s">
        <v>641</v>
      </c>
    </row>
    <row r="408" spans="2:65" s="1" customFormat="1" ht="11.25">
      <c r="B408" s="32"/>
      <c r="D408" s="136" t="s">
        <v>155</v>
      </c>
      <c r="F408" s="137" t="s">
        <v>642</v>
      </c>
      <c r="I408" s="138"/>
      <c r="L408" s="32"/>
      <c r="M408" s="139"/>
      <c r="T408" s="53"/>
      <c r="AT408" s="16" t="s">
        <v>155</v>
      </c>
      <c r="AU408" s="16" t="s">
        <v>92</v>
      </c>
    </row>
    <row r="409" spans="2:65" s="1" customFormat="1" ht="62.65" customHeight="1">
      <c r="B409" s="32"/>
      <c r="C409" s="123" t="s">
        <v>643</v>
      </c>
      <c r="D409" s="123" t="s">
        <v>148</v>
      </c>
      <c r="E409" s="124" t="s">
        <v>644</v>
      </c>
      <c r="F409" s="125" t="s">
        <v>645</v>
      </c>
      <c r="G409" s="126" t="s">
        <v>163</v>
      </c>
      <c r="H409" s="127">
        <v>3.08</v>
      </c>
      <c r="I409" s="128"/>
      <c r="J409" s="129">
        <f>ROUND(I409*H409,2)</f>
        <v>0</v>
      </c>
      <c r="K409" s="125" t="s">
        <v>152</v>
      </c>
      <c r="L409" s="32"/>
      <c r="M409" s="130" t="s">
        <v>44</v>
      </c>
      <c r="N409" s="131" t="s">
        <v>53</v>
      </c>
      <c r="P409" s="132">
        <f>O409*H409</f>
        <v>0</v>
      </c>
      <c r="Q409" s="132">
        <v>1.3559999999999999E-2</v>
      </c>
      <c r="R409" s="132">
        <f>Q409*H409</f>
        <v>4.1764799999999998E-2</v>
      </c>
      <c r="S409" s="132">
        <v>0</v>
      </c>
      <c r="T409" s="133">
        <f>S409*H409</f>
        <v>0</v>
      </c>
      <c r="AR409" s="134" t="s">
        <v>263</v>
      </c>
      <c r="AT409" s="134" t="s">
        <v>148</v>
      </c>
      <c r="AU409" s="134" t="s">
        <v>92</v>
      </c>
      <c r="AY409" s="16" t="s">
        <v>145</v>
      </c>
      <c r="BE409" s="135">
        <f>IF(N409="základní",J409,0)</f>
        <v>0</v>
      </c>
      <c r="BF409" s="135">
        <f>IF(N409="snížená",J409,0)</f>
        <v>0</v>
      </c>
      <c r="BG409" s="135">
        <f>IF(N409="zákl. přenesená",J409,0)</f>
        <v>0</v>
      </c>
      <c r="BH409" s="135">
        <f>IF(N409="sníž. přenesená",J409,0)</f>
        <v>0</v>
      </c>
      <c r="BI409" s="135">
        <f>IF(N409="nulová",J409,0)</f>
        <v>0</v>
      </c>
      <c r="BJ409" s="16" t="s">
        <v>90</v>
      </c>
      <c r="BK409" s="135">
        <f>ROUND(I409*H409,2)</f>
        <v>0</v>
      </c>
      <c r="BL409" s="16" t="s">
        <v>263</v>
      </c>
      <c r="BM409" s="134" t="s">
        <v>646</v>
      </c>
    </row>
    <row r="410" spans="2:65" s="1" customFormat="1" ht="11.25">
      <c r="B410" s="32"/>
      <c r="D410" s="136" t="s">
        <v>155</v>
      </c>
      <c r="F410" s="137" t="s">
        <v>647</v>
      </c>
      <c r="I410" s="138"/>
      <c r="L410" s="32"/>
      <c r="M410" s="139"/>
      <c r="T410" s="53"/>
      <c r="AT410" s="16" t="s">
        <v>155</v>
      </c>
      <c r="AU410" s="16" t="s">
        <v>92</v>
      </c>
    </row>
    <row r="411" spans="2:65" s="13" customFormat="1" ht="11.25">
      <c r="B411" s="147"/>
      <c r="D411" s="141" t="s">
        <v>157</v>
      </c>
      <c r="E411" s="148" t="s">
        <v>44</v>
      </c>
      <c r="F411" s="149" t="s">
        <v>648</v>
      </c>
      <c r="H411" s="150">
        <v>3.08</v>
      </c>
      <c r="I411" s="151"/>
      <c r="L411" s="147"/>
      <c r="M411" s="152"/>
      <c r="T411" s="153"/>
      <c r="AT411" s="148" t="s">
        <v>157</v>
      </c>
      <c r="AU411" s="148" t="s">
        <v>92</v>
      </c>
      <c r="AV411" s="13" t="s">
        <v>92</v>
      </c>
      <c r="AW411" s="13" t="s">
        <v>42</v>
      </c>
      <c r="AX411" s="13" t="s">
        <v>90</v>
      </c>
      <c r="AY411" s="148" t="s">
        <v>145</v>
      </c>
    </row>
    <row r="412" spans="2:65" s="1" customFormat="1" ht="44.25" customHeight="1">
      <c r="B412" s="32"/>
      <c r="C412" s="123" t="s">
        <v>649</v>
      </c>
      <c r="D412" s="123" t="s">
        <v>148</v>
      </c>
      <c r="E412" s="124" t="s">
        <v>650</v>
      </c>
      <c r="F412" s="125" t="s">
        <v>651</v>
      </c>
      <c r="G412" s="126" t="s">
        <v>163</v>
      </c>
      <c r="H412" s="127">
        <v>19.2</v>
      </c>
      <c r="I412" s="128"/>
      <c r="J412" s="129">
        <f>ROUND(I412*H412,2)</f>
        <v>0</v>
      </c>
      <c r="K412" s="125" t="s">
        <v>152</v>
      </c>
      <c r="L412" s="32"/>
      <c r="M412" s="130" t="s">
        <v>44</v>
      </c>
      <c r="N412" s="131" t="s">
        <v>53</v>
      </c>
      <c r="P412" s="132">
        <f>O412*H412</f>
        <v>0</v>
      </c>
      <c r="Q412" s="132">
        <v>1E-4</v>
      </c>
      <c r="R412" s="132">
        <f>Q412*H412</f>
        <v>1.92E-3</v>
      </c>
      <c r="S412" s="132">
        <v>0</v>
      </c>
      <c r="T412" s="133">
        <f>S412*H412</f>
        <v>0</v>
      </c>
      <c r="AR412" s="134" t="s">
        <v>263</v>
      </c>
      <c r="AT412" s="134" t="s">
        <v>148</v>
      </c>
      <c r="AU412" s="134" t="s">
        <v>92</v>
      </c>
      <c r="AY412" s="16" t="s">
        <v>145</v>
      </c>
      <c r="BE412" s="135">
        <f>IF(N412="základní",J412,0)</f>
        <v>0</v>
      </c>
      <c r="BF412" s="135">
        <f>IF(N412="snížená",J412,0)</f>
        <v>0</v>
      </c>
      <c r="BG412" s="135">
        <f>IF(N412="zákl. přenesená",J412,0)</f>
        <v>0</v>
      </c>
      <c r="BH412" s="135">
        <f>IF(N412="sníž. přenesená",J412,0)</f>
        <v>0</v>
      </c>
      <c r="BI412" s="135">
        <f>IF(N412="nulová",J412,0)</f>
        <v>0</v>
      </c>
      <c r="BJ412" s="16" t="s">
        <v>90</v>
      </c>
      <c r="BK412" s="135">
        <f>ROUND(I412*H412,2)</f>
        <v>0</v>
      </c>
      <c r="BL412" s="16" t="s">
        <v>263</v>
      </c>
      <c r="BM412" s="134" t="s">
        <v>652</v>
      </c>
    </row>
    <row r="413" spans="2:65" s="1" customFormat="1" ht="11.25">
      <c r="B413" s="32"/>
      <c r="D413" s="136" t="s">
        <v>155</v>
      </c>
      <c r="F413" s="137" t="s">
        <v>653</v>
      </c>
      <c r="I413" s="138"/>
      <c r="L413" s="32"/>
      <c r="M413" s="139"/>
      <c r="T413" s="53"/>
      <c r="AT413" s="16" t="s">
        <v>155</v>
      </c>
      <c r="AU413" s="16" t="s">
        <v>92</v>
      </c>
    </row>
    <row r="414" spans="2:65" s="1" customFormat="1" ht="66.75" customHeight="1">
      <c r="B414" s="32"/>
      <c r="C414" s="123" t="s">
        <v>654</v>
      </c>
      <c r="D414" s="123" t="s">
        <v>148</v>
      </c>
      <c r="E414" s="124" t="s">
        <v>655</v>
      </c>
      <c r="F414" s="125" t="s">
        <v>656</v>
      </c>
      <c r="G414" s="126" t="s">
        <v>209</v>
      </c>
      <c r="H414" s="127">
        <v>2</v>
      </c>
      <c r="I414" s="128"/>
      <c r="J414" s="129">
        <f>ROUND(I414*H414,2)</f>
        <v>0</v>
      </c>
      <c r="K414" s="125" t="s">
        <v>152</v>
      </c>
      <c r="L414" s="32"/>
      <c r="M414" s="130" t="s">
        <v>44</v>
      </c>
      <c r="N414" s="131" t="s">
        <v>53</v>
      </c>
      <c r="P414" s="132">
        <f>O414*H414</f>
        <v>0</v>
      </c>
      <c r="Q414" s="132">
        <v>2.5899999999999999E-3</v>
      </c>
      <c r="R414" s="132">
        <f>Q414*H414</f>
        <v>5.1799999999999997E-3</v>
      </c>
      <c r="S414" s="132">
        <v>1.4E-2</v>
      </c>
      <c r="T414" s="133">
        <f>S414*H414</f>
        <v>2.8000000000000001E-2</v>
      </c>
      <c r="AR414" s="134" t="s">
        <v>263</v>
      </c>
      <c r="AT414" s="134" t="s">
        <v>148</v>
      </c>
      <c r="AU414" s="134" t="s">
        <v>92</v>
      </c>
      <c r="AY414" s="16" t="s">
        <v>145</v>
      </c>
      <c r="BE414" s="135">
        <f>IF(N414="základní",J414,0)</f>
        <v>0</v>
      </c>
      <c r="BF414" s="135">
        <f>IF(N414="snížená",J414,0)</f>
        <v>0</v>
      </c>
      <c r="BG414" s="135">
        <f>IF(N414="zákl. přenesená",J414,0)</f>
        <v>0</v>
      </c>
      <c r="BH414" s="135">
        <f>IF(N414="sníž. přenesená",J414,0)</f>
        <v>0</v>
      </c>
      <c r="BI414" s="135">
        <f>IF(N414="nulová",J414,0)</f>
        <v>0</v>
      </c>
      <c r="BJ414" s="16" t="s">
        <v>90</v>
      </c>
      <c r="BK414" s="135">
        <f>ROUND(I414*H414,2)</f>
        <v>0</v>
      </c>
      <c r="BL414" s="16" t="s">
        <v>263</v>
      </c>
      <c r="BM414" s="134" t="s">
        <v>657</v>
      </c>
    </row>
    <row r="415" spans="2:65" s="1" customFormat="1" ht="11.25">
      <c r="B415" s="32"/>
      <c r="D415" s="136" t="s">
        <v>155</v>
      </c>
      <c r="F415" s="137" t="s">
        <v>658</v>
      </c>
      <c r="I415" s="138"/>
      <c r="L415" s="32"/>
      <c r="M415" s="139"/>
      <c r="T415" s="53"/>
      <c r="AT415" s="16" t="s">
        <v>155</v>
      </c>
      <c r="AU415" s="16" t="s">
        <v>92</v>
      </c>
    </row>
    <row r="416" spans="2:65" s="1" customFormat="1" ht="55.5" customHeight="1">
      <c r="B416" s="32"/>
      <c r="C416" s="123" t="s">
        <v>659</v>
      </c>
      <c r="D416" s="123" t="s">
        <v>148</v>
      </c>
      <c r="E416" s="124" t="s">
        <v>660</v>
      </c>
      <c r="F416" s="125" t="s">
        <v>661</v>
      </c>
      <c r="G416" s="126" t="s">
        <v>163</v>
      </c>
      <c r="H416" s="127">
        <v>16.12</v>
      </c>
      <c r="I416" s="128"/>
      <c r="J416" s="129">
        <f>ROUND(I416*H416,2)</f>
        <v>0</v>
      </c>
      <c r="K416" s="125" t="s">
        <v>152</v>
      </c>
      <c r="L416" s="32"/>
      <c r="M416" s="130" t="s">
        <v>44</v>
      </c>
      <c r="N416" s="131" t="s">
        <v>53</v>
      </c>
      <c r="P416" s="132">
        <f>O416*H416</f>
        <v>0</v>
      </c>
      <c r="Q416" s="132">
        <v>3.1719999999999998E-2</v>
      </c>
      <c r="R416" s="132">
        <f>Q416*H416</f>
        <v>0.51132639999999996</v>
      </c>
      <c r="S416" s="132">
        <v>0</v>
      </c>
      <c r="T416" s="133">
        <f>S416*H416</f>
        <v>0</v>
      </c>
      <c r="AR416" s="134" t="s">
        <v>263</v>
      </c>
      <c r="AT416" s="134" t="s">
        <v>148</v>
      </c>
      <c r="AU416" s="134" t="s">
        <v>92</v>
      </c>
      <c r="AY416" s="16" t="s">
        <v>145</v>
      </c>
      <c r="BE416" s="135">
        <f>IF(N416="základní",J416,0)</f>
        <v>0</v>
      </c>
      <c r="BF416" s="135">
        <f>IF(N416="snížená",J416,0)</f>
        <v>0</v>
      </c>
      <c r="BG416" s="135">
        <f>IF(N416="zákl. přenesená",J416,0)</f>
        <v>0</v>
      </c>
      <c r="BH416" s="135">
        <f>IF(N416="sníž. přenesená",J416,0)</f>
        <v>0</v>
      </c>
      <c r="BI416" s="135">
        <f>IF(N416="nulová",J416,0)</f>
        <v>0</v>
      </c>
      <c r="BJ416" s="16" t="s">
        <v>90</v>
      </c>
      <c r="BK416" s="135">
        <f>ROUND(I416*H416,2)</f>
        <v>0</v>
      </c>
      <c r="BL416" s="16" t="s">
        <v>263</v>
      </c>
      <c r="BM416" s="134" t="s">
        <v>662</v>
      </c>
    </row>
    <row r="417" spans="2:65" s="1" customFormat="1" ht="11.25">
      <c r="B417" s="32"/>
      <c r="D417" s="136" t="s">
        <v>155</v>
      </c>
      <c r="F417" s="137" t="s">
        <v>663</v>
      </c>
      <c r="I417" s="138"/>
      <c r="L417" s="32"/>
      <c r="M417" s="139"/>
      <c r="T417" s="53"/>
      <c r="AT417" s="16" t="s">
        <v>155</v>
      </c>
      <c r="AU417" s="16" t="s">
        <v>92</v>
      </c>
    </row>
    <row r="418" spans="2:65" s="13" customFormat="1" ht="11.25">
      <c r="B418" s="147"/>
      <c r="D418" s="141" t="s">
        <v>157</v>
      </c>
      <c r="E418" s="148" t="s">
        <v>44</v>
      </c>
      <c r="F418" s="149" t="s">
        <v>664</v>
      </c>
      <c r="H418" s="150">
        <v>16.12</v>
      </c>
      <c r="I418" s="151"/>
      <c r="L418" s="147"/>
      <c r="M418" s="152"/>
      <c r="T418" s="153"/>
      <c r="AT418" s="148" t="s">
        <v>157</v>
      </c>
      <c r="AU418" s="148" t="s">
        <v>92</v>
      </c>
      <c r="AV418" s="13" t="s">
        <v>92</v>
      </c>
      <c r="AW418" s="13" t="s">
        <v>42</v>
      </c>
      <c r="AX418" s="13" t="s">
        <v>90</v>
      </c>
      <c r="AY418" s="148" t="s">
        <v>145</v>
      </c>
    </row>
    <row r="419" spans="2:65" s="1" customFormat="1" ht="49.15" customHeight="1">
      <c r="B419" s="32"/>
      <c r="C419" s="123" t="s">
        <v>665</v>
      </c>
      <c r="D419" s="123" t="s">
        <v>148</v>
      </c>
      <c r="E419" s="124" t="s">
        <v>666</v>
      </c>
      <c r="F419" s="125" t="s">
        <v>667</v>
      </c>
      <c r="G419" s="126" t="s">
        <v>163</v>
      </c>
      <c r="H419" s="127">
        <v>54.09</v>
      </c>
      <c r="I419" s="128"/>
      <c r="J419" s="129">
        <f>ROUND(I419*H419,2)</f>
        <v>0</v>
      </c>
      <c r="K419" s="125" t="s">
        <v>152</v>
      </c>
      <c r="L419" s="32"/>
      <c r="M419" s="130" t="s">
        <v>44</v>
      </c>
      <c r="N419" s="131" t="s">
        <v>53</v>
      </c>
      <c r="P419" s="132">
        <f>O419*H419</f>
        <v>0</v>
      </c>
      <c r="Q419" s="132">
        <v>1.2200000000000001E-2</v>
      </c>
      <c r="R419" s="132">
        <f>Q419*H419</f>
        <v>0.6598980000000001</v>
      </c>
      <c r="S419" s="132">
        <v>0</v>
      </c>
      <c r="T419" s="133">
        <f>S419*H419</f>
        <v>0</v>
      </c>
      <c r="AR419" s="134" t="s">
        <v>263</v>
      </c>
      <c r="AT419" s="134" t="s">
        <v>148</v>
      </c>
      <c r="AU419" s="134" t="s">
        <v>92</v>
      </c>
      <c r="AY419" s="16" t="s">
        <v>145</v>
      </c>
      <c r="BE419" s="135">
        <f>IF(N419="základní",J419,0)</f>
        <v>0</v>
      </c>
      <c r="BF419" s="135">
        <f>IF(N419="snížená",J419,0)</f>
        <v>0</v>
      </c>
      <c r="BG419" s="135">
        <f>IF(N419="zákl. přenesená",J419,0)</f>
        <v>0</v>
      </c>
      <c r="BH419" s="135">
        <f>IF(N419="sníž. přenesená",J419,0)</f>
        <v>0</v>
      </c>
      <c r="BI419" s="135">
        <f>IF(N419="nulová",J419,0)</f>
        <v>0</v>
      </c>
      <c r="BJ419" s="16" t="s">
        <v>90</v>
      </c>
      <c r="BK419" s="135">
        <f>ROUND(I419*H419,2)</f>
        <v>0</v>
      </c>
      <c r="BL419" s="16" t="s">
        <v>263</v>
      </c>
      <c r="BM419" s="134" t="s">
        <v>668</v>
      </c>
    </row>
    <row r="420" spans="2:65" s="1" customFormat="1" ht="11.25">
      <c r="B420" s="32"/>
      <c r="D420" s="136" t="s">
        <v>155</v>
      </c>
      <c r="F420" s="137" t="s">
        <v>669</v>
      </c>
      <c r="I420" s="138"/>
      <c r="L420" s="32"/>
      <c r="M420" s="139"/>
      <c r="T420" s="53"/>
      <c r="AT420" s="16" t="s">
        <v>155</v>
      </c>
      <c r="AU420" s="16" t="s">
        <v>92</v>
      </c>
    </row>
    <row r="421" spans="2:65" s="13" customFormat="1" ht="11.25">
      <c r="B421" s="147"/>
      <c r="D421" s="141" t="s">
        <v>157</v>
      </c>
      <c r="E421" s="148" t="s">
        <v>44</v>
      </c>
      <c r="F421" s="149" t="s">
        <v>670</v>
      </c>
      <c r="H421" s="150">
        <v>38.35</v>
      </c>
      <c r="I421" s="151"/>
      <c r="L421" s="147"/>
      <c r="M421" s="152"/>
      <c r="T421" s="153"/>
      <c r="AT421" s="148" t="s">
        <v>157</v>
      </c>
      <c r="AU421" s="148" t="s">
        <v>92</v>
      </c>
      <c r="AV421" s="13" t="s">
        <v>92</v>
      </c>
      <c r="AW421" s="13" t="s">
        <v>42</v>
      </c>
      <c r="AX421" s="13" t="s">
        <v>82</v>
      </c>
      <c r="AY421" s="148" t="s">
        <v>145</v>
      </c>
    </row>
    <row r="422" spans="2:65" s="13" customFormat="1" ht="11.25">
      <c r="B422" s="147"/>
      <c r="D422" s="141" t="s">
        <v>157</v>
      </c>
      <c r="E422" s="148" t="s">
        <v>44</v>
      </c>
      <c r="F422" s="149" t="s">
        <v>671</v>
      </c>
      <c r="H422" s="150">
        <v>15.74</v>
      </c>
      <c r="I422" s="151"/>
      <c r="L422" s="147"/>
      <c r="M422" s="152"/>
      <c r="T422" s="153"/>
      <c r="AT422" s="148" t="s">
        <v>157</v>
      </c>
      <c r="AU422" s="148" t="s">
        <v>92</v>
      </c>
      <c r="AV422" s="13" t="s">
        <v>92</v>
      </c>
      <c r="AW422" s="13" t="s">
        <v>42</v>
      </c>
      <c r="AX422" s="13" t="s">
        <v>82</v>
      </c>
      <c r="AY422" s="148" t="s">
        <v>145</v>
      </c>
    </row>
    <row r="423" spans="2:65" s="14" customFormat="1" ht="11.25">
      <c r="B423" s="154"/>
      <c r="D423" s="141" t="s">
        <v>157</v>
      </c>
      <c r="E423" s="155" t="s">
        <v>44</v>
      </c>
      <c r="F423" s="156" t="s">
        <v>160</v>
      </c>
      <c r="H423" s="157">
        <v>54.09</v>
      </c>
      <c r="I423" s="158"/>
      <c r="L423" s="154"/>
      <c r="M423" s="159"/>
      <c r="T423" s="160"/>
      <c r="AT423" s="155" t="s">
        <v>157</v>
      </c>
      <c r="AU423" s="155" t="s">
        <v>92</v>
      </c>
      <c r="AV423" s="14" t="s">
        <v>153</v>
      </c>
      <c r="AW423" s="14" t="s">
        <v>42</v>
      </c>
      <c r="AX423" s="14" t="s">
        <v>90</v>
      </c>
      <c r="AY423" s="155" t="s">
        <v>145</v>
      </c>
    </row>
    <row r="424" spans="2:65" s="1" customFormat="1" ht="37.9" customHeight="1">
      <c r="B424" s="32"/>
      <c r="C424" s="123" t="s">
        <v>672</v>
      </c>
      <c r="D424" s="123" t="s">
        <v>148</v>
      </c>
      <c r="E424" s="124" t="s">
        <v>673</v>
      </c>
      <c r="F424" s="125" t="s">
        <v>674</v>
      </c>
      <c r="G424" s="126" t="s">
        <v>163</v>
      </c>
      <c r="H424" s="127">
        <v>56.39</v>
      </c>
      <c r="I424" s="128"/>
      <c r="J424" s="129">
        <f>ROUND(I424*H424,2)</f>
        <v>0</v>
      </c>
      <c r="K424" s="125" t="s">
        <v>152</v>
      </c>
      <c r="L424" s="32"/>
      <c r="M424" s="130" t="s">
        <v>44</v>
      </c>
      <c r="N424" s="131" t="s">
        <v>53</v>
      </c>
      <c r="P424" s="132">
        <f>O424*H424</f>
        <v>0</v>
      </c>
      <c r="Q424" s="132">
        <v>1E-4</v>
      </c>
      <c r="R424" s="132">
        <f>Q424*H424</f>
        <v>5.6389999999999999E-3</v>
      </c>
      <c r="S424" s="132">
        <v>0</v>
      </c>
      <c r="T424" s="133">
        <f>S424*H424</f>
        <v>0</v>
      </c>
      <c r="AR424" s="134" t="s">
        <v>263</v>
      </c>
      <c r="AT424" s="134" t="s">
        <v>148</v>
      </c>
      <c r="AU424" s="134" t="s">
        <v>92</v>
      </c>
      <c r="AY424" s="16" t="s">
        <v>145</v>
      </c>
      <c r="BE424" s="135">
        <f>IF(N424="základní",J424,0)</f>
        <v>0</v>
      </c>
      <c r="BF424" s="135">
        <f>IF(N424="snížená",J424,0)</f>
        <v>0</v>
      </c>
      <c r="BG424" s="135">
        <f>IF(N424="zákl. přenesená",J424,0)</f>
        <v>0</v>
      </c>
      <c r="BH424" s="135">
        <f>IF(N424="sníž. přenesená",J424,0)</f>
        <v>0</v>
      </c>
      <c r="BI424" s="135">
        <f>IF(N424="nulová",J424,0)</f>
        <v>0</v>
      </c>
      <c r="BJ424" s="16" t="s">
        <v>90</v>
      </c>
      <c r="BK424" s="135">
        <f>ROUND(I424*H424,2)</f>
        <v>0</v>
      </c>
      <c r="BL424" s="16" t="s">
        <v>263</v>
      </c>
      <c r="BM424" s="134" t="s">
        <v>675</v>
      </c>
    </row>
    <row r="425" spans="2:65" s="1" customFormat="1" ht="11.25">
      <c r="B425" s="32"/>
      <c r="D425" s="136" t="s">
        <v>155</v>
      </c>
      <c r="F425" s="137" t="s">
        <v>676</v>
      </c>
      <c r="I425" s="138"/>
      <c r="L425" s="32"/>
      <c r="M425" s="139"/>
      <c r="T425" s="53"/>
      <c r="AT425" s="16" t="s">
        <v>155</v>
      </c>
      <c r="AU425" s="16" t="s">
        <v>92</v>
      </c>
    </row>
    <row r="426" spans="2:65" s="1" customFormat="1" ht="44.25" customHeight="1">
      <c r="B426" s="32"/>
      <c r="C426" s="123" t="s">
        <v>677</v>
      </c>
      <c r="D426" s="123" t="s">
        <v>148</v>
      </c>
      <c r="E426" s="124" t="s">
        <v>678</v>
      </c>
      <c r="F426" s="125" t="s">
        <v>679</v>
      </c>
      <c r="G426" s="126" t="s">
        <v>228</v>
      </c>
      <c r="H426" s="127">
        <v>2.2999999999999998</v>
      </c>
      <c r="I426" s="128"/>
      <c r="J426" s="129">
        <f>ROUND(I426*H426,2)</f>
        <v>0</v>
      </c>
      <c r="K426" s="125" t="s">
        <v>152</v>
      </c>
      <c r="L426" s="32"/>
      <c r="M426" s="130" t="s">
        <v>44</v>
      </c>
      <c r="N426" s="131" t="s">
        <v>53</v>
      </c>
      <c r="P426" s="132">
        <f>O426*H426</f>
        <v>0</v>
      </c>
      <c r="Q426" s="132">
        <v>4.3800000000000002E-3</v>
      </c>
      <c r="R426" s="132">
        <f>Q426*H426</f>
        <v>1.0074E-2</v>
      </c>
      <c r="S426" s="132">
        <v>0</v>
      </c>
      <c r="T426" s="133">
        <f>S426*H426</f>
        <v>0</v>
      </c>
      <c r="AR426" s="134" t="s">
        <v>263</v>
      </c>
      <c r="AT426" s="134" t="s">
        <v>148</v>
      </c>
      <c r="AU426" s="134" t="s">
        <v>92</v>
      </c>
      <c r="AY426" s="16" t="s">
        <v>145</v>
      </c>
      <c r="BE426" s="135">
        <f>IF(N426="základní",J426,0)</f>
        <v>0</v>
      </c>
      <c r="BF426" s="135">
        <f>IF(N426="snížená",J426,0)</f>
        <v>0</v>
      </c>
      <c r="BG426" s="135">
        <f>IF(N426="zákl. přenesená",J426,0)</f>
        <v>0</v>
      </c>
      <c r="BH426" s="135">
        <f>IF(N426="sníž. přenesená",J426,0)</f>
        <v>0</v>
      </c>
      <c r="BI426" s="135">
        <f>IF(N426="nulová",J426,0)</f>
        <v>0</v>
      </c>
      <c r="BJ426" s="16" t="s">
        <v>90</v>
      </c>
      <c r="BK426" s="135">
        <f>ROUND(I426*H426,2)</f>
        <v>0</v>
      </c>
      <c r="BL426" s="16" t="s">
        <v>263</v>
      </c>
      <c r="BM426" s="134" t="s">
        <v>680</v>
      </c>
    </row>
    <row r="427" spans="2:65" s="1" customFormat="1" ht="11.25">
      <c r="B427" s="32"/>
      <c r="D427" s="136" t="s">
        <v>155</v>
      </c>
      <c r="F427" s="137" t="s">
        <v>681</v>
      </c>
      <c r="I427" s="138"/>
      <c r="L427" s="32"/>
      <c r="M427" s="139"/>
      <c r="T427" s="53"/>
      <c r="AT427" s="16" t="s">
        <v>155</v>
      </c>
      <c r="AU427" s="16" t="s">
        <v>92</v>
      </c>
    </row>
    <row r="428" spans="2:65" s="1" customFormat="1" ht="49.15" customHeight="1">
      <c r="B428" s="32"/>
      <c r="C428" s="123" t="s">
        <v>682</v>
      </c>
      <c r="D428" s="123" t="s">
        <v>148</v>
      </c>
      <c r="E428" s="124" t="s">
        <v>683</v>
      </c>
      <c r="F428" s="125" t="s">
        <v>684</v>
      </c>
      <c r="G428" s="126" t="s">
        <v>163</v>
      </c>
      <c r="H428" s="127">
        <v>15.156000000000001</v>
      </c>
      <c r="I428" s="128"/>
      <c r="J428" s="129">
        <f>ROUND(I428*H428,2)</f>
        <v>0</v>
      </c>
      <c r="K428" s="125" t="s">
        <v>152</v>
      </c>
      <c r="L428" s="32"/>
      <c r="M428" s="130" t="s">
        <v>44</v>
      </c>
      <c r="N428" s="131" t="s">
        <v>53</v>
      </c>
      <c r="P428" s="132">
        <f>O428*H428</f>
        <v>0</v>
      </c>
      <c r="Q428" s="132">
        <v>0</v>
      </c>
      <c r="R428" s="132">
        <f>Q428*H428</f>
        <v>0</v>
      </c>
      <c r="S428" s="132">
        <v>1.721E-2</v>
      </c>
      <c r="T428" s="133">
        <f>S428*H428</f>
        <v>0.26083476</v>
      </c>
      <c r="AR428" s="134" t="s">
        <v>263</v>
      </c>
      <c r="AT428" s="134" t="s">
        <v>148</v>
      </c>
      <c r="AU428" s="134" t="s">
        <v>92</v>
      </c>
      <c r="AY428" s="16" t="s">
        <v>145</v>
      </c>
      <c r="BE428" s="135">
        <f>IF(N428="základní",J428,0)</f>
        <v>0</v>
      </c>
      <c r="BF428" s="135">
        <f>IF(N428="snížená",J428,0)</f>
        <v>0</v>
      </c>
      <c r="BG428" s="135">
        <f>IF(N428="zákl. přenesená",J428,0)</f>
        <v>0</v>
      </c>
      <c r="BH428" s="135">
        <f>IF(N428="sníž. přenesená",J428,0)</f>
        <v>0</v>
      </c>
      <c r="BI428" s="135">
        <f>IF(N428="nulová",J428,0)</f>
        <v>0</v>
      </c>
      <c r="BJ428" s="16" t="s">
        <v>90</v>
      </c>
      <c r="BK428" s="135">
        <f>ROUND(I428*H428,2)</f>
        <v>0</v>
      </c>
      <c r="BL428" s="16" t="s">
        <v>263</v>
      </c>
      <c r="BM428" s="134" t="s">
        <v>685</v>
      </c>
    </row>
    <row r="429" spans="2:65" s="1" customFormat="1" ht="11.25">
      <c r="B429" s="32"/>
      <c r="D429" s="136" t="s">
        <v>155</v>
      </c>
      <c r="F429" s="137" t="s">
        <v>686</v>
      </c>
      <c r="I429" s="138"/>
      <c r="L429" s="32"/>
      <c r="M429" s="139"/>
      <c r="T429" s="53"/>
      <c r="AT429" s="16" t="s">
        <v>155</v>
      </c>
      <c r="AU429" s="16" t="s">
        <v>92</v>
      </c>
    </row>
    <row r="430" spans="2:65" s="12" customFormat="1" ht="11.25">
      <c r="B430" s="140"/>
      <c r="D430" s="141" t="s">
        <v>157</v>
      </c>
      <c r="E430" s="142" t="s">
        <v>44</v>
      </c>
      <c r="F430" s="143" t="s">
        <v>687</v>
      </c>
      <c r="H430" s="142" t="s">
        <v>44</v>
      </c>
      <c r="I430" s="144"/>
      <c r="L430" s="140"/>
      <c r="M430" s="145"/>
      <c r="T430" s="146"/>
      <c r="AT430" s="142" t="s">
        <v>157</v>
      </c>
      <c r="AU430" s="142" t="s">
        <v>92</v>
      </c>
      <c r="AV430" s="12" t="s">
        <v>90</v>
      </c>
      <c r="AW430" s="12" t="s">
        <v>42</v>
      </c>
      <c r="AX430" s="12" t="s">
        <v>82</v>
      </c>
      <c r="AY430" s="142" t="s">
        <v>145</v>
      </c>
    </row>
    <row r="431" spans="2:65" s="13" customFormat="1" ht="22.5">
      <c r="B431" s="147"/>
      <c r="D431" s="141" t="s">
        <v>157</v>
      </c>
      <c r="E431" s="148" t="s">
        <v>44</v>
      </c>
      <c r="F431" s="149" t="s">
        <v>688</v>
      </c>
      <c r="H431" s="150">
        <v>5.9219999999999997</v>
      </c>
      <c r="I431" s="151"/>
      <c r="L431" s="147"/>
      <c r="M431" s="152"/>
      <c r="T431" s="153"/>
      <c r="AT431" s="148" t="s">
        <v>157</v>
      </c>
      <c r="AU431" s="148" t="s">
        <v>92</v>
      </c>
      <c r="AV431" s="13" t="s">
        <v>92</v>
      </c>
      <c r="AW431" s="13" t="s">
        <v>42</v>
      </c>
      <c r="AX431" s="13" t="s">
        <v>82</v>
      </c>
      <c r="AY431" s="148" t="s">
        <v>145</v>
      </c>
    </row>
    <row r="432" spans="2:65" s="13" customFormat="1" ht="11.25">
      <c r="B432" s="147"/>
      <c r="D432" s="141" t="s">
        <v>157</v>
      </c>
      <c r="E432" s="148" t="s">
        <v>44</v>
      </c>
      <c r="F432" s="149" t="s">
        <v>689</v>
      </c>
      <c r="H432" s="150">
        <v>5.04</v>
      </c>
      <c r="I432" s="151"/>
      <c r="L432" s="147"/>
      <c r="M432" s="152"/>
      <c r="T432" s="153"/>
      <c r="AT432" s="148" t="s">
        <v>157</v>
      </c>
      <c r="AU432" s="148" t="s">
        <v>92</v>
      </c>
      <c r="AV432" s="13" t="s">
        <v>92</v>
      </c>
      <c r="AW432" s="13" t="s">
        <v>42</v>
      </c>
      <c r="AX432" s="13" t="s">
        <v>82</v>
      </c>
      <c r="AY432" s="148" t="s">
        <v>145</v>
      </c>
    </row>
    <row r="433" spans="2:65" s="13" customFormat="1" ht="22.5">
      <c r="B433" s="147"/>
      <c r="D433" s="141" t="s">
        <v>157</v>
      </c>
      <c r="E433" s="148" t="s">
        <v>44</v>
      </c>
      <c r="F433" s="149" t="s">
        <v>690</v>
      </c>
      <c r="H433" s="150">
        <v>4.194</v>
      </c>
      <c r="I433" s="151"/>
      <c r="L433" s="147"/>
      <c r="M433" s="152"/>
      <c r="T433" s="153"/>
      <c r="AT433" s="148" t="s">
        <v>157</v>
      </c>
      <c r="AU433" s="148" t="s">
        <v>92</v>
      </c>
      <c r="AV433" s="13" t="s">
        <v>92</v>
      </c>
      <c r="AW433" s="13" t="s">
        <v>42</v>
      </c>
      <c r="AX433" s="13" t="s">
        <v>82</v>
      </c>
      <c r="AY433" s="148" t="s">
        <v>145</v>
      </c>
    </row>
    <row r="434" spans="2:65" s="14" customFormat="1" ht="11.25">
      <c r="B434" s="154"/>
      <c r="D434" s="141" t="s">
        <v>157</v>
      </c>
      <c r="E434" s="155" t="s">
        <v>44</v>
      </c>
      <c r="F434" s="156" t="s">
        <v>160</v>
      </c>
      <c r="H434" s="157">
        <v>15.156000000000001</v>
      </c>
      <c r="I434" s="158"/>
      <c r="L434" s="154"/>
      <c r="M434" s="159"/>
      <c r="T434" s="160"/>
      <c r="AT434" s="155" t="s">
        <v>157</v>
      </c>
      <c r="AU434" s="155" t="s">
        <v>92</v>
      </c>
      <c r="AV434" s="14" t="s">
        <v>153</v>
      </c>
      <c r="AW434" s="14" t="s">
        <v>42</v>
      </c>
      <c r="AX434" s="14" t="s">
        <v>90</v>
      </c>
      <c r="AY434" s="155" t="s">
        <v>145</v>
      </c>
    </row>
    <row r="435" spans="2:65" s="1" customFormat="1" ht="37.9" customHeight="1">
      <c r="B435" s="32"/>
      <c r="C435" s="123" t="s">
        <v>691</v>
      </c>
      <c r="D435" s="123" t="s">
        <v>148</v>
      </c>
      <c r="E435" s="124" t="s">
        <v>692</v>
      </c>
      <c r="F435" s="125" t="s">
        <v>693</v>
      </c>
      <c r="G435" s="126" t="s">
        <v>163</v>
      </c>
      <c r="H435" s="127">
        <v>21.34</v>
      </c>
      <c r="I435" s="128"/>
      <c r="J435" s="129">
        <f>ROUND(I435*H435,2)</f>
        <v>0</v>
      </c>
      <c r="K435" s="125" t="s">
        <v>152</v>
      </c>
      <c r="L435" s="32"/>
      <c r="M435" s="130" t="s">
        <v>44</v>
      </c>
      <c r="N435" s="131" t="s">
        <v>53</v>
      </c>
      <c r="P435" s="132">
        <f>O435*H435</f>
        <v>0</v>
      </c>
      <c r="Q435" s="132">
        <v>1.25E-3</v>
      </c>
      <c r="R435" s="132">
        <f>Q435*H435</f>
        <v>2.6675000000000001E-2</v>
      </c>
      <c r="S435" s="132">
        <v>0</v>
      </c>
      <c r="T435" s="133">
        <f>S435*H435</f>
        <v>0</v>
      </c>
      <c r="AR435" s="134" t="s">
        <v>263</v>
      </c>
      <c r="AT435" s="134" t="s">
        <v>148</v>
      </c>
      <c r="AU435" s="134" t="s">
        <v>92</v>
      </c>
      <c r="AY435" s="16" t="s">
        <v>145</v>
      </c>
      <c r="BE435" s="135">
        <f>IF(N435="základní",J435,0)</f>
        <v>0</v>
      </c>
      <c r="BF435" s="135">
        <f>IF(N435="snížená",J435,0)</f>
        <v>0</v>
      </c>
      <c r="BG435" s="135">
        <f>IF(N435="zákl. přenesená",J435,0)</f>
        <v>0</v>
      </c>
      <c r="BH435" s="135">
        <f>IF(N435="sníž. přenesená",J435,0)</f>
        <v>0</v>
      </c>
      <c r="BI435" s="135">
        <f>IF(N435="nulová",J435,0)</f>
        <v>0</v>
      </c>
      <c r="BJ435" s="16" t="s">
        <v>90</v>
      </c>
      <c r="BK435" s="135">
        <f>ROUND(I435*H435,2)</f>
        <v>0</v>
      </c>
      <c r="BL435" s="16" t="s">
        <v>263</v>
      </c>
      <c r="BM435" s="134" t="s">
        <v>694</v>
      </c>
    </row>
    <row r="436" spans="2:65" s="1" customFormat="1" ht="11.25">
      <c r="B436" s="32"/>
      <c r="D436" s="136" t="s">
        <v>155</v>
      </c>
      <c r="F436" s="137" t="s">
        <v>695</v>
      </c>
      <c r="I436" s="138"/>
      <c r="L436" s="32"/>
      <c r="M436" s="139"/>
      <c r="T436" s="53"/>
      <c r="AT436" s="16" t="s">
        <v>155</v>
      </c>
      <c r="AU436" s="16" t="s">
        <v>92</v>
      </c>
    </row>
    <row r="437" spans="2:65" s="13" customFormat="1" ht="11.25">
      <c r="B437" s="147"/>
      <c r="D437" s="141" t="s">
        <v>157</v>
      </c>
      <c r="E437" s="148" t="s">
        <v>44</v>
      </c>
      <c r="F437" s="149" t="s">
        <v>696</v>
      </c>
      <c r="H437" s="150">
        <v>8.2799999999999994</v>
      </c>
      <c r="I437" s="151"/>
      <c r="L437" s="147"/>
      <c r="M437" s="152"/>
      <c r="T437" s="153"/>
      <c r="AT437" s="148" t="s">
        <v>157</v>
      </c>
      <c r="AU437" s="148" t="s">
        <v>92</v>
      </c>
      <c r="AV437" s="13" t="s">
        <v>92</v>
      </c>
      <c r="AW437" s="13" t="s">
        <v>42</v>
      </c>
      <c r="AX437" s="13" t="s">
        <v>82</v>
      </c>
      <c r="AY437" s="148" t="s">
        <v>145</v>
      </c>
    </row>
    <row r="438" spans="2:65" s="13" customFormat="1" ht="11.25">
      <c r="B438" s="147"/>
      <c r="D438" s="141" t="s">
        <v>157</v>
      </c>
      <c r="E438" s="148" t="s">
        <v>44</v>
      </c>
      <c r="F438" s="149" t="s">
        <v>697</v>
      </c>
      <c r="H438" s="150">
        <v>13.06</v>
      </c>
      <c r="I438" s="151"/>
      <c r="L438" s="147"/>
      <c r="M438" s="152"/>
      <c r="T438" s="153"/>
      <c r="AT438" s="148" t="s">
        <v>157</v>
      </c>
      <c r="AU438" s="148" t="s">
        <v>92</v>
      </c>
      <c r="AV438" s="13" t="s">
        <v>92</v>
      </c>
      <c r="AW438" s="13" t="s">
        <v>42</v>
      </c>
      <c r="AX438" s="13" t="s">
        <v>82</v>
      </c>
      <c r="AY438" s="148" t="s">
        <v>145</v>
      </c>
    </row>
    <row r="439" spans="2:65" s="14" customFormat="1" ht="11.25">
      <c r="B439" s="154"/>
      <c r="D439" s="141" t="s">
        <v>157</v>
      </c>
      <c r="E439" s="155" t="s">
        <v>44</v>
      </c>
      <c r="F439" s="156" t="s">
        <v>160</v>
      </c>
      <c r="H439" s="157">
        <v>21.34</v>
      </c>
      <c r="I439" s="158"/>
      <c r="L439" s="154"/>
      <c r="M439" s="159"/>
      <c r="T439" s="160"/>
      <c r="AT439" s="155" t="s">
        <v>157</v>
      </c>
      <c r="AU439" s="155" t="s">
        <v>92</v>
      </c>
      <c r="AV439" s="14" t="s">
        <v>153</v>
      </c>
      <c r="AW439" s="14" t="s">
        <v>42</v>
      </c>
      <c r="AX439" s="14" t="s">
        <v>90</v>
      </c>
      <c r="AY439" s="155" t="s">
        <v>145</v>
      </c>
    </row>
    <row r="440" spans="2:65" s="1" customFormat="1" ht="24.2" customHeight="1">
      <c r="B440" s="32"/>
      <c r="C440" s="161" t="s">
        <v>698</v>
      </c>
      <c r="D440" s="161" t="s">
        <v>699</v>
      </c>
      <c r="E440" s="162" t="s">
        <v>700</v>
      </c>
      <c r="F440" s="163" t="s">
        <v>701</v>
      </c>
      <c r="G440" s="164" t="s">
        <v>163</v>
      </c>
      <c r="H440" s="165">
        <v>22.407</v>
      </c>
      <c r="I440" s="166"/>
      <c r="J440" s="167">
        <f>ROUND(I440*H440,2)</f>
        <v>0</v>
      </c>
      <c r="K440" s="163" t="s">
        <v>44</v>
      </c>
      <c r="L440" s="168"/>
      <c r="M440" s="169" t="s">
        <v>44</v>
      </c>
      <c r="N440" s="170" t="s">
        <v>53</v>
      </c>
      <c r="P440" s="132">
        <f>O440*H440</f>
        <v>0</v>
      </c>
      <c r="Q440" s="132">
        <v>4.4999999999999997E-3</v>
      </c>
      <c r="R440" s="132">
        <f>Q440*H440</f>
        <v>0.10083149999999999</v>
      </c>
      <c r="S440" s="132">
        <v>0</v>
      </c>
      <c r="T440" s="133">
        <f>S440*H440</f>
        <v>0</v>
      </c>
      <c r="AR440" s="134" t="s">
        <v>376</v>
      </c>
      <c r="AT440" s="134" t="s">
        <v>699</v>
      </c>
      <c r="AU440" s="134" t="s">
        <v>92</v>
      </c>
      <c r="AY440" s="16" t="s">
        <v>145</v>
      </c>
      <c r="BE440" s="135">
        <f>IF(N440="základní",J440,0)</f>
        <v>0</v>
      </c>
      <c r="BF440" s="135">
        <f>IF(N440="snížená",J440,0)</f>
        <v>0</v>
      </c>
      <c r="BG440" s="135">
        <f>IF(N440="zákl. přenesená",J440,0)</f>
        <v>0</v>
      </c>
      <c r="BH440" s="135">
        <f>IF(N440="sníž. přenesená",J440,0)</f>
        <v>0</v>
      </c>
      <c r="BI440" s="135">
        <f>IF(N440="nulová",J440,0)</f>
        <v>0</v>
      </c>
      <c r="BJ440" s="16" t="s">
        <v>90</v>
      </c>
      <c r="BK440" s="135">
        <f>ROUND(I440*H440,2)</f>
        <v>0</v>
      </c>
      <c r="BL440" s="16" t="s">
        <v>263</v>
      </c>
      <c r="BM440" s="134" t="s">
        <v>702</v>
      </c>
    </row>
    <row r="441" spans="2:65" s="13" customFormat="1" ht="11.25">
      <c r="B441" s="147"/>
      <c r="D441" s="141" t="s">
        <v>157</v>
      </c>
      <c r="F441" s="149" t="s">
        <v>703</v>
      </c>
      <c r="H441" s="150">
        <v>22.407</v>
      </c>
      <c r="I441" s="151"/>
      <c r="L441" s="147"/>
      <c r="M441" s="152"/>
      <c r="T441" s="153"/>
      <c r="AT441" s="148" t="s">
        <v>157</v>
      </c>
      <c r="AU441" s="148" t="s">
        <v>92</v>
      </c>
      <c r="AV441" s="13" t="s">
        <v>92</v>
      </c>
      <c r="AW441" s="13" t="s">
        <v>4</v>
      </c>
      <c r="AX441" s="13" t="s">
        <v>90</v>
      </c>
      <c r="AY441" s="148" t="s">
        <v>145</v>
      </c>
    </row>
    <row r="442" spans="2:65" s="1" customFormat="1" ht="37.9" customHeight="1">
      <c r="B442" s="32"/>
      <c r="C442" s="123" t="s">
        <v>704</v>
      </c>
      <c r="D442" s="123" t="s">
        <v>148</v>
      </c>
      <c r="E442" s="124" t="s">
        <v>705</v>
      </c>
      <c r="F442" s="125" t="s">
        <v>706</v>
      </c>
      <c r="G442" s="126" t="s">
        <v>209</v>
      </c>
      <c r="H442" s="127">
        <v>2</v>
      </c>
      <c r="I442" s="128"/>
      <c r="J442" s="129">
        <f>ROUND(I442*H442,2)</f>
        <v>0</v>
      </c>
      <c r="K442" s="125" t="s">
        <v>152</v>
      </c>
      <c r="L442" s="32"/>
      <c r="M442" s="130" t="s">
        <v>44</v>
      </c>
      <c r="N442" s="131" t="s">
        <v>53</v>
      </c>
      <c r="P442" s="132">
        <f>O442*H442</f>
        <v>0</v>
      </c>
      <c r="Q442" s="132">
        <v>3.0000000000000001E-5</v>
      </c>
      <c r="R442" s="132">
        <f>Q442*H442</f>
        <v>6.0000000000000002E-5</v>
      </c>
      <c r="S442" s="132">
        <v>0</v>
      </c>
      <c r="T442" s="133">
        <f>S442*H442</f>
        <v>0</v>
      </c>
      <c r="AR442" s="134" t="s">
        <v>263</v>
      </c>
      <c r="AT442" s="134" t="s">
        <v>148</v>
      </c>
      <c r="AU442" s="134" t="s">
        <v>92</v>
      </c>
      <c r="AY442" s="16" t="s">
        <v>145</v>
      </c>
      <c r="BE442" s="135">
        <f>IF(N442="základní",J442,0)</f>
        <v>0</v>
      </c>
      <c r="BF442" s="135">
        <f>IF(N442="snížená",J442,0)</f>
        <v>0</v>
      </c>
      <c r="BG442" s="135">
        <f>IF(N442="zákl. přenesená",J442,0)</f>
        <v>0</v>
      </c>
      <c r="BH442" s="135">
        <f>IF(N442="sníž. přenesená",J442,0)</f>
        <v>0</v>
      </c>
      <c r="BI442" s="135">
        <f>IF(N442="nulová",J442,0)</f>
        <v>0</v>
      </c>
      <c r="BJ442" s="16" t="s">
        <v>90</v>
      </c>
      <c r="BK442" s="135">
        <f>ROUND(I442*H442,2)</f>
        <v>0</v>
      </c>
      <c r="BL442" s="16" t="s">
        <v>263</v>
      </c>
      <c r="BM442" s="134" t="s">
        <v>707</v>
      </c>
    </row>
    <row r="443" spans="2:65" s="1" customFormat="1" ht="11.25">
      <c r="B443" s="32"/>
      <c r="D443" s="136" t="s">
        <v>155</v>
      </c>
      <c r="F443" s="137" t="s">
        <v>708</v>
      </c>
      <c r="I443" s="138"/>
      <c r="L443" s="32"/>
      <c r="M443" s="139"/>
      <c r="T443" s="53"/>
      <c r="AT443" s="16" t="s">
        <v>155</v>
      </c>
      <c r="AU443" s="16" t="s">
        <v>92</v>
      </c>
    </row>
    <row r="444" spans="2:65" s="13" customFormat="1" ht="11.25">
      <c r="B444" s="147"/>
      <c r="D444" s="141" t="s">
        <v>157</v>
      </c>
      <c r="E444" s="148" t="s">
        <v>44</v>
      </c>
      <c r="F444" s="149" t="s">
        <v>709</v>
      </c>
      <c r="H444" s="150">
        <v>2</v>
      </c>
      <c r="I444" s="151"/>
      <c r="L444" s="147"/>
      <c r="M444" s="152"/>
      <c r="T444" s="153"/>
      <c r="AT444" s="148" t="s">
        <v>157</v>
      </c>
      <c r="AU444" s="148" t="s">
        <v>92</v>
      </c>
      <c r="AV444" s="13" t="s">
        <v>92</v>
      </c>
      <c r="AW444" s="13" t="s">
        <v>42</v>
      </c>
      <c r="AX444" s="13" t="s">
        <v>90</v>
      </c>
      <c r="AY444" s="148" t="s">
        <v>145</v>
      </c>
    </row>
    <row r="445" spans="2:65" s="1" customFormat="1" ht="24.2" customHeight="1">
      <c r="B445" s="32"/>
      <c r="C445" s="161" t="s">
        <v>710</v>
      </c>
      <c r="D445" s="161" t="s">
        <v>699</v>
      </c>
      <c r="E445" s="162" t="s">
        <v>711</v>
      </c>
      <c r="F445" s="163" t="s">
        <v>712</v>
      </c>
      <c r="G445" s="164" t="s">
        <v>209</v>
      </c>
      <c r="H445" s="165">
        <v>2</v>
      </c>
      <c r="I445" s="166"/>
      <c r="J445" s="167">
        <f>ROUND(I445*H445,2)</f>
        <v>0</v>
      </c>
      <c r="K445" s="163" t="s">
        <v>152</v>
      </c>
      <c r="L445" s="168"/>
      <c r="M445" s="169" t="s">
        <v>44</v>
      </c>
      <c r="N445" s="170" t="s">
        <v>53</v>
      </c>
      <c r="P445" s="132">
        <f>O445*H445</f>
        <v>0</v>
      </c>
      <c r="Q445" s="132">
        <v>6.1999999999999998E-3</v>
      </c>
      <c r="R445" s="132">
        <f>Q445*H445</f>
        <v>1.24E-2</v>
      </c>
      <c r="S445" s="132">
        <v>0</v>
      </c>
      <c r="T445" s="133">
        <f>S445*H445</f>
        <v>0</v>
      </c>
      <c r="AR445" s="134" t="s">
        <v>376</v>
      </c>
      <c r="AT445" s="134" t="s">
        <v>699</v>
      </c>
      <c r="AU445" s="134" t="s">
        <v>92</v>
      </c>
      <c r="AY445" s="16" t="s">
        <v>145</v>
      </c>
      <c r="BE445" s="135">
        <f>IF(N445="základní",J445,0)</f>
        <v>0</v>
      </c>
      <c r="BF445" s="135">
        <f>IF(N445="snížená",J445,0)</f>
        <v>0</v>
      </c>
      <c r="BG445" s="135">
        <f>IF(N445="zákl. přenesená",J445,0)</f>
        <v>0</v>
      </c>
      <c r="BH445" s="135">
        <f>IF(N445="sníž. přenesená",J445,0)</f>
        <v>0</v>
      </c>
      <c r="BI445" s="135">
        <f>IF(N445="nulová",J445,0)</f>
        <v>0</v>
      </c>
      <c r="BJ445" s="16" t="s">
        <v>90</v>
      </c>
      <c r="BK445" s="135">
        <f>ROUND(I445*H445,2)</f>
        <v>0</v>
      </c>
      <c r="BL445" s="16" t="s">
        <v>263</v>
      </c>
      <c r="BM445" s="134" t="s">
        <v>713</v>
      </c>
    </row>
    <row r="446" spans="2:65" s="1" customFormat="1" ht="37.9" customHeight="1">
      <c r="B446" s="32"/>
      <c r="C446" s="123" t="s">
        <v>714</v>
      </c>
      <c r="D446" s="123" t="s">
        <v>148</v>
      </c>
      <c r="E446" s="124" t="s">
        <v>715</v>
      </c>
      <c r="F446" s="125" t="s">
        <v>716</v>
      </c>
      <c r="G446" s="126" t="s">
        <v>209</v>
      </c>
      <c r="H446" s="127">
        <v>2</v>
      </c>
      <c r="I446" s="128"/>
      <c r="J446" s="129">
        <f>ROUND(I446*H446,2)</f>
        <v>0</v>
      </c>
      <c r="K446" s="125" t="s">
        <v>152</v>
      </c>
      <c r="L446" s="32"/>
      <c r="M446" s="130" t="s">
        <v>44</v>
      </c>
      <c r="N446" s="131" t="s">
        <v>53</v>
      </c>
      <c r="P446" s="132">
        <f>O446*H446</f>
        <v>0</v>
      </c>
      <c r="Q446" s="132">
        <v>5.0000000000000002E-5</v>
      </c>
      <c r="R446" s="132">
        <f>Q446*H446</f>
        <v>1E-4</v>
      </c>
      <c r="S446" s="132">
        <v>0</v>
      </c>
      <c r="T446" s="133">
        <f>S446*H446</f>
        <v>0</v>
      </c>
      <c r="AR446" s="134" t="s">
        <v>263</v>
      </c>
      <c r="AT446" s="134" t="s">
        <v>148</v>
      </c>
      <c r="AU446" s="134" t="s">
        <v>92</v>
      </c>
      <c r="AY446" s="16" t="s">
        <v>145</v>
      </c>
      <c r="BE446" s="135">
        <f>IF(N446="základní",J446,0)</f>
        <v>0</v>
      </c>
      <c r="BF446" s="135">
        <f>IF(N446="snížená",J446,0)</f>
        <v>0</v>
      </c>
      <c r="BG446" s="135">
        <f>IF(N446="zákl. přenesená",J446,0)</f>
        <v>0</v>
      </c>
      <c r="BH446" s="135">
        <f>IF(N446="sníž. přenesená",J446,0)</f>
        <v>0</v>
      </c>
      <c r="BI446" s="135">
        <f>IF(N446="nulová",J446,0)</f>
        <v>0</v>
      </c>
      <c r="BJ446" s="16" t="s">
        <v>90</v>
      </c>
      <c r="BK446" s="135">
        <f>ROUND(I446*H446,2)</f>
        <v>0</v>
      </c>
      <c r="BL446" s="16" t="s">
        <v>263</v>
      </c>
      <c r="BM446" s="134" t="s">
        <v>717</v>
      </c>
    </row>
    <row r="447" spans="2:65" s="1" customFormat="1" ht="11.25">
      <c r="B447" s="32"/>
      <c r="D447" s="136" t="s">
        <v>155</v>
      </c>
      <c r="F447" s="137" t="s">
        <v>718</v>
      </c>
      <c r="I447" s="138"/>
      <c r="L447" s="32"/>
      <c r="M447" s="139"/>
      <c r="T447" s="53"/>
      <c r="AT447" s="16" t="s">
        <v>155</v>
      </c>
      <c r="AU447" s="16" t="s">
        <v>92</v>
      </c>
    </row>
    <row r="448" spans="2:65" s="13" customFormat="1" ht="11.25">
      <c r="B448" s="147"/>
      <c r="D448" s="141" t="s">
        <v>157</v>
      </c>
      <c r="E448" s="148" t="s">
        <v>44</v>
      </c>
      <c r="F448" s="149" t="s">
        <v>719</v>
      </c>
      <c r="H448" s="150">
        <v>2</v>
      </c>
      <c r="I448" s="151"/>
      <c r="L448" s="147"/>
      <c r="M448" s="152"/>
      <c r="T448" s="153"/>
      <c r="AT448" s="148" t="s">
        <v>157</v>
      </c>
      <c r="AU448" s="148" t="s">
        <v>92</v>
      </c>
      <c r="AV448" s="13" t="s">
        <v>92</v>
      </c>
      <c r="AW448" s="13" t="s">
        <v>42</v>
      </c>
      <c r="AX448" s="13" t="s">
        <v>90</v>
      </c>
      <c r="AY448" s="148" t="s">
        <v>145</v>
      </c>
    </row>
    <row r="449" spans="2:65" s="1" customFormat="1" ht="24.2" customHeight="1">
      <c r="B449" s="32"/>
      <c r="C449" s="161" t="s">
        <v>720</v>
      </c>
      <c r="D449" s="161" t="s">
        <v>699</v>
      </c>
      <c r="E449" s="162" t="s">
        <v>721</v>
      </c>
      <c r="F449" s="163" t="s">
        <v>722</v>
      </c>
      <c r="G449" s="164" t="s">
        <v>209</v>
      </c>
      <c r="H449" s="165">
        <v>2</v>
      </c>
      <c r="I449" s="166"/>
      <c r="J449" s="167">
        <f>ROUND(I449*H449,2)</f>
        <v>0</v>
      </c>
      <c r="K449" s="163" t="s">
        <v>44</v>
      </c>
      <c r="L449" s="168"/>
      <c r="M449" s="169" t="s">
        <v>44</v>
      </c>
      <c r="N449" s="170" t="s">
        <v>53</v>
      </c>
      <c r="P449" s="132">
        <f>O449*H449</f>
        <v>0</v>
      </c>
      <c r="Q449" s="132">
        <v>1.3599999999999999E-2</v>
      </c>
      <c r="R449" s="132">
        <f>Q449*H449</f>
        <v>2.7199999999999998E-2</v>
      </c>
      <c r="S449" s="132">
        <v>0</v>
      </c>
      <c r="T449" s="133">
        <f>S449*H449</f>
        <v>0</v>
      </c>
      <c r="AR449" s="134" t="s">
        <v>376</v>
      </c>
      <c r="AT449" s="134" t="s">
        <v>699</v>
      </c>
      <c r="AU449" s="134" t="s">
        <v>92</v>
      </c>
      <c r="AY449" s="16" t="s">
        <v>145</v>
      </c>
      <c r="BE449" s="135">
        <f>IF(N449="základní",J449,0)</f>
        <v>0</v>
      </c>
      <c r="BF449" s="135">
        <f>IF(N449="snížená",J449,0)</f>
        <v>0</v>
      </c>
      <c r="BG449" s="135">
        <f>IF(N449="zákl. přenesená",J449,0)</f>
        <v>0</v>
      </c>
      <c r="BH449" s="135">
        <f>IF(N449="sníž. přenesená",J449,0)</f>
        <v>0</v>
      </c>
      <c r="BI449" s="135">
        <f>IF(N449="nulová",J449,0)</f>
        <v>0</v>
      </c>
      <c r="BJ449" s="16" t="s">
        <v>90</v>
      </c>
      <c r="BK449" s="135">
        <f>ROUND(I449*H449,2)</f>
        <v>0</v>
      </c>
      <c r="BL449" s="16" t="s">
        <v>263</v>
      </c>
      <c r="BM449" s="134" t="s">
        <v>723</v>
      </c>
    </row>
    <row r="450" spans="2:65" s="1" customFormat="1" ht="78" customHeight="1">
      <c r="B450" s="32"/>
      <c r="C450" s="123" t="s">
        <v>724</v>
      </c>
      <c r="D450" s="123" t="s">
        <v>148</v>
      </c>
      <c r="E450" s="124" t="s">
        <v>725</v>
      </c>
      <c r="F450" s="125" t="s">
        <v>726</v>
      </c>
      <c r="G450" s="126" t="s">
        <v>151</v>
      </c>
      <c r="H450" s="127">
        <v>1.728</v>
      </c>
      <c r="I450" s="128"/>
      <c r="J450" s="129">
        <f>ROUND(I450*H450,2)</f>
        <v>0</v>
      </c>
      <c r="K450" s="125" t="s">
        <v>152</v>
      </c>
      <c r="L450" s="32"/>
      <c r="M450" s="130" t="s">
        <v>44</v>
      </c>
      <c r="N450" s="131" t="s">
        <v>53</v>
      </c>
      <c r="P450" s="132">
        <f>O450*H450</f>
        <v>0</v>
      </c>
      <c r="Q450" s="132">
        <v>0</v>
      </c>
      <c r="R450" s="132">
        <f>Q450*H450</f>
        <v>0</v>
      </c>
      <c r="S450" s="132">
        <v>0</v>
      </c>
      <c r="T450" s="133">
        <f>S450*H450</f>
        <v>0</v>
      </c>
      <c r="AR450" s="134" t="s">
        <v>263</v>
      </c>
      <c r="AT450" s="134" t="s">
        <v>148</v>
      </c>
      <c r="AU450" s="134" t="s">
        <v>92</v>
      </c>
      <c r="AY450" s="16" t="s">
        <v>145</v>
      </c>
      <c r="BE450" s="135">
        <f>IF(N450="základní",J450,0)</f>
        <v>0</v>
      </c>
      <c r="BF450" s="135">
        <f>IF(N450="snížená",J450,0)</f>
        <v>0</v>
      </c>
      <c r="BG450" s="135">
        <f>IF(N450="zákl. přenesená",J450,0)</f>
        <v>0</v>
      </c>
      <c r="BH450" s="135">
        <f>IF(N450="sníž. přenesená",J450,0)</f>
        <v>0</v>
      </c>
      <c r="BI450" s="135">
        <f>IF(N450="nulová",J450,0)</f>
        <v>0</v>
      </c>
      <c r="BJ450" s="16" t="s">
        <v>90</v>
      </c>
      <c r="BK450" s="135">
        <f>ROUND(I450*H450,2)</f>
        <v>0</v>
      </c>
      <c r="BL450" s="16" t="s">
        <v>263</v>
      </c>
      <c r="BM450" s="134" t="s">
        <v>727</v>
      </c>
    </row>
    <row r="451" spans="2:65" s="1" customFormat="1" ht="11.25">
      <c r="B451" s="32"/>
      <c r="D451" s="136" t="s">
        <v>155</v>
      </c>
      <c r="F451" s="137" t="s">
        <v>728</v>
      </c>
      <c r="I451" s="138"/>
      <c r="L451" s="32"/>
      <c r="M451" s="139"/>
      <c r="T451" s="53"/>
      <c r="AT451" s="16" t="s">
        <v>155</v>
      </c>
      <c r="AU451" s="16" t="s">
        <v>92</v>
      </c>
    </row>
    <row r="452" spans="2:65" s="11" customFormat="1" ht="22.9" customHeight="1">
      <c r="B452" s="111"/>
      <c r="D452" s="112" t="s">
        <v>81</v>
      </c>
      <c r="E452" s="121" t="s">
        <v>729</v>
      </c>
      <c r="F452" s="121" t="s">
        <v>730</v>
      </c>
      <c r="I452" s="114"/>
      <c r="J452" s="122">
        <f>BK452</f>
        <v>0</v>
      </c>
      <c r="L452" s="111"/>
      <c r="M452" s="116"/>
      <c r="P452" s="117">
        <f>SUM(P453:P470)</f>
        <v>0</v>
      </c>
      <c r="R452" s="117">
        <f>SUM(R453:R470)</f>
        <v>0.21711600000000003</v>
      </c>
      <c r="T452" s="118">
        <f>SUM(T453:T470)</f>
        <v>0.11550000000000001</v>
      </c>
      <c r="AR452" s="112" t="s">
        <v>92</v>
      </c>
      <c r="AT452" s="119" t="s">
        <v>81</v>
      </c>
      <c r="AU452" s="119" t="s">
        <v>90</v>
      </c>
      <c r="AY452" s="112" t="s">
        <v>145</v>
      </c>
      <c r="BK452" s="120">
        <f>SUM(BK453:BK470)</f>
        <v>0</v>
      </c>
    </row>
    <row r="453" spans="2:65" s="1" customFormat="1" ht="16.5" customHeight="1">
      <c r="B453" s="32"/>
      <c r="C453" s="123" t="s">
        <v>731</v>
      </c>
      <c r="D453" s="123" t="s">
        <v>148</v>
      </c>
      <c r="E453" s="124" t="s">
        <v>732</v>
      </c>
      <c r="F453" s="125" t="s">
        <v>733</v>
      </c>
      <c r="G453" s="126" t="s">
        <v>228</v>
      </c>
      <c r="H453" s="127">
        <v>8.6999999999999993</v>
      </c>
      <c r="I453" s="128"/>
      <c r="J453" s="129">
        <f>ROUND(I453*H453,2)</f>
        <v>0</v>
      </c>
      <c r="K453" s="125" t="s">
        <v>152</v>
      </c>
      <c r="L453" s="32"/>
      <c r="M453" s="130" t="s">
        <v>44</v>
      </c>
      <c r="N453" s="131" t="s">
        <v>53</v>
      </c>
      <c r="P453" s="132">
        <f>O453*H453</f>
        <v>0</v>
      </c>
      <c r="Q453" s="132">
        <v>0</v>
      </c>
      <c r="R453" s="132">
        <f>Q453*H453</f>
        <v>0</v>
      </c>
      <c r="S453" s="132">
        <v>5.0000000000000001E-3</v>
      </c>
      <c r="T453" s="133">
        <f>S453*H453</f>
        <v>4.3499999999999997E-2</v>
      </c>
      <c r="AR453" s="134" t="s">
        <v>263</v>
      </c>
      <c r="AT453" s="134" t="s">
        <v>148</v>
      </c>
      <c r="AU453" s="134" t="s">
        <v>92</v>
      </c>
      <c r="AY453" s="16" t="s">
        <v>145</v>
      </c>
      <c r="BE453" s="135">
        <f>IF(N453="základní",J453,0)</f>
        <v>0</v>
      </c>
      <c r="BF453" s="135">
        <f>IF(N453="snížená",J453,0)</f>
        <v>0</v>
      </c>
      <c r="BG453" s="135">
        <f>IF(N453="zákl. přenesená",J453,0)</f>
        <v>0</v>
      </c>
      <c r="BH453" s="135">
        <f>IF(N453="sníž. přenesená",J453,0)</f>
        <v>0</v>
      </c>
      <c r="BI453" s="135">
        <f>IF(N453="nulová",J453,0)</f>
        <v>0</v>
      </c>
      <c r="BJ453" s="16" t="s">
        <v>90</v>
      </c>
      <c r="BK453" s="135">
        <f>ROUND(I453*H453,2)</f>
        <v>0</v>
      </c>
      <c r="BL453" s="16" t="s">
        <v>263</v>
      </c>
      <c r="BM453" s="134" t="s">
        <v>734</v>
      </c>
    </row>
    <row r="454" spans="2:65" s="1" customFormat="1" ht="11.25">
      <c r="B454" s="32"/>
      <c r="D454" s="136" t="s">
        <v>155</v>
      </c>
      <c r="F454" s="137" t="s">
        <v>735</v>
      </c>
      <c r="I454" s="138"/>
      <c r="L454" s="32"/>
      <c r="M454" s="139"/>
      <c r="T454" s="53"/>
      <c r="AT454" s="16" t="s">
        <v>155</v>
      </c>
      <c r="AU454" s="16" t="s">
        <v>92</v>
      </c>
    </row>
    <row r="455" spans="2:65" s="12" customFormat="1" ht="11.25">
      <c r="B455" s="140"/>
      <c r="D455" s="141" t="s">
        <v>157</v>
      </c>
      <c r="E455" s="142" t="s">
        <v>44</v>
      </c>
      <c r="F455" s="143" t="s">
        <v>736</v>
      </c>
      <c r="H455" s="142" t="s">
        <v>44</v>
      </c>
      <c r="I455" s="144"/>
      <c r="L455" s="140"/>
      <c r="M455" s="145"/>
      <c r="T455" s="146"/>
      <c r="AT455" s="142" t="s">
        <v>157</v>
      </c>
      <c r="AU455" s="142" t="s">
        <v>92</v>
      </c>
      <c r="AV455" s="12" t="s">
        <v>90</v>
      </c>
      <c r="AW455" s="12" t="s">
        <v>42</v>
      </c>
      <c r="AX455" s="12" t="s">
        <v>82</v>
      </c>
      <c r="AY455" s="142" t="s">
        <v>145</v>
      </c>
    </row>
    <row r="456" spans="2:65" s="13" customFormat="1" ht="11.25">
      <c r="B456" s="147"/>
      <c r="D456" s="141" t="s">
        <v>157</v>
      </c>
      <c r="E456" s="148" t="s">
        <v>44</v>
      </c>
      <c r="F456" s="149" t="s">
        <v>737</v>
      </c>
      <c r="H456" s="150">
        <v>5.5</v>
      </c>
      <c r="I456" s="151"/>
      <c r="L456" s="147"/>
      <c r="M456" s="152"/>
      <c r="T456" s="153"/>
      <c r="AT456" s="148" t="s">
        <v>157</v>
      </c>
      <c r="AU456" s="148" t="s">
        <v>92</v>
      </c>
      <c r="AV456" s="13" t="s">
        <v>92</v>
      </c>
      <c r="AW456" s="13" t="s">
        <v>42</v>
      </c>
      <c r="AX456" s="13" t="s">
        <v>82</v>
      </c>
      <c r="AY456" s="148" t="s">
        <v>145</v>
      </c>
    </row>
    <row r="457" spans="2:65" s="13" customFormat="1" ht="11.25">
      <c r="B457" s="147"/>
      <c r="D457" s="141" t="s">
        <v>157</v>
      </c>
      <c r="E457" s="148" t="s">
        <v>44</v>
      </c>
      <c r="F457" s="149" t="s">
        <v>738</v>
      </c>
      <c r="H457" s="150">
        <v>1</v>
      </c>
      <c r="I457" s="151"/>
      <c r="L457" s="147"/>
      <c r="M457" s="152"/>
      <c r="T457" s="153"/>
      <c r="AT457" s="148" t="s">
        <v>157</v>
      </c>
      <c r="AU457" s="148" t="s">
        <v>92</v>
      </c>
      <c r="AV457" s="13" t="s">
        <v>92</v>
      </c>
      <c r="AW457" s="13" t="s">
        <v>42</v>
      </c>
      <c r="AX457" s="13" t="s">
        <v>82</v>
      </c>
      <c r="AY457" s="148" t="s">
        <v>145</v>
      </c>
    </row>
    <row r="458" spans="2:65" s="12" customFormat="1" ht="11.25">
      <c r="B458" s="140"/>
      <c r="D458" s="141" t="s">
        <v>157</v>
      </c>
      <c r="E458" s="142" t="s">
        <v>44</v>
      </c>
      <c r="F458" s="143" t="s">
        <v>739</v>
      </c>
      <c r="H458" s="142" t="s">
        <v>44</v>
      </c>
      <c r="I458" s="144"/>
      <c r="L458" s="140"/>
      <c r="M458" s="145"/>
      <c r="T458" s="146"/>
      <c r="AT458" s="142" t="s">
        <v>157</v>
      </c>
      <c r="AU458" s="142" t="s">
        <v>92</v>
      </c>
      <c r="AV458" s="12" t="s">
        <v>90</v>
      </c>
      <c r="AW458" s="12" t="s">
        <v>42</v>
      </c>
      <c r="AX458" s="12" t="s">
        <v>82</v>
      </c>
      <c r="AY458" s="142" t="s">
        <v>145</v>
      </c>
    </row>
    <row r="459" spans="2:65" s="13" customFormat="1" ht="11.25">
      <c r="B459" s="147"/>
      <c r="D459" s="141" t="s">
        <v>157</v>
      </c>
      <c r="E459" s="148" t="s">
        <v>44</v>
      </c>
      <c r="F459" s="149" t="s">
        <v>740</v>
      </c>
      <c r="H459" s="150">
        <v>2.2000000000000002</v>
      </c>
      <c r="I459" s="151"/>
      <c r="L459" s="147"/>
      <c r="M459" s="152"/>
      <c r="T459" s="153"/>
      <c r="AT459" s="148" t="s">
        <v>157</v>
      </c>
      <c r="AU459" s="148" t="s">
        <v>92</v>
      </c>
      <c r="AV459" s="13" t="s">
        <v>92</v>
      </c>
      <c r="AW459" s="13" t="s">
        <v>42</v>
      </c>
      <c r="AX459" s="13" t="s">
        <v>82</v>
      </c>
      <c r="AY459" s="148" t="s">
        <v>145</v>
      </c>
    </row>
    <row r="460" spans="2:65" s="14" customFormat="1" ht="11.25">
      <c r="B460" s="154"/>
      <c r="D460" s="141" t="s">
        <v>157</v>
      </c>
      <c r="E460" s="155" t="s">
        <v>44</v>
      </c>
      <c r="F460" s="156" t="s">
        <v>160</v>
      </c>
      <c r="H460" s="157">
        <v>8.6999999999999993</v>
      </c>
      <c r="I460" s="158"/>
      <c r="L460" s="154"/>
      <c r="M460" s="159"/>
      <c r="T460" s="160"/>
      <c r="AT460" s="155" t="s">
        <v>157</v>
      </c>
      <c r="AU460" s="155" t="s">
        <v>92</v>
      </c>
      <c r="AV460" s="14" t="s">
        <v>153</v>
      </c>
      <c r="AW460" s="14" t="s">
        <v>42</v>
      </c>
      <c r="AX460" s="14" t="s">
        <v>90</v>
      </c>
      <c r="AY460" s="155" t="s">
        <v>145</v>
      </c>
    </row>
    <row r="461" spans="2:65" s="1" customFormat="1" ht="24.2" customHeight="1">
      <c r="B461" s="32"/>
      <c r="C461" s="123" t="s">
        <v>741</v>
      </c>
      <c r="D461" s="123" t="s">
        <v>148</v>
      </c>
      <c r="E461" s="124" t="s">
        <v>742</v>
      </c>
      <c r="F461" s="125" t="s">
        <v>743</v>
      </c>
      <c r="G461" s="126" t="s">
        <v>209</v>
      </c>
      <c r="H461" s="127">
        <v>3</v>
      </c>
      <c r="I461" s="128"/>
      <c r="J461" s="129">
        <f>ROUND(I461*H461,2)</f>
        <v>0</v>
      </c>
      <c r="K461" s="125" t="s">
        <v>152</v>
      </c>
      <c r="L461" s="32"/>
      <c r="M461" s="130" t="s">
        <v>44</v>
      </c>
      <c r="N461" s="131" t="s">
        <v>53</v>
      </c>
      <c r="P461" s="132">
        <f>O461*H461</f>
        <v>0</v>
      </c>
      <c r="Q461" s="132">
        <v>0</v>
      </c>
      <c r="R461" s="132">
        <f>Q461*H461</f>
        <v>0</v>
      </c>
      <c r="S461" s="132">
        <v>2.4E-2</v>
      </c>
      <c r="T461" s="133">
        <f>S461*H461</f>
        <v>7.2000000000000008E-2</v>
      </c>
      <c r="AR461" s="134" t="s">
        <v>263</v>
      </c>
      <c r="AT461" s="134" t="s">
        <v>148</v>
      </c>
      <c r="AU461" s="134" t="s">
        <v>92</v>
      </c>
      <c r="AY461" s="16" t="s">
        <v>145</v>
      </c>
      <c r="BE461" s="135">
        <f>IF(N461="základní",J461,0)</f>
        <v>0</v>
      </c>
      <c r="BF461" s="135">
        <f>IF(N461="snížená",J461,0)</f>
        <v>0</v>
      </c>
      <c r="BG461" s="135">
        <f>IF(N461="zákl. přenesená",J461,0)</f>
        <v>0</v>
      </c>
      <c r="BH461" s="135">
        <f>IF(N461="sníž. přenesená",J461,0)</f>
        <v>0</v>
      </c>
      <c r="BI461" s="135">
        <f>IF(N461="nulová",J461,0)</f>
        <v>0</v>
      </c>
      <c r="BJ461" s="16" t="s">
        <v>90</v>
      </c>
      <c r="BK461" s="135">
        <f>ROUND(I461*H461,2)</f>
        <v>0</v>
      </c>
      <c r="BL461" s="16" t="s">
        <v>263</v>
      </c>
      <c r="BM461" s="134" t="s">
        <v>744</v>
      </c>
    </row>
    <row r="462" spans="2:65" s="1" customFormat="1" ht="11.25">
      <c r="B462" s="32"/>
      <c r="D462" s="136" t="s">
        <v>155</v>
      </c>
      <c r="F462" s="137" t="s">
        <v>745</v>
      </c>
      <c r="I462" s="138"/>
      <c r="L462" s="32"/>
      <c r="M462" s="139"/>
      <c r="T462" s="53"/>
      <c r="AT462" s="16" t="s">
        <v>155</v>
      </c>
      <c r="AU462" s="16" t="s">
        <v>92</v>
      </c>
    </row>
    <row r="463" spans="2:65" s="1" customFormat="1" ht="33" customHeight="1">
      <c r="B463" s="32"/>
      <c r="C463" s="123" t="s">
        <v>746</v>
      </c>
      <c r="D463" s="123" t="s">
        <v>148</v>
      </c>
      <c r="E463" s="124" t="s">
        <v>747</v>
      </c>
      <c r="F463" s="125" t="s">
        <v>748</v>
      </c>
      <c r="G463" s="126" t="s">
        <v>228</v>
      </c>
      <c r="H463" s="127">
        <v>15.67</v>
      </c>
      <c r="I463" s="128"/>
      <c r="J463" s="129">
        <f>ROUND(I463*H463,2)</f>
        <v>0</v>
      </c>
      <c r="K463" s="125" t="s">
        <v>152</v>
      </c>
      <c r="L463" s="32"/>
      <c r="M463" s="130" t="s">
        <v>44</v>
      </c>
      <c r="N463" s="131" t="s">
        <v>53</v>
      </c>
      <c r="P463" s="132">
        <f>O463*H463</f>
        <v>0</v>
      </c>
      <c r="Q463" s="132">
        <v>0</v>
      </c>
      <c r="R463" s="132">
        <f>Q463*H463</f>
        <v>0</v>
      </c>
      <c r="S463" s="132">
        <v>0</v>
      </c>
      <c r="T463" s="133">
        <f>S463*H463</f>
        <v>0</v>
      </c>
      <c r="AR463" s="134" t="s">
        <v>263</v>
      </c>
      <c r="AT463" s="134" t="s">
        <v>148</v>
      </c>
      <c r="AU463" s="134" t="s">
        <v>92</v>
      </c>
      <c r="AY463" s="16" t="s">
        <v>145</v>
      </c>
      <c r="BE463" s="135">
        <f>IF(N463="základní",J463,0)</f>
        <v>0</v>
      </c>
      <c r="BF463" s="135">
        <f>IF(N463="snížená",J463,0)</f>
        <v>0</v>
      </c>
      <c r="BG463" s="135">
        <f>IF(N463="zákl. přenesená",J463,0)</f>
        <v>0</v>
      </c>
      <c r="BH463" s="135">
        <f>IF(N463="sníž. přenesená",J463,0)</f>
        <v>0</v>
      </c>
      <c r="BI463" s="135">
        <f>IF(N463="nulová",J463,0)</f>
        <v>0</v>
      </c>
      <c r="BJ463" s="16" t="s">
        <v>90</v>
      </c>
      <c r="BK463" s="135">
        <f>ROUND(I463*H463,2)</f>
        <v>0</v>
      </c>
      <c r="BL463" s="16" t="s">
        <v>263</v>
      </c>
      <c r="BM463" s="134" t="s">
        <v>749</v>
      </c>
    </row>
    <row r="464" spans="2:65" s="1" customFormat="1" ht="11.25">
      <c r="B464" s="32"/>
      <c r="D464" s="136" t="s">
        <v>155</v>
      </c>
      <c r="F464" s="137" t="s">
        <v>750</v>
      </c>
      <c r="I464" s="138"/>
      <c r="L464" s="32"/>
      <c r="M464" s="139"/>
      <c r="T464" s="53"/>
      <c r="AT464" s="16" t="s">
        <v>155</v>
      </c>
      <c r="AU464" s="16" t="s">
        <v>92</v>
      </c>
    </row>
    <row r="465" spans="2:65" s="13" customFormat="1" ht="11.25">
      <c r="B465" s="147"/>
      <c r="D465" s="141" t="s">
        <v>157</v>
      </c>
      <c r="E465" s="148" t="s">
        <v>44</v>
      </c>
      <c r="F465" s="149" t="s">
        <v>751</v>
      </c>
      <c r="H465" s="150">
        <v>8.49</v>
      </c>
      <c r="I465" s="151"/>
      <c r="L465" s="147"/>
      <c r="M465" s="152"/>
      <c r="T465" s="153"/>
      <c r="AT465" s="148" t="s">
        <v>157</v>
      </c>
      <c r="AU465" s="148" t="s">
        <v>92</v>
      </c>
      <c r="AV465" s="13" t="s">
        <v>92</v>
      </c>
      <c r="AW465" s="13" t="s">
        <v>42</v>
      </c>
      <c r="AX465" s="13" t="s">
        <v>82</v>
      </c>
      <c r="AY465" s="148" t="s">
        <v>145</v>
      </c>
    </row>
    <row r="466" spans="2:65" s="13" customFormat="1" ht="11.25">
      <c r="B466" s="147"/>
      <c r="D466" s="141" t="s">
        <v>157</v>
      </c>
      <c r="E466" s="148" t="s">
        <v>44</v>
      </c>
      <c r="F466" s="149" t="s">
        <v>752</v>
      </c>
      <c r="H466" s="150">
        <v>7.18</v>
      </c>
      <c r="I466" s="151"/>
      <c r="L466" s="147"/>
      <c r="M466" s="152"/>
      <c r="T466" s="153"/>
      <c r="AT466" s="148" t="s">
        <v>157</v>
      </c>
      <c r="AU466" s="148" t="s">
        <v>92</v>
      </c>
      <c r="AV466" s="13" t="s">
        <v>92</v>
      </c>
      <c r="AW466" s="13" t="s">
        <v>42</v>
      </c>
      <c r="AX466" s="13" t="s">
        <v>82</v>
      </c>
      <c r="AY466" s="148" t="s">
        <v>145</v>
      </c>
    </row>
    <row r="467" spans="2:65" s="14" customFormat="1" ht="11.25">
      <c r="B467" s="154"/>
      <c r="D467" s="141" t="s">
        <v>157</v>
      </c>
      <c r="E467" s="155" t="s">
        <v>44</v>
      </c>
      <c r="F467" s="156" t="s">
        <v>160</v>
      </c>
      <c r="H467" s="157">
        <v>15.67</v>
      </c>
      <c r="I467" s="158"/>
      <c r="L467" s="154"/>
      <c r="M467" s="159"/>
      <c r="T467" s="160"/>
      <c r="AT467" s="155" t="s">
        <v>157</v>
      </c>
      <c r="AU467" s="155" t="s">
        <v>92</v>
      </c>
      <c r="AV467" s="14" t="s">
        <v>153</v>
      </c>
      <c r="AW467" s="14" t="s">
        <v>42</v>
      </c>
      <c r="AX467" s="14" t="s">
        <v>90</v>
      </c>
      <c r="AY467" s="155" t="s">
        <v>145</v>
      </c>
    </row>
    <row r="468" spans="2:65" s="1" customFormat="1" ht="24.2" customHeight="1">
      <c r="B468" s="32"/>
      <c r="C468" s="161" t="s">
        <v>753</v>
      </c>
      <c r="D468" s="161" t="s">
        <v>699</v>
      </c>
      <c r="E468" s="162" t="s">
        <v>754</v>
      </c>
      <c r="F468" s="163" t="s">
        <v>755</v>
      </c>
      <c r="G468" s="164" t="s">
        <v>228</v>
      </c>
      <c r="H468" s="165">
        <v>19.588000000000001</v>
      </c>
      <c r="I468" s="166"/>
      <c r="J468" s="167">
        <f>ROUND(I468*H468,2)</f>
        <v>0</v>
      </c>
      <c r="K468" s="163" t="s">
        <v>152</v>
      </c>
      <c r="L468" s="168"/>
      <c r="M468" s="169" t="s">
        <v>44</v>
      </c>
      <c r="N468" s="170" t="s">
        <v>53</v>
      </c>
      <c r="P468" s="132">
        <f>O468*H468</f>
        <v>0</v>
      </c>
      <c r="Q468" s="132">
        <v>7.0000000000000001E-3</v>
      </c>
      <c r="R468" s="132">
        <f>Q468*H468</f>
        <v>0.13711600000000002</v>
      </c>
      <c r="S468" s="132">
        <v>0</v>
      </c>
      <c r="T468" s="133">
        <f>S468*H468</f>
        <v>0</v>
      </c>
      <c r="AR468" s="134" t="s">
        <v>376</v>
      </c>
      <c r="AT468" s="134" t="s">
        <v>699</v>
      </c>
      <c r="AU468" s="134" t="s">
        <v>92</v>
      </c>
      <c r="AY468" s="16" t="s">
        <v>145</v>
      </c>
      <c r="BE468" s="135">
        <f>IF(N468="základní",J468,0)</f>
        <v>0</v>
      </c>
      <c r="BF468" s="135">
        <f>IF(N468="snížená",J468,0)</f>
        <v>0</v>
      </c>
      <c r="BG468" s="135">
        <f>IF(N468="zákl. přenesená",J468,0)</f>
        <v>0</v>
      </c>
      <c r="BH468" s="135">
        <f>IF(N468="sníž. přenesená",J468,0)</f>
        <v>0</v>
      </c>
      <c r="BI468" s="135">
        <f>IF(N468="nulová",J468,0)</f>
        <v>0</v>
      </c>
      <c r="BJ468" s="16" t="s">
        <v>90</v>
      </c>
      <c r="BK468" s="135">
        <f>ROUND(I468*H468,2)</f>
        <v>0</v>
      </c>
      <c r="BL468" s="16" t="s">
        <v>263</v>
      </c>
      <c r="BM468" s="134" t="s">
        <v>756</v>
      </c>
    </row>
    <row r="469" spans="2:65" s="13" customFormat="1" ht="11.25">
      <c r="B469" s="147"/>
      <c r="D469" s="141" t="s">
        <v>157</v>
      </c>
      <c r="F469" s="149" t="s">
        <v>757</v>
      </c>
      <c r="H469" s="150">
        <v>19.588000000000001</v>
      </c>
      <c r="I469" s="151"/>
      <c r="L469" s="147"/>
      <c r="M469" s="152"/>
      <c r="T469" s="153"/>
      <c r="AT469" s="148" t="s">
        <v>157</v>
      </c>
      <c r="AU469" s="148" t="s">
        <v>92</v>
      </c>
      <c r="AV469" s="13" t="s">
        <v>92</v>
      </c>
      <c r="AW469" s="13" t="s">
        <v>4</v>
      </c>
      <c r="AX469" s="13" t="s">
        <v>90</v>
      </c>
      <c r="AY469" s="148" t="s">
        <v>145</v>
      </c>
    </row>
    <row r="470" spans="2:65" s="1" customFormat="1" ht="24.2" customHeight="1">
      <c r="B470" s="32"/>
      <c r="C470" s="123" t="s">
        <v>758</v>
      </c>
      <c r="D470" s="123" t="s">
        <v>148</v>
      </c>
      <c r="E470" s="124" t="s">
        <v>759</v>
      </c>
      <c r="F470" s="125" t="s">
        <v>760</v>
      </c>
      <c r="G470" s="126" t="s">
        <v>209</v>
      </c>
      <c r="H470" s="127">
        <v>1</v>
      </c>
      <c r="I470" s="128"/>
      <c r="J470" s="129">
        <f>ROUND(I470*H470,2)</f>
        <v>0</v>
      </c>
      <c r="K470" s="125" t="s">
        <v>44</v>
      </c>
      <c r="L470" s="32"/>
      <c r="M470" s="130" t="s">
        <v>44</v>
      </c>
      <c r="N470" s="131" t="s">
        <v>53</v>
      </c>
      <c r="P470" s="132">
        <f>O470*H470</f>
        <v>0</v>
      </c>
      <c r="Q470" s="132">
        <v>0.08</v>
      </c>
      <c r="R470" s="132">
        <f>Q470*H470</f>
        <v>0.08</v>
      </c>
      <c r="S470" s="132">
        <v>0</v>
      </c>
      <c r="T470" s="133">
        <f>S470*H470</f>
        <v>0</v>
      </c>
      <c r="AR470" s="134" t="s">
        <v>263</v>
      </c>
      <c r="AT470" s="134" t="s">
        <v>148</v>
      </c>
      <c r="AU470" s="134" t="s">
        <v>92</v>
      </c>
      <c r="AY470" s="16" t="s">
        <v>145</v>
      </c>
      <c r="BE470" s="135">
        <f>IF(N470="základní",J470,0)</f>
        <v>0</v>
      </c>
      <c r="BF470" s="135">
        <f>IF(N470="snížená",J470,0)</f>
        <v>0</v>
      </c>
      <c r="BG470" s="135">
        <f>IF(N470="zákl. přenesená",J470,0)</f>
        <v>0</v>
      </c>
      <c r="BH470" s="135">
        <f>IF(N470="sníž. přenesená",J470,0)</f>
        <v>0</v>
      </c>
      <c r="BI470" s="135">
        <f>IF(N470="nulová",J470,0)</f>
        <v>0</v>
      </c>
      <c r="BJ470" s="16" t="s">
        <v>90</v>
      </c>
      <c r="BK470" s="135">
        <f>ROUND(I470*H470,2)</f>
        <v>0</v>
      </c>
      <c r="BL470" s="16" t="s">
        <v>263</v>
      </c>
      <c r="BM470" s="134" t="s">
        <v>761</v>
      </c>
    </row>
    <row r="471" spans="2:65" s="11" customFormat="1" ht="22.9" customHeight="1">
      <c r="B471" s="111"/>
      <c r="D471" s="112" t="s">
        <v>81</v>
      </c>
      <c r="E471" s="121" t="s">
        <v>762</v>
      </c>
      <c r="F471" s="121" t="s">
        <v>763</v>
      </c>
      <c r="I471" s="114"/>
      <c r="J471" s="122">
        <f>BK471</f>
        <v>0</v>
      </c>
      <c r="L471" s="111"/>
      <c r="M471" s="116"/>
      <c r="P471" s="117">
        <f>SUM(P472:P505)</f>
        <v>0</v>
      </c>
      <c r="R471" s="117">
        <f>SUM(R472:R505)</f>
        <v>0.97518000000000005</v>
      </c>
      <c r="T471" s="118">
        <f>SUM(T472:T505)</f>
        <v>0.91923999999999995</v>
      </c>
      <c r="AR471" s="112" t="s">
        <v>92</v>
      </c>
      <c r="AT471" s="119" t="s">
        <v>81</v>
      </c>
      <c r="AU471" s="119" t="s">
        <v>90</v>
      </c>
      <c r="AY471" s="112" t="s">
        <v>145</v>
      </c>
      <c r="BK471" s="120">
        <f>SUM(BK472:BK505)</f>
        <v>0</v>
      </c>
    </row>
    <row r="472" spans="2:65" s="1" customFormat="1" ht="21.75" customHeight="1">
      <c r="B472" s="32"/>
      <c r="C472" s="123" t="s">
        <v>764</v>
      </c>
      <c r="D472" s="123" t="s">
        <v>148</v>
      </c>
      <c r="E472" s="124" t="s">
        <v>765</v>
      </c>
      <c r="F472" s="125" t="s">
        <v>766</v>
      </c>
      <c r="G472" s="126" t="s">
        <v>163</v>
      </c>
      <c r="H472" s="127">
        <v>6.44</v>
      </c>
      <c r="I472" s="128"/>
      <c r="J472" s="129">
        <f>ROUND(I472*H472,2)</f>
        <v>0</v>
      </c>
      <c r="K472" s="125" t="s">
        <v>152</v>
      </c>
      <c r="L472" s="32"/>
      <c r="M472" s="130" t="s">
        <v>44</v>
      </c>
      <c r="N472" s="131" t="s">
        <v>53</v>
      </c>
      <c r="P472" s="132">
        <f>O472*H472</f>
        <v>0</v>
      </c>
      <c r="Q472" s="132">
        <v>0</v>
      </c>
      <c r="R472" s="132">
        <f>Q472*H472</f>
        <v>0</v>
      </c>
      <c r="S472" s="132">
        <v>3.3000000000000002E-2</v>
      </c>
      <c r="T472" s="133">
        <f>S472*H472</f>
        <v>0.21252000000000001</v>
      </c>
      <c r="AR472" s="134" t="s">
        <v>263</v>
      </c>
      <c r="AT472" s="134" t="s">
        <v>148</v>
      </c>
      <c r="AU472" s="134" t="s">
        <v>92</v>
      </c>
      <c r="AY472" s="16" t="s">
        <v>145</v>
      </c>
      <c r="BE472" s="135">
        <f>IF(N472="základní",J472,0)</f>
        <v>0</v>
      </c>
      <c r="BF472" s="135">
        <f>IF(N472="snížená",J472,0)</f>
        <v>0</v>
      </c>
      <c r="BG472" s="135">
        <f>IF(N472="zákl. přenesená",J472,0)</f>
        <v>0</v>
      </c>
      <c r="BH472" s="135">
        <f>IF(N472="sníž. přenesená",J472,0)</f>
        <v>0</v>
      </c>
      <c r="BI472" s="135">
        <f>IF(N472="nulová",J472,0)</f>
        <v>0</v>
      </c>
      <c r="BJ472" s="16" t="s">
        <v>90</v>
      </c>
      <c r="BK472" s="135">
        <f>ROUND(I472*H472,2)</f>
        <v>0</v>
      </c>
      <c r="BL472" s="16" t="s">
        <v>263</v>
      </c>
      <c r="BM472" s="134" t="s">
        <v>767</v>
      </c>
    </row>
    <row r="473" spans="2:65" s="1" customFormat="1" ht="11.25">
      <c r="B473" s="32"/>
      <c r="D473" s="136" t="s">
        <v>155</v>
      </c>
      <c r="F473" s="137" t="s">
        <v>768</v>
      </c>
      <c r="I473" s="138"/>
      <c r="L473" s="32"/>
      <c r="M473" s="139"/>
      <c r="T473" s="53"/>
      <c r="AT473" s="16" t="s">
        <v>155</v>
      </c>
      <c r="AU473" s="16" t="s">
        <v>92</v>
      </c>
    </row>
    <row r="474" spans="2:65" s="13" customFormat="1" ht="11.25">
      <c r="B474" s="147"/>
      <c r="D474" s="141" t="s">
        <v>157</v>
      </c>
      <c r="E474" s="148" t="s">
        <v>44</v>
      </c>
      <c r="F474" s="149" t="s">
        <v>769</v>
      </c>
      <c r="H474" s="150">
        <v>6.44</v>
      </c>
      <c r="I474" s="151"/>
      <c r="L474" s="147"/>
      <c r="M474" s="152"/>
      <c r="T474" s="153"/>
      <c r="AT474" s="148" t="s">
        <v>157</v>
      </c>
      <c r="AU474" s="148" t="s">
        <v>92</v>
      </c>
      <c r="AV474" s="13" t="s">
        <v>92</v>
      </c>
      <c r="AW474" s="13" t="s">
        <v>42</v>
      </c>
      <c r="AX474" s="13" t="s">
        <v>82</v>
      </c>
      <c r="AY474" s="148" t="s">
        <v>145</v>
      </c>
    </row>
    <row r="475" spans="2:65" s="14" customFormat="1" ht="11.25">
      <c r="B475" s="154"/>
      <c r="D475" s="141" t="s">
        <v>157</v>
      </c>
      <c r="E475" s="155" t="s">
        <v>44</v>
      </c>
      <c r="F475" s="156" t="s">
        <v>160</v>
      </c>
      <c r="H475" s="157">
        <v>6.44</v>
      </c>
      <c r="I475" s="158"/>
      <c r="L475" s="154"/>
      <c r="M475" s="159"/>
      <c r="T475" s="160"/>
      <c r="AT475" s="155" t="s">
        <v>157</v>
      </c>
      <c r="AU475" s="155" t="s">
        <v>92</v>
      </c>
      <c r="AV475" s="14" t="s">
        <v>153</v>
      </c>
      <c r="AW475" s="14" t="s">
        <v>42</v>
      </c>
      <c r="AX475" s="14" t="s">
        <v>90</v>
      </c>
      <c r="AY475" s="155" t="s">
        <v>145</v>
      </c>
    </row>
    <row r="476" spans="2:65" s="1" customFormat="1" ht="33" customHeight="1">
      <c r="B476" s="32"/>
      <c r="C476" s="123" t="s">
        <v>770</v>
      </c>
      <c r="D476" s="123" t="s">
        <v>148</v>
      </c>
      <c r="E476" s="124" t="s">
        <v>771</v>
      </c>
      <c r="F476" s="125" t="s">
        <v>772</v>
      </c>
      <c r="G476" s="126" t="s">
        <v>163</v>
      </c>
      <c r="H476" s="127">
        <v>5.95</v>
      </c>
      <c r="I476" s="128"/>
      <c r="J476" s="129">
        <f>ROUND(I476*H476,2)</f>
        <v>0</v>
      </c>
      <c r="K476" s="125" t="s">
        <v>152</v>
      </c>
      <c r="L476" s="32"/>
      <c r="M476" s="130" t="s">
        <v>44</v>
      </c>
      <c r="N476" s="131" t="s">
        <v>53</v>
      </c>
      <c r="P476" s="132">
        <f>O476*H476</f>
        <v>0</v>
      </c>
      <c r="Q476" s="132">
        <v>0</v>
      </c>
      <c r="R476" s="132">
        <f>Q476*H476</f>
        <v>0</v>
      </c>
      <c r="S476" s="132">
        <v>0.04</v>
      </c>
      <c r="T476" s="133">
        <f>S476*H476</f>
        <v>0.23800000000000002</v>
      </c>
      <c r="AR476" s="134" t="s">
        <v>263</v>
      </c>
      <c r="AT476" s="134" t="s">
        <v>148</v>
      </c>
      <c r="AU476" s="134" t="s">
        <v>92</v>
      </c>
      <c r="AY476" s="16" t="s">
        <v>145</v>
      </c>
      <c r="BE476" s="135">
        <f>IF(N476="základní",J476,0)</f>
        <v>0</v>
      </c>
      <c r="BF476" s="135">
        <f>IF(N476="snížená",J476,0)</f>
        <v>0</v>
      </c>
      <c r="BG476" s="135">
        <f>IF(N476="zákl. přenesená",J476,0)</f>
        <v>0</v>
      </c>
      <c r="BH476" s="135">
        <f>IF(N476="sníž. přenesená",J476,0)</f>
        <v>0</v>
      </c>
      <c r="BI476" s="135">
        <f>IF(N476="nulová",J476,0)</f>
        <v>0</v>
      </c>
      <c r="BJ476" s="16" t="s">
        <v>90</v>
      </c>
      <c r="BK476" s="135">
        <f>ROUND(I476*H476,2)</f>
        <v>0</v>
      </c>
      <c r="BL476" s="16" t="s">
        <v>263</v>
      </c>
      <c r="BM476" s="134" t="s">
        <v>773</v>
      </c>
    </row>
    <row r="477" spans="2:65" s="1" customFormat="1" ht="11.25">
      <c r="B477" s="32"/>
      <c r="D477" s="136" t="s">
        <v>155</v>
      </c>
      <c r="F477" s="137" t="s">
        <v>774</v>
      </c>
      <c r="I477" s="138"/>
      <c r="L477" s="32"/>
      <c r="M477" s="139"/>
      <c r="T477" s="53"/>
      <c r="AT477" s="16" t="s">
        <v>155</v>
      </c>
      <c r="AU477" s="16" t="s">
        <v>92</v>
      </c>
    </row>
    <row r="478" spans="2:65" s="13" customFormat="1" ht="11.25">
      <c r="B478" s="147"/>
      <c r="D478" s="141" t="s">
        <v>157</v>
      </c>
      <c r="E478" s="148" t="s">
        <v>44</v>
      </c>
      <c r="F478" s="149" t="s">
        <v>775</v>
      </c>
      <c r="H478" s="150">
        <v>5.95</v>
      </c>
      <c r="I478" s="151"/>
      <c r="L478" s="147"/>
      <c r="M478" s="152"/>
      <c r="T478" s="153"/>
      <c r="AT478" s="148" t="s">
        <v>157</v>
      </c>
      <c r="AU478" s="148" t="s">
        <v>92</v>
      </c>
      <c r="AV478" s="13" t="s">
        <v>92</v>
      </c>
      <c r="AW478" s="13" t="s">
        <v>42</v>
      </c>
      <c r="AX478" s="13" t="s">
        <v>82</v>
      </c>
      <c r="AY478" s="148" t="s">
        <v>145</v>
      </c>
    </row>
    <row r="479" spans="2:65" s="14" customFormat="1" ht="11.25">
      <c r="B479" s="154"/>
      <c r="D479" s="141" t="s">
        <v>157</v>
      </c>
      <c r="E479" s="155" t="s">
        <v>44</v>
      </c>
      <c r="F479" s="156" t="s">
        <v>160</v>
      </c>
      <c r="H479" s="157">
        <v>5.95</v>
      </c>
      <c r="I479" s="158"/>
      <c r="L479" s="154"/>
      <c r="M479" s="159"/>
      <c r="T479" s="160"/>
      <c r="AT479" s="155" t="s">
        <v>157</v>
      </c>
      <c r="AU479" s="155" t="s">
        <v>92</v>
      </c>
      <c r="AV479" s="14" t="s">
        <v>153</v>
      </c>
      <c r="AW479" s="14" t="s">
        <v>42</v>
      </c>
      <c r="AX479" s="14" t="s">
        <v>90</v>
      </c>
      <c r="AY479" s="155" t="s">
        <v>145</v>
      </c>
    </row>
    <row r="480" spans="2:65" s="1" customFormat="1" ht="21.75" customHeight="1">
      <c r="B480" s="32"/>
      <c r="C480" s="123" t="s">
        <v>776</v>
      </c>
      <c r="D480" s="123" t="s">
        <v>148</v>
      </c>
      <c r="E480" s="124" t="s">
        <v>777</v>
      </c>
      <c r="F480" s="125" t="s">
        <v>778</v>
      </c>
      <c r="G480" s="126" t="s">
        <v>163</v>
      </c>
      <c r="H480" s="127">
        <v>18.600000000000001</v>
      </c>
      <c r="I480" s="128"/>
      <c r="J480" s="129">
        <f>ROUND(I480*H480,2)</f>
        <v>0</v>
      </c>
      <c r="K480" s="125" t="s">
        <v>152</v>
      </c>
      <c r="L480" s="32"/>
      <c r="M480" s="130" t="s">
        <v>44</v>
      </c>
      <c r="N480" s="131" t="s">
        <v>53</v>
      </c>
      <c r="P480" s="132">
        <f>O480*H480</f>
        <v>0</v>
      </c>
      <c r="Q480" s="132">
        <v>0</v>
      </c>
      <c r="R480" s="132">
        <f>Q480*H480</f>
        <v>0</v>
      </c>
      <c r="S480" s="132">
        <v>1.7999999999999999E-2</v>
      </c>
      <c r="T480" s="133">
        <f>S480*H480</f>
        <v>0.33479999999999999</v>
      </c>
      <c r="AR480" s="134" t="s">
        <v>263</v>
      </c>
      <c r="AT480" s="134" t="s">
        <v>148</v>
      </c>
      <c r="AU480" s="134" t="s">
        <v>92</v>
      </c>
      <c r="AY480" s="16" t="s">
        <v>145</v>
      </c>
      <c r="BE480" s="135">
        <f>IF(N480="základní",J480,0)</f>
        <v>0</v>
      </c>
      <c r="BF480" s="135">
        <f>IF(N480="snížená",J480,0)</f>
        <v>0</v>
      </c>
      <c r="BG480" s="135">
        <f>IF(N480="zákl. přenesená",J480,0)</f>
        <v>0</v>
      </c>
      <c r="BH480" s="135">
        <f>IF(N480="sníž. přenesená",J480,0)</f>
        <v>0</v>
      </c>
      <c r="BI480" s="135">
        <f>IF(N480="nulová",J480,0)</f>
        <v>0</v>
      </c>
      <c r="BJ480" s="16" t="s">
        <v>90</v>
      </c>
      <c r="BK480" s="135">
        <f>ROUND(I480*H480,2)</f>
        <v>0</v>
      </c>
      <c r="BL480" s="16" t="s">
        <v>263</v>
      </c>
      <c r="BM480" s="134" t="s">
        <v>779</v>
      </c>
    </row>
    <row r="481" spans="2:65" s="1" customFormat="1" ht="11.25">
      <c r="B481" s="32"/>
      <c r="D481" s="136" t="s">
        <v>155</v>
      </c>
      <c r="F481" s="137" t="s">
        <v>780</v>
      </c>
      <c r="I481" s="138"/>
      <c r="L481" s="32"/>
      <c r="M481" s="139"/>
      <c r="T481" s="53"/>
      <c r="AT481" s="16" t="s">
        <v>155</v>
      </c>
      <c r="AU481" s="16" t="s">
        <v>92</v>
      </c>
    </row>
    <row r="482" spans="2:65" s="12" customFormat="1" ht="11.25">
      <c r="B482" s="140"/>
      <c r="D482" s="141" t="s">
        <v>157</v>
      </c>
      <c r="E482" s="142" t="s">
        <v>44</v>
      </c>
      <c r="F482" s="143" t="s">
        <v>781</v>
      </c>
      <c r="H482" s="142" t="s">
        <v>44</v>
      </c>
      <c r="I482" s="144"/>
      <c r="L482" s="140"/>
      <c r="M482" s="145"/>
      <c r="T482" s="146"/>
      <c r="AT482" s="142" t="s">
        <v>157</v>
      </c>
      <c r="AU482" s="142" t="s">
        <v>92</v>
      </c>
      <c r="AV482" s="12" t="s">
        <v>90</v>
      </c>
      <c r="AW482" s="12" t="s">
        <v>42</v>
      </c>
      <c r="AX482" s="12" t="s">
        <v>82</v>
      </c>
      <c r="AY482" s="142" t="s">
        <v>145</v>
      </c>
    </row>
    <row r="483" spans="2:65" s="13" customFormat="1" ht="11.25">
      <c r="B483" s="147"/>
      <c r="D483" s="141" t="s">
        <v>157</v>
      </c>
      <c r="E483" s="148" t="s">
        <v>44</v>
      </c>
      <c r="F483" s="149" t="s">
        <v>782</v>
      </c>
      <c r="H483" s="150">
        <v>18.600000000000001</v>
      </c>
      <c r="I483" s="151"/>
      <c r="L483" s="147"/>
      <c r="M483" s="152"/>
      <c r="T483" s="153"/>
      <c r="AT483" s="148" t="s">
        <v>157</v>
      </c>
      <c r="AU483" s="148" t="s">
        <v>92</v>
      </c>
      <c r="AV483" s="13" t="s">
        <v>92</v>
      </c>
      <c r="AW483" s="13" t="s">
        <v>42</v>
      </c>
      <c r="AX483" s="13" t="s">
        <v>82</v>
      </c>
      <c r="AY483" s="148" t="s">
        <v>145</v>
      </c>
    </row>
    <row r="484" spans="2:65" s="14" customFormat="1" ht="11.25">
      <c r="B484" s="154"/>
      <c r="D484" s="141" t="s">
        <v>157</v>
      </c>
      <c r="E484" s="155" t="s">
        <v>44</v>
      </c>
      <c r="F484" s="156" t="s">
        <v>160</v>
      </c>
      <c r="H484" s="157">
        <v>18.600000000000001</v>
      </c>
      <c r="I484" s="158"/>
      <c r="L484" s="154"/>
      <c r="M484" s="159"/>
      <c r="T484" s="160"/>
      <c r="AT484" s="155" t="s">
        <v>157</v>
      </c>
      <c r="AU484" s="155" t="s">
        <v>92</v>
      </c>
      <c r="AV484" s="14" t="s">
        <v>153</v>
      </c>
      <c r="AW484" s="14" t="s">
        <v>42</v>
      </c>
      <c r="AX484" s="14" t="s">
        <v>90</v>
      </c>
      <c r="AY484" s="155" t="s">
        <v>145</v>
      </c>
    </row>
    <row r="485" spans="2:65" s="1" customFormat="1" ht="16.5" customHeight="1">
      <c r="B485" s="32"/>
      <c r="C485" s="123" t="s">
        <v>783</v>
      </c>
      <c r="D485" s="123" t="s">
        <v>148</v>
      </c>
      <c r="E485" s="124" t="s">
        <v>784</v>
      </c>
      <c r="F485" s="125" t="s">
        <v>785</v>
      </c>
      <c r="G485" s="126" t="s">
        <v>163</v>
      </c>
      <c r="H485" s="127">
        <v>19.920000000000002</v>
      </c>
      <c r="I485" s="128"/>
      <c r="J485" s="129">
        <f>ROUND(I485*H485,2)</f>
        <v>0</v>
      </c>
      <c r="K485" s="125" t="s">
        <v>152</v>
      </c>
      <c r="L485" s="32"/>
      <c r="M485" s="130" t="s">
        <v>44</v>
      </c>
      <c r="N485" s="131" t="s">
        <v>53</v>
      </c>
      <c r="P485" s="132">
        <f>O485*H485</f>
        <v>0</v>
      </c>
      <c r="Q485" s="132">
        <v>0</v>
      </c>
      <c r="R485" s="132">
        <f>Q485*H485</f>
        <v>0</v>
      </c>
      <c r="S485" s="132">
        <v>4.0000000000000001E-3</v>
      </c>
      <c r="T485" s="133">
        <f>S485*H485</f>
        <v>7.9680000000000015E-2</v>
      </c>
      <c r="AR485" s="134" t="s">
        <v>263</v>
      </c>
      <c r="AT485" s="134" t="s">
        <v>148</v>
      </c>
      <c r="AU485" s="134" t="s">
        <v>92</v>
      </c>
      <c r="AY485" s="16" t="s">
        <v>145</v>
      </c>
      <c r="BE485" s="135">
        <f>IF(N485="základní",J485,0)</f>
        <v>0</v>
      </c>
      <c r="BF485" s="135">
        <f>IF(N485="snížená",J485,0)</f>
        <v>0</v>
      </c>
      <c r="BG485" s="135">
        <f>IF(N485="zákl. přenesená",J485,0)</f>
        <v>0</v>
      </c>
      <c r="BH485" s="135">
        <f>IF(N485="sníž. přenesená",J485,0)</f>
        <v>0</v>
      </c>
      <c r="BI485" s="135">
        <f>IF(N485="nulová",J485,0)</f>
        <v>0</v>
      </c>
      <c r="BJ485" s="16" t="s">
        <v>90</v>
      </c>
      <c r="BK485" s="135">
        <f>ROUND(I485*H485,2)</f>
        <v>0</v>
      </c>
      <c r="BL485" s="16" t="s">
        <v>263</v>
      </c>
      <c r="BM485" s="134" t="s">
        <v>786</v>
      </c>
    </row>
    <row r="486" spans="2:65" s="1" customFormat="1" ht="11.25">
      <c r="B486" s="32"/>
      <c r="D486" s="136" t="s">
        <v>155</v>
      </c>
      <c r="F486" s="137" t="s">
        <v>787</v>
      </c>
      <c r="I486" s="138"/>
      <c r="L486" s="32"/>
      <c r="M486" s="139"/>
      <c r="T486" s="53"/>
      <c r="AT486" s="16" t="s">
        <v>155</v>
      </c>
      <c r="AU486" s="16" t="s">
        <v>92</v>
      </c>
    </row>
    <row r="487" spans="2:65" s="13" customFormat="1" ht="11.25">
      <c r="B487" s="147"/>
      <c r="D487" s="141" t="s">
        <v>157</v>
      </c>
      <c r="E487" s="148" t="s">
        <v>44</v>
      </c>
      <c r="F487" s="149" t="s">
        <v>788</v>
      </c>
      <c r="H487" s="150">
        <v>19.920000000000002</v>
      </c>
      <c r="I487" s="151"/>
      <c r="L487" s="147"/>
      <c r="M487" s="152"/>
      <c r="T487" s="153"/>
      <c r="AT487" s="148" t="s">
        <v>157</v>
      </c>
      <c r="AU487" s="148" t="s">
        <v>92</v>
      </c>
      <c r="AV487" s="13" t="s">
        <v>92</v>
      </c>
      <c r="AW487" s="13" t="s">
        <v>42</v>
      </c>
      <c r="AX487" s="13" t="s">
        <v>82</v>
      </c>
      <c r="AY487" s="148" t="s">
        <v>145</v>
      </c>
    </row>
    <row r="488" spans="2:65" s="14" customFormat="1" ht="11.25">
      <c r="B488" s="154"/>
      <c r="D488" s="141" t="s">
        <v>157</v>
      </c>
      <c r="E488" s="155" t="s">
        <v>44</v>
      </c>
      <c r="F488" s="156" t="s">
        <v>160</v>
      </c>
      <c r="H488" s="157">
        <v>19.920000000000002</v>
      </c>
      <c r="I488" s="158"/>
      <c r="L488" s="154"/>
      <c r="M488" s="159"/>
      <c r="T488" s="160"/>
      <c r="AT488" s="155" t="s">
        <v>157</v>
      </c>
      <c r="AU488" s="155" t="s">
        <v>92</v>
      </c>
      <c r="AV488" s="14" t="s">
        <v>153</v>
      </c>
      <c r="AW488" s="14" t="s">
        <v>42</v>
      </c>
      <c r="AX488" s="14" t="s">
        <v>90</v>
      </c>
      <c r="AY488" s="155" t="s">
        <v>145</v>
      </c>
    </row>
    <row r="489" spans="2:65" s="1" customFormat="1" ht="16.5" customHeight="1">
      <c r="B489" s="32"/>
      <c r="C489" s="123" t="s">
        <v>789</v>
      </c>
      <c r="D489" s="123" t="s">
        <v>148</v>
      </c>
      <c r="E489" s="124" t="s">
        <v>790</v>
      </c>
      <c r="F489" s="125" t="s">
        <v>791</v>
      </c>
      <c r="G489" s="126" t="s">
        <v>163</v>
      </c>
      <c r="H489" s="127">
        <v>3.6</v>
      </c>
      <c r="I489" s="128"/>
      <c r="J489" s="129">
        <f>ROUND(I489*H489,2)</f>
        <v>0</v>
      </c>
      <c r="K489" s="125" t="s">
        <v>44</v>
      </c>
      <c r="L489" s="32"/>
      <c r="M489" s="130" t="s">
        <v>44</v>
      </c>
      <c r="N489" s="131" t="s">
        <v>53</v>
      </c>
      <c r="P489" s="132">
        <f>O489*H489</f>
        <v>0</v>
      </c>
      <c r="Q489" s="132">
        <v>0</v>
      </c>
      <c r="R489" s="132">
        <f>Q489*H489</f>
        <v>0</v>
      </c>
      <c r="S489" s="132">
        <v>4.0000000000000001E-3</v>
      </c>
      <c r="T489" s="133">
        <f>S489*H489</f>
        <v>1.4400000000000001E-2</v>
      </c>
      <c r="AR489" s="134" t="s">
        <v>263</v>
      </c>
      <c r="AT489" s="134" t="s">
        <v>148</v>
      </c>
      <c r="AU489" s="134" t="s">
        <v>92</v>
      </c>
      <c r="AY489" s="16" t="s">
        <v>145</v>
      </c>
      <c r="BE489" s="135">
        <f>IF(N489="základní",J489,0)</f>
        <v>0</v>
      </c>
      <c r="BF489" s="135">
        <f>IF(N489="snížená",J489,0)</f>
        <v>0</v>
      </c>
      <c r="BG489" s="135">
        <f>IF(N489="zákl. přenesená",J489,0)</f>
        <v>0</v>
      </c>
      <c r="BH489" s="135">
        <f>IF(N489="sníž. přenesená",J489,0)</f>
        <v>0</v>
      </c>
      <c r="BI489" s="135">
        <f>IF(N489="nulová",J489,0)</f>
        <v>0</v>
      </c>
      <c r="BJ489" s="16" t="s">
        <v>90</v>
      </c>
      <c r="BK489" s="135">
        <f>ROUND(I489*H489,2)</f>
        <v>0</v>
      </c>
      <c r="BL489" s="16" t="s">
        <v>263</v>
      </c>
      <c r="BM489" s="134" t="s">
        <v>792</v>
      </c>
    </row>
    <row r="490" spans="2:65" s="13" customFormat="1" ht="11.25">
      <c r="B490" s="147"/>
      <c r="D490" s="141" t="s">
        <v>157</v>
      </c>
      <c r="E490" s="148" t="s">
        <v>44</v>
      </c>
      <c r="F490" s="149" t="s">
        <v>793</v>
      </c>
      <c r="H490" s="150">
        <v>3.6</v>
      </c>
      <c r="I490" s="151"/>
      <c r="L490" s="147"/>
      <c r="M490" s="152"/>
      <c r="T490" s="153"/>
      <c r="AT490" s="148" t="s">
        <v>157</v>
      </c>
      <c r="AU490" s="148" t="s">
        <v>92</v>
      </c>
      <c r="AV490" s="13" t="s">
        <v>92</v>
      </c>
      <c r="AW490" s="13" t="s">
        <v>42</v>
      </c>
      <c r="AX490" s="13" t="s">
        <v>82</v>
      </c>
      <c r="AY490" s="148" t="s">
        <v>145</v>
      </c>
    </row>
    <row r="491" spans="2:65" s="14" customFormat="1" ht="11.25">
      <c r="B491" s="154"/>
      <c r="D491" s="141" t="s">
        <v>157</v>
      </c>
      <c r="E491" s="155" t="s">
        <v>44</v>
      </c>
      <c r="F491" s="156" t="s">
        <v>160</v>
      </c>
      <c r="H491" s="157">
        <v>3.6</v>
      </c>
      <c r="I491" s="158"/>
      <c r="L491" s="154"/>
      <c r="M491" s="159"/>
      <c r="T491" s="160"/>
      <c r="AT491" s="155" t="s">
        <v>157</v>
      </c>
      <c r="AU491" s="155" t="s">
        <v>92</v>
      </c>
      <c r="AV491" s="14" t="s">
        <v>153</v>
      </c>
      <c r="AW491" s="14" t="s">
        <v>42</v>
      </c>
      <c r="AX491" s="14" t="s">
        <v>90</v>
      </c>
      <c r="AY491" s="155" t="s">
        <v>145</v>
      </c>
    </row>
    <row r="492" spans="2:65" s="1" customFormat="1" ht="16.5" customHeight="1">
      <c r="B492" s="32"/>
      <c r="C492" s="123" t="s">
        <v>794</v>
      </c>
      <c r="D492" s="123" t="s">
        <v>148</v>
      </c>
      <c r="E492" s="124" t="s">
        <v>795</v>
      </c>
      <c r="F492" s="125" t="s">
        <v>796</v>
      </c>
      <c r="G492" s="126" t="s">
        <v>163</v>
      </c>
      <c r="H492" s="127">
        <v>19.920000000000002</v>
      </c>
      <c r="I492" s="128"/>
      <c r="J492" s="129">
        <f>ROUND(I492*H492,2)</f>
        <v>0</v>
      </c>
      <c r="K492" s="125" t="s">
        <v>152</v>
      </c>
      <c r="L492" s="32"/>
      <c r="M492" s="130" t="s">
        <v>44</v>
      </c>
      <c r="N492" s="131" t="s">
        <v>53</v>
      </c>
      <c r="P492" s="132">
        <f>O492*H492</f>
        <v>0</v>
      </c>
      <c r="Q492" s="132">
        <v>0</v>
      </c>
      <c r="R492" s="132">
        <f>Q492*H492</f>
        <v>0</v>
      </c>
      <c r="S492" s="132">
        <v>2E-3</v>
      </c>
      <c r="T492" s="133">
        <f>S492*H492</f>
        <v>3.9840000000000007E-2</v>
      </c>
      <c r="AR492" s="134" t="s">
        <v>263</v>
      </c>
      <c r="AT492" s="134" t="s">
        <v>148</v>
      </c>
      <c r="AU492" s="134" t="s">
        <v>92</v>
      </c>
      <c r="AY492" s="16" t="s">
        <v>145</v>
      </c>
      <c r="BE492" s="135">
        <f>IF(N492="základní",J492,0)</f>
        <v>0</v>
      </c>
      <c r="BF492" s="135">
        <f>IF(N492="snížená",J492,0)</f>
        <v>0</v>
      </c>
      <c r="BG492" s="135">
        <f>IF(N492="zákl. přenesená",J492,0)</f>
        <v>0</v>
      </c>
      <c r="BH492" s="135">
        <f>IF(N492="sníž. přenesená",J492,0)</f>
        <v>0</v>
      </c>
      <c r="BI492" s="135">
        <f>IF(N492="nulová",J492,0)</f>
        <v>0</v>
      </c>
      <c r="BJ492" s="16" t="s">
        <v>90</v>
      </c>
      <c r="BK492" s="135">
        <f>ROUND(I492*H492,2)</f>
        <v>0</v>
      </c>
      <c r="BL492" s="16" t="s">
        <v>263</v>
      </c>
      <c r="BM492" s="134" t="s">
        <v>797</v>
      </c>
    </row>
    <row r="493" spans="2:65" s="1" customFormat="1" ht="11.25">
      <c r="B493" s="32"/>
      <c r="D493" s="136" t="s">
        <v>155</v>
      </c>
      <c r="F493" s="137" t="s">
        <v>798</v>
      </c>
      <c r="I493" s="138"/>
      <c r="L493" s="32"/>
      <c r="M493" s="139"/>
      <c r="T493" s="53"/>
      <c r="AT493" s="16" t="s">
        <v>155</v>
      </c>
      <c r="AU493" s="16" t="s">
        <v>92</v>
      </c>
    </row>
    <row r="494" spans="2:65" s="1" customFormat="1" ht="24.2" customHeight="1">
      <c r="B494" s="32"/>
      <c r="C494" s="123" t="s">
        <v>799</v>
      </c>
      <c r="D494" s="123" t="s">
        <v>148</v>
      </c>
      <c r="E494" s="124" t="s">
        <v>800</v>
      </c>
      <c r="F494" s="125" t="s">
        <v>801</v>
      </c>
      <c r="G494" s="126" t="s">
        <v>163</v>
      </c>
      <c r="H494" s="127">
        <v>3.6</v>
      </c>
      <c r="I494" s="128"/>
      <c r="J494" s="129">
        <f>ROUND(I494*H494,2)</f>
        <v>0</v>
      </c>
      <c r="K494" s="125" t="s">
        <v>152</v>
      </c>
      <c r="L494" s="32"/>
      <c r="M494" s="130" t="s">
        <v>44</v>
      </c>
      <c r="N494" s="131" t="s">
        <v>53</v>
      </c>
      <c r="P494" s="132">
        <f>O494*H494</f>
        <v>0</v>
      </c>
      <c r="Q494" s="132">
        <v>5.0000000000000002E-5</v>
      </c>
      <c r="R494" s="132">
        <f>Q494*H494</f>
        <v>1.8000000000000001E-4</v>
      </c>
      <c r="S494" s="132">
        <v>0</v>
      </c>
      <c r="T494" s="133">
        <f>S494*H494</f>
        <v>0</v>
      </c>
      <c r="AR494" s="134" t="s">
        <v>263</v>
      </c>
      <c r="AT494" s="134" t="s">
        <v>148</v>
      </c>
      <c r="AU494" s="134" t="s">
        <v>92</v>
      </c>
      <c r="AY494" s="16" t="s">
        <v>145</v>
      </c>
      <c r="BE494" s="135">
        <f>IF(N494="základní",J494,0)</f>
        <v>0</v>
      </c>
      <c r="BF494" s="135">
        <f>IF(N494="snížená",J494,0)</f>
        <v>0</v>
      </c>
      <c r="BG494" s="135">
        <f>IF(N494="zákl. přenesená",J494,0)</f>
        <v>0</v>
      </c>
      <c r="BH494" s="135">
        <f>IF(N494="sníž. přenesená",J494,0)</f>
        <v>0</v>
      </c>
      <c r="BI494" s="135">
        <f>IF(N494="nulová",J494,0)</f>
        <v>0</v>
      </c>
      <c r="BJ494" s="16" t="s">
        <v>90</v>
      </c>
      <c r="BK494" s="135">
        <f>ROUND(I494*H494,2)</f>
        <v>0</v>
      </c>
      <c r="BL494" s="16" t="s">
        <v>263</v>
      </c>
      <c r="BM494" s="134" t="s">
        <v>802</v>
      </c>
    </row>
    <row r="495" spans="2:65" s="1" customFormat="1" ht="11.25">
      <c r="B495" s="32"/>
      <c r="D495" s="136" t="s">
        <v>155</v>
      </c>
      <c r="F495" s="137" t="s">
        <v>803</v>
      </c>
      <c r="I495" s="138"/>
      <c r="L495" s="32"/>
      <c r="M495" s="139"/>
      <c r="T495" s="53"/>
      <c r="AT495" s="16" t="s">
        <v>155</v>
      </c>
      <c r="AU495" s="16" t="s">
        <v>92</v>
      </c>
    </row>
    <row r="496" spans="2:65" s="13" customFormat="1" ht="11.25">
      <c r="B496" s="147"/>
      <c r="D496" s="141" t="s">
        <v>157</v>
      </c>
      <c r="E496" s="148" t="s">
        <v>44</v>
      </c>
      <c r="F496" s="149" t="s">
        <v>804</v>
      </c>
      <c r="H496" s="150">
        <v>3.6</v>
      </c>
      <c r="I496" s="151"/>
      <c r="L496" s="147"/>
      <c r="M496" s="152"/>
      <c r="T496" s="153"/>
      <c r="AT496" s="148" t="s">
        <v>157</v>
      </c>
      <c r="AU496" s="148" t="s">
        <v>92</v>
      </c>
      <c r="AV496" s="13" t="s">
        <v>92</v>
      </c>
      <c r="AW496" s="13" t="s">
        <v>42</v>
      </c>
      <c r="AX496" s="13" t="s">
        <v>82</v>
      </c>
      <c r="AY496" s="148" t="s">
        <v>145</v>
      </c>
    </row>
    <row r="497" spans="2:65" s="14" customFormat="1" ht="11.25">
      <c r="B497" s="154"/>
      <c r="D497" s="141" t="s">
        <v>157</v>
      </c>
      <c r="E497" s="155" t="s">
        <v>44</v>
      </c>
      <c r="F497" s="156" t="s">
        <v>160</v>
      </c>
      <c r="H497" s="157">
        <v>3.6</v>
      </c>
      <c r="I497" s="158"/>
      <c r="L497" s="154"/>
      <c r="M497" s="159"/>
      <c r="T497" s="160"/>
      <c r="AT497" s="155" t="s">
        <v>157</v>
      </c>
      <c r="AU497" s="155" t="s">
        <v>92</v>
      </c>
      <c r="AV497" s="14" t="s">
        <v>153</v>
      </c>
      <c r="AW497" s="14" t="s">
        <v>42</v>
      </c>
      <c r="AX497" s="14" t="s">
        <v>90</v>
      </c>
      <c r="AY497" s="155" t="s">
        <v>145</v>
      </c>
    </row>
    <row r="498" spans="2:65" s="1" customFormat="1" ht="49.15" customHeight="1">
      <c r="B498" s="32"/>
      <c r="C498" s="123" t="s">
        <v>805</v>
      </c>
      <c r="D498" s="123" t="s">
        <v>148</v>
      </c>
      <c r="E498" s="124" t="s">
        <v>806</v>
      </c>
      <c r="F498" s="125" t="s">
        <v>807</v>
      </c>
      <c r="G498" s="126" t="s">
        <v>209</v>
      </c>
      <c r="H498" s="127">
        <v>1</v>
      </c>
      <c r="I498" s="128"/>
      <c r="J498" s="129">
        <f>ROUND(I498*H498,2)</f>
        <v>0</v>
      </c>
      <c r="K498" s="125" t="s">
        <v>44</v>
      </c>
      <c r="L498" s="32"/>
      <c r="M498" s="130" t="s">
        <v>44</v>
      </c>
      <c r="N498" s="131" t="s">
        <v>53</v>
      </c>
      <c r="P498" s="132">
        <f>O498*H498</f>
        <v>0</v>
      </c>
      <c r="Q498" s="132">
        <v>0.1</v>
      </c>
      <c r="R498" s="132">
        <f>Q498*H498</f>
        <v>0.1</v>
      </c>
      <c r="S498" s="132">
        <v>0</v>
      </c>
      <c r="T498" s="133">
        <f>S498*H498</f>
        <v>0</v>
      </c>
      <c r="AR498" s="134" t="s">
        <v>263</v>
      </c>
      <c r="AT498" s="134" t="s">
        <v>148</v>
      </c>
      <c r="AU498" s="134" t="s">
        <v>92</v>
      </c>
      <c r="AY498" s="16" t="s">
        <v>145</v>
      </c>
      <c r="BE498" s="135">
        <f>IF(N498="základní",J498,0)</f>
        <v>0</v>
      </c>
      <c r="BF498" s="135">
        <f>IF(N498="snížená",J498,0)</f>
        <v>0</v>
      </c>
      <c r="BG498" s="135">
        <f>IF(N498="zákl. přenesená",J498,0)</f>
        <v>0</v>
      </c>
      <c r="BH498" s="135">
        <f>IF(N498="sníž. přenesená",J498,0)</f>
        <v>0</v>
      </c>
      <c r="BI498" s="135">
        <f>IF(N498="nulová",J498,0)</f>
        <v>0</v>
      </c>
      <c r="BJ498" s="16" t="s">
        <v>90</v>
      </c>
      <c r="BK498" s="135">
        <f>ROUND(I498*H498,2)</f>
        <v>0</v>
      </c>
      <c r="BL498" s="16" t="s">
        <v>263</v>
      </c>
      <c r="BM498" s="134" t="s">
        <v>808</v>
      </c>
    </row>
    <row r="499" spans="2:65" s="13" customFormat="1" ht="11.25">
      <c r="B499" s="147"/>
      <c r="D499" s="141" t="s">
        <v>157</v>
      </c>
      <c r="E499" s="148" t="s">
        <v>44</v>
      </c>
      <c r="F499" s="149" t="s">
        <v>809</v>
      </c>
      <c r="H499" s="150">
        <v>1</v>
      </c>
      <c r="I499" s="151"/>
      <c r="L499" s="147"/>
      <c r="M499" s="152"/>
      <c r="T499" s="153"/>
      <c r="AT499" s="148" t="s">
        <v>157</v>
      </c>
      <c r="AU499" s="148" t="s">
        <v>92</v>
      </c>
      <c r="AV499" s="13" t="s">
        <v>92</v>
      </c>
      <c r="AW499" s="13" t="s">
        <v>42</v>
      </c>
      <c r="AX499" s="13" t="s">
        <v>90</v>
      </c>
      <c r="AY499" s="148" t="s">
        <v>145</v>
      </c>
    </row>
    <row r="500" spans="2:65" s="1" customFormat="1" ht="49.15" customHeight="1">
      <c r="B500" s="32"/>
      <c r="C500" s="123" t="s">
        <v>810</v>
      </c>
      <c r="D500" s="123" t="s">
        <v>148</v>
      </c>
      <c r="E500" s="124" t="s">
        <v>811</v>
      </c>
      <c r="F500" s="125" t="s">
        <v>812</v>
      </c>
      <c r="G500" s="126" t="s">
        <v>209</v>
      </c>
      <c r="H500" s="127">
        <v>1</v>
      </c>
      <c r="I500" s="128"/>
      <c r="J500" s="129">
        <f>ROUND(I500*H500,2)</f>
        <v>0</v>
      </c>
      <c r="K500" s="125" t="s">
        <v>44</v>
      </c>
      <c r="L500" s="32"/>
      <c r="M500" s="130" t="s">
        <v>44</v>
      </c>
      <c r="N500" s="131" t="s">
        <v>53</v>
      </c>
      <c r="P500" s="132">
        <f>O500*H500</f>
        <v>0</v>
      </c>
      <c r="Q500" s="132">
        <v>0.55500000000000005</v>
      </c>
      <c r="R500" s="132">
        <f>Q500*H500</f>
        <v>0.55500000000000005</v>
      </c>
      <c r="S500" s="132">
        <v>0</v>
      </c>
      <c r="T500" s="133">
        <f>S500*H500</f>
        <v>0</v>
      </c>
      <c r="AR500" s="134" t="s">
        <v>263</v>
      </c>
      <c r="AT500" s="134" t="s">
        <v>148</v>
      </c>
      <c r="AU500" s="134" t="s">
        <v>92</v>
      </c>
      <c r="AY500" s="16" t="s">
        <v>145</v>
      </c>
      <c r="BE500" s="135">
        <f>IF(N500="základní",J500,0)</f>
        <v>0</v>
      </c>
      <c r="BF500" s="135">
        <f>IF(N500="snížená",J500,0)</f>
        <v>0</v>
      </c>
      <c r="BG500" s="135">
        <f>IF(N500="zákl. přenesená",J500,0)</f>
        <v>0</v>
      </c>
      <c r="BH500" s="135">
        <f>IF(N500="sníž. přenesená",J500,0)</f>
        <v>0</v>
      </c>
      <c r="BI500" s="135">
        <f>IF(N500="nulová",J500,0)</f>
        <v>0</v>
      </c>
      <c r="BJ500" s="16" t="s">
        <v>90</v>
      </c>
      <c r="BK500" s="135">
        <f>ROUND(I500*H500,2)</f>
        <v>0</v>
      </c>
      <c r="BL500" s="16" t="s">
        <v>263</v>
      </c>
      <c r="BM500" s="134" t="s">
        <v>813</v>
      </c>
    </row>
    <row r="501" spans="2:65" s="13" customFormat="1" ht="11.25">
      <c r="B501" s="147"/>
      <c r="D501" s="141" t="s">
        <v>157</v>
      </c>
      <c r="E501" s="148" t="s">
        <v>44</v>
      </c>
      <c r="F501" s="149" t="s">
        <v>814</v>
      </c>
      <c r="H501" s="150">
        <v>1</v>
      </c>
      <c r="I501" s="151"/>
      <c r="L501" s="147"/>
      <c r="M501" s="152"/>
      <c r="T501" s="153"/>
      <c r="AT501" s="148" t="s">
        <v>157</v>
      </c>
      <c r="AU501" s="148" t="s">
        <v>92</v>
      </c>
      <c r="AV501" s="13" t="s">
        <v>92</v>
      </c>
      <c r="AW501" s="13" t="s">
        <v>42</v>
      </c>
      <c r="AX501" s="13" t="s">
        <v>90</v>
      </c>
      <c r="AY501" s="148" t="s">
        <v>145</v>
      </c>
    </row>
    <row r="502" spans="2:65" s="1" customFormat="1" ht="55.5" customHeight="1">
      <c r="B502" s="32"/>
      <c r="C502" s="123" t="s">
        <v>815</v>
      </c>
      <c r="D502" s="123" t="s">
        <v>148</v>
      </c>
      <c r="E502" s="124" t="s">
        <v>816</v>
      </c>
      <c r="F502" s="125" t="s">
        <v>817</v>
      </c>
      <c r="G502" s="126" t="s">
        <v>209</v>
      </c>
      <c r="H502" s="127">
        <v>1</v>
      </c>
      <c r="I502" s="128"/>
      <c r="J502" s="129">
        <f>ROUND(I502*H502,2)</f>
        <v>0</v>
      </c>
      <c r="K502" s="125" t="s">
        <v>44</v>
      </c>
      <c r="L502" s="32"/>
      <c r="M502" s="130" t="s">
        <v>44</v>
      </c>
      <c r="N502" s="131" t="s">
        <v>53</v>
      </c>
      <c r="P502" s="132">
        <f>O502*H502</f>
        <v>0</v>
      </c>
      <c r="Q502" s="132">
        <v>0.23</v>
      </c>
      <c r="R502" s="132">
        <f>Q502*H502</f>
        <v>0.23</v>
      </c>
      <c r="S502" s="132">
        <v>0</v>
      </c>
      <c r="T502" s="133">
        <f>S502*H502</f>
        <v>0</v>
      </c>
      <c r="AR502" s="134" t="s">
        <v>263</v>
      </c>
      <c r="AT502" s="134" t="s">
        <v>148</v>
      </c>
      <c r="AU502" s="134" t="s">
        <v>92</v>
      </c>
      <c r="AY502" s="16" t="s">
        <v>145</v>
      </c>
      <c r="BE502" s="135">
        <f>IF(N502="základní",J502,0)</f>
        <v>0</v>
      </c>
      <c r="BF502" s="135">
        <f>IF(N502="snížená",J502,0)</f>
        <v>0</v>
      </c>
      <c r="BG502" s="135">
        <f>IF(N502="zákl. přenesená",J502,0)</f>
        <v>0</v>
      </c>
      <c r="BH502" s="135">
        <f>IF(N502="sníž. přenesená",J502,0)</f>
        <v>0</v>
      </c>
      <c r="BI502" s="135">
        <f>IF(N502="nulová",J502,0)</f>
        <v>0</v>
      </c>
      <c r="BJ502" s="16" t="s">
        <v>90</v>
      </c>
      <c r="BK502" s="135">
        <f>ROUND(I502*H502,2)</f>
        <v>0</v>
      </c>
      <c r="BL502" s="16" t="s">
        <v>263</v>
      </c>
      <c r="BM502" s="134" t="s">
        <v>818</v>
      </c>
    </row>
    <row r="503" spans="2:65" s="1" customFormat="1" ht="44.25" customHeight="1">
      <c r="B503" s="32"/>
      <c r="C503" s="123" t="s">
        <v>819</v>
      </c>
      <c r="D503" s="123" t="s">
        <v>148</v>
      </c>
      <c r="E503" s="124" t="s">
        <v>820</v>
      </c>
      <c r="F503" s="125" t="s">
        <v>821</v>
      </c>
      <c r="G503" s="126" t="s">
        <v>209</v>
      </c>
      <c r="H503" s="127">
        <v>1</v>
      </c>
      <c r="I503" s="128"/>
      <c r="J503" s="129">
        <f>ROUND(I503*H503,2)</f>
        <v>0</v>
      </c>
      <c r="K503" s="125" t="s">
        <v>44</v>
      </c>
      <c r="L503" s="32"/>
      <c r="M503" s="130" t="s">
        <v>44</v>
      </c>
      <c r="N503" s="131" t="s">
        <v>53</v>
      </c>
      <c r="P503" s="132">
        <f>O503*H503</f>
        <v>0</v>
      </c>
      <c r="Q503" s="132">
        <v>0.09</v>
      </c>
      <c r="R503" s="132">
        <f>Q503*H503</f>
        <v>0.09</v>
      </c>
      <c r="S503" s="132">
        <v>0</v>
      </c>
      <c r="T503" s="133">
        <f>S503*H503</f>
        <v>0</v>
      </c>
      <c r="AR503" s="134" t="s">
        <v>263</v>
      </c>
      <c r="AT503" s="134" t="s">
        <v>148</v>
      </c>
      <c r="AU503" s="134" t="s">
        <v>92</v>
      </c>
      <c r="AY503" s="16" t="s">
        <v>145</v>
      </c>
      <c r="BE503" s="135">
        <f>IF(N503="základní",J503,0)</f>
        <v>0</v>
      </c>
      <c r="BF503" s="135">
        <f>IF(N503="snížená",J503,0)</f>
        <v>0</v>
      </c>
      <c r="BG503" s="135">
        <f>IF(N503="zákl. přenesená",J503,0)</f>
        <v>0</v>
      </c>
      <c r="BH503" s="135">
        <f>IF(N503="sníž. přenesená",J503,0)</f>
        <v>0</v>
      </c>
      <c r="BI503" s="135">
        <f>IF(N503="nulová",J503,0)</f>
        <v>0</v>
      </c>
      <c r="BJ503" s="16" t="s">
        <v>90</v>
      </c>
      <c r="BK503" s="135">
        <f>ROUND(I503*H503,2)</f>
        <v>0</v>
      </c>
      <c r="BL503" s="16" t="s">
        <v>263</v>
      </c>
      <c r="BM503" s="134" t="s">
        <v>822</v>
      </c>
    </row>
    <row r="504" spans="2:65" s="1" customFormat="1" ht="55.5" customHeight="1">
      <c r="B504" s="32"/>
      <c r="C504" s="123" t="s">
        <v>823</v>
      </c>
      <c r="D504" s="123" t="s">
        <v>148</v>
      </c>
      <c r="E504" s="124" t="s">
        <v>824</v>
      </c>
      <c r="F504" s="125" t="s">
        <v>825</v>
      </c>
      <c r="G504" s="126" t="s">
        <v>151</v>
      </c>
      <c r="H504" s="127">
        <v>0.97499999999999998</v>
      </c>
      <c r="I504" s="128"/>
      <c r="J504" s="129">
        <f>ROUND(I504*H504,2)</f>
        <v>0</v>
      </c>
      <c r="K504" s="125" t="s">
        <v>152</v>
      </c>
      <c r="L504" s="32"/>
      <c r="M504" s="130" t="s">
        <v>44</v>
      </c>
      <c r="N504" s="131" t="s">
        <v>53</v>
      </c>
      <c r="P504" s="132">
        <f>O504*H504</f>
        <v>0</v>
      </c>
      <c r="Q504" s="132">
        <v>0</v>
      </c>
      <c r="R504" s="132">
        <f>Q504*H504</f>
        <v>0</v>
      </c>
      <c r="S504" s="132">
        <v>0</v>
      </c>
      <c r="T504" s="133">
        <f>S504*H504</f>
        <v>0</v>
      </c>
      <c r="AR504" s="134" t="s">
        <v>263</v>
      </c>
      <c r="AT504" s="134" t="s">
        <v>148</v>
      </c>
      <c r="AU504" s="134" t="s">
        <v>92</v>
      </c>
      <c r="AY504" s="16" t="s">
        <v>145</v>
      </c>
      <c r="BE504" s="135">
        <f>IF(N504="základní",J504,0)</f>
        <v>0</v>
      </c>
      <c r="BF504" s="135">
        <f>IF(N504="snížená",J504,0)</f>
        <v>0</v>
      </c>
      <c r="BG504" s="135">
        <f>IF(N504="zákl. přenesená",J504,0)</f>
        <v>0</v>
      </c>
      <c r="BH504" s="135">
        <f>IF(N504="sníž. přenesená",J504,0)</f>
        <v>0</v>
      </c>
      <c r="BI504" s="135">
        <f>IF(N504="nulová",J504,0)</f>
        <v>0</v>
      </c>
      <c r="BJ504" s="16" t="s">
        <v>90</v>
      </c>
      <c r="BK504" s="135">
        <f>ROUND(I504*H504,2)</f>
        <v>0</v>
      </c>
      <c r="BL504" s="16" t="s">
        <v>263</v>
      </c>
      <c r="BM504" s="134" t="s">
        <v>826</v>
      </c>
    </row>
    <row r="505" spans="2:65" s="1" customFormat="1" ht="11.25">
      <c r="B505" s="32"/>
      <c r="D505" s="136" t="s">
        <v>155</v>
      </c>
      <c r="F505" s="137" t="s">
        <v>827</v>
      </c>
      <c r="I505" s="138"/>
      <c r="L505" s="32"/>
      <c r="M505" s="139"/>
      <c r="T505" s="53"/>
      <c r="AT505" s="16" t="s">
        <v>155</v>
      </c>
      <c r="AU505" s="16" t="s">
        <v>92</v>
      </c>
    </row>
    <row r="506" spans="2:65" s="11" customFormat="1" ht="22.9" customHeight="1">
      <c r="B506" s="111"/>
      <c r="D506" s="112" t="s">
        <v>81</v>
      </c>
      <c r="E506" s="121" t="s">
        <v>828</v>
      </c>
      <c r="F506" s="121" t="s">
        <v>829</v>
      </c>
      <c r="I506" s="114"/>
      <c r="J506" s="122">
        <f>BK506</f>
        <v>0</v>
      </c>
      <c r="L506" s="111"/>
      <c r="M506" s="116"/>
      <c r="P506" s="117">
        <f>SUM(P507:P513)</f>
        <v>0</v>
      </c>
      <c r="R506" s="117">
        <f>SUM(R507:R513)</f>
        <v>0</v>
      </c>
      <c r="T506" s="118">
        <f>SUM(T507:T513)</f>
        <v>6.171214</v>
      </c>
      <c r="AR506" s="112" t="s">
        <v>92</v>
      </c>
      <c r="AT506" s="119" t="s">
        <v>81</v>
      </c>
      <c r="AU506" s="119" t="s">
        <v>90</v>
      </c>
      <c r="AY506" s="112" t="s">
        <v>145</v>
      </c>
      <c r="BK506" s="120">
        <f>SUM(BK507:BK513)</f>
        <v>0</v>
      </c>
    </row>
    <row r="507" spans="2:65" s="1" customFormat="1" ht="24.2" customHeight="1">
      <c r="B507" s="32"/>
      <c r="C507" s="123" t="s">
        <v>830</v>
      </c>
      <c r="D507" s="123" t="s">
        <v>148</v>
      </c>
      <c r="E507" s="124" t="s">
        <v>831</v>
      </c>
      <c r="F507" s="125" t="s">
        <v>832</v>
      </c>
      <c r="G507" s="126" t="s">
        <v>163</v>
      </c>
      <c r="H507" s="127">
        <v>74.2</v>
      </c>
      <c r="I507" s="128"/>
      <c r="J507" s="129">
        <f>ROUND(I507*H507,2)</f>
        <v>0</v>
      </c>
      <c r="K507" s="125" t="s">
        <v>152</v>
      </c>
      <c r="L507" s="32"/>
      <c r="M507" s="130" t="s">
        <v>44</v>
      </c>
      <c r="N507" s="131" t="s">
        <v>53</v>
      </c>
      <c r="P507" s="132">
        <f>O507*H507</f>
        <v>0</v>
      </c>
      <c r="Q507" s="132">
        <v>0</v>
      </c>
      <c r="R507" s="132">
        <f>Q507*H507</f>
        <v>0</v>
      </c>
      <c r="S507" s="132">
        <v>8.3169999999999994E-2</v>
      </c>
      <c r="T507" s="133">
        <f>S507*H507</f>
        <v>6.171214</v>
      </c>
      <c r="AR507" s="134" t="s">
        <v>263</v>
      </c>
      <c r="AT507" s="134" t="s">
        <v>148</v>
      </c>
      <c r="AU507" s="134" t="s">
        <v>92</v>
      </c>
      <c r="AY507" s="16" t="s">
        <v>145</v>
      </c>
      <c r="BE507" s="135">
        <f>IF(N507="základní",J507,0)</f>
        <v>0</v>
      </c>
      <c r="BF507" s="135">
        <f>IF(N507="snížená",J507,0)</f>
        <v>0</v>
      </c>
      <c r="BG507" s="135">
        <f>IF(N507="zákl. přenesená",J507,0)</f>
        <v>0</v>
      </c>
      <c r="BH507" s="135">
        <f>IF(N507="sníž. přenesená",J507,0)</f>
        <v>0</v>
      </c>
      <c r="BI507" s="135">
        <f>IF(N507="nulová",J507,0)</f>
        <v>0</v>
      </c>
      <c r="BJ507" s="16" t="s">
        <v>90</v>
      </c>
      <c r="BK507" s="135">
        <f>ROUND(I507*H507,2)</f>
        <v>0</v>
      </c>
      <c r="BL507" s="16" t="s">
        <v>263</v>
      </c>
      <c r="BM507" s="134" t="s">
        <v>833</v>
      </c>
    </row>
    <row r="508" spans="2:65" s="1" customFormat="1" ht="11.25">
      <c r="B508" s="32"/>
      <c r="D508" s="136" t="s">
        <v>155</v>
      </c>
      <c r="F508" s="137" t="s">
        <v>834</v>
      </c>
      <c r="I508" s="138"/>
      <c r="L508" s="32"/>
      <c r="M508" s="139"/>
      <c r="T508" s="53"/>
      <c r="AT508" s="16" t="s">
        <v>155</v>
      </c>
      <c r="AU508" s="16" t="s">
        <v>92</v>
      </c>
    </row>
    <row r="509" spans="2:65" s="13" customFormat="1" ht="11.25">
      <c r="B509" s="147"/>
      <c r="D509" s="141" t="s">
        <v>157</v>
      </c>
      <c r="E509" s="148" t="s">
        <v>44</v>
      </c>
      <c r="F509" s="149" t="s">
        <v>835</v>
      </c>
      <c r="H509" s="150">
        <v>31.33</v>
      </c>
      <c r="I509" s="151"/>
      <c r="L509" s="147"/>
      <c r="M509" s="152"/>
      <c r="T509" s="153"/>
      <c r="AT509" s="148" t="s">
        <v>157</v>
      </c>
      <c r="AU509" s="148" t="s">
        <v>92</v>
      </c>
      <c r="AV509" s="13" t="s">
        <v>92</v>
      </c>
      <c r="AW509" s="13" t="s">
        <v>42</v>
      </c>
      <c r="AX509" s="13" t="s">
        <v>82</v>
      </c>
      <c r="AY509" s="148" t="s">
        <v>145</v>
      </c>
    </row>
    <row r="510" spans="2:65" s="13" customFormat="1" ht="11.25">
      <c r="B510" s="147"/>
      <c r="D510" s="141" t="s">
        <v>157</v>
      </c>
      <c r="E510" s="148" t="s">
        <v>44</v>
      </c>
      <c r="F510" s="149" t="s">
        <v>836</v>
      </c>
      <c r="H510" s="150">
        <v>7.35</v>
      </c>
      <c r="I510" s="151"/>
      <c r="L510" s="147"/>
      <c r="M510" s="152"/>
      <c r="T510" s="153"/>
      <c r="AT510" s="148" t="s">
        <v>157</v>
      </c>
      <c r="AU510" s="148" t="s">
        <v>92</v>
      </c>
      <c r="AV510" s="13" t="s">
        <v>92</v>
      </c>
      <c r="AW510" s="13" t="s">
        <v>42</v>
      </c>
      <c r="AX510" s="13" t="s">
        <v>82</v>
      </c>
      <c r="AY510" s="148" t="s">
        <v>145</v>
      </c>
    </row>
    <row r="511" spans="2:65" s="13" customFormat="1" ht="11.25">
      <c r="B511" s="147"/>
      <c r="D511" s="141" t="s">
        <v>157</v>
      </c>
      <c r="E511" s="148" t="s">
        <v>44</v>
      </c>
      <c r="F511" s="149" t="s">
        <v>837</v>
      </c>
      <c r="H511" s="150">
        <v>14.81</v>
      </c>
      <c r="I511" s="151"/>
      <c r="L511" s="147"/>
      <c r="M511" s="152"/>
      <c r="T511" s="153"/>
      <c r="AT511" s="148" t="s">
        <v>157</v>
      </c>
      <c r="AU511" s="148" t="s">
        <v>92</v>
      </c>
      <c r="AV511" s="13" t="s">
        <v>92</v>
      </c>
      <c r="AW511" s="13" t="s">
        <v>42</v>
      </c>
      <c r="AX511" s="13" t="s">
        <v>82</v>
      </c>
      <c r="AY511" s="148" t="s">
        <v>145</v>
      </c>
    </row>
    <row r="512" spans="2:65" s="13" customFormat="1" ht="11.25">
      <c r="B512" s="147"/>
      <c r="D512" s="141" t="s">
        <v>157</v>
      </c>
      <c r="E512" s="148" t="s">
        <v>44</v>
      </c>
      <c r="F512" s="149" t="s">
        <v>838</v>
      </c>
      <c r="H512" s="150">
        <v>20.71</v>
      </c>
      <c r="I512" s="151"/>
      <c r="L512" s="147"/>
      <c r="M512" s="152"/>
      <c r="T512" s="153"/>
      <c r="AT512" s="148" t="s">
        <v>157</v>
      </c>
      <c r="AU512" s="148" t="s">
        <v>92</v>
      </c>
      <c r="AV512" s="13" t="s">
        <v>92</v>
      </c>
      <c r="AW512" s="13" t="s">
        <v>42</v>
      </c>
      <c r="AX512" s="13" t="s">
        <v>82</v>
      </c>
      <c r="AY512" s="148" t="s">
        <v>145</v>
      </c>
    </row>
    <row r="513" spans="2:65" s="14" customFormat="1" ht="11.25">
      <c r="B513" s="154"/>
      <c r="D513" s="141" t="s">
        <v>157</v>
      </c>
      <c r="E513" s="155" t="s">
        <v>44</v>
      </c>
      <c r="F513" s="156" t="s">
        <v>160</v>
      </c>
      <c r="H513" s="157">
        <v>74.2</v>
      </c>
      <c r="I513" s="158"/>
      <c r="L513" s="154"/>
      <c r="M513" s="159"/>
      <c r="T513" s="160"/>
      <c r="AT513" s="155" t="s">
        <v>157</v>
      </c>
      <c r="AU513" s="155" t="s">
        <v>92</v>
      </c>
      <c r="AV513" s="14" t="s">
        <v>153</v>
      </c>
      <c r="AW513" s="14" t="s">
        <v>42</v>
      </c>
      <c r="AX513" s="14" t="s">
        <v>90</v>
      </c>
      <c r="AY513" s="155" t="s">
        <v>145</v>
      </c>
    </row>
    <row r="514" spans="2:65" s="11" customFormat="1" ht="22.9" customHeight="1">
      <c r="B514" s="111"/>
      <c r="D514" s="112" t="s">
        <v>81</v>
      </c>
      <c r="E514" s="121" t="s">
        <v>839</v>
      </c>
      <c r="F514" s="121" t="s">
        <v>840</v>
      </c>
      <c r="I514" s="114"/>
      <c r="J514" s="122">
        <f>BK514</f>
        <v>0</v>
      </c>
      <c r="L514" s="111"/>
      <c r="M514" s="116"/>
      <c r="P514" s="117">
        <f>SUM(P515:P565)</f>
        <v>0</v>
      </c>
      <c r="R514" s="117">
        <f>SUM(R515:R565)</f>
        <v>1.19647539</v>
      </c>
      <c r="T514" s="118">
        <f>SUM(T515:T565)</f>
        <v>0</v>
      </c>
      <c r="AR514" s="112" t="s">
        <v>92</v>
      </c>
      <c r="AT514" s="119" t="s">
        <v>81</v>
      </c>
      <c r="AU514" s="119" t="s">
        <v>90</v>
      </c>
      <c r="AY514" s="112" t="s">
        <v>145</v>
      </c>
      <c r="BK514" s="120">
        <f>SUM(BK515:BK565)</f>
        <v>0</v>
      </c>
    </row>
    <row r="515" spans="2:65" s="1" customFormat="1" ht="37.9" customHeight="1">
      <c r="B515" s="32"/>
      <c r="C515" s="123" t="s">
        <v>841</v>
      </c>
      <c r="D515" s="123" t="s">
        <v>148</v>
      </c>
      <c r="E515" s="124" t="s">
        <v>842</v>
      </c>
      <c r="F515" s="125" t="s">
        <v>843</v>
      </c>
      <c r="G515" s="126" t="s">
        <v>163</v>
      </c>
      <c r="H515" s="127">
        <v>75.430000000000007</v>
      </c>
      <c r="I515" s="128"/>
      <c r="J515" s="129">
        <f>ROUND(I515*H515,2)</f>
        <v>0</v>
      </c>
      <c r="K515" s="125" t="s">
        <v>152</v>
      </c>
      <c r="L515" s="32"/>
      <c r="M515" s="130" t="s">
        <v>44</v>
      </c>
      <c r="N515" s="131" t="s">
        <v>53</v>
      </c>
      <c r="P515" s="132">
        <f>O515*H515</f>
        <v>0</v>
      </c>
      <c r="Q515" s="132">
        <v>0</v>
      </c>
      <c r="R515" s="132">
        <f>Q515*H515</f>
        <v>0</v>
      </c>
      <c r="S515" s="132">
        <v>0</v>
      </c>
      <c r="T515" s="133">
        <f>S515*H515</f>
        <v>0</v>
      </c>
      <c r="AR515" s="134" t="s">
        <v>263</v>
      </c>
      <c r="AT515" s="134" t="s">
        <v>148</v>
      </c>
      <c r="AU515" s="134" t="s">
        <v>92</v>
      </c>
      <c r="AY515" s="16" t="s">
        <v>145</v>
      </c>
      <c r="BE515" s="135">
        <f>IF(N515="základní",J515,0)</f>
        <v>0</v>
      </c>
      <c r="BF515" s="135">
        <f>IF(N515="snížená",J515,0)</f>
        <v>0</v>
      </c>
      <c r="BG515" s="135">
        <f>IF(N515="zákl. přenesená",J515,0)</f>
        <v>0</v>
      </c>
      <c r="BH515" s="135">
        <f>IF(N515="sníž. přenesená",J515,0)</f>
        <v>0</v>
      </c>
      <c r="BI515" s="135">
        <f>IF(N515="nulová",J515,0)</f>
        <v>0</v>
      </c>
      <c r="BJ515" s="16" t="s">
        <v>90</v>
      </c>
      <c r="BK515" s="135">
        <f>ROUND(I515*H515,2)</f>
        <v>0</v>
      </c>
      <c r="BL515" s="16" t="s">
        <v>263</v>
      </c>
      <c r="BM515" s="134" t="s">
        <v>844</v>
      </c>
    </row>
    <row r="516" spans="2:65" s="1" customFormat="1" ht="11.25">
      <c r="B516" s="32"/>
      <c r="D516" s="136" t="s">
        <v>155</v>
      </c>
      <c r="F516" s="137" t="s">
        <v>845</v>
      </c>
      <c r="I516" s="138"/>
      <c r="L516" s="32"/>
      <c r="M516" s="139"/>
      <c r="T516" s="53"/>
      <c r="AT516" s="16" t="s">
        <v>155</v>
      </c>
      <c r="AU516" s="16" t="s">
        <v>92</v>
      </c>
    </row>
    <row r="517" spans="2:65" s="13" customFormat="1" ht="11.25">
      <c r="B517" s="147"/>
      <c r="D517" s="141" t="s">
        <v>157</v>
      </c>
      <c r="E517" s="148" t="s">
        <v>44</v>
      </c>
      <c r="F517" s="149" t="s">
        <v>846</v>
      </c>
      <c r="H517" s="150">
        <v>21.34</v>
      </c>
      <c r="I517" s="151"/>
      <c r="L517" s="147"/>
      <c r="M517" s="152"/>
      <c r="T517" s="153"/>
      <c r="AT517" s="148" t="s">
        <v>157</v>
      </c>
      <c r="AU517" s="148" t="s">
        <v>92</v>
      </c>
      <c r="AV517" s="13" t="s">
        <v>92</v>
      </c>
      <c r="AW517" s="13" t="s">
        <v>42</v>
      </c>
      <c r="AX517" s="13" t="s">
        <v>82</v>
      </c>
      <c r="AY517" s="148" t="s">
        <v>145</v>
      </c>
    </row>
    <row r="518" spans="2:65" s="13" customFormat="1" ht="11.25">
      <c r="B518" s="147"/>
      <c r="D518" s="141" t="s">
        <v>157</v>
      </c>
      <c r="E518" s="148" t="s">
        <v>44</v>
      </c>
      <c r="F518" s="149" t="s">
        <v>847</v>
      </c>
      <c r="H518" s="150">
        <v>54.09</v>
      </c>
      <c r="I518" s="151"/>
      <c r="L518" s="147"/>
      <c r="M518" s="152"/>
      <c r="T518" s="153"/>
      <c r="AT518" s="148" t="s">
        <v>157</v>
      </c>
      <c r="AU518" s="148" t="s">
        <v>92</v>
      </c>
      <c r="AV518" s="13" t="s">
        <v>92</v>
      </c>
      <c r="AW518" s="13" t="s">
        <v>42</v>
      </c>
      <c r="AX518" s="13" t="s">
        <v>82</v>
      </c>
      <c r="AY518" s="148" t="s">
        <v>145</v>
      </c>
    </row>
    <row r="519" spans="2:65" s="14" customFormat="1" ht="11.25">
      <c r="B519" s="154"/>
      <c r="D519" s="141" t="s">
        <v>157</v>
      </c>
      <c r="E519" s="155" t="s">
        <v>44</v>
      </c>
      <c r="F519" s="156" t="s">
        <v>160</v>
      </c>
      <c r="H519" s="157">
        <v>75.430000000000007</v>
      </c>
      <c r="I519" s="158"/>
      <c r="L519" s="154"/>
      <c r="M519" s="159"/>
      <c r="T519" s="160"/>
      <c r="AT519" s="155" t="s">
        <v>157</v>
      </c>
      <c r="AU519" s="155" t="s">
        <v>92</v>
      </c>
      <c r="AV519" s="14" t="s">
        <v>153</v>
      </c>
      <c r="AW519" s="14" t="s">
        <v>42</v>
      </c>
      <c r="AX519" s="14" t="s">
        <v>90</v>
      </c>
      <c r="AY519" s="155" t="s">
        <v>145</v>
      </c>
    </row>
    <row r="520" spans="2:65" s="1" customFormat="1" ht="24.2" customHeight="1">
      <c r="B520" s="32"/>
      <c r="C520" s="123" t="s">
        <v>848</v>
      </c>
      <c r="D520" s="123" t="s">
        <v>148</v>
      </c>
      <c r="E520" s="124" t="s">
        <v>849</v>
      </c>
      <c r="F520" s="125" t="s">
        <v>850</v>
      </c>
      <c r="G520" s="126" t="s">
        <v>163</v>
      </c>
      <c r="H520" s="127">
        <v>75.430000000000007</v>
      </c>
      <c r="I520" s="128"/>
      <c r="J520" s="129">
        <f>ROUND(I520*H520,2)</f>
        <v>0</v>
      </c>
      <c r="K520" s="125" t="s">
        <v>152</v>
      </c>
      <c r="L520" s="32"/>
      <c r="M520" s="130" t="s">
        <v>44</v>
      </c>
      <c r="N520" s="131" t="s">
        <v>53</v>
      </c>
      <c r="P520" s="132">
        <f>O520*H520</f>
        <v>0</v>
      </c>
      <c r="Q520" s="132">
        <v>0</v>
      </c>
      <c r="R520" s="132">
        <f>Q520*H520</f>
        <v>0</v>
      </c>
      <c r="S520" s="132">
        <v>0</v>
      </c>
      <c r="T520" s="133">
        <f>S520*H520</f>
        <v>0</v>
      </c>
      <c r="AR520" s="134" t="s">
        <v>263</v>
      </c>
      <c r="AT520" s="134" t="s">
        <v>148</v>
      </c>
      <c r="AU520" s="134" t="s">
        <v>92</v>
      </c>
      <c r="AY520" s="16" t="s">
        <v>145</v>
      </c>
      <c r="BE520" s="135">
        <f>IF(N520="základní",J520,0)</f>
        <v>0</v>
      </c>
      <c r="BF520" s="135">
        <f>IF(N520="snížená",J520,0)</f>
        <v>0</v>
      </c>
      <c r="BG520" s="135">
        <f>IF(N520="zákl. přenesená",J520,0)</f>
        <v>0</v>
      </c>
      <c r="BH520" s="135">
        <f>IF(N520="sníž. přenesená",J520,0)</f>
        <v>0</v>
      </c>
      <c r="BI520" s="135">
        <f>IF(N520="nulová",J520,0)</f>
        <v>0</v>
      </c>
      <c r="BJ520" s="16" t="s">
        <v>90</v>
      </c>
      <c r="BK520" s="135">
        <f>ROUND(I520*H520,2)</f>
        <v>0</v>
      </c>
      <c r="BL520" s="16" t="s">
        <v>263</v>
      </c>
      <c r="BM520" s="134" t="s">
        <v>851</v>
      </c>
    </row>
    <row r="521" spans="2:65" s="1" customFormat="1" ht="11.25">
      <c r="B521" s="32"/>
      <c r="D521" s="136" t="s">
        <v>155</v>
      </c>
      <c r="F521" s="137" t="s">
        <v>852</v>
      </c>
      <c r="I521" s="138"/>
      <c r="L521" s="32"/>
      <c r="M521" s="139"/>
      <c r="T521" s="53"/>
      <c r="AT521" s="16" t="s">
        <v>155</v>
      </c>
      <c r="AU521" s="16" t="s">
        <v>92</v>
      </c>
    </row>
    <row r="522" spans="2:65" s="1" customFormat="1" ht="24.2" customHeight="1">
      <c r="B522" s="32"/>
      <c r="C522" s="123" t="s">
        <v>853</v>
      </c>
      <c r="D522" s="123" t="s">
        <v>148</v>
      </c>
      <c r="E522" s="124" t="s">
        <v>854</v>
      </c>
      <c r="F522" s="125" t="s">
        <v>855</v>
      </c>
      <c r="G522" s="126" t="s">
        <v>163</v>
      </c>
      <c r="H522" s="127">
        <v>75.430000000000007</v>
      </c>
      <c r="I522" s="128"/>
      <c r="J522" s="129">
        <f>ROUND(I522*H522,2)</f>
        <v>0</v>
      </c>
      <c r="K522" s="125" t="s">
        <v>152</v>
      </c>
      <c r="L522" s="32"/>
      <c r="M522" s="130" t="s">
        <v>44</v>
      </c>
      <c r="N522" s="131" t="s">
        <v>53</v>
      </c>
      <c r="P522" s="132">
        <f>O522*H522</f>
        <v>0</v>
      </c>
      <c r="Q522" s="132">
        <v>3.0000000000000001E-5</v>
      </c>
      <c r="R522" s="132">
        <f>Q522*H522</f>
        <v>2.2629000000000004E-3</v>
      </c>
      <c r="S522" s="132">
        <v>0</v>
      </c>
      <c r="T522" s="133">
        <f>S522*H522</f>
        <v>0</v>
      </c>
      <c r="AR522" s="134" t="s">
        <v>263</v>
      </c>
      <c r="AT522" s="134" t="s">
        <v>148</v>
      </c>
      <c r="AU522" s="134" t="s">
        <v>92</v>
      </c>
      <c r="AY522" s="16" t="s">
        <v>145</v>
      </c>
      <c r="BE522" s="135">
        <f>IF(N522="základní",J522,0)</f>
        <v>0</v>
      </c>
      <c r="BF522" s="135">
        <f>IF(N522="snížená",J522,0)</f>
        <v>0</v>
      </c>
      <c r="BG522" s="135">
        <f>IF(N522="zákl. přenesená",J522,0)</f>
        <v>0</v>
      </c>
      <c r="BH522" s="135">
        <f>IF(N522="sníž. přenesená",J522,0)</f>
        <v>0</v>
      </c>
      <c r="BI522" s="135">
        <f>IF(N522="nulová",J522,0)</f>
        <v>0</v>
      </c>
      <c r="BJ522" s="16" t="s">
        <v>90</v>
      </c>
      <c r="BK522" s="135">
        <f>ROUND(I522*H522,2)</f>
        <v>0</v>
      </c>
      <c r="BL522" s="16" t="s">
        <v>263</v>
      </c>
      <c r="BM522" s="134" t="s">
        <v>856</v>
      </c>
    </row>
    <row r="523" spans="2:65" s="1" customFormat="1" ht="11.25">
      <c r="B523" s="32"/>
      <c r="D523" s="136" t="s">
        <v>155</v>
      </c>
      <c r="F523" s="137" t="s">
        <v>857</v>
      </c>
      <c r="I523" s="138"/>
      <c r="L523" s="32"/>
      <c r="M523" s="139"/>
      <c r="T523" s="53"/>
      <c r="AT523" s="16" t="s">
        <v>155</v>
      </c>
      <c r="AU523" s="16" t="s">
        <v>92</v>
      </c>
    </row>
    <row r="524" spans="2:65" s="1" customFormat="1" ht="37.9" customHeight="1">
      <c r="B524" s="32"/>
      <c r="C524" s="123" t="s">
        <v>858</v>
      </c>
      <c r="D524" s="123" t="s">
        <v>148</v>
      </c>
      <c r="E524" s="124" t="s">
        <v>859</v>
      </c>
      <c r="F524" s="125" t="s">
        <v>860</v>
      </c>
      <c r="G524" s="126" t="s">
        <v>163</v>
      </c>
      <c r="H524" s="127">
        <v>75.430000000000007</v>
      </c>
      <c r="I524" s="128"/>
      <c r="J524" s="129">
        <f>ROUND(I524*H524,2)</f>
        <v>0</v>
      </c>
      <c r="K524" s="125" t="s">
        <v>152</v>
      </c>
      <c r="L524" s="32"/>
      <c r="M524" s="130" t="s">
        <v>44</v>
      </c>
      <c r="N524" s="131" t="s">
        <v>53</v>
      </c>
      <c r="P524" s="132">
        <f>O524*H524</f>
        <v>0</v>
      </c>
      <c r="Q524" s="132">
        <v>1.2E-2</v>
      </c>
      <c r="R524" s="132">
        <f>Q524*H524</f>
        <v>0.90516000000000008</v>
      </c>
      <c r="S524" s="132">
        <v>0</v>
      </c>
      <c r="T524" s="133">
        <f>S524*H524</f>
        <v>0</v>
      </c>
      <c r="AR524" s="134" t="s">
        <v>263</v>
      </c>
      <c r="AT524" s="134" t="s">
        <v>148</v>
      </c>
      <c r="AU524" s="134" t="s">
        <v>92</v>
      </c>
      <c r="AY524" s="16" t="s">
        <v>145</v>
      </c>
      <c r="BE524" s="135">
        <f>IF(N524="základní",J524,0)</f>
        <v>0</v>
      </c>
      <c r="BF524" s="135">
        <f>IF(N524="snížená",J524,0)</f>
        <v>0</v>
      </c>
      <c r="BG524" s="135">
        <f>IF(N524="zákl. přenesená",J524,0)</f>
        <v>0</v>
      </c>
      <c r="BH524" s="135">
        <f>IF(N524="sníž. přenesená",J524,0)</f>
        <v>0</v>
      </c>
      <c r="BI524" s="135">
        <f>IF(N524="nulová",J524,0)</f>
        <v>0</v>
      </c>
      <c r="BJ524" s="16" t="s">
        <v>90</v>
      </c>
      <c r="BK524" s="135">
        <f>ROUND(I524*H524,2)</f>
        <v>0</v>
      </c>
      <c r="BL524" s="16" t="s">
        <v>263</v>
      </c>
      <c r="BM524" s="134" t="s">
        <v>861</v>
      </c>
    </row>
    <row r="525" spans="2:65" s="1" customFormat="1" ht="11.25">
      <c r="B525" s="32"/>
      <c r="D525" s="136" t="s">
        <v>155</v>
      </c>
      <c r="F525" s="137" t="s">
        <v>862</v>
      </c>
      <c r="I525" s="138"/>
      <c r="L525" s="32"/>
      <c r="M525" s="139"/>
      <c r="T525" s="53"/>
      <c r="AT525" s="16" t="s">
        <v>155</v>
      </c>
      <c r="AU525" s="16" t="s">
        <v>92</v>
      </c>
    </row>
    <row r="526" spans="2:65" s="1" customFormat="1" ht="24.2" customHeight="1">
      <c r="B526" s="32"/>
      <c r="C526" s="123" t="s">
        <v>863</v>
      </c>
      <c r="D526" s="123" t="s">
        <v>148</v>
      </c>
      <c r="E526" s="124" t="s">
        <v>864</v>
      </c>
      <c r="F526" s="125" t="s">
        <v>865</v>
      </c>
      <c r="G526" s="126" t="s">
        <v>163</v>
      </c>
      <c r="H526" s="127">
        <v>21.34</v>
      </c>
      <c r="I526" s="128"/>
      <c r="J526" s="129">
        <f>ROUND(I526*H526,2)</f>
        <v>0</v>
      </c>
      <c r="K526" s="125" t="s">
        <v>152</v>
      </c>
      <c r="L526" s="32"/>
      <c r="M526" s="130" t="s">
        <v>44</v>
      </c>
      <c r="N526" s="131" t="s">
        <v>53</v>
      </c>
      <c r="P526" s="132">
        <f>O526*H526</f>
        <v>0</v>
      </c>
      <c r="Q526" s="132">
        <v>2.9999999999999997E-4</v>
      </c>
      <c r="R526" s="132">
        <f>Q526*H526</f>
        <v>6.4019999999999997E-3</v>
      </c>
      <c r="S526" s="132">
        <v>0</v>
      </c>
      <c r="T526" s="133">
        <f>S526*H526</f>
        <v>0</v>
      </c>
      <c r="AR526" s="134" t="s">
        <v>263</v>
      </c>
      <c r="AT526" s="134" t="s">
        <v>148</v>
      </c>
      <c r="AU526" s="134" t="s">
        <v>92</v>
      </c>
      <c r="AY526" s="16" t="s">
        <v>145</v>
      </c>
      <c r="BE526" s="135">
        <f>IF(N526="základní",J526,0)</f>
        <v>0</v>
      </c>
      <c r="BF526" s="135">
        <f>IF(N526="snížená",J526,0)</f>
        <v>0</v>
      </c>
      <c r="BG526" s="135">
        <f>IF(N526="zákl. přenesená",J526,0)</f>
        <v>0</v>
      </c>
      <c r="BH526" s="135">
        <f>IF(N526="sníž. přenesená",J526,0)</f>
        <v>0</v>
      </c>
      <c r="BI526" s="135">
        <f>IF(N526="nulová",J526,0)</f>
        <v>0</v>
      </c>
      <c r="BJ526" s="16" t="s">
        <v>90</v>
      </c>
      <c r="BK526" s="135">
        <f>ROUND(I526*H526,2)</f>
        <v>0</v>
      </c>
      <c r="BL526" s="16" t="s">
        <v>263</v>
      </c>
      <c r="BM526" s="134" t="s">
        <v>866</v>
      </c>
    </row>
    <row r="527" spans="2:65" s="1" customFormat="1" ht="11.25">
      <c r="B527" s="32"/>
      <c r="D527" s="136" t="s">
        <v>155</v>
      </c>
      <c r="F527" s="137" t="s">
        <v>867</v>
      </c>
      <c r="I527" s="138"/>
      <c r="L527" s="32"/>
      <c r="M527" s="139"/>
      <c r="T527" s="53"/>
      <c r="AT527" s="16" t="s">
        <v>155</v>
      </c>
      <c r="AU527" s="16" t="s">
        <v>92</v>
      </c>
    </row>
    <row r="528" spans="2:65" s="13" customFormat="1" ht="11.25">
      <c r="B528" s="147"/>
      <c r="D528" s="141" t="s">
        <v>157</v>
      </c>
      <c r="E528" s="148" t="s">
        <v>44</v>
      </c>
      <c r="F528" s="149" t="s">
        <v>868</v>
      </c>
      <c r="H528" s="150">
        <v>13.06</v>
      </c>
      <c r="I528" s="151"/>
      <c r="L528" s="147"/>
      <c r="M528" s="152"/>
      <c r="T528" s="153"/>
      <c r="AT528" s="148" t="s">
        <v>157</v>
      </c>
      <c r="AU528" s="148" t="s">
        <v>92</v>
      </c>
      <c r="AV528" s="13" t="s">
        <v>92</v>
      </c>
      <c r="AW528" s="13" t="s">
        <v>42</v>
      </c>
      <c r="AX528" s="13" t="s">
        <v>82</v>
      </c>
      <c r="AY528" s="148" t="s">
        <v>145</v>
      </c>
    </row>
    <row r="529" spans="2:65" s="13" customFormat="1" ht="11.25">
      <c r="B529" s="147"/>
      <c r="D529" s="141" t="s">
        <v>157</v>
      </c>
      <c r="E529" s="148" t="s">
        <v>44</v>
      </c>
      <c r="F529" s="149" t="s">
        <v>869</v>
      </c>
      <c r="H529" s="150">
        <v>8.2799999999999994</v>
      </c>
      <c r="I529" s="151"/>
      <c r="L529" s="147"/>
      <c r="M529" s="152"/>
      <c r="T529" s="153"/>
      <c r="AT529" s="148" t="s">
        <v>157</v>
      </c>
      <c r="AU529" s="148" t="s">
        <v>92</v>
      </c>
      <c r="AV529" s="13" t="s">
        <v>92</v>
      </c>
      <c r="AW529" s="13" t="s">
        <v>42</v>
      </c>
      <c r="AX529" s="13" t="s">
        <v>82</v>
      </c>
      <c r="AY529" s="148" t="s">
        <v>145</v>
      </c>
    </row>
    <row r="530" spans="2:65" s="14" customFormat="1" ht="11.25">
      <c r="B530" s="154"/>
      <c r="D530" s="141" t="s">
        <v>157</v>
      </c>
      <c r="E530" s="155" t="s">
        <v>44</v>
      </c>
      <c r="F530" s="156" t="s">
        <v>160</v>
      </c>
      <c r="H530" s="157">
        <v>21.34</v>
      </c>
      <c r="I530" s="158"/>
      <c r="L530" s="154"/>
      <c r="M530" s="159"/>
      <c r="T530" s="160"/>
      <c r="AT530" s="155" t="s">
        <v>157</v>
      </c>
      <c r="AU530" s="155" t="s">
        <v>92</v>
      </c>
      <c r="AV530" s="14" t="s">
        <v>153</v>
      </c>
      <c r="AW530" s="14" t="s">
        <v>42</v>
      </c>
      <c r="AX530" s="14" t="s">
        <v>90</v>
      </c>
      <c r="AY530" s="155" t="s">
        <v>145</v>
      </c>
    </row>
    <row r="531" spans="2:65" s="1" customFormat="1" ht="33" customHeight="1">
      <c r="B531" s="32"/>
      <c r="C531" s="161" t="s">
        <v>870</v>
      </c>
      <c r="D531" s="161" t="s">
        <v>699</v>
      </c>
      <c r="E531" s="162" t="s">
        <v>871</v>
      </c>
      <c r="F531" s="163" t="s">
        <v>872</v>
      </c>
      <c r="G531" s="164" t="s">
        <v>163</v>
      </c>
      <c r="H531" s="165">
        <v>23.474</v>
      </c>
      <c r="I531" s="166"/>
      <c r="J531" s="167">
        <f>ROUND(I531*H531,2)</f>
        <v>0</v>
      </c>
      <c r="K531" s="163" t="s">
        <v>152</v>
      </c>
      <c r="L531" s="168"/>
      <c r="M531" s="169" t="s">
        <v>44</v>
      </c>
      <c r="N531" s="170" t="s">
        <v>53</v>
      </c>
      <c r="P531" s="132">
        <f>O531*H531</f>
        <v>0</v>
      </c>
      <c r="Q531" s="132">
        <v>3.2000000000000002E-3</v>
      </c>
      <c r="R531" s="132">
        <f>Q531*H531</f>
        <v>7.5116799999999997E-2</v>
      </c>
      <c r="S531" s="132">
        <v>0</v>
      </c>
      <c r="T531" s="133">
        <f>S531*H531</f>
        <v>0</v>
      </c>
      <c r="AR531" s="134" t="s">
        <v>376</v>
      </c>
      <c r="AT531" s="134" t="s">
        <v>699</v>
      </c>
      <c r="AU531" s="134" t="s">
        <v>92</v>
      </c>
      <c r="AY531" s="16" t="s">
        <v>145</v>
      </c>
      <c r="BE531" s="135">
        <f>IF(N531="základní",J531,0)</f>
        <v>0</v>
      </c>
      <c r="BF531" s="135">
        <f>IF(N531="snížená",J531,0)</f>
        <v>0</v>
      </c>
      <c r="BG531" s="135">
        <f>IF(N531="zákl. přenesená",J531,0)</f>
        <v>0</v>
      </c>
      <c r="BH531" s="135">
        <f>IF(N531="sníž. přenesená",J531,0)</f>
        <v>0</v>
      </c>
      <c r="BI531" s="135">
        <f>IF(N531="nulová",J531,0)</f>
        <v>0</v>
      </c>
      <c r="BJ531" s="16" t="s">
        <v>90</v>
      </c>
      <c r="BK531" s="135">
        <f>ROUND(I531*H531,2)</f>
        <v>0</v>
      </c>
      <c r="BL531" s="16" t="s">
        <v>263</v>
      </c>
      <c r="BM531" s="134" t="s">
        <v>873</v>
      </c>
    </row>
    <row r="532" spans="2:65" s="13" customFormat="1" ht="11.25">
      <c r="B532" s="147"/>
      <c r="D532" s="141" t="s">
        <v>157</v>
      </c>
      <c r="F532" s="149" t="s">
        <v>874</v>
      </c>
      <c r="H532" s="150">
        <v>23.474</v>
      </c>
      <c r="I532" s="151"/>
      <c r="L532" s="147"/>
      <c r="M532" s="152"/>
      <c r="T532" s="153"/>
      <c r="AT532" s="148" t="s">
        <v>157</v>
      </c>
      <c r="AU532" s="148" t="s">
        <v>92</v>
      </c>
      <c r="AV532" s="13" t="s">
        <v>92</v>
      </c>
      <c r="AW532" s="13" t="s">
        <v>4</v>
      </c>
      <c r="AX532" s="13" t="s">
        <v>90</v>
      </c>
      <c r="AY532" s="148" t="s">
        <v>145</v>
      </c>
    </row>
    <row r="533" spans="2:65" s="1" customFormat="1" ht="24.2" customHeight="1">
      <c r="B533" s="32"/>
      <c r="C533" s="123" t="s">
        <v>875</v>
      </c>
      <c r="D533" s="123" t="s">
        <v>148</v>
      </c>
      <c r="E533" s="124" t="s">
        <v>876</v>
      </c>
      <c r="F533" s="125" t="s">
        <v>877</v>
      </c>
      <c r="G533" s="126" t="s">
        <v>163</v>
      </c>
      <c r="H533" s="127">
        <v>54.09</v>
      </c>
      <c r="I533" s="128"/>
      <c r="J533" s="129">
        <f>ROUND(I533*H533,2)</f>
        <v>0</v>
      </c>
      <c r="K533" s="125" t="s">
        <v>152</v>
      </c>
      <c r="L533" s="32"/>
      <c r="M533" s="130" t="s">
        <v>44</v>
      </c>
      <c r="N533" s="131" t="s">
        <v>53</v>
      </c>
      <c r="P533" s="132">
        <f>O533*H533</f>
        <v>0</v>
      </c>
      <c r="Q533" s="132">
        <v>4.0000000000000002E-4</v>
      </c>
      <c r="R533" s="132">
        <f>Q533*H533</f>
        <v>2.1636000000000002E-2</v>
      </c>
      <c r="S533" s="132">
        <v>0</v>
      </c>
      <c r="T533" s="133">
        <f>S533*H533</f>
        <v>0</v>
      </c>
      <c r="AR533" s="134" t="s">
        <v>263</v>
      </c>
      <c r="AT533" s="134" t="s">
        <v>148</v>
      </c>
      <c r="AU533" s="134" t="s">
        <v>92</v>
      </c>
      <c r="AY533" s="16" t="s">
        <v>145</v>
      </c>
      <c r="BE533" s="135">
        <f>IF(N533="základní",J533,0)</f>
        <v>0</v>
      </c>
      <c r="BF533" s="135">
        <f>IF(N533="snížená",J533,0)</f>
        <v>0</v>
      </c>
      <c r="BG533" s="135">
        <f>IF(N533="zákl. přenesená",J533,0)</f>
        <v>0</v>
      </c>
      <c r="BH533" s="135">
        <f>IF(N533="sníž. přenesená",J533,0)</f>
        <v>0</v>
      </c>
      <c r="BI533" s="135">
        <f>IF(N533="nulová",J533,0)</f>
        <v>0</v>
      </c>
      <c r="BJ533" s="16" t="s">
        <v>90</v>
      </c>
      <c r="BK533" s="135">
        <f>ROUND(I533*H533,2)</f>
        <v>0</v>
      </c>
      <c r="BL533" s="16" t="s">
        <v>263</v>
      </c>
      <c r="BM533" s="134" t="s">
        <v>878</v>
      </c>
    </row>
    <row r="534" spans="2:65" s="1" customFormat="1" ht="11.25">
      <c r="B534" s="32"/>
      <c r="D534" s="136" t="s">
        <v>155</v>
      </c>
      <c r="F534" s="137" t="s">
        <v>879</v>
      </c>
      <c r="I534" s="138"/>
      <c r="L534" s="32"/>
      <c r="M534" s="139"/>
      <c r="T534" s="53"/>
      <c r="AT534" s="16" t="s">
        <v>155</v>
      </c>
      <c r="AU534" s="16" t="s">
        <v>92</v>
      </c>
    </row>
    <row r="535" spans="2:65" s="13" customFormat="1" ht="11.25">
      <c r="B535" s="147"/>
      <c r="D535" s="141" t="s">
        <v>157</v>
      </c>
      <c r="E535" s="148" t="s">
        <v>44</v>
      </c>
      <c r="F535" s="149" t="s">
        <v>880</v>
      </c>
      <c r="H535" s="150">
        <v>38.35</v>
      </c>
      <c r="I535" s="151"/>
      <c r="L535" s="147"/>
      <c r="M535" s="152"/>
      <c r="T535" s="153"/>
      <c r="AT535" s="148" t="s">
        <v>157</v>
      </c>
      <c r="AU535" s="148" t="s">
        <v>92</v>
      </c>
      <c r="AV535" s="13" t="s">
        <v>92</v>
      </c>
      <c r="AW535" s="13" t="s">
        <v>42</v>
      </c>
      <c r="AX535" s="13" t="s">
        <v>82</v>
      </c>
      <c r="AY535" s="148" t="s">
        <v>145</v>
      </c>
    </row>
    <row r="536" spans="2:65" s="13" customFormat="1" ht="11.25">
      <c r="B536" s="147"/>
      <c r="D536" s="141" t="s">
        <v>157</v>
      </c>
      <c r="E536" s="148" t="s">
        <v>44</v>
      </c>
      <c r="F536" s="149" t="s">
        <v>671</v>
      </c>
      <c r="H536" s="150">
        <v>15.74</v>
      </c>
      <c r="I536" s="151"/>
      <c r="L536" s="147"/>
      <c r="M536" s="152"/>
      <c r="T536" s="153"/>
      <c r="AT536" s="148" t="s">
        <v>157</v>
      </c>
      <c r="AU536" s="148" t="s">
        <v>92</v>
      </c>
      <c r="AV536" s="13" t="s">
        <v>92</v>
      </c>
      <c r="AW536" s="13" t="s">
        <v>42</v>
      </c>
      <c r="AX536" s="13" t="s">
        <v>82</v>
      </c>
      <c r="AY536" s="148" t="s">
        <v>145</v>
      </c>
    </row>
    <row r="537" spans="2:65" s="14" customFormat="1" ht="11.25">
      <c r="B537" s="154"/>
      <c r="D537" s="141" t="s">
        <v>157</v>
      </c>
      <c r="E537" s="155" t="s">
        <v>44</v>
      </c>
      <c r="F537" s="156" t="s">
        <v>160</v>
      </c>
      <c r="H537" s="157">
        <v>54.09</v>
      </c>
      <c r="I537" s="158"/>
      <c r="L537" s="154"/>
      <c r="M537" s="159"/>
      <c r="T537" s="160"/>
      <c r="AT537" s="155" t="s">
        <v>157</v>
      </c>
      <c r="AU537" s="155" t="s">
        <v>92</v>
      </c>
      <c r="AV537" s="14" t="s">
        <v>153</v>
      </c>
      <c r="AW537" s="14" t="s">
        <v>42</v>
      </c>
      <c r="AX537" s="14" t="s">
        <v>90</v>
      </c>
      <c r="AY537" s="155" t="s">
        <v>145</v>
      </c>
    </row>
    <row r="538" spans="2:65" s="1" customFormat="1" ht="37.9" customHeight="1">
      <c r="B538" s="32"/>
      <c r="C538" s="161" t="s">
        <v>881</v>
      </c>
      <c r="D538" s="161" t="s">
        <v>699</v>
      </c>
      <c r="E538" s="162" t="s">
        <v>882</v>
      </c>
      <c r="F538" s="163" t="s">
        <v>883</v>
      </c>
      <c r="G538" s="164" t="s">
        <v>163</v>
      </c>
      <c r="H538" s="165">
        <v>59.499000000000002</v>
      </c>
      <c r="I538" s="166"/>
      <c r="J538" s="167">
        <f>ROUND(I538*H538,2)</f>
        <v>0</v>
      </c>
      <c r="K538" s="163" t="s">
        <v>152</v>
      </c>
      <c r="L538" s="168"/>
      <c r="M538" s="169" t="s">
        <v>44</v>
      </c>
      <c r="N538" s="170" t="s">
        <v>53</v>
      </c>
      <c r="P538" s="132">
        <f>O538*H538</f>
        <v>0</v>
      </c>
      <c r="Q538" s="132">
        <v>2.5999999999999999E-3</v>
      </c>
      <c r="R538" s="132">
        <f>Q538*H538</f>
        <v>0.15469740000000001</v>
      </c>
      <c r="S538" s="132">
        <v>0</v>
      </c>
      <c r="T538" s="133">
        <f>S538*H538</f>
        <v>0</v>
      </c>
      <c r="AR538" s="134" t="s">
        <v>376</v>
      </c>
      <c r="AT538" s="134" t="s">
        <v>699</v>
      </c>
      <c r="AU538" s="134" t="s">
        <v>92</v>
      </c>
      <c r="AY538" s="16" t="s">
        <v>145</v>
      </c>
      <c r="BE538" s="135">
        <f>IF(N538="základní",J538,0)</f>
        <v>0</v>
      </c>
      <c r="BF538" s="135">
        <f>IF(N538="snížená",J538,0)</f>
        <v>0</v>
      </c>
      <c r="BG538" s="135">
        <f>IF(N538="zákl. přenesená",J538,0)</f>
        <v>0</v>
      </c>
      <c r="BH538" s="135">
        <f>IF(N538="sníž. přenesená",J538,0)</f>
        <v>0</v>
      </c>
      <c r="BI538" s="135">
        <f>IF(N538="nulová",J538,0)</f>
        <v>0</v>
      </c>
      <c r="BJ538" s="16" t="s">
        <v>90</v>
      </c>
      <c r="BK538" s="135">
        <f>ROUND(I538*H538,2)</f>
        <v>0</v>
      </c>
      <c r="BL538" s="16" t="s">
        <v>263</v>
      </c>
      <c r="BM538" s="134" t="s">
        <v>884</v>
      </c>
    </row>
    <row r="539" spans="2:65" s="13" customFormat="1" ht="11.25">
      <c r="B539" s="147"/>
      <c r="D539" s="141" t="s">
        <v>157</v>
      </c>
      <c r="F539" s="149" t="s">
        <v>885</v>
      </c>
      <c r="H539" s="150">
        <v>59.499000000000002</v>
      </c>
      <c r="I539" s="151"/>
      <c r="L539" s="147"/>
      <c r="M539" s="152"/>
      <c r="T539" s="153"/>
      <c r="AT539" s="148" t="s">
        <v>157</v>
      </c>
      <c r="AU539" s="148" t="s">
        <v>92</v>
      </c>
      <c r="AV539" s="13" t="s">
        <v>92</v>
      </c>
      <c r="AW539" s="13" t="s">
        <v>4</v>
      </c>
      <c r="AX539" s="13" t="s">
        <v>90</v>
      </c>
      <c r="AY539" s="148" t="s">
        <v>145</v>
      </c>
    </row>
    <row r="540" spans="2:65" s="1" customFormat="1" ht="24.2" customHeight="1">
      <c r="B540" s="32"/>
      <c r="C540" s="123" t="s">
        <v>886</v>
      </c>
      <c r="D540" s="123" t="s">
        <v>148</v>
      </c>
      <c r="E540" s="124" t="s">
        <v>887</v>
      </c>
      <c r="F540" s="125" t="s">
        <v>888</v>
      </c>
      <c r="G540" s="126" t="s">
        <v>228</v>
      </c>
      <c r="H540" s="127">
        <v>38.299999999999997</v>
      </c>
      <c r="I540" s="128"/>
      <c r="J540" s="129">
        <f>ROUND(I540*H540,2)</f>
        <v>0</v>
      </c>
      <c r="K540" s="125" t="s">
        <v>152</v>
      </c>
      <c r="L540" s="32"/>
      <c r="M540" s="130" t="s">
        <v>44</v>
      </c>
      <c r="N540" s="131" t="s">
        <v>53</v>
      </c>
      <c r="P540" s="132">
        <f>O540*H540</f>
        <v>0</v>
      </c>
      <c r="Q540" s="132">
        <v>5.0000000000000002E-5</v>
      </c>
      <c r="R540" s="132">
        <f>Q540*H540</f>
        <v>1.915E-3</v>
      </c>
      <c r="S540" s="132">
        <v>0</v>
      </c>
      <c r="T540" s="133">
        <f>S540*H540</f>
        <v>0</v>
      </c>
      <c r="AR540" s="134" t="s">
        <v>263</v>
      </c>
      <c r="AT540" s="134" t="s">
        <v>148</v>
      </c>
      <c r="AU540" s="134" t="s">
        <v>92</v>
      </c>
      <c r="AY540" s="16" t="s">
        <v>145</v>
      </c>
      <c r="BE540" s="135">
        <f>IF(N540="základní",J540,0)</f>
        <v>0</v>
      </c>
      <c r="BF540" s="135">
        <f>IF(N540="snížená",J540,0)</f>
        <v>0</v>
      </c>
      <c r="BG540" s="135">
        <f>IF(N540="zákl. přenesená",J540,0)</f>
        <v>0</v>
      </c>
      <c r="BH540" s="135">
        <f>IF(N540="sníž. přenesená",J540,0)</f>
        <v>0</v>
      </c>
      <c r="BI540" s="135">
        <f>IF(N540="nulová",J540,0)</f>
        <v>0</v>
      </c>
      <c r="BJ540" s="16" t="s">
        <v>90</v>
      </c>
      <c r="BK540" s="135">
        <f>ROUND(I540*H540,2)</f>
        <v>0</v>
      </c>
      <c r="BL540" s="16" t="s">
        <v>263</v>
      </c>
      <c r="BM540" s="134" t="s">
        <v>889</v>
      </c>
    </row>
    <row r="541" spans="2:65" s="1" customFormat="1" ht="11.25">
      <c r="B541" s="32"/>
      <c r="D541" s="136" t="s">
        <v>155</v>
      </c>
      <c r="F541" s="137" t="s">
        <v>890</v>
      </c>
      <c r="I541" s="138"/>
      <c r="L541" s="32"/>
      <c r="M541" s="139"/>
      <c r="T541" s="53"/>
      <c r="AT541" s="16" t="s">
        <v>155</v>
      </c>
      <c r="AU541" s="16" t="s">
        <v>92</v>
      </c>
    </row>
    <row r="542" spans="2:65" s="13" customFormat="1" ht="22.5">
      <c r="B542" s="147"/>
      <c r="D542" s="141" t="s">
        <v>157</v>
      </c>
      <c r="E542" s="148" t="s">
        <v>44</v>
      </c>
      <c r="F542" s="149" t="s">
        <v>891</v>
      </c>
      <c r="H542" s="150">
        <v>23</v>
      </c>
      <c r="I542" s="151"/>
      <c r="L542" s="147"/>
      <c r="M542" s="152"/>
      <c r="T542" s="153"/>
      <c r="AT542" s="148" t="s">
        <v>157</v>
      </c>
      <c r="AU542" s="148" t="s">
        <v>92</v>
      </c>
      <c r="AV542" s="13" t="s">
        <v>92</v>
      </c>
      <c r="AW542" s="13" t="s">
        <v>42</v>
      </c>
      <c r="AX542" s="13" t="s">
        <v>82</v>
      </c>
      <c r="AY542" s="148" t="s">
        <v>145</v>
      </c>
    </row>
    <row r="543" spans="2:65" s="13" customFormat="1" ht="22.5">
      <c r="B543" s="147"/>
      <c r="D543" s="141" t="s">
        <v>157</v>
      </c>
      <c r="E543" s="148" t="s">
        <v>44</v>
      </c>
      <c r="F543" s="149" t="s">
        <v>892</v>
      </c>
      <c r="H543" s="150">
        <v>15.3</v>
      </c>
      <c r="I543" s="151"/>
      <c r="L543" s="147"/>
      <c r="M543" s="152"/>
      <c r="T543" s="153"/>
      <c r="AT543" s="148" t="s">
        <v>157</v>
      </c>
      <c r="AU543" s="148" t="s">
        <v>92</v>
      </c>
      <c r="AV543" s="13" t="s">
        <v>92</v>
      </c>
      <c r="AW543" s="13" t="s">
        <v>42</v>
      </c>
      <c r="AX543" s="13" t="s">
        <v>82</v>
      </c>
      <c r="AY543" s="148" t="s">
        <v>145</v>
      </c>
    </row>
    <row r="544" spans="2:65" s="14" customFormat="1" ht="11.25">
      <c r="B544" s="154"/>
      <c r="D544" s="141" t="s">
        <v>157</v>
      </c>
      <c r="E544" s="155" t="s">
        <v>44</v>
      </c>
      <c r="F544" s="156" t="s">
        <v>160</v>
      </c>
      <c r="H544" s="157">
        <v>38.299999999999997</v>
      </c>
      <c r="I544" s="158"/>
      <c r="L544" s="154"/>
      <c r="M544" s="159"/>
      <c r="T544" s="160"/>
      <c r="AT544" s="155" t="s">
        <v>157</v>
      </c>
      <c r="AU544" s="155" t="s">
        <v>92</v>
      </c>
      <c r="AV544" s="14" t="s">
        <v>153</v>
      </c>
      <c r="AW544" s="14" t="s">
        <v>42</v>
      </c>
      <c r="AX544" s="14" t="s">
        <v>90</v>
      </c>
      <c r="AY544" s="155" t="s">
        <v>145</v>
      </c>
    </row>
    <row r="545" spans="2:65" s="1" customFormat="1" ht="37.9" customHeight="1">
      <c r="B545" s="32"/>
      <c r="C545" s="161" t="s">
        <v>893</v>
      </c>
      <c r="D545" s="161" t="s">
        <v>699</v>
      </c>
      <c r="E545" s="162" t="s">
        <v>882</v>
      </c>
      <c r="F545" s="163" t="s">
        <v>883</v>
      </c>
      <c r="G545" s="164" t="s">
        <v>163</v>
      </c>
      <c r="H545" s="165">
        <v>5.7450000000000001</v>
      </c>
      <c r="I545" s="166"/>
      <c r="J545" s="167">
        <f>ROUND(I545*H545,2)</f>
        <v>0</v>
      </c>
      <c r="K545" s="163" t="s">
        <v>152</v>
      </c>
      <c r="L545" s="168"/>
      <c r="M545" s="169" t="s">
        <v>44</v>
      </c>
      <c r="N545" s="170" t="s">
        <v>53</v>
      </c>
      <c r="P545" s="132">
        <f>O545*H545</f>
        <v>0</v>
      </c>
      <c r="Q545" s="132">
        <v>2.5999999999999999E-3</v>
      </c>
      <c r="R545" s="132">
        <f>Q545*H545</f>
        <v>1.4936999999999999E-2</v>
      </c>
      <c r="S545" s="132">
        <v>0</v>
      </c>
      <c r="T545" s="133">
        <f>S545*H545</f>
        <v>0</v>
      </c>
      <c r="AR545" s="134" t="s">
        <v>376</v>
      </c>
      <c r="AT545" s="134" t="s">
        <v>699</v>
      </c>
      <c r="AU545" s="134" t="s">
        <v>92</v>
      </c>
      <c r="AY545" s="16" t="s">
        <v>145</v>
      </c>
      <c r="BE545" s="135">
        <f>IF(N545="základní",J545,0)</f>
        <v>0</v>
      </c>
      <c r="BF545" s="135">
        <f>IF(N545="snížená",J545,0)</f>
        <v>0</v>
      </c>
      <c r="BG545" s="135">
        <f>IF(N545="zákl. přenesená",J545,0)</f>
        <v>0</v>
      </c>
      <c r="BH545" s="135">
        <f>IF(N545="sníž. přenesená",J545,0)</f>
        <v>0</v>
      </c>
      <c r="BI545" s="135">
        <f>IF(N545="nulová",J545,0)</f>
        <v>0</v>
      </c>
      <c r="BJ545" s="16" t="s">
        <v>90</v>
      </c>
      <c r="BK545" s="135">
        <f>ROUND(I545*H545,2)</f>
        <v>0</v>
      </c>
      <c r="BL545" s="16" t="s">
        <v>263</v>
      </c>
      <c r="BM545" s="134" t="s">
        <v>894</v>
      </c>
    </row>
    <row r="546" spans="2:65" s="13" customFormat="1" ht="11.25">
      <c r="B546" s="147"/>
      <c r="D546" s="141" t="s">
        <v>157</v>
      </c>
      <c r="F546" s="149" t="s">
        <v>895</v>
      </c>
      <c r="H546" s="150">
        <v>5.7450000000000001</v>
      </c>
      <c r="I546" s="151"/>
      <c r="L546" s="147"/>
      <c r="M546" s="152"/>
      <c r="T546" s="153"/>
      <c r="AT546" s="148" t="s">
        <v>157</v>
      </c>
      <c r="AU546" s="148" t="s">
        <v>92</v>
      </c>
      <c r="AV546" s="13" t="s">
        <v>92</v>
      </c>
      <c r="AW546" s="13" t="s">
        <v>4</v>
      </c>
      <c r="AX546" s="13" t="s">
        <v>90</v>
      </c>
      <c r="AY546" s="148" t="s">
        <v>145</v>
      </c>
    </row>
    <row r="547" spans="2:65" s="1" customFormat="1" ht="24.2" customHeight="1">
      <c r="B547" s="32"/>
      <c r="C547" s="123" t="s">
        <v>896</v>
      </c>
      <c r="D547" s="123" t="s">
        <v>148</v>
      </c>
      <c r="E547" s="124" t="s">
        <v>887</v>
      </c>
      <c r="F547" s="125" t="s">
        <v>888</v>
      </c>
      <c r="G547" s="126" t="s">
        <v>228</v>
      </c>
      <c r="H547" s="127">
        <v>24.18</v>
      </c>
      <c r="I547" s="128"/>
      <c r="J547" s="129">
        <f>ROUND(I547*H547,2)</f>
        <v>0</v>
      </c>
      <c r="K547" s="125" t="s">
        <v>152</v>
      </c>
      <c r="L547" s="32"/>
      <c r="M547" s="130" t="s">
        <v>44</v>
      </c>
      <c r="N547" s="131" t="s">
        <v>53</v>
      </c>
      <c r="P547" s="132">
        <f>O547*H547</f>
        <v>0</v>
      </c>
      <c r="Q547" s="132">
        <v>5.0000000000000002E-5</v>
      </c>
      <c r="R547" s="132">
        <f>Q547*H547</f>
        <v>1.209E-3</v>
      </c>
      <c r="S547" s="132">
        <v>0</v>
      </c>
      <c r="T547" s="133">
        <f>S547*H547</f>
        <v>0</v>
      </c>
      <c r="AR547" s="134" t="s">
        <v>263</v>
      </c>
      <c r="AT547" s="134" t="s">
        <v>148</v>
      </c>
      <c r="AU547" s="134" t="s">
        <v>92</v>
      </c>
      <c r="AY547" s="16" t="s">
        <v>145</v>
      </c>
      <c r="BE547" s="135">
        <f>IF(N547="základní",J547,0)</f>
        <v>0</v>
      </c>
      <c r="BF547" s="135">
        <f>IF(N547="snížená",J547,0)</f>
        <v>0</v>
      </c>
      <c r="BG547" s="135">
        <f>IF(N547="zákl. přenesená",J547,0)</f>
        <v>0</v>
      </c>
      <c r="BH547" s="135">
        <f>IF(N547="sníž. přenesená",J547,0)</f>
        <v>0</v>
      </c>
      <c r="BI547" s="135">
        <f>IF(N547="nulová",J547,0)</f>
        <v>0</v>
      </c>
      <c r="BJ547" s="16" t="s">
        <v>90</v>
      </c>
      <c r="BK547" s="135">
        <f>ROUND(I547*H547,2)</f>
        <v>0</v>
      </c>
      <c r="BL547" s="16" t="s">
        <v>263</v>
      </c>
      <c r="BM547" s="134" t="s">
        <v>897</v>
      </c>
    </row>
    <row r="548" spans="2:65" s="1" customFormat="1" ht="11.25">
      <c r="B548" s="32"/>
      <c r="D548" s="136" t="s">
        <v>155</v>
      </c>
      <c r="F548" s="137" t="s">
        <v>890</v>
      </c>
      <c r="I548" s="138"/>
      <c r="L548" s="32"/>
      <c r="M548" s="139"/>
      <c r="T548" s="53"/>
      <c r="AT548" s="16" t="s">
        <v>155</v>
      </c>
      <c r="AU548" s="16" t="s">
        <v>92</v>
      </c>
    </row>
    <row r="549" spans="2:65" s="13" customFormat="1" ht="11.25">
      <c r="B549" s="147"/>
      <c r="D549" s="141" t="s">
        <v>157</v>
      </c>
      <c r="E549" s="148" t="s">
        <v>44</v>
      </c>
      <c r="F549" s="149" t="s">
        <v>898</v>
      </c>
      <c r="H549" s="150">
        <v>14.98</v>
      </c>
      <c r="I549" s="151"/>
      <c r="L549" s="147"/>
      <c r="M549" s="152"/>
      <c r="T549" s="153"/>
      <c r="AT549" s="148" t="s">
        <v>157</v>
      </c>
      <c r="AU549" s="148" t="s">
        <v>92</v>
      </c>
      <c r="AV549" s="13" t="s">
        <v>92</v>
      </c>
      <c r="AW549" s="13" t="s">
        <v>42</v>
      </c>
      <c r="AX549" s="13" t="s">
        <v>82</v>
      </c>
      <c r="AY549" s="148" t="s">
        <v>145</v>
      </c>
    </row>
    <row r="550" spans="2:65" s="13" customFormat="1" ht="11.25">
      <c r="B550" s="147"/>
      <c r="D550" s="141" t="s">
        <v>157</v>
      </c>
      <c r="E550" s="148" t="s">
        <v>44</v>
      </c>
      <c r="F550" s="149" t="s">
        <v>899</v>
      </c>
      <c r="H550" s="150">
        <v>9.1999999999999993</v>
      </c>
      <c r="I550" s="151"/>
      <c r="L550" s="147"/>
      <c r="M550" s="152"/>
      <c r="T550" s="153"/>
      <c r="AT550" s="148" t="s">
        <v>157</v>
      </c>
      <c r="AU550" s="148" t="s">
        <v>92</v>
      </c>
      <c r="AV550" s="13" t="s">
        <v>92</v>
      </c>
      <c r="AW550" s="13" t="s">
        <v>42</v>
      </c>
      <c r="AX550" s="13" t="s">
        <v>82</v>
      </c>
      <c r="AY550" s="148" t="s">
        <v>145</v>
      </c>
    </row>
    <row r="551" spans="2:65" s="14" customFormat="1" ht="11.25">
      <c r="B551" s="154"/>
      <c r="D551" s="141" t="s">
        <v>157</v>
      </c>
      <c r="E551" s="155" t="s">
        <v>44</v>
      </c>
      <c r="F551" s="156" t="s">
        <v>160</v>
      </c>
      <c r="H551" s="157">
        <v>24.18</v>
      </c>
      <c r="I551" s="158"/>
      <c r="L551" s="154"/>
      <c r="M551" s="159"/>
      <c r="T551" s="160"/>
      <c r="AT551" s="155" t="s">
        <v>157</v>
      </c>
      <c r="AU551" s="155" t="s">
        <v>92</v>
      </c>
      <c r="AV551" s="14" t="s">
        <v>153</v>
      </c>
      <c r="AW551" s="14" t="s">
        <v>42</v>
      </c>
      <c r="AX551" s="14" t="s">
        <v>90</v>
      </c>
      <c r="AY551" s="155" t="s">
        <v>145</v>
      </c>
    </row>
    <row r="552" spans="2:65" s="1" customFormat="1" ht="33" customHeight="1">
      <c r="B552" s="32"/>
      <c r="C552" s="161" t="s">
        <v>900</v>
      </c>
      <c r="D552" s="161" t="s">
        <v>699</v>
      </c>
      <c r="E552" s="162" t="s">
        <v>871</v>
      </c>
      <c r="F552" s="163" t="s">
        <v>872</v>
      </c>
      <c r="G552" s="164" t="s">
        <v>163</v>
      </c>
      <c r="H552" s="165">
        <v>3.6269999999999998</v>
      </c>
      <c r="I552" s="166"/>
      <c r="J552" s="167">
        <f>ROUND(I552*H552,2)</f>
        <v>0</v>
      </c>
      <c r="K552" s="163" t="s">
        <v>152</v>
      </c>
      <c r="L552" s="168"/>
      <c r="M552" s="169" t="s">
        <v>44</v>
      </c>
      <c r="N552" s="170" t="s">
        <v>53</v>
      </c>
      <c r="P552" s="132">
        <f>O552*H552</f>
        <v>0</v>
      </c>
      <c r="Q552" s="132">
        <v>3.2000000000000002E-3</v>
      </c>
      <c r="R552" s="132">
        <f>Q552*H552</f>
        <v>1.1606399999999999E-2</v>
      </c>
      <c r="S552" s="132">
        <v>0</v>
      </c>
      <c r="T552" s="133">
        <f>S552*H552</f>
        <v>0</v>
      </c>
      <c r="AR552" s="134" t="s">
        <v>376</v>
      </c>
      <c r="AT552" s="134" t="s">
        <v>699</v>
      </c>
      <c r="AU552" s="134" t="s">
        <v>92</v>
      </c>
      <c r="AY552" s="16" t="s">
        <v>145</v>
      </c>
      <c r="BE552" s="135">
        <f>IF(N552="základní",J552,0)</f>
        <v>0</v>
      </c>
      <c r="BF552" s="135">
        <f>IF(N552="snížená",J552,0)</f>
        <v>0</v>
      </c>
      <c r="BG552" s="135">
        <f>IF(N552="zákl. přenesená",J552,0)</f>
        <v>0</v>
      </c>
      <c r="BH552" s="135">
        <f>IF(N552="sníž. přenesená",J552,0)</f>
        <v>0</v>
      </c>
      <c r="BI552" s="135">
        <f>IF(N552="nulová",J552,0)</f>
        <v>0</v>
      </c>
      <c r="BJ552" s="16" t="s">
        <v>90</v>
      </c>
      <c r="BK552" s="135">
        <f>ROUND(I552*H552,2)</f>
        <v>0</v>
      </c>
      <c r="BL552" s="16" t="s">
        <v>263</v>
      </c>
      <c r="BM552" s="134" t="s">
        <v>901</v>
      </c>
    </row>
    <row r="553" spans="2:65" s="13" customFormat="1" ht="11.25">
      <c r="B553" s="147"/>
      <c r="D553" s="141" t="s">
        <v>157</v>
      </c>
      <c r="F553" s="149" t="s">
        <v>902</v>
      </c>
      <c r="H553" s="150">
        <v>3.6269999999999998</v>
      </c>
      <c r="I553" s="151"/>
      <c r="L553" s="147"/>
      <c r="M553" s="152"/>
      <c r="T553" s="153"/>
      <c r="AT553" s="148" t="s">
        <v>157</v>
      </c>
      <c r="AU553" s="148" t="s">
        <v>92</v>
      </c>
      <c r="AV553" s="13" t="s">
        <v>92</v>
      </c>
      <c r="AW553" s="13" t="s">
        <v>4</v>
      </c>
      <c r="AX553" s="13" t="s">
        <v>90</v>
      </c>
      <c r="AY553" s="148" t="s">
        <v>145</v>
      </c>
    </row>
    <row r="554" spans="2:65" s="1" customFormat="1" ht="16.5" customHeight="1">
      <c r="B554" s="32"/>
      <c r="C554" s="123" t="s">
        <v>903</v>
      </c>
      <c r="D554" s="123" t="s">
        <v>148</v>
      </c>
      <c r="E554" s="124" t="s">
        <v>904</v>
      </c>
      <c r="F554" s="125" t="s">
        <v>905</v>
      </c>
      <c r="G554" s="126" t="s">
        <v>228</v>
      </c>
      <c r="H554" s="127">
        <v>6.8</v>
      </c>
      <c r="I554" s="128"/>
      <c r="J554" s="129">
        <f>ROUND(I554*H554,2)</f>
        <v>0</v>
      </c>
      <c r="K554" s="125" t="s">
        <v>152</v>
      </c>
      <c r="L554" s="32"/>
      <c r="M554" s="130" t="s">
        <v>44</v>
      </c>
      <c r="N554" s="131" t="s">
        <v>53</v>
      </c>
      <c r="P554" s="132">
        <f>O554*H554</f>
        <v>0</v>
      </c>
      <c r="Q554" s="132">
        <v>0</v>
      </c>
      <c r="R554" s="132">
        <f>Q554*H554</f>
        <v>0</v>
      </c>
      <c r="S554" s="132">
        <v>0</v>
      </c>
      <c r="T554" s="133">
        <f>S554*H554</f>
        <v>0</v>
      </c>
      <c r="AR554" s="134" t="s">
        <v>263</v>
      </c>
      <c r="AT554" s="134" t="s">
        <v>148</v>
      </c>
      <c r="AU554" s="134" t="s">
        <v>92</v>
      </c>
      <c r="AY554" s="16" t="s">
        <v>145</v>
      </c>
      <c r="BE554" s="135">
        <f>IF(N554="základní",J554,0)</f>
        <v>0</v>
      </c>
      <c r="BF554" s="135">
        <f>IF(N554="snížená",J554,0)</f>
        <v>0</v>
      </c>
      <c r="BG554" s="135">
        <f>IF(N554="zákl. přenesená",J554,0)</f>
        <v>0</v>
      </c>
      <c r="BH554" s="135">
        <f>IF(N554="sníž. přenesená",J554,0)</f>
        <v>0</v>
      </c>
      <c r="BI554" s="135">
        <f>IF(N554="nulová",J554,0)</f>
        <v>0</v>
      </c>
      <c r="BJ554" s="16" t="s">
        <v>90</v>
      </c>
      <c r="BK554" s="135">
        <f>ROUND(I554*H554,2)</f>
        <v>0</v>
      </c>
      <c r="BL554" s="16" t="s">
        <v>263</v>
      </c>
      <c r="BM554" s="134" t="s">
        <v>906</v>
      </c>
    </row>
    <row r="555" spans="2:65" s="1" customFormat="1" ht="11.25">
      <c r="B555" s="32"/>
      <c r="D555" s="136" t="s">
        <v>155</v>
      </c>
      <c r="F555" s="137" t="s">
        <v>907</v>
      </c>
      <c r="I555" s="138"/>
      <c r="L555" s="32"/>
      <c r="M555" s="139"/>
      <c r="T555" s="53"/>
      <c r="AT555" s="16" t="s">
        <v>155</v>
      </c>
      <c r="AU555" s="16" t="s">
        <v>92</v>
      </c>
    </row>
    <row r="556" spans="2:65" s="13" customFormat="1" ht="11.25">
      <c r="B556" s="147"/>
      <c r="D556" s="141" t="s">
        <v>157</v>
      </c>
      <c r="E556" s="148" t="s">
        <v>44</v>
      </c>
      <c r="F556" s="149" t="s">
        <v>908</v>
      </c>
      <c r="H556" s="150">
        <v>4.8</v>
      </c>
      <c r="I556" s="151"/>
      <c r="L556" s="147"/>
      <c r="M556" s="152"/>
      <c r="T556" s="153"/>
      <c r="AT556" s="148" t="s">
        <v>157</v>
      </c>
      <c r="AU556" s="148" t="s">
        <v>92</v>
      </c>
      <c r="AV556" s="13" t="s">
        <v>92</v>
      </c>
      <c r="AW556" s="13" t="s">
        <v>42</v>
      </c>
      <c r="AX556" s="13" t="s">
        <v>82</v>
      </c>
      <c r="AY556" s="148" t="s">
        <v>145</v>
      </c>
    </row>
    <row r="557" spans="2:65" s="13" customFormat="1" ht="11.25">
      <c r="B557" s="147"/>
      <c r="D557" s="141" t="s">
        <v>157</v>
      </c>
      <c r="E557" s="148" t="s">
        <v>44</v>
      </c>
      <c r="F557" s="149" t="s">
        <v>909</v>
      </c>
      <c r="H557" s="150">
        <v>1</v>
      </c>
      <c r="I557" s="151"/>
      <c r="L557" s="147"/>
      <c r="M557" s="152"/>
      <c r="T557" s="153"/>
      <c r="AT557" s="148" t="s">
        <v>157</v>
      </c>
      <c r="AU557" s="148" t="s">
        <v>92</v>
      </c>
      <c r="AV557" s="13" t="s">
        <v>92</v>
      </c>
      <c r="AW557" s="13" t="s">
        <v>42</v>
      </c>
      <c r="AX557" s="13" t="s">
        <v>82</v>
      </c>
      <c r="AY557" s="148" t="s">
        <v>145</v>
      </c>
    </row>
    <row r="558" spans="2:65" s="13" customFormat="1" ht="11.25">
      <c r="B558" s="147"/>
      <c r="D558" s="141" t="s">
        <v>157</v>
      </c>
      <c r="E558" s="148" t="s">
        <v>44</v>
      </c>
      <c r="F558" s="149" t="s">
        <v>910</v>
      </c>
      <c r="H558" s="150">
        <v>1</v>
      </c>
      <c r="I558" s="151"/>
      <c r="L558" s="147"/>
      <c r="M558" s="152"/>
      <c r="T558" s="153"/>
      <c r="AT558" s="148" t="s">
        <v>157</v>
      </c>
      <c r="AU558" s="148" t="s">
        <v>92</v>
      </c>
      <c r="AV558" s="13" t="s">
        <v>92</v>
      </c>
      <c r="AW558" s="13" t="s">
        <v>42</v>
      </c>
      <c r="AX558" s="13" t="s">
        <v>82</v>
      </c>
      <c r="AY558" s="148" t="s">
        <v>145</v>
      </c>
    </row>
    <row r="559" spans="2:65" s="14" customFormat="1" ht="11.25">
      <c r="B559" s="154"/>
      <c r="D559" s="141" t="s">
        <v>157</v>
      </c>
      <c r="E559" s="155" t="s">
        <v>44</v>
      </c>
      <c r="F559" s="156" t="s">
        <v>160</v>
      </c>
      <c r="H559" s="157">
        <v>6.8</v>
      </c>
      <c r="I559" s="158"/>
      <c r="L559" s="154"/>
      <c r="M559" s="159"/>
      <c r="T559" s="160"/>
      <c r="AT559" s="155" t="s">
        <v>157</v>
      </c>
      <c r="AU559" s="155" t="s">
        <v>92</v>
      </c>
      <c r="AV559" s="14" t="s">
        <v>153</v>
      </c>
      <c r="AW559" s="14" t="s">
        <v>42</v>
      </c>
      <c r="AX559" s="14" t="s">
        <v>90</v>
      </c>
      <c r="AY559" s="155" t="s">
        <v>145</v>
      </c>
    </row>
    <row r="560" spans="2:65" s="1" customFormat="1" ht="16.5" customHeight="1">
      <c r="B560" s="32"/>
      <c r="C560" s="161" t="s">
        <v>911</v>
      </c>
      <c r="D560" s="161" t="s">
        <v>699</v>
      </c>
      <c r="E560" s="162" t="s">
        <v>912</v>
      </c>
      <c r="F560" s="163" t="s">
        <v>913</v>
      </c>
      <c r="G560" s="164" t="s">
        <v>228</v>
      </c>
      <c r="H560" s="165">
        <v>9.0169999999999995</v>
      </c>
      <c r="I560" s="166"/>
      <c r="J560" s="167">
        <f>ROUND(I560*H560,2)</f>
        <v>0</v>
      </c>
      <c r="K560" s="163" t="s">
        <v>152</v>
      </c>
      <c r="L560" s="168"/>
      <c r="M560" s="169" t="s">
        <v>44</v>
      </c>
      <c r="N560" s="170" t="s">
        <v>53</v>
      </c>
      <c r="P560" s="132">
        <f>O560*H560</f>
        <v>0</v>
      </c>
      <c r="Q560" s="132">
        <v>1.7000000000000001E-4</v>
      </c>
      <c r="R560" s="132">
        <f>Q560*H560</f>
        <v>1.5328900000000001E-3</v>
      </c>
      <c r="S560" s="132">
        <v>0</v>
      </c>
      <c r="T560" s="133">
        <f>S560*H560</f>
        <v>0</v>
      </c>
      <c r="AR560" s="134" t="s">
        <v>376</v>
      </c>
      <c r="AT560" s="134" t="s">
        <v>699</v>
      </c>
      <c r="AU560" s="134" t="s">
        <v>92</v>
      </c>
      <c r="AY560" s="16" t="s">
        <v>145</v>
      </c>
      <c r="BE560" s="135">
        <f>IF(N560="základní",J560,0)</f>
        <v>0</v>
      </c>
      <c r="BF560" s="135">
        <f>IF(N560="snížená",J560,0)</f>
        <v>0</v>
      </c>
      <c r="BG560" s="135">
        <f>IF(N560="zákl. přenesená",J560,0)</f>
        <v>0</v>
      </c>
      <c r="BH560" s="135">
        <f>IF(N560="sníž. přenesená",J560,0)</f>
        <v>0</v>
      </c>
      <c r="BI560" s="135">
        <f>IF(N560="nulová",J560,0)</f>
        <v>0</v>
      </c>
      <c r="BJ560" s="16" t="s">
        <v>90</v>
      </c>
      <c r="BK560" s="135">
        <f>ROUND(I560*H560,2)</f>
        <v>0</v>
      </c>
      <c r="BL560" s="16" t="s">
        <v>263</v>
      </c>
      <c r="BM560" s="134" t="s">
        <v>914</v>
      </c>
    </row>
    <row r="561" spans="2:65" s="13" customFormat="1" ht="11.25">
      <c r="B561" s="147"/>
      <c r="D561" s="141" t="s">
        <v>157</v>
      </c>
      <c r="E561" s="148" t="s">
        <v>44</v>
      </c>
      <c r="F561" s="149" t="s">
        <v>915</v>
      </c>
      <c r="H561" s="150">
        <v>8.84</v>
      </c>
      <c r="I561" s="151"/>
      <c r="L561" s="147"/>
      <c r="M561" s="152"/>
      <c r="T561" s="153"/>
      <c r="AT561" s="148" t="s">
        <v>157</v>
      </c>
      <c r="AU561" s="148" t="s">
        <v>92</v>
      </c>
      <c r="AV561" s="13" t="s">
        <v>92</v>
      </c>
      <c r="AW561" s="13" t="s">
        <v>42</v>
      </c>
      <c r="AX561" s="13" t="s">
        <v>82</v>
      </c>
      <c r="AY561" s="148" t="s">
        <v>145</v>
      </c>
    </row>
    <row r="562" spans="2:65" s="14" customFormat="1" ht="11.25">
      <c r="B562" s="154"/>
      <c r="D562" s="141" t="s">
        <v>157</v>
      </c>
      <c r="E562" s="155" t="s">
        <v>44</v>
      </c>
      <c r="F562" s="156" t="s">
        <v>160</v>
      </c>
      <c r="H562" s="157">
        <v>8.84</v>
      </c>
      <c r="I562" s="158"/>
      <c r="L562" s="154"/>
      <c r="M562" s="159"/>
      <c r="T562" s="160"/>
      <c r="AT562" s="155" t="s">
        <v>157</v>
      </c>
      <c r="AU562" s="155" t="s">
        <v>92</v>
      </c>
      <c r="AV562" s="14" t="s">
        <v>153</v>
      </c>
      <c r="AW562" s="14" t="s">
        <v>42</v>
      </c>
      <c r="AX562" s="14" t="s">
        <v>90</v>
      </c>
      <c r="AY562" s="155" t="s">
        <v>145</v>
      </c>
    </row>
    <row r="563" spans="2:65" s="13" customFormat="1" ht="11.25">
      <c r="B563" s="147"/>
      <c r="D563" s="141" t="s">
        <v>157</v>
      </c>
      <c r="F563" s="149" t="s">
        <v>916</v>
      </c>
      <c r="H563" s="150">
        <v>9.0169999999999995</v>
      </c>
      <c r="I563" s="151"/>
      <c r="L563" s="147"/>
      <c r="M563" s="152"/>
      <c r="T563" s="153"/>
      <c r="AT563" s="148" t="s">
        <v>157</v>
      </c>
      <c r="AU563" s="148" t="s">
        <v>92</v>
      </c>
      <c r="AV563" s="13" t="s">
        <v>92</v>
      </c>
      <c r="AW563" s="13" t="s">
        <v>4</v>
      </c>
      <c r="AX563" s="13" t="s">
        <v>90</v>
      </c>
      <c r="AY563" s="148" t="s">
        <v>145</v>
      </c>
    </row>
    <row r="564" spans="2:65" s="1" customFormat="1" ht="55.5" customHeight="1">
      <c r="B564" s="32"/>
      <c r="C564" s="123" t="s">
        <v>917</v>
      </c>
      <c r="D564" s="123" t="s">
        <v>148</v>
      </c>
      <c r="E564" s="124" t="s">
        <v>918</v>
      </c>
      <c r="F564" s="125" t="s">
        <v>919</v>
      </c>
      <c r="G564" s="126" t="s">
        <v>151</v>
      </c>
      <c r="H564" s="127">
        <v>1.196</v>
      </c>
      <c r="I564" s="128"/>
      <c r="J564" s="129">
        <f>ROUND(I564*H564,2)</f>
        <v>0</v>
      </c>
      <c r="K564" s="125" t="s">
        <v>152</v>
      </c>
      <c r="L564" s="32"/>
      <c r="M564" s="130" t="s">
        <v>44</v>
      </c>
      <c r="N564" s="131" t="s">
        <v>53</v>
      </c>
      <c r="P564" s="132">
        <f>O564*H564</f>
        <v>0</v>
      </c>
      <c r="Q564" s="132">
        <v>0</v>
      </c>
      <c r="R564" s="132">
        <f>Q564*H564</f>
        <v>0</v>
      </c>
      <c r="S564" s="132">
        <v>0</v>
      </c>
      <c r="T564" s="133">
        <f>S564*H564</f>
        <v>0</v>
      </c>
      <c r="AR564" s="134" t="s">
        <v>263</v>
      </c>
      <c r="AT564" s="134" t="s">
        <v>148</v>
      </c>
      <c r="AU564" s="134" t="s">
        <v>92</v>
      </c>
      <c r="AY564" s="16" t="s">
        <v>145</v>
      </c>
      <c r="BE564" s="135">
        <f>IF(N564="základní",J564,0)</f>
        <v>0</v>
      </c>
      <c r="BF564" s="135">
        <f>IF(N564="snížená",J564,0)</f>
        <v>0</v>
      </c>
      <c r="BG564" s="135">
        <f>IF(N564="zákl. přenesená",J564,0)</f>
        <v>0</v>
      </c>
      <c r="BH564" s="135">
        <f>IF(N564="sníž. přenesená",J564,0)</f>
        <v>0</v>
      </c>
      <c r="BI564" s="135">
        <f>IF(N564="nulová",J564,0)</f>
        <v>0</v>
      </c>
      <c r="BJ564" s="16" t="s">
        <v>90</v>
      </c>
      <c r="BK564" s="135">
        <f>ROUND(I564*H564,2)</f>
        <v>0</v>
      </c>
      <c r="BL564" s="16" t="s">
        <v>263</v>
      </c>
      <c r="BM564" s="134" t="s">
        <v>920</v>
      </c>
    </row>
    <row r="565" spans="2:65" s="1" customFormat="1" ht="11.25">
      <c r="B565" s="32"/>
      <c r="D565" s="136" t="s">
        <v>155</v>
      </c>
      <c r="F565" s="137" t="s">
        <v>921</v>
      </c>
      <c r="I565" s="138"/>
      <c r="L565" s="32"/>
      <c r="M565" s="139"/>
      <c r="T565" s="53"/>
      <c r="AT565" s="16" t="s">
        <v>155</v>
      </c>
      <c r="AU565" s="16" t="s">
        <v>92</v>
      </c>
    </row>
    <row r="566" spans="2:65" s="11" customFormat="1" ht="22.9" customHeight="1">
      <c r="B566" s="111"/>
      <c r="D566" s="112" t="s">
        <v>81</v>
      </c>
      <c r="E566" s="121" t="s">
        <v>922</v>
      </c>
      <c r="F566" s="121" t="s">
        <v>923</v>
      </c>
      <c r="I566" s="114"/>
      <c r="J566" s="122">
        <f>BK566</f>
        <v>0</v>
      </c>
      <c r="L566" s="111"/>
      <c r="M566" s="116"/>
      <c r="P566" s="117">
        <f>SUM(P567:P609)</f>
        <v>0</v>
      </c>
      <c r="R566" s="117">
        <f>SUM(R567:R609)</f>
        <v>1.87472254</v>
      </c>
      <c r="T566" s="118">
        <f>SUM(T567:T609)</f>
        <v>7.990749000000001</v>
      </c>
      <c r="AR566" s="112" t="s">
        <v>92</v>
      </c>
      <c r="AT566" s="119" t="s">
        <v>81</v>
      </c>
      <c r="AU566" s="119" t="s">
        <v>90</v>
      </c>
      <c r="AY566" s="112" t="s">
        <v>145</v>
      </c>
      <c r="BK566" s="120">
        <f>SUM(BK567:BK609)</f>
        <v>0</v>
      </c>
    </row>
    <row r="567" spans="2:65" s="1" customFormat="1" ht="24.2" customHeight="1">
      <c r="B567" s="32"/>
      <c r="C567" s="123" t="s">
        <v>924</v>
      </c>
      <c r="D567" s="123" t="s">
        <v>148</v>
      </c>
      <c r="E567" s="124" t="s">
        <v>925</v>
      </c>
      <c r="F567" s="125" t="s">
        <v>926</v>
      </c>
      <c r="G567" s="126" t="s">
        <v>163</v>
      </c>
      <c r="H567" s="127">
        <v>79.822999999999993</v>
      </c>
      <c r="I567" s="128"/>
      <c r="J567" s="129">
        <f>ROUND(I567*H567,2)</f>
        <v>0</v>
      </c>
      <c r="K567" s="125" t="s">
        <v>152</v>
      </c>
      <c r="L567" s="32"/>
      <c r="M567" s="130" t="s">
        <v>44</v>
      </c>
      <c r="N567" s="131" t="s">
        <v>53</v>
      </c>
      <c r="P567" s="132">
        <f>O567*H567</f>
        <v>0</v>
      </c>
      <c r="Q567" s="132">
        <v>2.9999999999999997E-4</v>
      </c>
      <c r="R567" s="132">
        <f>Q567*H567</f>
        <v>2.3946899999999997E-2</v>
      </c>
      <c r="S567" s="132">
        <v>0</v>
      </c>
      <c r="T567" s="133">
        <f>S567*H567</f>
        <v>0</v>
      </c>
      <c r="AR567" s="134" t="s">
        <v>263</v>
      </c>
      <c r="AT567" s="134" t="s">
        <v>148</v>
      </c>
      <c r="AU567" s="134" t="s">
        <v>92</v>
      </c>
      <c r="AY567" s="16" t="s">
        <v>145</v>
      </c>
      <c r="BE567" s="135">
        <f>IF(N567="základní",J567,0)</f>
        <v>0</v>
      </c>
      <c r="BF567" s="135">
        <f>IF(N567="snížená",J567,0)</f>
        <v>0</v>
      </c>
      <c r="BG567" s="135">
        <f>IF(N567="zákl. přenesená",J567,0)</f>
        <v>0</v>
      </c>
      <c r="BH567" s="135">
        <f>IF(N567="sníž. přenesená",J567,0)</f>
        <v>0</v>
      </c>
      <c r="BI567" s="135">
        <f>IF(N567="nulová",J567,0)</f>
        <v>0</v>
      </c>
      <c r="BJ567" s="16" t="s">
        <v>90</v>
      </c>
      <c r="BK567" s="135">
        <f>ROUND(I567*H567,2)</f>
        <v>0</v>
      </c>
      <c r="BL567" s="16" t="s">
        <v>263</v>
      </c>
      <c r="BM567" s="134" t="s">
        <v>927</v>
      </c>
    </row>
    <row r="568" spans="2:65" s="1" customFormat="1" ht="11.25">
      <c r="B568" s="32"/>
      <c r="D568" s="136" t="s">
        <v>155</v>
      </c>
      <c r="F568" s="137" t="s">
        <v>928</v>
      </c>
      <c r="I568" s="138"/>
      <c r="L568" s="32"/>
      <c r="M568" s="139"/>
      <c r="T568" s="53"/>
      <c r="AT568" s="16" t="s">
        <v>155</v>
      </c>
      <c r="AU568" s="16" t="s">
        <v>92</v>
      </c>
    </row>
    <row r="569" spans="2:65" s="1" customFormat="1" ht="24.2" customHeight="1">
      <c r="B569" s="32"/>
      <c r="C569" s="123" t="s">
        <v>929</v>
      </c>
      <c r="D569" s="123" t="s">
        <v>148</v>
      </c>
      <c r="E569" s="124" t="s">
        <v>930</v>
      </c>
      <c r="F569" s="125" t="s">
        <v>931</v>
      </c>
      <c r="G569" s="126" t="s">
        <v>163</v>
      </c>
      <c r="H569" s="127">
        <v>2.64</v>
      </c>
      <c r="I569" s="128"/>
      <c r="J569" s="129">
        <f>ROUND(I569*H569,2)</f>
        <v>0</v>
      </c>
      <c r="K569" s="125" t="s">
        <v>152</v>
      </c>
      <c r="L569" s="32"/>
      <c r="M569" s="130" t="s">
        <v>44</v>
      </c>
      <c r="N569" s="131" t="s">
        <v>53</v>
      </c>
      <c r="P569" s="132">
        <f>O569*H569</f>
        <v>0</v>
      </c>
      <c r="Q569" s="132">
        <v>1.5E-3</v>
      </c>
      <c r="R569" s="132">
        <f>Q569*H569</f>
        <v>3.96E-3</v>
      </c>
      <c r="S569" s="132">
        <v>0</v>
      </c>
      <c r="T569" s="133">
        <f>S569*H569</f>
        <v>0</v>
      </c>
      <c r="AR569" s="134" t="s">
        <v>263</v>
      </c>
      <c r="AT569" s="134" t="s">
        <v>148</v>
      </c>
      <c r="AU569" s="134" t="s">
        <v>92</v>
      </c>
      <c r="AY569" s="16" t="s">
        <v>145</v>
      </c>
      <c r="BE569" s="135">
        <f>IF(N569="základní",J569,0)</f>
        <v>0</v>
      </c>
      <c r="BF569" s="135">
        <f>IF(N569="snížená",J569,0)</f>
        <v>0</v>
      </c>
      <c r="BG569" s="135">
        <f>IF(N569="zákl. přenesená",J569,0)</f>
        <v>0</v>
      </c>
      <c r="BH569" s="135">
        <f>IF(N569="sníž. přenesená",J569,0)</f>
        <v>0</v>
      </c>
      <c r="BI569" s="135">
        <f>IF(N569="nulová",J569,0)</f>
        <v>0</v>
      </c>
      <c r="BJ569" s="16" t="s">
        <v>90</v>
      </c>
      <c r="BK569" s="135">
        <f>ROUND(I569*H569,2)</f>
        <v>0</v>
      </c>
      <c r="BL569" s="16" t="s">
        <v>263</v>
      </c>
      <c r="BM569" s="134" t="s">
        <v>932</v>
      </c>
    </row>
    <row r="570" spans="2:65" s="1" customFormat="1" ht="11.25">
      <c r="B570" s="32"/>
      <c r="D570" s="136" t="s">
        <v>155</v>
      </c>
      <c r="F570" s="137" t="s">
        <v>933</v>
      </c>
      <c r="I570" s="138"/>
      <c r="L570" s="32"/>
      <c r="M570" s="139"/>
      <c r="T570" s="53"/>
      <c r="AT570" s="16" t="s">
        <v>155</v>
      </c>
      <c r="AU570" s="16" t="s">
        <v>92</v>
      </c>
    </row>
    <row r="571" spans="2:65" s="13" customFormat="1" ht="11.25">
      <c r="B571" s="147"/>
      <c r="D571" s="141" t="s">
        <v>157</v>
      </c>
      <c r="E571" s="148" t="s">
        <v>44</v>
      </c>
      <c r="F571" s="149" t="s">
        <v>934</v>
      </c>
      <c r="H571" s="150">
        <v>2.64</v>
      </c>
      <c r="I571" s="151"/>
      <c r="L571" s="147"/>
      <c r="M571" s="152"/>
      <c r="T571" s="153"/>
      <c r="AT571" s="148" t="s">
        <v>157</v>
      </c>
      <c r="AU571" s="148" t="s">
        <v>92</v>
      </c>
      <c r="AV571" s="13" t="s">
        <v>92</v>
      </c>
      <c r="AW571" s="13" t="s">
        <v>42</v>
      </c>
      <c r="AX571" s="13" t="s">
        <v>90</v>
      </c>
      <c r="AY571" s="148" t="s">
        <v>145</v>
      </c>
    </row>
    <row r="572" spans="2:65" s="1" customFormat="1" ht="24.2" customHeight="1">
      <c r="B572" s="32"/>
      <c r="C572" s="123" t="s">
        <v>935</v>
      </c>
      <c r="D572" s="123" t="s">
        <v>148</v>
      </c>
      <c r="E572" s="124" t="s">
        <v>936</v>
      </c>
      <c r="F572" s="125" t="s">
        <v>937</v>
      </c>
      <c r="G572" s="126" t="s">
        <v>163</v>
      </c>
      <c r="H572" s="127">
        <v>79.822999999999993</v>
      </c>
      <c r="I572" s="128"/>
      <c r="J572" s="129">
        <f>ROUND(I572*H572,2)</f>
        <v>0</v>
      </c>
      <c r="K572" s="125" t="s">
        <v>44</v>
      </c>
      <c r="L572" s="32"/>
      <c r="M572" s="130" t="s">
        <v>44</v>
      </c>
      <c r="N572" s="131" t="s">
        <v>53</v>
      </c>
      <c r="P572" s="132">
        <f>O572*H572</f>
        <v>0</v>
      </c>
      <c r="Q572" s="132">
        <v>0</v>
      </c>
      <c r="R572" s="132">
        <f>Q572*H572</f>
        <v>0</v>
      </c>
      <c r="S572" s="132">
        <v>0</v>
      </c>
      <c r="T572" s="133">
        <f>S572*H572</f>
        <v>0</v>
      </c>
      <c r="AR572" s="134" t="s">
        <v>263</v>
      </c>
      <c r="AT572" s="134" t="s">
        <v>148</v>
      </c>
      <c r="AU572" s="134" t="s">
        <v>92</v>
      </c>
      <c r="AY572" s="16" t="s">
        <v>145</v>
      </c>
      <c r="BE572" s="135">
        <f>IF(N572="základní",J572,0)</f>
        <v>0</v>
      </c>
      <c r="BF572" s="135">
        <f>IF(N572="snížená",J572,0)</f>
        <v>0</v>
      </c>
      <c r="BG572" s="135">
        <f>IF(N572="zákl. přenesená",J572,0)</f>
        <v>0</v>
      </c>
      <c r="BH572" s="135">
        <f>IF(N572="sníž. přenesená",J572,0)</f>
        <v>0</v>
      </c>
      <c r="BI572" s="135">
        <f>IF(N572="nulová",J572,0)</f>
        <v>0</v>
      </c>
      <c r="BJ572" s="16" t="s">
        <v>90</v>
      </c>
      <c r="BK572" s="135">
        <f>ROUND(I572*H572,2)</f>
        <v>0</v>
      </c>
      <c r="BL572" s="16" t="s">
        <v>263</v>
      </c>
      <c r="BM572" s="134" t="s">
        <v>938</v>
      </c>
    </row>
    <row r="573" spans="2:65" s="1" customFormat="1" ht="24.2" customHeight="1">
      <c r="B573" s="32"/>
      <c r="C573" s="123" t="s">
        <v>939</v>
      </c>
      <c r="D573" s="123" t="s">
        <v>148</v>
      </c>
      <c r="E573" s="124" t="s">
        <v>940</v>
      </c>
      <c r="F573" s="125" t="s">
        <v>941</v>
      </c>
      <c r="G573" s="126" t="s">
        <v>163</v>
      </c>
      <c r="H573" s="127">
        <v>98.046000000000006</v>
      </c>
      <c r="I573" s="128"/>
      <c r="J573" s="129">
        <f>ROUND(I573*H573,2)</f>
        <v>0</v>
      </c>
      <c r="K573" s="125" t="s">
        <v>152</v>
      </c>
      <c r="L573" s="32"/>
      <c r="M573" s="130" t="s">
        <v>44</v>
      </c>
      <c r="N573" s="131" t="s">
        <v>53</v>
      </c>
      <c r="P573" s="132">
        <f>O573*H573</f>
        <v>0</v>
      </c>
      <c r="Q573" s="132">
        <v>0</v>
      </c>
      <c r="R573" s="132">
        <f>Q573*H573</f>
        <v>0</v>
      </c>
      <c r="S573" s="132">
        <v>8.1500000000000003E-2</v>
      </c>
      <c r="T573" s="133">
        <f>S573*H573</f>
        <v>7.990749000000001</v>
      </c>
      <c r="AR573" s="134" t="s">
        <v>263</v>
      </c>
      <c r="AT573" s="134" t="s">
        <v>148</v>
      </c>
      <c r="AU573" s="134" t="s">
        <v>92</v>
      </c>
      <c r="AY573" s="16" t="s">
        <v>145</v>
      </c>
      <c r="BE573" s="135">
        <f>IF(N573="základní",J573,0)</f>
        <v>0</v>
      </c>
      <c r="BF573" s="135">
        <f>IF(N573="snížená",J573,0)</f>
        <v>0</v>
      </c>
      <c r="BG573" s="135">
        <f>IF(N573="zákl. přenesená",J573,0)</f>
        <v>0</v>
      </c>
      <c r="BH573" s="135">
        <f>IF(N573="sníž. přenesená",J573,0)</f>
        <v>0</v>
      </c>
      <c r="BI573" s="135">
        <f>IF(N573="nulová",J573,0)</f>
        <v>0</v>
      </c>
      <c r="BJ573" s="16" t="s">
        <v>90</v>
      </c>
      <c r="BK573" s="135">
        <f>ROUND(I573*H573,2)</f>
        <v>0</v>
      </c>
      <c r="BL573" s="16" t="s">
        <v>263</v>
      </c>
      <c r="BM573" s="134" t="s">
        <v>942</v>
      </c>
    </row>
    <row r="574" spans="2:65" s="1" customFormat="1" ht="11.25">
      <c r="B574" s="32"/>
      <c r="D574" s="136" t="s">
        <v>155</v>
      </c>
      <c r="F574" s="137" t="s">
        <v>943</v>
      </c>
      <c r="I574" s="138"/>
      <c r="L574" s="32"/>
      <c r="M574" s="139"/>
      <c r="T574" s="53"/>
      <c r="AT574" s="16" t="s">
        <v>155</v>
      </c>
      <c r="AU574" s="16" t="s">
        <v>92</v>
      </c>
    </row>
    <row r="575" spans="2:65" s="12" customFormat="1" ht="11.25">
      <c r="B575" s="140"/>
      <c r="D575" s="141" t="s">
        <v>157</v>
      </c>
      <c r="E575" s="142" t="s">
        <v>44</v>
      </c>
      <c r="F575" s="143" t="s">
        <v>944</v>
      </c>
      <c r="H575" s="142" t="s">
        <v>44</v>
      </c>
      <c r="I575" s="144"/>
      <c r="L575" s="140"/>
      <c r="M575" s="145"/>
      <c r="T575" s="146"/>
      <c r="AT575" s="142" t="s">
        <v>157</v>
      </c>
      <c r="AU575" s="142" t="s">
        <v>92</v>
      </c>
      <c r="AV575" s="12" t="s">
        <v>90</v>
      </c>
      <c r="AW575" s="12" t="s">
        <v>42</v>
      </c>
      <c r="AX575" s="12" t="s">
        <v>82</v>
      </c>
      <c r="AY575" s="142" t="s">
        <v>145</v>
      </c>
    </row>
    <row r="576" spans="2:65" s="12" customFormat="1" ht="11.25">
      <c r="B576" s="140"/>
      <c r="D576" s="141" t="s">
        <v>157</v>
      </c>
      <c r="E576" s="142" t="s">
        <v>44</v>
      </c>
      <c r="F576" s="143" t="s">
        <v>945</v>
      </c>
      <c r="H576" s="142" t="s">
        <v>44</v>
      </c>
      <c r="I576" s="144"/>
      <c r="L576" s="140"/>
      <c r="M576" s="145"/>
      <c r="T576" s="146"/>
      <c r="AT576" s="142" t="s">
        <v>157</v>
      </c>
      <c r="AU576" s="142" t="s">
        <v>92</v>
      </c>
      <c r="AV576" s="12" t="s">
        <v>90</v>
      </c>
      <c r="AW576" s="12" t="s">
        <v>42</v>
      </c>
      <c r="AX576" s="12" t="s">
        <v>82</v>
      </c>
      <c r="AY576" s="142" t="s">
        <v>145</v>
      </c>
    </row>
    <row r="577" spans="2:65" s="13" customFormat="1" ht="22.5">
      <c r="B577" s="147"/>
      <c r="D577" s="141" t="s">
        <v>157</v>
      </c>
      <c r="E577" s="148" t="s">
        <v>44</v>
      </c>
      <c r="F577" s="149" t="s">
        <v>946</v>
      </c>
      <c r="H577" s="150">
        <v>51.92</v>
      </c>
      <c r="I577" s="151"/>
      <c r="L577" s="147"/>
      <c r="M577" s="152"/>
      <c r="T577" s="153"/>
      <c r="AT577" s="148" t="s">
        <v>157</v>
      </c>
      <c r="AU577" s="148" t="s">
        <v>92</v>
      </c>
      <c r="AV577" s="13" t="s">
        <v>92</v>
      </c>
      <c r="AW577" s="13" t="s">
        <v>42</v>
      </c>
      <c r="AX577" s="13" t="s">
        <v>82</v>
      </c>
      <c r="AY577" s="148" t="s">
        <v>145</v>
      </c>
    </row>
    <row r="578" spans="2:65" s="13" customFormat="1" ht="11.25">
      <c r="B578" s="147"/>
      <c r="D578" s="141" t="s">
        <v>157</v>
      </c>
      <c r="E578" s="148" t="s">
        <v>44</v>
      </c>
      <c r="F578" s="149" t="s">
        <v>947</v>
      </c>
      <c r="H578" s="150">
        <v>-2.452</v>
      </c>
      <c r="I578" s="151"/>
      <c r="L578" s="147"/>
      <c r="M578" s="152"/>
      <c r="T578" s="153"/>
      <c r="AT578" s="148" t="s">
        <v>157</v>
      </c>
      <c r="AU578" s="148" t="s">
        <v>92</v>
      </c>
      <c r="AV578" s="13" t="s">
        <v>92</v>
      </c>
      <c r="AW578" s="13" t="s">
        <v>42</v>
      </c>
      <c r="AX578" s="13" t="s">
        <v>82</v>
      </c>
      <c r="AY578" s="148" t="s">
        <v>145</v>
      </c>
    </row>
    <row r="579" spans="2:65" s="12" customFormat="1" ht="11.25">
      <c r="B579" s="140"/>
      <c r="D579" s="141" t="s">
        <v>157</v>
      </c>
      <c r="E579" s="142" t="s">
        <v>44</v>
      </c>
      <c r="F579" s="143" t="s">
        <v>310</v>
      </c>
      <c r="H579" s="142" t="s">
        <v>44</v>
      </c>
      <c r="I579" s="144"/>
      <c r="L579" s="140"/>
      <c r="M579" s="145"/>
      <c r="T579" s="146"/>
      <c r="AT579" s="142" t="s">
        <v>157</v>
      </c>
      <c r="AU579" s="142" t="s">
        <v>92</v>
      </c>
      <c r="AV579" s="12" t="s">
        <v>90</v>
      </c>
      <c r="AW579" s="12" t="s">
        <v>42</v>
      </c>
      <c r="AX579" s="12" t="s">
        <v>82</v>
      </c>
      <c r="AY579" s="142" t="s">
        <v>145</v>
      </c>
    </row>
    <row r="580" spans="2:65" s="13" customFormat="1" ht="11.25">
      <c r="B580" s="147"/>
      <c r="D580" s="141" t="s">
        <v>157</v>
      </c>
      <c r="E580" s="148" t="s">
        <v>44</v>
      </c>
      <c r="F580" s="149" t="s">
        <v>948</v>
      </c>
      <c r="H580" s="150">
        <v>18.739999999999998</v>
      </c>
      <c r="I580" s="151"/>
      <c r="L580" s="147"/>
      <c r="M580" s="152"/>
      <c r="T580" s="153"/>
      <c r="AT580" s="148" t="s">
        <v>157</v>
      </c>
      <c r="AU580" s="148" t="s">
        <v>92</v>
      </c>
      <c r="AV580" s="13" t="s">
        <v>92</v>
      </c>
      <c r="AW580" s="13" t="s">
        <v>42</v>
      </c>
      <c r="AX580" s="13" t="s">
        <v>82</v>
      </c>
      <c r="AY580" s="148" t="s">
        <v>145</v>
      </c>
    </row>
    <row r="581" spans="2:65" s="13" customFormat="1" ht="11.25">
      <c r="B581" s="147"/>
      <c r="D581" s="141" t="s">
        <v>157</v>
      </c>
      <c r="E581" s="148" t="s">
        <v>44</v>
      </c>
      <c r="F581" s="149" t="s">
        <v>949</v>
      </c>
      <c r="H581" s="150">
        <v>-1.379</v>
      </c>
      <c r="I581" s="151"/>
      <c r="L581" s="147"/>
      <c r="M581" s="152"/>
      <c r="T581" s="153"/>
      <c r="AT581" s="148" t="s">
        <v>157</v>
      </c>
      <c r="AU581" s="148" t="s">
        <v>92</v>
      </c>
      <c r="AV581" s="13" t="s">
        <v>92</v>
      </c>
      <c r="AW581" s="13" t="s">
        <v>42</v>
      </c>
      <c r="AX581" s="13" t="s">
        <v>82</v>
      </c>
      <c r="AY581" s="148" t="s">
        <v>145</v>
      </c>
    </row>
    <row r="582" spans="2:65" s="12" customFormat="1" ht="11.25">
      <c r="B582" s="140"/>
      <c r="D582" s="141" t="s">
        <v>157</v>
      </c>
      <c r="E582" s="142" t="s">
        <v>44</v>
      </c>
      <c r="F582" s="143" t="s">
        <v>312</v>
      </c>
      <c r="H582" s="142" t="s">
        <v>44</v>
      </c>
      <c r="I582" s="144"/>
      <c r="L582" s="140"/>
      <c r="M582" s="145"/>
      <c r="T582" s="146"/>
      <c r="AT582" s="142" t="s">
        <v>157</v>
      </c>
      <c r="AU582" s="142" t="s">
        <v>92</v>
      </c>
      <c r="AV582" s="12" t="s">
        <v>90</v>
      </c>
      <c r="AW582" s="12" t="s">
        <v>42</v>
      </c>
      <c r="AX582" s="12" t="s">
        <v>82</v>
      </c>
      <c r="AY582" s="142" t="s">
        <v>145</v>
      </c>
    </row>
    <row r="583" spans="2:65" s="13" customFormat="1" ht="11.25">
      <c r="B583" s="147"/>
      <c r="D583" s="141" t="s">
        <v>157</v>
      </c>
      <c r="E583" s="148" t="s">
        <v>44</v>
      </c>
      <c r="F583" s="149" t="s">
        <v>950</v>
      </c>
      <c r="H583" s="150">
        <v>32.99</v>
      </c>
      <c r="I583" s="151"/>
      <c r="L583" s="147"/>
      <c r="M583" s="152"/>
      <c r="T583" s="153"/>
      <c r="AT583" s="148" t="s">
        <v>157</v>
      </c>
      <c r="AU583" s="148" t="s">
        <v>92</v>
      </c>
      <c r="AV583" s="13" t="s">
        <v>92</v>
      </c>
      <c r="AW583" s="13" t="s">
        <v>42</v>
      </c>
      <c r="AX583" s="13" t="s">
        <v>82</v>
      </c>
      <c r="AY583" s="148" t="s">
        <v>145</v>
      </c>
    </row>
    <row r="584" spans="2:65" s="13" customFormat="1" ht="11.25">
      <c r="B584" s="147"/>
      <c r="D584" s="141" t="s">
        <v>157</v>
      </c>
      <c r="E584" s="148" t="s">
        <v>44</v>
      </c>
      <c r="F584" s="149" t="s">
        <v>951</v>
      </c>
      <c r="H584" s="150">
        <v>-1.7729999999999999</v>
      </c>
      <c r="I584" s="151"/>
      <c r="L584" s="147"/>
      <c r="M584" s="152"/>
      <c r="T584" s="153"/>
      <c r="AT584" s="148" t="s">
        <v>157</v>
      </c>
      <c r="AU584" s="148" t="s">
        <v>92</v>
      </c>
      <c r="AV584" s="13" t="s">
        <v>92</v>
      </c>
      <c r="AW584" s="13" t="s">
        <v>42</v>
      </c>
      <c r="AX584" s="13" t="s">
        <v>82</v>
      </c>
      <c r="AY584" s="148" t="s">
        <v>145</v>
      </c>
    </row>
    <row r="585" spans="2:65" s="14" customFormat="1" ht="11.25">
      <c r="B585" s="154"/>
      <c r="D585" s="141" t="s">
        <v>157</v>
      </c>
      <c r="E585" s="155" t="s">
        <v>44</v>
      </c>
      <c r="F585" s="156" t="s">
        <v>160</v>
      </c>
      <c r="H585" s="157">
        <v>98.046000000000006</v>
      </c>
      <c r="I585" s="158"/>
      <c r="L585" s="154"/>
      <c r="M585" s="159"/>
      <c r="T585" s="160"/>
      <c r="AT585" s="155" t="s">
        <v>157</v>
      </c>
      <c r="AU585" s="155" t="s">
        <v>92</v>
      </c>
      <c r="AV585" s="14" t="s">
        <v>153</v>
      </c>
      <c r="AW585" s="14" t="s">
        <v>42</v>
      </c>
      <c r="AX585" s="14" t="s">
        <v>90</v>
      </c>
      <c r="AY585" s="155" t="s">
        <v>145</v>
      </c>
    </row>
    <row r="586" spans="2:65" s="1" customFormat="1" ht="37.9" customHeight="1">
      <c r="B586" s="32"/>
      <c r="C586" s="123" t="s">
        <v>952</v>
      </c>
      <c r="D586" s="123" t="s">
        <v>148</v>
      </c>
      <c r="E586" s="124" t="s">
        <v>953</v>
      </c>
      <c r="F586" s="125" t="s">
        <v>954</v>
      </c>
      <c r="G586" s="126" t="s">
        <v>163</v>
      </c>
      <c r="H586" s="127">
        <v>79.822999999999993</v>
      </c>
      <c r="I586" s="128"/>
      <c r="J586" s="129">
        <f>ROUND(I586*H586,2)</f>
        <v>0</v>
      </c>
      <c r="K586" s="125" t="s">
        <v>152</v>
      </c>
      <c r="L586" s="32"/>
      <c r="M586" s="130" t="s">
        <v>44</v>
      </c>
      <c r="N586" s="131" t="s">
        <v>53</v>
      </c>
      <c r="P586" s="132">
        <f>O586*H586</f>
        <v>0</v>
      </c>
      <c r="Q586" s="132">
        <v>5.3800000000000002E-3</v>
      </c>
      <c r="R586" s="132">
        <f>Q586*H586</f>
        <v>0.42944773999999997</v>
      </c>
      <c r="S586" s="132">
        <v>0</v>
      </c>
      <c r="T586" s="133">
        <f>S586*H586</f>
        <v>0</v>
      </c>
      <c r="AR586" s="134" t="s">
        <v>263</v>
      </c>
      <c r="AT586" s="134" t="s">
        <v>148</v>
      </c>
      <c r="AU586" s="134" t="s">
        <v>92</v>
      </c>
      <c r="AY586" s="16" t="s">
        <v>145</v>
      </c>
      <c r="BE586" s="135">
        <f>IF(N586="základní",J586,0)</f>
        <v>0</v>
      </c>
      <c r="BF586" s="135">
        <f>IF(N586="snížená",J586,0)</f>
        <v>0</v>
      </c>
      <c r="BG586" s="135">
        <f>IF(N586="zákl. přenesená",J586,0)</f>
        <v>0</v>
      </c>
      <c r="BH586" s="135">
        <f>IF(N586="sníž. přenesená",J586,0)</f>
        <v>0</v>
      </c>
      <c r="BI586" s="135">
        <f>IF(N586="nulová",J586,0)</f>
        <v>0</v>
      </c>
      <c r="BJ586" s="16" t="s">
        <v>90</v>
      </c>
      <c r="BK586" s="135">
        <f>ROUND(I586*H586,2)</f>
        <v>0</v>
      </c>
      <c r="BL586" s="16" t="s">
        <v>263</v>
      </c>
      <c r="BM586" s="134" t="s">
        <v>955</v>
      </c>
    </row>
    <row r="587" spans="2:65" s="1" customFormat="1" ht="11.25">
      <c r="B587" s="32"/>
      <c r="D587" s="136" t="s">
        <v>155</v>
      </c>
      <c r="F587" s="137" t="s">
        <v>956</v>
      </c>
      <c r="I587" s="138"/>
      <c r="L587" s="32"/>
      <c r="M587" s="139"/>
      <c r="T587" s="53"/>
      <c r="AT587" s="16" t="s">
        <v>155</v>
      </c>
      <c r="AU587" s="16" t="s">
        <v>92</v>
      </c>
    </row>
    <row r="588" spans="2:65" s="13" customFormat="1" ht="22.5">
      <c r="B588" s="147"/>
      <c r="D588" s="141" t="s">
        <v>157</v>
      </c>
      <c r="E588" s="148" t="s">
        <v>44</v>
      </c>
      <c r="F588" s="149" t="s">
        <v>957</v>
      </c>
      <c r="H588" s="150">
        <v>48.15</v>
      </c>
      <c r="I588" s="151"/>
      <c r="L588" s="147"/>
      <c r="M588" s="152"/>
      <c r="T588" s="153"/>
      <c r="AT588" s="148" t="s">
        <v>157</v>
      </c>
      <c r="AU588" s="148" t="s">
        <v>92</v>
      </c>
      <c r="AV588" s="13" t="s">
        <v>92</v>
      </c>
      <c r="AW588" s="13" t="s">
        <v>42</v>
      </c>
      <c r="AX588" s="13" t="s">
        <v>82</v>
      </c>
      <c r="AY588" s="148" t="s">
        <v>145</v>
      </c>
    </row>
    <row r="589" spans="2:65" s="13" customFormat="1" ht="11.25">
      <c r="B589" s="147"/>
      <c r="D589" s="141" t="s">
        <v>157</v>
      </c>
      <c r="E589" s="148" t="s">
        <v>44</v>
      </c>
      <c r="F589" s="149" t="s">
        <v>958</v>
      </c>
      <c r="H589" s="150">
        <v>-5.12</v>
      </c>
      <c r="I589" s="151"/>
      <c r="L589" s="147"/>
      <c r="M589" s="152"/>
      <c r="T589" s="153"/>
      <c r="AT589" s="148" t="s">
        <v>157</v>
      </c>
      <c r="AU589" s="148" t="s">
        <v>92</v>
      </c>
      <c r="AV589" s="13" t="s">
        <v>92</v>
      </c>
      <c r="AW589" s="13" t="s">
        <v>42</v>
      </c>
      <c r="AX589" s="13" t="s">
        <v>82</v>
      </c>
      <c r="AY589" s="148" t="s">
        <v>145</v>
      </c>
    </row>
    <row r="590" spans="2:65" s="13" customFormat="1" ht="22.5">
      <c r="B590" s="147"/>
      <c r="D590" s="141" t="s">
        <v>157</v>
      </c>
      <c r="E590" s="148" t="s">
        <v>44</v>
      </c>
      <c r="F590" s="149" t="s">
        <v>959</v>
      </c>
      <c r="H590" s="150">
        <v>36.792999999999999</v>
      </c>
      <c r="I590" s="151"/>
      <c r="L590" s="147"/>
      <c r="M590" s="152"/>
      <c r="T590" s="153"/>
      <c r="AT590" s="148" t="s">
        <v>157</v>
      </c>
      <c r="AU590" s="148" t="s">
        <v>92</v>
      </c>
      <c r="AV590" s="13" t="s">
        <v>92</v>
      </c>
      <c r="AW590" s="13" t="s">
        <v>42</v>
      </c>
      <c r="AX590" s="13" t="s">
        <v>82</v>
      </c>
      <c r="AY590" s="148" t="s">
        <v>145</v>
      </c>
    </row>
    <row r="591" spans="2:65" s="14" customFormat="1" ht="11.25">
      <c r="B591" s="154"/>
      <c r="D591" s="141" t="s">
        <v>157</v>
      </c>
      <c r="E591" s="155" t="s">
        <v>44</v>
      </c>
      <c r="F591" s="156" t="s">
        <v>160</v>
      </c>
      <c r="H591" s="157">
        <v>79.822999999999993</v>
      </c>
      <c r="I591" s="158"/>
      <c r="L591" s="154"/>
      <c r="M591" s="159"/>
      <c r="T591" s="160"/>
      <c r="AT591" s="155" t="s">
        <v>157</v>
      </c>
      <c r="AU591" s="155" t="s">
        <v>92</v>
      </c>
      <c r="AV591" s="14" t="s">
        <v>153</v>
      </c>
      <c r="AW591" s="14" t="s">
        <v>42</v>
      </c>
      <c r="AX591" s="14" t="s">
        <v>90</v>
      </c>
      <c r="AY591" s="155" t="s">
        <v>145</v>
      </c>
    </row>
    <row r="592" spans="2:65" s="1" customFormat="1" ht="24.2" customHeight="1">
      <c r="B592" s="32"/>
      <c r="C592" s="161" t="s">
        <v>960</v>
      </c>
      <c r="D592" s="161" t="s">
        <v>699</v>
      </c>
      <c r="E592" s="162" t="s">
        <v>961</v>
      </c>
      <c r="F592" s="163" t="s">
        <v>962</v>
      </c>
      <c r="G592" s="164" t="s">
        <v>163</v>
      </c>
      <c r="H592" s="165">
        <v>87.805000000000007</v>
      </c>
      <c r="I592" s="166"/>
      <c r="J592" s="167">
        <f>ROUND(I592*H592,2)</f>
        <v>0</v>
      </c>
      <c r="K592" s="163" t="s">
        <v>152</v>
      </c>
      <c r="L592" s="168"/>
      <c r="M592" s="169" t="s">
        <v>44</v>
      </c>
      <c r="N592" s="170" t="s">
        <v>53</v>
      </c>
      <c r="P592" s="132">
        <f>O592*H592</f>
        <v>0</v>
      </c>
      <c r="Q592" s="132">
        <v>1.6E-2</v>
      </c>
      <c r="R592" s="132">
        <f>Q592*H592</f>
        <v>1.4048800000000001</v>
      </c>
      <c r="S592" s="132">
        <v>0</v>
      </c>
      <c r="T592" s="133">
        <f>S592*H592</f>
        <v>0</v>
      </c>
      <c r="AR592" s="134" t="s">
        <v>376</v>
      </c>
      <c r="AT592" s="134" t="s">
        <v>699</v>
      </c>
      <c r="AU592" s="134" t="s">
        <v>92</v>
      </c>
      <c r="AY592" s="16" t="s">
        <v>145</v>
      </c>
      <c r="BE592" s="135">
        <f>IF(N592="základní",J592,0)</f>
        <v>0</v>
      </c>
      <c r="BF592" s="135">
        <f>IF(N592="snížená",J592,0)</f>
        <v>0</v>
      </c>
      <c r="BG592" s="135">
        <f>IF(N592="zákl. přenesená",J592,0)</f>
        <v>0</v>
      </c>
      <c r="BH592" s="135">
        <f>IF(N592="sníž. přenesená",J592,0)</f>
        <v>0</v>
      </c>
      <c r="BI592" s="135">
        <f>IF(N592="nulová",J592,0)</f>
        <v>0</v>
      </c>
      <c r="BJ592" s="16" t="s">
        <v>90</v>
      </c>
      <c r="BK592" s="135">
        <f>ROUND(I592*H592,2)</f>
        <v>0</v>
      </c>
      <c r="BL592" s="16" t="s">
        <v>263</v>
      </c>
      <c r="BM592" s="134" t="s">
        <v>963</v>
      </c>
    </row>
    <row r="593" spans="2:65" s="13" customFormat="1" ht="11.25">
      <c r="B593" s="147"/>
      <c r="D593" s="141" t="s">
        <v>157</v>
      </c>
      <c r="F593" s="149" t="s">
        <v>964</v>
      </c>
      <c r="H593" s="150">
        <v>87.805000000000007</v>
      </c>
      <c r="I593" s="151"/>
      <c r="L593" s="147"/>
      <c r="M593" s="152"/>
      <c r="T593" s="153"/>
      <c r="AT593" s="148" t="s">
        <v>157</v>
      </c>
      <c r="AU593" s="148" t="s">
        <v>92</v>
      </c>
      <c r="AV593" s="13" t="s">
        <v>92</v>
      </c>
      <c r="AW593" s="13" t="s">
        <v>4</v>
      </c>
      <c r="AX593" s="13" t="s">
        <v>90</v>
      </c>
      <c r="AY593" s="148" t="s">
        <v>145</v>
      </c>
    </row>
    <row r="594" spans="2:65" s="1" customFormat="1" ht="33" customHeight="1">
      <c r="B594" s="32"/>
      <c r="C594" s="123" t="s">
        <v>965</v>
      </c>
      <c r="D594" s="123" t="s">
        <v>148</v>
      </c>
      <c r="E594" s="124" t="s">
        <v>966</v>
      </c>
      <c r="F594" s="125" t="s">
        <v>967</v>
      </c>
      <c r="G594" s="126" t="s">
        <v>228</v>
      </c>
      <c r="H594" s="127">
        <v>19.25</v>
      </c>
      <c r="I594" s="128"/>
      <c r="J594" s="129">
        <f>ROUND(I594*H594,2)</f>
        <v>0</v>
      </c>
      <c r="K594" s="125" t="s">
        <v>152</v>
      </c>
      <c r="L594" s="32"/>
      <c r="M594" s="130" t="s">
        <v>44</v>
      </c>
      <c r="N594" s="131" t="s">
        <v>53</v>
      </c>
      <c r="P594" s="132">
        <f>O594*H594</f>
        <v>0</v>
      </c>
      <c r="Q594" s="132">
        <v>2.0000000000000001E-4</v>
      </c>
      <c r="R594" s="132">
        <f>Q594*H594</f>
        <v>3.8500000000000001E-3</v>
      </c>
      <c r="S594" s="132">
        <v>0</v>
      </c>
      <c r="T594" s="133">
        <f>S594*H594</f>
        <v>0</v>
      </c>
      <c r="AR594" s="134" t="s">
        <v>263</v>
      </c>
      <c r="AT594" s="134" t="s">
        <v>148</v>
      </c>
      <c r="AU594" s="134" t="s">
        <v>92</v>
      </c>
      <c r="AY594" s="16" t="s">
        <v>145</v>
      </c>
      <c r="BE594" s="135">
        <f>IF(N594="základní",J594,0)</f>
        <v>0</v>
      </c>
      <c r="BF594" s="135">
        <f>IF(N594="snížená",J594,0)</f>
        <v>0</v>
      </c>
      <c r="BG594" s="135">
        <f>IF(N594="zákl. přenesená",J594,0)</f>
        <v>0</v>
      </c>
      <c r="BH594" s="135">
        <f>IF(N594="sníž. přenesená",J594,0)</f>
        <v>0</v>
      </c>
      <c r="BI594" s="135">
        <f>IF(N594="nulová",J594,0)</f>
        <v>0</v>
      </c>
      <c r="BJ594" s="16" t="s">
        <v>90</v>
      </c>
      <c r="BK594" s="135">
        <f>ROUND(I594*H594,2)</f>
        <v>0</v>
      </c>
      <c r="BL594" s="16" t="s">
        <v>263</v>
      </c>
      <c r="BM594" s="134" t="s">
        <v>968</v>
      </c>
    </row>
    <row r="595" spans="2:65" s="1" customFormat="1" ht="11.25">
      <c r="B595" s="32"/>
      <c r="D595" s="136" t="s">
        <v>155</v>
      </c>
      <c r="F595" s="137" t="s">
        <v>969</v>
      </c>
      <c r="I595" s="138"/>
      <c r="L595" s="32"/>
      <c r="M595" s="139"/>
      <c r="T595" s="53"/>
      <c r="AT595" s="16" t="s">
        <v>155</v>
      </c>
      <c r="AU595" s="16" t="s">
        <v>92</v>
      </c>
    </row>
    <row r="596" spans="2:65" s="13" customFormat="1" ht="11.25">
      <c r="B596" s="147"/>
      <c r="D596" s="141" t="s">
        <v>157</v>
      </c>
      <c r="E596" s="148" t="s">
        <v>44</v>
      </c>
      <c r="F596" s="149" t="s">
        <v>970</v>
      </c>
      <c r="H596" s="150">
        <v>11.05</v>
      </c>
      <c r="I596" s="151"/>
      <c r="L596" s="147"/>
      <c r="M596" s="152"/>
      <c r="T596" s="153"/>
      <c r="AT596" s="148" t="s">
        <v>157</v>
      </c>
      <c r="AU596" s="148" t="s">
        <v>92</v>
      </c>
      <c r="AV596" s="13" t="s">
        <v>92</v>
      </c>
      <c r="AW596" s="13" t="s">
        <v>42</v>
      </c>
      <c r="AX596" s="13" t="s">
        <v>82</v>
      </c>
      <c r="AY596" s="148" t="s">
        <v>145</v>
      </c>
    </row>
    <row r="597" spans="2:65" s="13" customFormat="1" ht="11.25">
      <c r="B597" s="147"/>
      <c r="D597" s="141" t="s">
        <v>157</v>
      </c>
      <c r="E597" s="148" t="s">
        <v>44</v>
      </c>
      <c r="F597" s="149" t="s">
        <v>971</v>
      </c>
      <c r="H597" s="150">
        <v>8.1999999999999993</v>
      </c>
      <c r="I597" s="151"/>
      <c r="L597" s="147"/>
      <c r="M597" s="152"/>
      <c r="T597" s="153"/>
      <c r="AT597" s="148" t="s">
        <v>157</v>
      </c>
      <c r="AU597" s="148" t="s">
        <v>92</v>
      </c>
      <c r="AV597" s="13" t="s">
        <v>92</v>
      </c>
      <c r="AW597" s="13" t="s">
        <v>42</v>
      </c>
      <c r="AX597" s="13" t="s">
        <v>82</v>
      </c>
      <c r="AY597" s="148" t="s">
        <v>145</v>
      </c>
    </row>
    <row r="598" spans="2:65" s="14" customFormat="1" ht="11.25">
      <c r="B598" s="154"/>
      <c r="D598" s="141" t="s">
        <v>157</v>
      </c>
      <c r="E598" s="155" t="s">
        <v>44</v>
      </c>
      <c r="F598" s="156" t="s">
        <v>160</v>
      </c>
      <c r="H598" s="157">
        <v>19.25</v>
      </c>
      <c r="I598" s="158"/>
      <c r="L598" s="154"/>
      <c r="M598" s="159"/>
      <c r="T598" s="160"/>
      <c r="AT598" s="155" t="s">
        <v>157</v>
      </c>
      <c r="AU598" s="155" t="s">
        <v>92</v>
      </c>
      <c r="AV598" s="14" t="s">
        <v>153</v>
      </c>
      <c r="AW598" s="14" t="s">
        <v>42</v>
      </c>
      <c r="AX598" s="14" t="s">
        <v>90</v>
      </c>
      <c r="AY598" s="155" t="s">
        <v>145</v>
      </c>
    </row>
    <row r="599" spans="2:65" s="1" customFormat="1" ht="16.5" customHeight="1">
      <c r="B599" s="32"/>
      <c r="C599" s="161" t="s">
        <v>972</v>
      </c>
      <c r="D599" s="161" t="s">
        <v>699</v>
      </c>
      <c r="E599" s="162" t="s">
        <v>973</v>
      </c>
      <c r="F599" s="163" t="s">
        <v>974</v>
      </c>
      <c r="G599" s="164" t="s">
        <v>228</v>
      </c>
      <c r="H599" s="165">
        <v>20.213000000000001</v>
      </c>
      <c r="I599" s="166"/>
      <c r="J599" s="167">
        <f>ROUND(I599*H599,2)</f>
        <v>0</v>
      </c>
      <c r="K599" s="163" t="s">
        <v>152</v>
      </c>
      <c r="L599" s="168"/>
      <c r="M599" s="169" t="s">
        <v>44</v>
      </c>
      <c r="N599" s="170" t="s">
        <v>53</v>
      </c>
      <c r="P599" s="132">
        <f>O599*H599</f>
        <v>0</v>
      </c>
      <c r="Q599" s="132">
        <v>2.9999999999999997E-4</v>
      </c>
      <c r="R599" s="132">
        <f>Q599*H599</f>
        <v>6.0638999999999997E-3</v>
      </c>
      <c r="S599" s="132">
        <v>0</v>
      </c>
      <c r="T599" s="133">
        <f>S599*H599</f>
        <v>0</v>
      </c>
      <c r="AR599" s="134" t="s">
        <v>376</v>
      </c>
      <c r="AT599" s="134" t="s">
        <v>699</v>
      </c>
      <c r="AU599" s="134" t="s">
        <v>92</v>
      </c>
      <c r="AY599" s="16" t="s">
        <v>145</v>
      </c>
      <c r="BE599" s="135">
        <f>IF(N599="základní",J599,0)</f>
        <v>0</v>
      </c>
      <c r="BF599" s="135">
        <f>IF(N599="snížená",J599,0)</f>
        <v>0</v>
      </c>
      <c r="BG599" s="135">
        <f>IF(N599="zákl. přenesená",J599,0)</f>
        <v>0</v>
      </c>
      <c r="BH599" s="135">
        <f>IF(N599="sníž. přenesená",J599,0)</f>
        <v>0</v>
      </c>
      <c r="BI599" s="135">
        <f>IF(N599="nulová",J599,0)</f>
        <v>0</v>
      </c>
      <c r="BJ599" s="16" t="s">
        <v>90</v>
      </c>
      <c r="BK599" s="135">
        <f>ROUND(I599*H599,2)</f>
        <v>0</v>
      </c>
      <c r="BL599" s="16" t="s">
        <v>263</v>
      </c>
      <c r="BM599" s="134" t="s">
        <v>975</v>
      </c>
    </row>
    <row r="600" spans="2:65" s="13" customFormat="1" ht="11.25">
      <c r="B600" s="147"/>
      <c r="D600" s="141" t="s">
        <v>157</v>
      </c>
      <c r="F600" s="149" t="s">
        <v>976</v>
      </c>
      <c r="H600" s="150">
        <v>20.213000000000001</v>
      </c>
      <c r="I600" s="151"/>
      <c r="L600" s="147"/>
      <c r="M600" s="152"/>
      <c r="T600" s="153"/>
      <c r="AT600" s="148" t="s">
        <v>157</v>
      </c>
      <c r="AU600" s="148" t="s">
        <v>92</v>
      </c>
      <c r="AV600" s="13" t="s">
        <v>92</v>
      </c>
      <c r="AW600" s="13" t="s">
        <v>4</v>
      </c>
      <c r="AX600" s="13" t="s">
        <v>90</v>
      </c>
      <c r="AY600" s="148" t="s">
        <v>145</v>
      </c>
    </row>
    <row r="601" spans="2:65" s="1" customFormat="1" ht="33" customHeight="1">
      <c r="B601" s="32"/>
      <c r="C601" s="123" t="s">
        <v>977</v>
      </c>
      <c r="D601" s="123" t="s">
        <v>148</v>
      </c>
      <c r="E601" s="124" t="s">
        <v>978</v>
      </c>
      <c r="F601" s="125" t="s">
        <v>979</v>
      </c>
      <c r="G601" s="126" t="s">
        <v>228</v>
      </c>
      <c r="H601" s="127">
        <v>5.2</v>
      </c>
      <c r="I601" s="128"/>
      <c r="J601" s="129">
        <f>ROUND(I601*H601,2)</f>
        <v>0</v>
      </c>
      <c r="K601" s="125" t="s">
        <v>152</v>
      </c>
      <c r="L601" s="32"/>
      <c r="M601" s="130" t="s">
        <v>44</v>
      </c>
      <c r="N601" s="131" t="s">
        <v>53</v>
      </c>
      <c r="P601" s="132">
        <f>O601*H601</f>
        <v>0</v>
      </c>
      <c r="Q601" s="132">
        <v>1.8000000000000001E-4</v>
      </c>
      <c r="R601" s="132">
        <f>Q601*H601</f>
        <v>9.3600000000000009E-4</v>
      </c>
      <c r="S601" s="132">
        <v>0</v>
      </c>
      <c r="T601" s="133">
        <f>S601*H601</f>
        <v>0</v>
      </c>
      <c r="AR601" s="134" t="s">
        <v>263</v>
      </c>
      <c r="AT601" s="134" t="s">
        <v>148</v>
      </c>
      <c r="AU601" s="134" t="s">
        <v>92</v>
      </c>
      <c r="AY601" s="16" t="s">
        <v>145</v>
      </c>
      <c r="BE601" s="135">
        <f>IF(N601="základní",J601,0)</f>
        <v>0</v>
      </c>
      <c r="BF601" s="135">
        <f>IF(N601="snížená",J601,0)</f>
        <v>0</v>
      </c>
      <c r="BG601" s="135">
        <f>IF(N601="zákl. přenesená",J601,0)</f>
        <v>0</v>
      </c>
      <c r="BH601" s="135">
        <f>IF(N601="sníž. přenesená",J601,0)</f>
        <v>0</v>
      </c>
      <c r="BI601" s="135">
        <f>IF(N601="nulová",J601,0)</f>
        <v>0</v>
      </c>
      <c r="BJ601" s="16" t="s">
        <v>90</v>
      </c>
      <c r="BK601" s="135">
        <f>ROUND(I601*H601,2)</f>
        <v>0</v>
      </c>
      <c r="BL601" s="16" t="s">
        <v>263</v>
      </c>
      <c r="BM601" s="134" t="s">
        <v>980</v>
      </c>
    </row>
    <row r="602" spans="2:65" s="1" customFormat="1" ht="11.25">
      <c r="B602" s="32"/>
      <c r="D602" s="136" t="s">
        <v>155</v>
      </c>
      <c r="F602" s="137" t="s">
        <v>981</v>
      </c>
      <c r="I602" s="138"/>
      <c r="L602" s="32"/>
      <c r="M602" s="139"/>
      <c r="T602" s="53"/>
      <c r="AT602" s="16" t="s">
        <v>155</v>
      </c>
      <c r="AU602" s="16" t="s">
        <v>92</v>
      </c>
    </row>
    <row r="603" spans="2:65" s="13" customFormat="1" ht="11.25">
      <c r="B603" s="147"/>
      <c r="D603" s="141" t="s">
        <v>157</v>
      </c>
      <c r="E603" s="148" t="s">
        <v>44</v>
      </c>
      <c r="F603" s="149" t="s">
        <v>982</v>
      </c>
      <c r="H603" s="150">
        <v>2.6</v>
      </c>
      <c r="I603" s="151"/>
      <c r="L603" s="147"/>
      <c r="M603" s="152"/>
      <c r="T603" s="153"/>
      <c r="AT603" s="148" t="s">
        <v>157</v>
      </c>
      <c r="AU603" s="148" t="s">
        <v>92</v>
      </c>
      <c r="AV603" s="13" t="s">
        <v>92</v>
      </c>
      <c r="AW603" s="13" t="s">
        <v>42</v>
      </c>
      <c r="AX603" s="13" t="s">
        <v>82</v>
      </c>
      <c r="AY603" s="148" t="s">
        <v>145</v>
      </c>
    </row>
    <row r="604" spans="2:65" s="13" customFormat="1" ht="11.25">
      <c r="B604" s="147"/>
      <c r="D604" s="141" t="s">
        <v>157</v>
      </c>
      <c r="E604" s="148" t="s">
        <v>44</v>
      </c>
      <c r="F604" s="149" t="s">
        <v>983</v>
      </c>
      <c r="H604" s="150">
        <v>2.6</v>
      </c>
      <c r="I604" s="151"/>
      <c r="L604" s="147"/>
      <c r="M604" s="152"/>
      <c r="T604" s="153"/>
      <c r="AT604" s="148" t="s">
        <v>157</v>
      </c>
      <c r="AU604" s="148" t="s">
        <v>92</v>
      </c>
      <c r="AV604" s="13" t="s">
        <v>92</v>
      </c>
      <c r="AW604" s="13" t="s">
        <v>42</v>
      </c>
      <c r="AX604" s="13" t="s">
        <v>82</v>
      </c>
      <c r="AY604" s="148" t="s">
        <v>145</v>
      </c>
    </row>
    <row r="605" spans="2:65" s="14" customFormat="1" ht="11.25">
      <c r="B605" s="154"/>
      <c r="D605" s="141" t="s">
        <v>157</v>
      </c>
      <c r="E605" s="155" t="s">
        <v>44</v>
      </c>
      <c r="F605" s="156" t="s">
        <v>160</v>
      </c>
      <c r="H605" s="157">
        <v>5.2</v>
      </c>
      <c r="I605" s="158"/>
      <c r="L605" s="154"/>
      <c r="M605" s="159"/>
      <c r="T605" s="160"/>
      <c r="AT605" s="155" t="s">
        <v>157</v>
      </c>
      <c r="AU605" s="155" t="s">
        <v>92</v>
      </c>
      <c r="AV605" s="14" t="s">
        <v>153</v>
      </c>
      <c r="AW605" s="14" t="s">
        <v>42</v>
      </c>
      <c r="AX605" s="14" t="s">
        <v>90</v>
      </c>
      <c r="AY605" s="155" t="s">
        <v>145</v>
      </c>
    </row>
    <row r="606" spans="2:65" s="1" customFormat="1" ht="16.5" customHeight="1">
      <c r="B606" s="32"/>
      <c r="C606" s="161" t="s">
        <v>984</v>
      </c>
      <c r="D606" s="161" t="s">
        <v>699</v>
      </c>
      <c r="E606" s="162" t="s">
        <v>973</v>
      </c>
      <c r="F606" s="163" t="s">
        <v>974</v>
      </c>
      <c r="G606" s="164" t="s">
        <v>228</v>
      </c>
      <c r="H606" s="165">
        <v>5.46</v>
      </c>
      <c r="I606" s="166"/>
      <c r="J606" s="167">
        <f>ROUND(I606*H606,2)</f>
        <v>0</v>
      </c>
      <c r="K606" s="163" t="s">
        <v>152</v>
      </c>
      <c r="L606" s="168"/>
      <c r="M606" s="169" t="s">
        <v>44</v>
      </c>
      <c r="N606" s="170" t="s">
        <v>53</v>
      </c>
      <c r="P606" s="132">
        <f>O606*H606</f>
        <v>0</v>
      </c>
      <c r="Q606" s="132">
        <v>2.9999999999999997E-4</v>
      </c>
      <c r="R606" s="132">
        <f>Q606*H606</f>
        <v>1.6379999999999999E-3</v>
      </c>
      <c r="S606" s="132">
        <v>0</v>
      </c>
      <c r="T606" s="133">
        <f>S606*H606</f>
        <v>0</v>
      </c>
      <c r="AR606" s="134" t="s">
        <v>376</v>
      </c>
      <c r="AT606" s="134" t="s">
        <v>699</v>
      </c>
      <c r="AU606" s="134" t="s">
        <v>92</v>
      </c>
      <c r="AY606" s="16" t="s">
        <v>145</v>
      </c>
      <c r="BE606" s="135">
        <f>IF(N606="základní",J606,0)</f>
        <v>0</v>
      </c>
      <c r="BF606" s="135">
        <f>IF(N606="snížená",J606,0)</f>
        <v>0</v>
      </c>
      <c r="BG606" s="135">
        <f>IF(N606="zákl. přenesená",J606,0)</f>
        <v>0</v>
      </c>
      <c r="BH606" s="135">
        <f>IF(N606="sníž. přenesená",J606,0)</f>
        <v>0</v>
      </c>
      <c r="BI606" s="135">
        <f>IF(N606="nulová",J606,0)</f>
        <v>0</v>
      </c>
      <c r="BJ606" s="16" t="s">
        <v>90</v>
      </c>
      <c r="BK606" s="135">
        <f>ROUND(I606*H606,2)</f>
        <v>0</v>
      </c>
      <c r="BL606" s="16" t="s">
        <v>263</v>
      </c>
      <c r="BM606" s="134" t="s">
        <v>985</v>
      </c>
    </row>
    <row r="607" spans="2:65" s="13" customFormat="1" ht="11.25">
      <c r="B607" s="147"/>
      <c r="D607" s="141" t="s">
        <v>157</v>
      </c>
      <c r="F607" s="149" t="s">
        <v>986</v>
      </c>
      <c r="H607" s="150">
        <v>5.46</v>
      </c>
      <c r="I607" s="151"/>
      <c r="L607" s="147"/>
      <c r="M607" s="152"/>
      <c r="T607" s="153"/>
      <c r="AT607" s="148" t="s">
        <v>157</v>
      </c>
      <c r="AU607" s="148" t="s">
        <v>92</v>
      </c>
      <c r="AV607" s="13" t="s">
        <v>92</v>
      </c>
      <c r="AW607" s="13" t="s">
        <v>4</v>
      </c>
      <c r="AX607" s="13" t="s">
        <v>90</v>
      </c>
      <c r="AY607" s="148" t="s">
        <v>145</v>
      </c>
    </row>
    <row r="608" spans="2:65" s="1" customFormat="1" ht="55.5" customHeight="1">
      <c r="B608" s="32"/>
      <c r="C608" s="123" t="s">
        <v>987</v>
      </c>
      <c r="D608" s="123" t="s">
        <v>148</v>
      </c>
      <c r="E608" s="124" t="s">
        <v>988</v>
      </c>
      <c r="F608" s="125" t="s">
        <v>989</v>
      </c>
      <c r="G608" s="126" t="s">
        <v>151</v>
      </c>
      <c r="H608" s="127">
        <v>1.875</v>
      </c>
      <c r="I608" s="128"/>
      <c r="J608" s="129">
        <f>ROUND(I608*H608,2)</f>
        <v>0</v>
      </c>
      <c r="K608" s="125" t="s">
        <v>152</v>
      </c>
      <c r="L608" s="32"/>
      <c r="M608" s="130" t="s">
        <v>44</v>
      </c>
      <c r="N608" s="131" t="s">
        <v>53</v>
      </c>
      <c r="P608" s="132">
        <f>O608*H608</f>
        <v>0</v>
      </c>
      <c r="Q608" s="132">
        <v>0</v>
      </c>
      <c r="R608" s="132">
        <f>Q608*H608</f>
        <v>0</v>
      </c>
      <c r="S608" s="132">
        <v>0</v>
      </c>
      <c r="T608" s="133">
        <f>S608*H608</f>
        <v>0</v>
      </c>
      <c r="AR608" s="134" t="s">
        <v>263</v>
      </c>
      <c r="AT608" s="134" t="s">
        <v>148</v>
      </c>
      <c r="AU608" s="134" t="s">
        <v>92</v>
      </c>
      <c r="AY608" s="16" t="s">
        <v>145</v>
      </c>
      <c r="BE608" s="135">
        <f>IF(N608="základní",J608,0)</f>
        <v>0</v>
      </c>
      <c r="BF608" s="135">
        <f>IF(N608="snížená",J608,0)</f>
        <v>0</v>
      </c>
      <c r="BG608" s="135">
        <f>IF(N608="zákl. přenesená",J608,0)</f>
        <v>0</v>
      </c>
      <c r="BH608" s="135">
        <f>IF(N608="sníž. přenesená",J608,0)</f>
        <v>0</v>
      </c>
      <c r="BI608" s="135">
        <f>IF(N608="nulová",J608,0)</f>
        <v>0</v>
      </c>
      <c r="BJ608" s="16" t="s">
        <v>90</v>
      </c>
      <c r="BK608" s="135">
        <f>ROUND(I608*H608,2)</f>
        <v>0</v>
      </c>
      <c r="BL608" s="16" t="s">
        <v>263</v>
      </c>
      <c r="BM608" s="134" t="s">
        <v>990</v>
      </c>
    </row>
    <row r="609" spans="2:65" s="1" customFormat="1" ht="11.25">
      <c r="B609" s="32"/>
      <c r="D609" s="136" t="s">
        <v>155</v>
      </c>
      <c r="F609" s="137" t="s">
        <v>991</v>
      </c>
      <c r="I609" s="138"/>
      <c r="L609" s="32"/>
      <c r="M609" s="139"/>
      <c r="T609" s="53"/>
      <c r="AT609" s="16" t="s">
        <v>155</v>
      </c>
      <c r="AU609" s="16" t="s">
        <v>92</v>
      </c>
    </row>
    <row r="610" spans="2:65" s="11" customFormat="1" ht="22.9" customHeight="1">
      <c r="B610" s="111"/>
      <c r="D610" s="112" t="s">
        <v>81</v>
      </c>
      <c r="E610" s="121" t="s">
        <v>992</v>
      </c>
      <c r="F610" s="121" t="s">
        <v>993</v>
      </c>
      <c r="I610" s="114"/>
      <c r="J610" s="122">
        <f>BK610</f>
        <v>0</v>
      </c>
      <c r="L610" s="111"/>
      <c r="M610" s="116"/>
      <c r="P610" s="117">
        <f>SUM(P611:P622)</f>
        <v>0</v>
      </c>
      <c r="R610" s="117">
        <f>SUM(R611:R622)</f>
        <v>1.7416300000000003E-2</v>
      </c>
      <c r="T610" s="118">
        <f>SUM(T611:T622)</f>
        <v>0</v>
      </c>
      <c r="AR610" s="112" t="s">
        <v>92</v>
      </c>
      <c r="AT610" s="119" t="s">
        <v>81</v>
      </c>
      <c r="AU610" s="119" t="s">
        <v>90</v>
      </c>
      <c r="AY610" s="112" t="s">
        <v>145</v>
      </c>
      <c r="BK610" s="120">
        <f>SUM(BK611:BK622)</f>
        <v>0</v>
      </c>
    </row>
    <row r="611" spans="2:65" s="1" customFormat="1" ht="24.2" customHeight="1">
      <c r="B611" s="32"/>
      <c r="C611" s="123" t="s">
        <v>994</v>
      </c>
      <c r="D611" s="123" t="s">
        <v>148</v>
      </c>
      <c r="E611" s="124" t="s">
        <v>995</v>
      </c>
      <c r="F611" s="125" t="s">
        <v>996</v>
      </c>
      <c r="G611" s="126" t="s">
        <v>163</v>
      </c>
      <c r="H611" s="127">
        <v>2.2400000000000002</v>
      </c>
      <c r="I611" s="128"/>
      <c r="J611" s="129">
        <f>ROUND(I611*H611,2)</f>
        <v>0</v>
      </c>
      <c r="K611" s="125" t="s">
        <v>152</v>
      </c>
      <c r="L611" s="32"/>
      <c r="M611" s="130" t="s">
        <v>44</v>
      </c>
      <c r="N611" s="131" t="s">
        <v>53</v>
      </c>
      <c r="P611" s="132">
        <f>O611*H611</f>
        <v>0</v>
      </c>
      <c r="Q611" s="132">
        <v>1.7000000000000001E-4</v>
      </c>
      <c r="R611" s="132">
        <f>Q611*H611</f>
        <v>3.8080000000000004E-4</v>
      </c>
      <c r="S611" s="132">
        <v>0</v>
      </c>
      <c r="T611" s="133">
        <f>S611*H611</f>
        <v>0</v>
      </c>
      <c r="AR611" s="134" t="s">
        <v>263</v>
      </c>
      <c r="AT611" s="134" t="s">
        <v>148</v>
      </c>
      <c r="AU611" s="134" t="s">
        <v>92</v>
      </c>
      <c r="AY611" s="16" t="s">
        <v>145</v>
      </c>
      <c r="BE611" s="135">
        <f>IF(N611="základní",J611,0)</f>
        <v>0</v>
      </c>
      <c r="BF611" s="135">
        <f>IF(N611="snížená",J611,0)</f>
        <v>0</v>
      </c>
      <c r="BG611" s="135">
        <f>IF(N611="zákl. přenesená",J611,0)</f>
        <v>0</v>
      </c>
      <c r="BH611" s="135">
        <f>IF(N611="sníž. přenesená",J611,0)</f>
        <v>0</v>
      </c>
      <c r="BI611" s="135">
        <f>IF(N611="nulová",J611,0)</f>
        <v>0</v>
      </c>
      <c r="BJ611" s="16" t="s">
        <v>90</v>
      </c>
      <c r="BK611" s="135">
        <f>ROUND(I611*H611,2)</f>
        <v>0</v>
      </c>
      <c r="BL611" s="16" t="s">
        <v>263</v>
      </c>
      <c r="BM611" s="134" t="s">
        <v>997</v>
      </c>
    </row>
    <row r="612" spans="2:65" s="1" customFormat="1" ht="11.25">
      <c r="B612" s="32"/>
      <c r="D612" s="136" t="s">
        <v>155</v>
      </c>
      <c r="F612" s="137" t="s">
        <v>998</v>
      </c>
      <c r="I612" s="138"/>
      <c r="L612" s="32"/>
      <c r="M612" s="139"/>
      <c r="T612" s="53"/>
      <c r="AT612" s="16" t="s">
        <v>155</v>
      </c>
      <c r="AU612" s="16" t="s">
        <v>92</v>
      </c>
    </row>
    <row r="613" spans="2:65" s="13" customFormat="1" ht="11.25">
      <c r="B613" s="147"/>
      <c r="D613" s="141" t="s">
        <v>157</v>
      </c>
      <c r="E613" s="148" t="s">
        <v>44</v>
      </c>
      <c r="F613" s="149" t="s">
        <v>999</v>
      </c>
      <c r="H613" s="150">
        <v>2.2400000000000002</v>
      </c>
      <c r="I613" s="151"/>
      <c r="L613" s="147"/>
      <c r="M613" s="152"/>
      <c r="T613" s="153"/>
      <c r="AT613" s="148" t="s">
        <v>157</v>
      </c>
      <c r="AU613" s="148" t="s">
        <v>92</v>
      </c>
      <c r="AV613" s="13" t="s">
        <v>92</v>
      </c>
      <c r="AW613" s="13" t="s">
        <v>42</v>
      </c>
      <c r="AX613" s="13" t="s">
        <v>82</v>
      </c>
      <c r="AY613" s="148" t="s">
        <v>145</v>
      </c>
    </row>
    <row r="614" spans="2:65" s="14" customFormat="1" ht="11.25">
      <c r="B614" s="154"/>
      <c r="D614" s="141" t="s">
        <v>157</v>
      </c>
      <c r="E614" s="155" t="s">
        <v>44</v>
      </c>
      <c r="F614" s="156" t="s">
        <v>160</v>
      </c>
      <c r="H614" s="157">
        <v>2.2400000000000002</v>
      </c>
      <c r="I614" s="158"/>
      <c r="L614" s="154"/>
      <c r="M614" s="159"/>
      <c r="T614" s="160"/>
      <c r="AT614" s="155" t="s">
        <v>157</v>
      </c>
      <c r="AU614" s="155" t="s">
        <v>92</v>
      </c>
      <c r="AV614" s="14" t="s">
        <v>153</v>
      </c>
      <c r="AW614" s="14" t="s">
        <v>42</v>
      </c>
      <c r="AX614" s="14" t="s">
        <v>90</v>
      </c>
      <c r="AY614" s="155" t="s">
        <v>145</v>
      </c>
    </row>
    <row r="615" spans="2:65" s="1" customFormat="1" ht="37.9" customHeight="1">
      <c r="B615" s="32"/>
      <c r="C615" s="123" t="s">
        <v>1000</v>
      </c>
      <c r="D615" s="123" t="s">
        <v>148</v>
      </c>
      <c r="E615" s="124" t="s">
        <v>1001</v>
      </c>
      <c r="F615" s="125" t="s">
        <v>1002</v>
      </c>
      <c r="G615" s="126" t="s">
        <v>163</v>
      </c>
      <c r="H615" s="127">
        <v>41.55</v>
      </c>
      <c r="I615" s="128"/>
      <c r="J615" s="129">
        <f>ROUND(I615*H615,2)</f>
        <v>0</v>
      </c>
      <c r="K615" s="125" t="s">
        <v>152</v>
      </c>
      <c r="L615" s="32"/>
      <c r="M615" s="130" t="s">
        <v>44</v>
      </c>
      <c r="N615" s="131" t="s">
        <v>53</v>
      </c>
      <c r="P615" s="132">
        <f>O615*H615</f>
        <v>0</v>
      </c>
      <c r="Q615" s="132">
        <v>2.0000000000000001E-4</v>
      </c>
      <c r="R615" s="132">
        <f>Q615*H615</f>
        <v>8.3099999999999997E-3</v>
      </c>
      <c r="S615" s="132">
        <v>0</v>
      </c>
      <c r="T615" s="133">
        <f>S615*H615</f>
        <v>0</v>
      </c>
      <c r="AR615" s="134" t="s">
        <v>263</v>
      </c>
      <c r="AT615" s="134" t="s">
        <v>148</v>
      </c>
      <c r="AU615" s="134" t="s">
        <v>92</v>
      </c>
      <c r="AY615" s="16" t="s">
        <v>145</v>
      </c>
      <c r="BE615" s="135">
        <f>IF(N615="základní",J615,0)</f>
        <v>0</v>
      </c>
      <c r="BF615" s="135">
        <f>IF(N615="snížená",J615,0)</f>
        <v>0</v>
      </c>
      <c r="BG615" s="135">
        <f>IF(N615="zákl. přenesená",J615,0)</f>
        <v>0</v>
      </c>
      <c r="BH615" s="135">
        <f>IF(N615="sníž. přenesená",J615,0)</f>
        <v>0</v>
      </c>
      <c r="BI615" s="135">
        <f>IF(N615="nulová",J615,0)</f>
        <v>0</v>
      </c>
      <c r="BJ615" s="16" t="s">
        <v>90</v>
      </c>
      <c r="BK615" s="135">
        <f>ROUND(I615*H615,2)</f>
        <v>0</v>
      </c>
      <c r="BL615" s="16" t="s">
        <v>263</v>
      </c>
      <c r="BM615" s="134" t="s">
        <v>1003</v>
      </c>
    </row>
    <row r="616" spans="2:65" s="1" customFormat="1" ht="11.25">
      <c r="B616" s="32"/>
      <c r="D616" s="136" t="s">
        <v>155</v>
      </c>
      <c r="F616" s="137" t="s">
        <v>1004</v>
      </c>
      <c r="I616" s="138"/>
      <c r="L616" s="32"/>
      <c r="M616" s="139"/>
      <c r="T616" s="53"/>
      <c r="AT616" s="16" t="s">
        <v>155</v>
      </c>
      <c r="AU616" s="16" t="s">
        <v>92</v>
      </c>
    </row>
    <row r="617" spans="2:65" s="1" customFormat="1" ht="44.25" customHeight="1">
      <c r="B617" s="32"/>
      <c r="C617" s="123" t="s">
        <v>1005</v>
      </c>
      <c r="D617" s="123" t="s">
        <v>148</v>
      </c>
      <c r="E617" s="124" t="s">
        <v>1006</v>
      </c>
      <c r="F617" s="125" t="s">
        <v>1007</v>
      </c>
      <c r="G617" s="126" t="s">
        <v>163</v>
      </c>
      <c r="H617" s="127">
        <v>41.55</v>
      </c>
      <c r="I617" s="128"/>
      <c r="J617" s="129">
        <f>ROUND(I617*H617,2)</f>
        <v>0</v>
      </c>
      <c r="K617" s="125" t="s">
        <v>152</v>
      </c>
      <c r="L617" s="32"/>
      <c r="M617" s="130" t="s">
        <v>44</v>
      </c>
      <c r="N617" s="131" t="s">
        <v>53</v>
      </c>
      <c r="P617" s="132">
        <f>O617*H617</f>
        <v>0</v>
      </c>
      <c r="Q617" s="132">
        <v>2.1000000000000001E-4</v>
      </c>
      <c r="R617" s="132">
        <f>Q617*H617</f>
        <v>8.7255000000000006E-3</v>
      </c>
      <c r="S617" s="132">
        <v>0</v>
      </c>
      <c r="T617" s="133">
        <f>S617*H617</f>
        <v>0</v>
      </c>
      <c r="AR617" s="134" t="s">
        <v>263</v>
      </c>
      <c r="AT617" s="134" t="s">
        <v>148</v>
      </c>
      <c r="AU617" s="134" t="s">
        <v>92</v>
      </c>
      <c r="AY617" s="16" t="s">
        <v>145</v>
      </c>
      <c r="BE617" s="135">
        <f>IF(N617="základní",J617,0)</f>
        <v>0</v>
      </c>
      <c r="BF617" s="135">
        <f>IF(N617="snížená",J617,0)</f>
        <v>0</v>
      </c>
      <c r="BG617" s="135">
        <f>IF(N617="zákl. přenesená",J617,0)</f>
        <v>0</v>
      </c>
      <c r="BH617" s="135">
        <f>IF(N617="sníž. přenesená",J617,0)</f>
        <v>0</v>
      </c>
      <c r="BI617" s="135">
        <f>IF(N617="nulová",J617,0)</f>
        <v>0</v>
      </c>
      <c r="BJ617" s="16" t="s">
        <v>90</v>
      </c>
      <c r="BK617" s="135">
        <f>ROUND(I617*H617,2)</f>
        <v>0</v>
      </c>
      <c r="BL617" s="16" t="s">
        <v>263</v>
      </c>
      <c r="BM617" s="134" t="s">
        <v>1008</v>
      </c>
    </row>
    <row r="618" spans="2:65" s="1" customFormat="1" ht="11.25">
      <c r="B618" s="32"/>
      <c r="D618" s="136" t="s">
        <v>155</v>
      </c>
      <c r="F618" s="137" t="s">
        <v>1009</v>
      </c>
      <c r="I618" s="138"/>
      <c r="L618" s="32"/>
      <c r="M618" s="139"/>
      <c r="T618" s="53"/>
      <c r="AT618" s="16" t="s">
        <v>155</v>
      </c>
      <c r="AU618" s="16" t="s">
        <v>92</v>
      </c>
    </row>
    <row r="619" spans="2:65" s="13" customFormat="1" ht="11.25">
      <c r="B619" s="147"/>
      <c r="D619" s="141" t="s">
        <v>157</v>
      </c>
      <c r="E619" s="148" t="s">
        <v>44</v>
      </c>
      <c r="F619" s="149" t="s">
        <v>1010</v>
      </c>
      <c r="H619" s="150">
        <v>9.06</v>
      </c>
      <c r="I619" s="151"/>
      <c r="L619" s="147"/>
      <c r="M619" s="152"/>
      <c r="T619" s="153"/>
      <c r="AT619" s="148" t="s">
        <v>157</v>
      </c>
      <c r="AU619" s="148" t="s">
        <v>92</v>
      </c>
      <c r="AV619" s="13" t="s">
        <v>92</v>
      </c>
      <c r="AW619" s="13" t="s">
        <v>42</v>
      </c>
      <c r="AX619" s="13" t="s">
        <v>82</v>
      </c>
      <c r="AY619" s="148" t="s">
        <v>145</v>
      </c>
    </row>
    <row r="620" spans="2:65" s="13" customFormat="1" ht="11.25">
      <c r="B620" s="147"/>
      <c r="D620" s="141" t="s">
        <v>157</v>
      </c>
      <c r="E620" s="148" t="s">
        <v>44</v>
      </c>
      <c r="F620" s="149" t="s">
        <v>1011</v>
      </c>
      <c r="H620" s="150">
        <v>16</v>
      </c>
      <c r="I620" s="151"/>
      <c r="L620" s="147"/>
      <c r="M620" s="152"/>
      <c r="T620" s="153"/>
      <c r="AT620" s="148" t="s">
        <v>157</v>
      </c>
      <c r="AU620" s="148" t="s">
        <v>92</v>
      </c>
      <c r="AV620" s="13" t="s">
        <v>92</v>
      </c>
      <c r="AW620" s="13" t="s">
        <v>42</v>
      </c>
      <c r="AX620" s="13" t="s">
        <v>82</v>
      </c>
      <c r="AY620" s="148" t="s">
        <v>145</v>
      </c>
    </row>
    <row r="621" spans="2:65" s="13" customFormat="1" ht="11.25">
      <c r="B621" s="147"/>
      <c r="D621" s="141" t="s">
        <v>157</v>
      </c>
      <c r="E621" s="148" t="s">
        <v>44</v>
      </c>
      <c r="F621" s="149" t="s">
        <v>1012</v>
      </c>
      <c r="H621" s="150">
        <v>16.489999999999998</v>
      </c>
      <c r="I621" s="151"/>
      <c r="L621" s="147"/>
      <c r="M621" s="152"/>
      <c r="T621" s="153"/>
      <c r="AT621" s="148" t="s">
        <v>157</v>
      </c>
      <c r="AU621" s="148" t="s">
        <v>92</v>
      </c>
      <c r="AV621" s="13" t="s">
        <v>92</v>
      </c>
      <c r="AW621" s="13" t="s">
        <v>42</v>
      </c>
      <c r="AX621" s="13" t="s">
        <v>82</v>
      </c>
      <c r="AY621" s="148" t="s">
        <v>145</v>
      </c>
    </row>
    <row r="622" spans="2:65" s="14" customFormat="1" ht="11.25">
      <c r="B622" s="154"/>
      <c r="D622" s="141" t="s">
        <v>157</v>
      </c>
      <c r="E622" s="155" t="s">
        <v>44</v>
      </c>
      <c r="F622" s="156" t="s">
        <v>160</v>
      </c>
      <c r="H622" s="157">
        <v>41.55</v>
      </c>
      <c r="I622" s="158"/>
      <c r="L622" s="154"/>
      <c r="M622" s="159"/>
      <c r="T622" s="160"/>
      <c r="AT622" s="155" t="s">
        <v>157</v>
      </c>
      <c r="AU622" s="155" t="s">
        <v>92</v>
      </c>
      <c r="AV622" s="14" t="s">
        <v>153</v>
      </c>
      <c r="AW622" s="14" t="s">
        <v>42</v>
      </c>
      <c r="AX622" s="14" t="s">
        <v>90</v>
      </c>
      <c r="AY622" s="155" t="s">
        <v>145</v>
      </c>
    </row>
    <row r="623" spans="2:65" s="11" customFormat="1" ht="22.9" customHeight="1">
      <c r="B623" s="111"/>
      <c r="D623" s="112" t="s">
        <v>81</v>
      </c>
      <c r="E623" s="121" t="s">
        <v>1013</v>
      </c>
      <c r="F623" s="121" t="s">
        <v>1014</v>
      </c>
      <c r="I623" s="114"/>
      <c r="J623" s="122">
        <f>BK623</f>
        <v>0</v>
      </c>
      <c r="L623" s="111"/>
      <c r="M623" s="116"/>
      <c r="P623" s="117">
        <f>SUM(P624:P675)</f>
        <v>0</v>
      </c>
      <c r="R623" s="117">
        <f>SUM(R624:R675)</f>
        <v>0.20822600000000002</v>
      </c>
      <c r="T623" s="118">
        <f>SUM(T624:T675)</f>
        <v>6.2420900000000001E-2</v>
      </c>
      <c r="AR623" s="112" t="s">
        <v>92</v>
      </c>
      <c r="AT623" s="119" t="s">
        <v>81</v>
      </c>
      <c r="AU623" s="119" t="s">
        <v>90</v>
      </c>
      <c r="AY623" s="112" t="s">
        <v>145</v>
      </c>
      <c r="BK623" s="120">
        <f>SUM(BK624:BK675)</f>
        <v>0</v>
      </c>
    </row>
    <row r="624" spans="2:65" s="1" customFormat="1" ht="24.2" customHeight="1">
      <c r="B624" s="32"/>
      <c r="C624" s="123" t="s">
        <v>1015</v>
      </c>
      <c r="D624" s="123" t="s">
        <v>148</v>
      </c>
      <c r="E624" s="124" t="s">
        <v>1016</v>
      </c>
      <c r="F624" s="125" t="s">
        <v>1017</v>
      </c>
      <c r="G624" s="126" t="s">
        <v>163</v>
      </c>
      <c r="H624" s="127">
        <v>99.65</v>
      </c>
      <c r="I624" s="128"/>
      <c r="J624" s="129">
        <f>ROUND(I624*H624,2)</f>
        <v>0</v>
      </c>
      <c r="K624" s="125" t="s">
        <v>152</v>
      </c>
      <c r="L624" s="32"/>
      <c r="M624" s="130" t="s">
        <v>44</v>
      </c>
      <c r="N624" s="131" t="s">
        <v>53</v>
      </c>
      <c r="P624" s="132">
        <f>O624*H624</f>
        <v>0</v>
      </c>
      <c r="Q624" s="132">
        <v>0</v>
      </c>
      <c r="R624" s="132">
        <f>Q624*H624</f>
        <v>0</v>
      </c>
      <c r="S624" s="132">
        <v>1.4999999999999999E-4</v>
      </c>
      <c r="T624" s="133">
        <f>S624*H624</f>
        <v>1.4947499999999999E-2</v>
      </c>
      <c r="AR624" s="134" t="s">
        <v>263</v>
      </c>
      <c r="AT624" s="134" t="s">
        <v>148</v>
      </c>
      <c r="AU624" s="134" t="s">
        <v>92</v>
      </c>
      <c r="AY624" s="16" t="s">
        <v>145</v>
      </c>
      <c r="BE624" s="135">
        <f>IF(N624="základní",J624,0)</f>
        <v>0</v>
      </c>
      <c r="BF624" s="135">
        <f>IF(N624="snížená",J624,0)</f>
        <v>0</v>
      </c>
      <c r="BG624" s="135">
        <f>IF(N624="zákl. přenesená",J624,0)</f>
        <v>0</v>
      </c>
      <c r="BH624" s="135">
        <f>IF(N624="sníž. přenesená",J624,0)</f>
        <v>0</v>
      </c>
      <c r="BI624" s="135">
        <f>IF(N624="nulová",J624,0)</f>
        <v>0</v>
      </c>
      <c r="BJ624" s="16" t="s">
        <v>90</v>
      </c>
      <c r="BK624" s="135">
        <f>ROUND(I624*H624,2)</f>
        <v>0</v>
      </c>
      <c r="BL624" s="16" t="s">
        <v>263</v>
      </c>
      <c r="BM624" s="134" t="s">
        <v>1018</v>
      </c>
    </row>
    <row r="625" spans="2:51" s="1" customFormat="1" ht="11.25">
      <c r="B625" s="32"/>
      <c r="D625" s="136" t="s">
        <v>155</v>
      </c>
      <c r="F625" s="137" t="s">
        <v>1019</v>
      </c>
      <c r="I625" s="138"/>
      <c r="L625" s="32"/>
      <c r="M625" s="139"/>
      <c r="T625" s="53"/>
      <c r="AT625" s="16" t="s">
        <v>155</v>
      </c>
      <c r="AU625" s="16" t="s">
        <v>92</v>
      </c>
    </row>
    <row r="626" spans="2:51" s="12" customFormat="1" ht="11.25">
      <c r="B626" s="140"/>
      <c r="D626" s="141" t="s">
        <v>157</v>
      </c>
      <c r="E626" s="142" t="s">
        <v>44</v>
      </c>
      <c r="F626" s="143" t="s">
        <v>1020</v>
      </c>
      <c r="H626" s="142" t="s">
        <v>44</v>
      </c>
      <c r="I626" s="144"/>
      <c r="L626" s="140"/>
      <c r="M626" s="145"/>
      <c r="T626" s="146"/>
      <c r="AT626" s="142" t="s">
        <v>157</v>
      </c>
      <c r="AU626" s="142" t="s">
        <v>92</v>
      </c>
      <c r="AV626" s="12" t="s">
        <v>90</v>
      </c>
      <c r="AW626" s="12" t="s">
        <v>42</v>
      </c>
      <c r="AX626" s="12" t="s">
        <v>82</v>
      </c>
      <c r="AY626" s="142" t="s">
        <v>145</v>
      </c>
    </row>
    <row r="627" spans="2:51" s="12" customFormat="1" ht="11.25">
      <c r="B627" s="140"/>
      <c r="D627" s="141" t="s">
        <v>157</v>
      </c>
      <c r="E627" s="142" t="s">
        <v>44</v>
      </c>
      <c r="F627" s="143" t="s">
        <v>945</v>
      </c>
      <c r="H627" s="142" t="s">
        <v>44</v>
      </c>
      <c r="I627" s="144"/>
      <c r="L627" s="140"/>
      <c r="M627" s="145"/>
      <c r="T627" s="146"/>
      <c r="AT627" s="142" t="s">
        <v>157</v>
      </c>
      <c r="AU627" s="142" t="s">
        <v>92</v>
      </c>
      <c r="AV627" s="12" t="s">
        <v>90</v>
      </c>
      <c r="AW627" s="12" t="s">
        <v>42</v>
      </c>
      <c r="AX627" s="12" t="s">
        <v>82</v>
      </c>
      <c r="AY627" s="142" t="s">
        <v>145</v>
      </c>
    </row>
    <row r="628" spans="2:51" s="13" customFormat="1" ht="33.75">
      <c r="B628" s="147"/>
      <c r="D628" s="141" t="s">
        <v>157</v>
      </c>
      <c r="E628" s="148" t="s">
        <v>44</v>
      </c>
      <c r="F628" s="149" t="s">
        <v>1021</v>
      </c>
      <c r="H628" s="150">
        <v>27.59</v>
      </c>
      <c r="I628" s="151"/>
      <c r="L628" s="147"/>
      <c r="M628" s="152"/>
      <c r="T628" s="153"/>
      <c r="AT628" s="148" t="s">
        <v>157</v>
      </c>
      <c r="AU628" s="148" t="s">
        <v>92</v>
      </c>
      <c r="AV628" s="13" t="s">
        <v>92</v>
      </c>
      <c r="AW628" s="13" t="s">
        <v>42</v>
      </c>
      <c r="AX628" s="13" t="s">
        <v>82</v>
      </c>
      <c r="AY628" s="148" t="s">
        <v>145</v>
      </c>
    </row>
    <row r="629" spans="2:51" s="13" customFormat="1" ht="11.25">
      <c r="B629" s="147"/>
      <c r="D629" s="141" t="s">
        <v>157</v>
      </c>
      <c r="E629" s="148" t="s">
        <v>44</v>
      </c>
      <c r="F629" s="149" t="s">
        <v>947</v>
      </c>
      <c r="H629" s="150">
        <v>-2.452</v>
      </c>
      <c r="I629" s="151"/>
      <c r="L629" s="147"/>
      <c r="M629" s="152"/>
      <c r="T629" s="153"/>
      <c r="AT629" s="148" t="s">
        <v>157</v>
      </c>
      <c r="AU629" s="148" t="s">
        <v>92</v>
      </c>
      <c r="AV629" s="13" t="s">
        <v>92</v>
      </c>
      <c r="AW629" s="13" t="s">
        <v>42</v>
      </c>
      <c r="AX629" s="13" t="s">
        <v>82</v>
      </c>
      <c r="AY629" s="148" t="s">
        <v>145</v>
      </c>
    </row>
    <row r="630" spans="2:51" s="12" customFormat="1" ht="11.25">
      <c r="B630" s="140"/>
      <c r="D630" s="141" t="s">
        <v>157</v>
      </c>
      <c r="E630" s="142" t="s">
        <v>44</v>
      </c>
      <c r="F630" s="143" t="s">
        <v>310</v>
      </c>
      <c r="H630" s="142" t="s">
        <v>44</v>
      </c>
      <c r="I630" s="144"/>
      <c r="L630" s="140"/>
      <c r="M630" s="145"/>
      <c r="T630" s="146"/>
      <c r="AT630" s="142" t="s">
        <v>157</v>
      </c>
      <c r="AU630" s="142" t="s">
        <v>92</v>
      </c>
      <c r="AV630" s="12" t="s">
        <v>90</v>
      </c>
      <c r="AW630" s="12" t="s">
        <v>42</v>
      </c>
      <c r="AX630" s="12" t="s">
        <v>82</v>
      </c>
      <c r="AY630" s="142" t="s">
        <v>145</v>
      </c>
    </row>
    <row r="631" spans="2:51" s="13" customFormat="1" ht="11.25">
      <c r="B631" s="147"/>
      <c r="D631" s="141" t="s">
        <v>157</v>
      </c>
      <c r="E631" s="148" t="s">
        <v>44</v>
      </c>
      <c r="F631" s="149" t="s">
        <v>1022</v>
      </c>
      <c r="H631" s="150">
        <v>8.25</v>
      </c>
      <c r="I631" s="151"/>
      <c r="L631" s="147"/>
      <c r="M631" s="152"/>
      <c r="T631" s="153"/>
      <c r="AT631" s="148" t="s">
        <v>157</v>
      </c>
      <c r="AU631" s="148" t="s">
        <v>92</v>
      </c>
      <c r="AV631" s="13" t="s">
        <v>92</v>
      </c>
      <c r="AW631" s="13" t="s">
        <v>42</v>
      </c>
      <c r="AX631" s="13" t="s">
        <v>82</v>
      </c>
      <c r="AY631" s="148" t="s">
        <v>145</v>
      </c>
    </row>
    <row r="632" spans="2:51" s="13" customFormat="1" ht="11.25">
      <c r="B632" s="147"/>
      <c r="D632" s="141" t="s">
        <v>157</v>
      </c>
      <c r="E632" s="148" t="s">
        <v>44</v>
      </c>
      <c r="F632" s="149" t="s">
        <v>949</v>
      </c>
      <c r="H632" s="150">
        <v>-1.379</v>
      </c>
      <c r="I632" s="151"/>
      <c r="L632" s="147"/>
      <c r="M632" s="152"/>
      <c r="T632" s="153"/>
      <c r="AT632" s="148" t="s">
        <v>157</v>
      </c>
      <c r="AU632" s="148" t="s">
        <v>92</v>
      </c>
      <c r="AV632" s="13" t="s">
        <v>92</v>
      </c>
      <c r="AW632" s="13" t="s">
        <v>42</v>
      </c>
      <c r="AX632" s="13" t="s">
        <v>82</v>
      </c>
      <c r="AY632" s="148" t="s">
        <v>145</v>
      </c>
    </row>
    <row r="633" spans="2:51" s="12" customFormat="1" ht="11.25">
      <c r="B633" s="140"/>
      <c r="D633" s="141" t="s">
        <v>157</v>
      </c>
      <c r="E633" s="142" t="s">
        <v>44</v>
      </c>
      <c r="F633" s="143" t="s">
        <v>312</v>
      </c>
      <c r="H633" s="142" t="s">
        <v>44</v>
      </c>
      <c r="I633" s="144"/>
      <c r="L633" s="140"/>
      <c r="M633" s="145"/>
      <c r="T633" s="146"/>
      <c r="AT633" s="142" t="s">
        <v>157</v>
      </c>
      <c r="AU633" s="142" t="s">
        <v>92</v>
      </c>
      <c r="AV633" s="12" t="s">
        <v>90</v>
      </c>
      <c r="AW633" s="12" t="s">
        <v>42</v>
      </c>
      <c r="AX633" s="12" t="s">
        <v>82</v>
      </c>
      <c r="AY633" s="142" t="s">
        <v>145</v>
      </c>
    </row>
    <row r="634" spans="2:51" s="13" customFormat="1" ht="11.25">
      <c r="B634" s="147"/>
      <c r="D634" s="141" t="s">
        <v>157</v>
      </c>
      <c r="E634" s="148" t="s">
        <v>44</v>
      </c>
      <c r="F634" s="149" t="s">
        <v>1023</v>
      </c>
      <c r="H634" s="150">
        <v>17.66</v>
      </c>
      <c r="I634" s="151"/>
      <c r="L634" s="147"/>
      <c r="M634" s="152"/>
      <c r="T634" s="153"/>
      <c r="AT634" s="148" t="s">
        <v>157</v>
      </c>
      <c r="AU634" s="148" t="s">
        <v>92</v>
      </c>
      <c r="AV634" s="13" t="s">
        <v>92</v>
      </c>
      <c r="AW634" s="13" t="s">
        <v>42</v>
      </c>
      <c r="AX634" s="13" t="s">
        <v>82</v>
      </c>
      <c r="AY634" s="148" t="s">
        <v>145</v>
      </c>
    </row>
    <row r="635" spans="2:51" s="13" customFormat="1" ht="11.25">
      <c r="B635" s="147"/>
      <c r="D635" s="141" t="s">
        <v>157</v>
      </c>
      <c r="E635" s="148" t="s">
        <v>44</v>
      </c>
      <c r="F635" s="149" t="s">
        <v>951</v>
      </c>
      <c r="H635" s="150">
        <v>-1.7729999999999999</v>
      </c>
      <c r="I635" s="151"/>
      <c r="L635" s="147"/>
      <c r="M635" s="152"/>
      <c r="T635" s="153"/>
      <c r="AT635" s="148" t="s">
        <v>157</v>
      </c>
      <c r="AU635" s="148" t="s">
        <v>92</v>
      </c>
      <c r="AV635" s="13" t="s">
        <v>92</v>
      </c>
      <c r="AW635" s="13" t="s">
        <v>42</v>
      </c>
      <c r="AX635" s="13" t="s">
        <v>82</v>
      </c>
      <c r="AY635" s="148" t="s">
        <v>145</v>
      </c>
    </row>
    <row r="636" spans="2:51" s="12" customFormat="1" ht="11.25">
      <c r="B636" s="140"/>
      <c r="D636" s="141" t="s">
        <v>157</v>
      </c>
      <c r="E636" s="142" t="s">
        <v>44</v>
      </c>
      <c r="F636" s="143" t="s">
        <v>314</v>
      </c>
      <c r="H636" s="142" t="s">
        <v>44</v>
      </c>
      <c r="I636" s="144"/>
      <c r="L636" s="140"/>
      <c r="M636" s="145"/>
      <c r="T636" s="146"/>
      <c r="AT636" s="142" t="s">
        <v>157</v>
      </c>
      <c r="AU636" s="142" t="s">
        <v>92</v>
      </c>
      <c r="AV636" s="12" t="s">
        <v>90</v>
      </c>
      <c r="AW636" s="12" t="s">
        <v>42</v>
      </c>
      <c r="AX636" s="12" t="s">
        <v>82</v>
      </c>
      <c r="AY636" s="142" t="s">
        <v>145</v>
      </c>
    </row>
    <row r="637" spans="2:51" s="13" customFormat="1" ht="22.5">
      <c r="B637" s="147"/>
      <c r="D637" s="141" t="s">
        <v>157</v>
      </c>
      <c r="E637" s="148" t="s">
        <v>44</v>
      </c>
      <c r="F637" s="149" t="s">
        <v>1024</v>
      </c>
      <c r="H637" s="150">
        <v>35.603999999999999</v>
      </c>
      <c r="I637" s="151"/>
      <c r="L637" s="147"/>
      <c r="M637" s="152"/>
      <c r="T637" s="153"/>
      <c r="AT637" s="148" t="s">
        <v>157</v>
      </c>
      <c r="AU637" s="148" t="s">
        <v>92</v>
      </c>
      <c r="AV637" s="13" t="s">
        <v>92</v>
      </c>
      <c r="AW637" s="13" t="s">
        <v>42</v>
      </c>
      <c r="AX637" s="13" t="s">
        <v>82</v>
      </c>
      <c r="AY637" s="148" t="s">
        <v>145</v>
      </c>
    </row>
    <row r="638" spans="2:51" s="12" customFormat="1" ht="11.25">
      <c r="B638" s="140"/>
      <c r="D638" s="141" t="s">
        <v>157</v>
      </c>
      <c r="E638" s="142" t="s">
        <v>44</v>
      </c>
      <c r="F638" s="143" t="s">
        <v>204</v>
      </c>
      <c r="H638" s="142" t="s">
        <v>44</v>
      </c>
      <c r="I638" s="144"/>
      <c r="L638" s="140"/>
      <c r="M638" s="145"/>
      <c r="T638" s="146"/>
      <c r="AT638" s="142" t="s">
        <v>157</v>
      </c>
      <c r="AU638" s="142" t="s">
        <v>92</v>
      </c>
      <c r="AV638" s="12" t="s">
        <v>90</v>
      </c>
      <c r="AW638" s="12" t="s">
        <v>42</v>
      </c>
      <c r="AX638" s="12" t="s">
        <v>82</v>
      </c>
      <c r="AY638" s="142" t="s">
        <v>145</v>
      </c>
    </row>
    <row r="639" spans="2:51" s="13" customFormat="1" ht="22.5">
      <c r="B639" s="147"/>
      <c r="D639" s="141" t="s">
        <v>157</v>
      </c>
      <c r="E639" s="148" t="s">
        <v>44</v>
      </c>
      <c r="F639" s="149" t="s">
        <v>1025</v>
      </c>
      <c r="H639" s="150">
        <v>11.95</v>
      </c>
      <c r="I639" s="151"/>
      <c r="L639" s="147"/>
      <c r="M639" s="152"/>
      <c r="T639" s="153"/>
      <c r="AT639" s="148" t="s">
        <v>157</v>
      </c>
      <c r="AU639" s="148" t="s">
        <v>92</v>
      </c>
      <c r="AV639" s="13" t="s">
        <v>92</v>
      </c>
      <c r="AW639" s="13" t="s">
        <v>42</v>
      </c>
      <c r="AX639" s="13" t="s">
        <v>82</v>
      </c>
      <c r="AY639" s="148" t="s">
        <v>145</v>
      </c>
    </row>
    <row r="640" spans="2:51" s="13" customFormat="1" ht="11.25">
      <c r="B640" s="147"/>
      <c r="D640" s="141" t="s">
        <v>157</v>
      </c>
      <c r="E640" s="148" t="s">
        <v>44</v>
      </c>
      <c r="F640" s="149" t="s">
        <v>188</v>
      </c>
      <c r="H640" s="150">
        <v>4.2</v>
      </c>
      <c r="I640" s="151"/>
      <c r="L640" s="147"/>
      <c r="M640" s="152"/>
      <c r="T640" s="153"/>
      <c r="AT640" s="148" t="s">
        <v>157</v>
      </c>
      <c r="AU640" s="148" t="s">
        <v>92</v>
      </c>
      <c r="AV640" s="13" t="s">
        <v>92</v>
      </c>
      <c r="AW640" s="13" t="s">
        <v>42</v>
      </c>
      <c r="AX640" s="13" t="s">
        <v>82</v>
      </c>
      <c r="AY640" s="148" t="s">
        <v>145</v>
      </c>
    </row>
    <row r="641" spans="2:65" s="14" customFormat="1" ht="11.25">
      <c r="B641" s="154"/>
      <c r="D641" s="141" t="s">
        <v>157</v>
      </c>
      <c r="E641" s="155" t="s">
        <v>44</v>
      </c>
      <c r="F641" s="156" t="s">
        <v>160</v>
      </c>
      <c r="H641" s="157">
        <v>99.65</v>
      </c>
      <c r="I641" s="158"/>
      <c r="L641" s="154"/>
      <c r="M641" s="159"/>
      <c r="T641" s="160"/>
      <c r="AT641" s="155" t="s">
        <v>157</v>
      </c>
      <c r="AU641" s="155" t="s">
        <v>92</v>
      </c>
      <c r="AV641" s="14" t="s">
        <v>153</v>
      </c>
      <c r="AW641" s="14" t="s">
        <v>42</v>
      </c>
      <c r="AX641" s="14" t="s">
        <v>90</v>
      </c>
      <c r="AY641" s="155" t="s">
        <v>145</v>
      </c>
    </row>
    <row r="642" spans="2:65" s="1" customFormat="1" ht="16.5" customHeight="1">
      <c r="B642" s="32"/>
      <c r="C642" s="123" t="s">
        <v>1026</v>
      </c>
      <c r="D642" s="123" t="s">
        <v>148</v>
      </c>
      <c r="E642" s="124" t="s">
        <v>1027</v>
      </c>
      <c r="F642" s="125" t="s">
        <v>1028</v>
      </c>
      <c r="G642" s="126" t="s">
        <v>163</v>
      </c>
      <c r="H642" s="127">
        <v>153.13999999999999</v>
      </c>
      <c r="I642" s="128"/>
      <c r="J642" s="129">
        <f>ROUND(I642*H642,2)</f>
        <v>0</v>
      </c>
      <c r="K642" s="125" t="s">
        <v>152</v>
      </c>
      <c r="L642" s="32"/>
      <c r="M642" s="130" t="s">
        <v>44</v>
      </c>
      <c r="N642" s="131" t="s">
        <v>53</v>
      </c>
      <c r="P642" s="132">
        <f>O642*H642</f>
        <v>0</v>
      </c>
      <c r="Q642" s="132">
        <v>1E-3</v>
      </c>
      <c r="R642" s="132">
        <f>Q642*H642</f>
        <v>0.15314</v>
      </c>
      <c r="S642" s="132">
        <v>3.1E-4</v>
      </c>
      <c r="T642" s="133">
        <f>S642*H642</f>
        <v>4.7473399999999999E-2</v>
      </c>
      <c r="AR642" s="134" t="s">
        <v>263</v>
      </c>
      <c r="AT642" s="134" t="s">
        <v>148</v>
      </c>
      <c r="AU642" s="134" t="s">
        <v>92</v>
      </c>
      <c r="AY642" s="16" t="s">
        <v>145</v>
      </c>
      <c r="BE642" s="135">
        <f>IF(N642="základní",J642,0)</f>
        <v>0</v>
      </c>
      <c r="BF642" s="135">
        <f>IF(N642="snížená",J642,0)</f>
        <v>0</v>
      </c>
      <c r="BG642" s="135">
        <f>IF(N642="zákl. přenesená",J642,0)</f>
        <v>0</v>
      </c>
      <c r="BH642" s="135">
        <f>IF(N642="sníž. přenesená",J642,0)</f>
        <v>0</v>
      </c>
      <c r="BI642" s="135">
        <f>IF(N642="nulová",J642,0)</f>
        <v>0</v>
      </c>
      <c r="BJ642" s="16" t="s">
        <v>90</v>
      </c>
      <c r="BK642" s="135">
        <f>ROUND(I642*H642,2)</f>
        <v>0</v>
      </c>
      <c r="BL642" s="16" t="s">
        <v>263</v>
      </c>
      <c r="BM642" s="134" t="s">
        <v>1029</v>
      </c>
    </row>
    <row r="643" spans="2:65" s="1" customFormat="1" ht="11.25">
      <c r="B643" s="32"/>
      <c r="D643" s="136" t="s">
        <v>155</v>
      </c>
      <c r="F643" s="137" t="s">
        <v>1030</v>
      </c>
      <c r="I643" s="138"/>
      <c r="L643" s="32"/>
      <c r="M643" s="139"/>
      <c r="T643" s="53"/>
      <c r="AT643" s="16" t="s">
        <v>155</v>
      </c>
      <c r="AU643" s="16" t="s">
        <v>92</v>
      </c>
    </row>
    <row r="644" spans="2:65" s="12" customFormat="1" ht="11.25">
      <c r="B644" s="140"/>
      <c r="D644" s="141" t="s">
        <v>157</v>
      </c>
      <c r="E644" s="142" t="s">
        <v>44</v>
      </c>
      <c r="F644" s="143" t="s">
        <v>944</v>
      </c>
      <c r="H644" s="142" t="s">
        <v>44</v>
      </c>
      <c r="I644" s="144"/>
      <c r="L644" s="140"/>
      <c r="M644" s="145"/>
      <c r="T644" s="146"/>
      <c r="AT644" s="142" t="s">
        <v>157</v>
      </c>
      <c r="AU644" s="142" t="s">
        <v>92</v>
      </c>
      <c r="AV644" s="12" t="s">
        <v>90</v>
      </c>
      <c r="AW644" s="12" t="s">
        <v>42</v>
      </c>
      <c r="AX644" s="12" t="s">
        <v>82</v>
      </c>
      <c r="AY644" s="142" t="s">
        <v>145</v>
      </c>
    </row>
    <row r="645" spans="2:65" s="12" customFormat="1" ht="11.25">
      <c r="B645" s="140"/>
      <c r="D645" s="141" t="s">
        <v>157</v>
      </c>
      <c r="E645" s="142" t="s">
        <v>44</v>
      </c>
      <c r="F645" s="143" t="s">
        <v>945</v>
      </c>
      <c r="H645" s="142" t="s">
        <v>44</v>
      </c>
      <c r="I645" s="144"/>
      <c r="L645" s="140"/>
      <c r="M645" s="145"/>
      <c r="T645" s="146"/>
      <c r="AT645" s="142" t="s">
        <v>157</v>
      </c>
      <c r="AU645" s="142" t="s">
        <v>92</v>
      </c>
      <c r="AV645" s="12" t="s">
        <v>90</v>
      </c>
      <c r="AW645" s="12" t="s">
        <v>42</v>
      </c>
      <c r="AX645" s="12" t="s">
        <v>82</v>
      </c>
      <c r="AY645" s="142" t="s">
        <v>145</v>
      </c>
    </row>
    <row r="646" spans="2:65" s="13" customFormat="1" ht="33.75">
      <c r="B646" s="147"/>
      <c r="D646" s="141" t="s">
        <v>157</v>
      </c>
      <c r="E646" s="148" t="s">
        <v>44</v>
      </c>
      <c r="F646" s="149" t="s">
        <v>1021</v>
      </c>
      <c r="H646" s="150">
        <v>27.59</v>
      </c>
      <c r="I646" s="151"/>
      <c r="L646" s="147"/>
      <c r="M646" s="152"/>
      <c r="T646" s="153"/>
      <c r="AT646" s="148" t="s">
        <v>157</v>
      </c>
      <c r="AU646" s="148" t="s">
        <v>92</v>
      </c>
      <c r="AV646" s="13" t="s">
        <v>92</v>
      </c>
      <c r="AW646" s="13" t="s">
        <v>42</v>
      </c>
      <c r="AX646" s="13" t="s">
        <v>82</v>
      </c>
      <c r="AY646" s="148" t="s">
        <v>145</v>
      </c>
    </row>
    <row r="647" spans="2:65" s="13" customFormat="1" ht="11.25">
      <c r="B647" s="147"/>
      <c r="D647" s="141" t="s">
        <v>157</v>
      </c>
      <c r="E647" s="148" t="s">
        <v>44</v>
      </c>
      <c r="F647" s="149" t="s">
        <v>947</v>
      </c>
      <c r="H647" s="150">
        <v>-2.452</v>
      </c>
      <c r="I647" s="151"/>
      <c r="L647" s="147"/>
      <c r="M647" s="152"/>
      <c r="T647" s="153"/>
      <c r="AT647" s="148" t="s">
        <v>157</v>
      </c>
      <c r="AU647" s="148" t="s">
        <v>92</v>
      </c>
      <c r="AV647" s="13" t="s">
        <v>92</v>
      </c>
      <c r="AW647" s="13" t="s">
        <v>42</v>
      </c>
      <c r="AX647" s="13" t="s">
        <v>82</v>
      </c>
      <c r="AY647" s="148" t="s">
        <v>145</v>
      </c>
    </row>
    <row r="648" spans="2:65" s="13" customFormat="1" ht="11.25">
      <c r="B648" s="147"/>
      <c r="D648" s="141" t="s">
        <v>157</v>
      </c>
      <c r="E648" s="148" t="s">
        <v>44</v>
      </c>
      <c r="F648" s="149" t="s">
        <v>1031</v>
      </c>
      <c r="H648" s="150">
        <v>31.33</v>
      </c>
      <c r="I648" s="151"/>
      <c r="L648" s="147"/>
      <c r="M648" s="152"/>
      <c r="T648" s="153"/>
      <c r="AT648" s="148" t="s">
        <v>157</v>
      </c>
      <c r="AU648" s="148" t="s">
        <v>92</v>
      </c>
      <c r="AV648" s="13" t="s">
        <v>92</v>
      </c>
      <c r="AW648" s="13" t="s">
        <v>42</v>
      </c>
      <c r="AX648" s="13" t="s">
        <v>82</v>
      </c>
      <c r="AY648" s="148" t="s">
        <v>145</v>
      </c>
    </row>
    <row r="649" spans="2:65" s="12" customFormat="1" ht="11.25">
      <c r="B649" s="140"/>
      <c r="D649" s="141" t="s">
        <v>157</v>
      </c>
      <c r="E649" s="142" t="s">
        <v>44</v>
      </c>
      <c r="F649" s="143" t="s">
        <v>310</v>
      </c>
      <c r="H649" s="142" t="s">
        <v>44</v>
      </c>
      <c r="I649" s="144"/>
      <c r="L649" s="140"/>
      <c r="M649" s="145"/>
      <c r="T649" s="146"/>
      <c r="AT649" s="142" t="s">
        <v>157</v>
      </c>
      <c r="AU649" s="142" t="s">
        <v>92</v>
      </c>
      <c r="AV649" s="12" t="s">
        <v>90</v>
      </c>
      <c r="AW649" s="12" t="s">
        <v>42</v>
      </c>
      <c r="AX649" s="12" t="s">
        <v>82</v>
      </c>
      <c r="AY649" s="142" t="s">
        <v>145</v>
      </c>
    </row>
    <row r="650" spans="2:65" s="13" customFormat="1" ht="11.25">
      <c r="B650" s="147"/>
      <c r="D650" s="141" t="s">
        <v>157</v>
      </c>
      <c r="E650" s="148" t="s">
        <v>44</v>
      </c>
      <c r="F650" s="149" t="s">
        <v>1022</v>
      </c>
      <c r="H650" s="150">
        <v>8.25</v>
      </c>
      <c r="I650" s="151"/>
      <c r="L650" s="147"/>
      <c r="M650" s="152"/>
      <c r="T650" s="153"/>
      <c r="AT650" s="148" t="s">
        <v>157</v>
      </c>
      <c r="AU650" s="148" t="s">
        <v>92</v>
      </c>
      <c r="AV650" s="13" t="s">
        <v>92</v>
      </c>
      <c r="AW650" s="13" t="s">
        <v>42</v>
      </c>
      <c r="AX650" s="13" t="s">
        <v>82</v>
      </c>
      <c r="AY650" s="148" t="s">
        <v>145</v>
      </c>
    </row>
    <row r="651" spans="2:65" s="13" customFormat="1" ht="11.25">
      <c r="B651" s="147"/>
      <c r="D651" s="141" t="s">
        <v>157</v>
      </c>
      <c r="E651" s="148" t="s">
        <v>44</v>
      </c>
      <c r="F651" s="149" t="s">
        <v>949</v>
      </c>
      <c r="H651" s="150">
        <v>-1.379</v>
      </c>
      <c r="I651" s="151"/>
      <c r="L651" s="147"/>
      <c r="M651" s="152"/>
      <c r="T651" s="153"/>
      <c r="AT651" s="148" t="s">
        <v>157</v>
      </c>
      <c r="AU651" s="148" t="s">
        <v>92</v>
      </c>
      <c r="AV651" s="13" t="s">
        <v>92</v>
      </c>
      <c r="AW651" s="13" t="s">
        <v>42</v>
      </c>
      <c r="AX651" s="13" t="s">
        <v>82</v>
      </c>
      <c r="AY651" s="148" t="s">
        <v>145</v>
      </c>
    </row>
    <row r="652" spans="2:65" s="13" customFormat="1" ht="11.25">
      <c r="B652" s="147"/>
      <c r="D652" s="141" t="s">
        <v>157</v>
      </c>
      <c r="E652" s="148" t="s">
        <v>44</v>
      </c>
      <c r="F652" s="149" t="s">
        <v>1032</v>
      </c>
      <c r="H652" s="150">
        <v>7.35</v>
      </c>
      <c r="I652" s="151"/>
      <c r="L652" s="147"/>
      <c r="M652" s="152"/>
      <c r="T652" s="153"/>
      <c r="AT652" s="148" t="s">
        <v>157</v>
      </c>
      <c r="AU652" s="148" t="s">
        <v>92</v>
      </c>
      <c r="AV652" s="13" t="s">
        <v>92</v>
      </c>
      <c r="AW652" s="13" t="s">
        <v>42</v>
      </c>
      <c r="AX652" s="13" t="s">
        <v>82</v>
      </c>
      <c r="AY652" s="148" t="s">
        <v>145</v>
      </c>
    </row>
    <row r="653" spans="2:65" s="12" customFormat="1" ht="11.25">
      <c r="B653" s="140"/>
      <c r="D653" s="141" t="s">
        <v>157</v>
      </c>
      <c r="E653" s="142" t="s">
        <v>44</v>
      </c>
      <c r="F653" s="143" t="s">
        <v>312</v>
      </c>
      <c r="H653" s="142" t="s">
        <v>44</v>
      </c>
      <c r="I653" s="144"/>
      <c r="L653" s="140"/>
      <c r="M653" s="145"/>
      <c r="T653" s="146"/>
      <c r="AT653" s="142" t="s">
        <v>157</v>
      </c>
      <c r="AU653" s="142" t="s">
        <v>92</v>
      </c>
      <c r="AV653" s="12" t="s">
        <v>90</v>
      </c>
      <c r="AW653" s="12" t="s">
        <v>42</v>
      </c>
      <c r="AX653" s="12" t="s">
        <v>82</v>
      </c>
      <c r="AY653" s="142" t="s">
        <v>145</v>
      </c>
    </row>
    <row r="654" spans="2:65" s="13" customFormat="1" ht="11.25">
      <c r="B654" s="147"/>
      <c r="D654" s="141" t="s">
        <v>157</v>
      </c>
      <c r="E654" s="148" t="s">
        <v>44</v>
      </c>
      <c r="F654" s="149" t="s">
        <v>1023</v>
      </c>
      <c r="H654" s="150">
        <v>17.66</v>
      </c>
      <c r="I654" s="151"/>
      <c r="L654" s="147"/>
      <c r="M654" s="152"/>
      <c r="T654" s="153"/>
      <c r="AT654" s="148" t="s">
        <v>157</v>
      </c>
      <c r="AU654" s="148" t="s">
        <v>92</v>
      </c>
      <c r="AV654" s="13" t="s">
        <v>92</v>
      </c>
      <c r="AW654" s="13" t="s">
        <v>42</v>
      </c>
      <c r="AX654" s="13" t="s">
        <v>82</v>
      </c>
      <c r="AY654" s="148" t="s">
        <v>145</v>
      </c>
    </row>
    <row r="655" spans="2:65" s="13" customFormat="1" ht="11.25">
      <c r="B655" s="147"/>
      <c r="D655" s="141" t="s">
        <v>157</v>
      </c>
      <c r="E655" s="148" t="s">
        <v>44</v>
      </c>
      <c r="F655" s="149" t="s">
        <v>951</v>
      </c>
      <c r="H655" s="150">
        <v>-1.7729999999999999</v>
      </c>
      <c r="I655" s="151"/>
      <c r="L655" s="147"/>
      <c r="M655" s="152"/>
      <c r="T655" s="153"/>
      <c r="AT655" s="148" t="s">
        <v>157</v>
      </c>
      <c r="AU655" s="148" t="s">
        <v>92</v>
      </c>
      <c r="AV655" s="13" t="s">
        <v>92</v>
      </c>
      <c r="AW655" s="13" t="s">
        <v>42</v>
      </c>
      <c r="AX655" s="13" t="s">
        <v>82</v>
      </c>
      <c r="AY655" s="148" t="s">
        <v>145</v>
      </c>
    </row>
    <row r="656" spans="2:65" s="13" customFormat="1" ht="11.25">
      <c r="B656" s="147"/>
      <c r="D656" s="141" t="s">
        <v>157</v>
      </c>
      <c r="E656" s="148" t="s">
        <v>44</v>
      </c>
      <c r="F656" s="149" t="s">
        <v>1033</v>
      </c>
      <c r="H656" s="150">
        <v>14.81</v>
      </c>
      <c r="I656" s="151"/>
      <c r="L656" s="147"/>
      <c r="M656" s="152"/>
      <c r="T656" s="153"/>
      <c r="AT656" s="148" t="s">
        <v>157</v>
      </c>
      <c r="AU656" s="148" t="s">
        <v>92</v>
      </c>
      <c r="AV656" s="13" t="s">
        <v>92</v>
      </c>
      <c r="AW656" s="13" t="s">
        <v>42</v>
      </c>
      <c r="AX656" s="13" t="s">
        <v>82</v>
      </c>
      <c r="AY656" s="148" t="s">
        <v>145</v>
      </c>
    </row>
    <row r="657" spans="2:65" s="12" customFormat="1" ht="11.25">
      <c r="B657" s="140"/>
      <c r="D657" s="141" t="s">
        <v>157</v>
      </c>
      <c r="E657" s="142" t="s">
        <v>44</v>
      </c>
      <c r="F657" s="143" t="s">
        <v>314</v>
      </c>
      <c r="H657" s="142" t="s">
        <v>44</v>
      </c>
      <c r="I657" s="144"/>
      <c r="L657" s="140"/>
      <c r="M657" s="145"/>
      <c r="T657" s="146"/>
      <c r="AT657" s="142" t="s">
        <v>157</v>
      </c>
      <c r="AU657" s="142" t="s">
        <v>92</v>
      </c>
      <c r="AV657" s="12" t="s">
        <v>90</v>
      </c>
      <c r="AW657" s="12" t="s">
        <v>42</v>
      </c>
      <c r="AX657" s="12" t="s">
        <v>82</v>
      </c>
      <c r="AY657" s="142" t="s">
        <v>145</v>
      </c>
    </row>
    <row r="658" spans="2:65" s="13" customFormat="1" ht="22.5">
      <c r="B658" s="147"/>
      <c r="D658" s="141" t="s">
        <v>157</v>
      </c>
      <c r="E658" s="148" t="s">
        <v>44</v>
      </c>
      <c r="F658" s="149" t="s">
        <v>1024</v>
      </c>
      <c r="H658" s="150">
        <v>35.603999999999999</v>
      </c>
      <c r="I658" s="151"/>
      <c r="L658" s="147"/>
      <c r="M658" s="152"/>
      <c r="T658" s="153"/>
      <c r="AT658" s="148" t="s">
        <v>157</v>
      </c>
      <c r="AU658" s="148" t="s">
        <v>92</v>
      </c>
      <c r="AV658" s="13" t="s">
        <v>92</v>
      </c>
      <c r="AW658" s="13" t="s">
        <v>42</v>
      </c>
      <c r="AX658" s="13" t="s">
        <v>82</v>
      </c>
      <c r="AY658" s="148" t="s">
        <v>145</v>
      </c>
    </row>
    <row r="659" spans="2:65" s="12" customFormat="1" ht="11.25">
      <c r="B659" s="140"/>
      <c r="D659" s="141" t="s">
        <v>157</v>
      </c>
      <c r="E659" s="142" t="s">
        <v>44</v>
      </c>
      <c r="F659" s="143" t="s">
        <v>204</v>
      </c>
      <c r="H659" s="142" t="s">
        <v>44</v>
      </c>
      <c r="I659" s="144"/>
      <c r="L659" s="140"/>
      <c r="M659" s="145"/>
      <c r="T659" s="146"/>
      <c r="AT659" s="142" t="s">
        <v>157</v>
      </c>
      <c r="AU659" s="142" t="s">
        <v>92</v>
      </c>
      <c r="AV659" s="12" t="s">
        <v>90</v>
      </c>
      <c r="AW659" s="12" t="s">
        <v>42</v>
      </c>
      <c r="AX659" s="12" t="s">
        <v>82</v>
      </c>
      <c r="AY659" s="142" t="s">
        <v>145</v>
      </c>
    </row>
    <row r="660" spans="2:65" s="13" customFormat="1" ht="22.5">
      <c r="B660" s="147"/>
      <c r="D660" s="141" t="s">
        <v>157</v>
      </c>
      <c r="E660" s="148" t="s">
        <v>44</v>
      </c>
      <c r="F660" s="149" t="s">
        <v>1025</v>
      </c>
      <c r="H660" s="150">
        <v>11.95</v>
      </c>
      <c r="I660" s="151"/>
      <c r="L660" s="147"/>
      <c r="M660" s="152"/>
      <c r="T660" s="153"/>
      <c r="AT660" s="148" t="s">
        <v>157</v>
      </c>
      <c r="AU660" s="148" t="s">
        <v>92</v>
      </c>
      <c r="AV660" s="13" t="s">
        <v>92</v>
      </c>
      <c r="AW660" s="13" t="s">
        <v>42</v>
      </c>
      <c r="AX660" s="13" t="s">
        <v>82</v>
      </c>
      <c r="AY660" s="148" t="s">
        <v>145</v>
      </c>
    </row>
    <row r="661" spans="2:65" s="13" customFormat="1" ht="11.25">
      <c r="B661" s="147"/>
      <c r="D661" s="141" t="s">
        <v>157</v>
      </c>
      <c r="E661" s="148" t="s">
        <v>44</v>
      </c>
      <c r="F661" s="149" t="s">
        <v>188</v>
      </c>
      <c r="H661" s="150">
        <v>4.2</v>
      </c>
      <c r="I661" s="151"/>
      <c r="L661" s="147"/>
      <c r="M661" s="152"/>
      <c r="T661" s="153"/>
      <c r="AT661" s="148" t="s">
        <v>157</v>
      </c>
      <c r="AU661" s="148" t="s">
        <v>92</v>
      </c>
      <c r="AV661" s="13" t="s">
        <v>92</v>
      </c>
      <c r="AW661" s="13" t="s">
        <v>42</v>
      </c>
      <c r="AX661" s="13" t="s">
        <v>82</v>
      </c>
      <c r="AY661" s="148" t="s">
        <v>145</v>
      </c>
    </row>
    <row r="662" spans="2:65" s="14" customFormat="1" ht="11.25">
      <c r="B662" s="154"/>
      <c r="D662" s="141" t="s">
        <v>157</v>
      </c>
      <c r="E662" s="155" t="s">
        <v>44</v>
      </c>
      <c r="F662" s="156" t="s">
        <v>160</v>
      </c>
      <c r="H662" s="157">
        <v>153.13999999999999</v>
      </c>
      <c r="I662" s="158"/>
      <c r="L662" s="154"/>
      <c r="M662" s="159"/>
      <c r="T662" s="160"/>
      <c r="AT662" s="155" t="s">
        <v>157</v>
      </c>
      <c r="AU662" s="155" t="s">
        <v>92</v>
      </c>
      <c r="AV662" s="14" t="s">
        <v>153</v>
      </c>
      <c r="AW662" s="14" t="s">
        <v>42</v>
      </c>
      <c r="AX662" s="14" t="s">
        <v>90</v>
      </c>
      <c r="AY662" s="155" t="s">
        <v>145</v>
      </c>
    </row>
    <row r="663" spans="2:65" s="1" customFormat="1" ht="33" customHeight="1">
      <c r="B663" s="32"/>
      <c r="C663" s="123" t="s">
        <v>1034</v>
      </c>
      <c r="D663" s="123" t="s">
        <v>148</v>
      </c>
      <c r="E663" s="124" t="s">
        <v>1035</v>
      </c>
      <c r="F663" s="125" t="s">
        <v>1036</v>
      </c>
      <c r="G663" s="126" t="s">
        <v>163</v>
      </c>
      <c r="H663" s="127">
        <v>110.172</v>
      </c>
      <c r="I663" s="128"/>
      <c r="J663" s="129">
        <f>ROUND(I663*H663,2)</f>
        <v>0</v>
      </c>
      <c r="K663" s="125" t="s">
        <v>152</v>
      </c>
      <c r="L663" s="32"/>
      <c r="M663" s="130" t="s">
        <v>44</v>
      </c>
      <c r="N663" s="131" t="s">
        <v>53</v>
      </c>
      <c r="P663" s="132">
        <f>O663*H663</f>
        <v>0</v>
      </c>
      <c r="Q663" s="132">
        <v>2.1000000000000001E-4</v>
      </c>
      <c r="R663" s="132">
        <f>Q663*H663</f>
        <v>2.313612E-2</v>
      </c>
      <c r="S663" s="132">
        <v>0</v>
      </c>
      <c r="T663" s="133">
        <f>S663*H663</f>
        <v>0</v>
      </c>
      <c r="AR663" s="134" t="s">
        <v>263</v>
      </c>
      <c r="AT663" s="134" t="s">
        <v>148</v>
      </c>
      <c r="AU663" s="134" t="s">
        <v>92</v>
      </c>
      <c r="AY663" s="16" t="s">
        <v>145</v>
      </c>
      <c r="BE663" s="135">
        <f>IF(N663="základní",J663,0)</f>
        <v>0</v>
      </c>
      <c r="BF663" s="135">
        <f>IF(N663="snížená",J663,0)</f>
        <v>0</v>
      </c>
      <c r="BG663" s="135">
        <f>IF(N663="zákl. přenesená",J663,0)</f>
        <v>0</v>
      </c>
      <c r="BH663" s="135">
        <f>IF(N663="sníž. přenesená",J663,0)</f>
        <v>0</v>
      </c>
      <c r="BI663" s="135">
        <f>IF(N663="nulová",J663,0)</f>
        <v>0</v>
      </c>
      <c r="BJ663" s="16" t="s">
        <v>90</v>
      </c>
      <c r="BK663" s="135">
        <f>ROUND(I663*H663,2)</f>
        <v>0</v>
      </c>
      <c r="BL663" s="16" t="s">
        <v>263</v>
      </c>
      <c r="BM663" s="134" t="s">
        <v>1037</v>
      </c>
    </row>
    <row r="664" spans="2:65" s="1" customFormat="1" ht="11.25">
      <c r="B664" s="32"/>
      <c r="D664" s="136" t="s">
        <v>155</v>
      </c>
      <c r="F664" s="137" t="s">
        <v>1038</v>
      </c>
      <c r="I664" s="138"/>
      <c r="L664" s="32"/>
      <c r="M664" s="139"/>
      <c r="T664" s="53"/>
      <c r="AT664" s="16" t="s">
        <v>155</v>
      </c>
      <c r="AU664" s="16" t="s">
        <v>92</v>
      </c>
    </row>
    <row r="665" spans="2:65" s="1" customFormat="1" ht="37.9" customHeight="1">
      <c r="B665" s="32"/>
      <c r="C665" s="123" t="s">
        <v>1039</v>
      </c>
      <c r="D665" s="123" t="s">
        <v>148</v>
      </c>
      <c r="E665" s="124" t="s">
        <v>1040</v>
      </c>
      <c r="F665" s="125" t="s">
        <v>1041</v>
      </c>
      <c r="G665" s="126" t="s">
        <v>163</v>
      </c>
      <c r="H665" s="127">
        <v>110.172</v>
      </c>
      <c r="I665" s="128"/>
      <c r="J665" s="129">
        <f>ROUND(I665*H665,2)</f>
        <v>0</v>
      </c>
      <c r="K665" s="125" t="s">
        <v>152</v>
      </c>
      <c r="L665" s="32"/>
      <c r="M665" s="130" t="s">
        <v>44</v>
      </c>
      <c r="N665" s="131" t="s">
        <v>53</v>
      </c>
      <c r="P665" s="132">
        <f>O665*H665</f>
        <v>0</v>
      </c>
      <c r="Q665" s="132">
        <v>2.9E-4</v>
      </c>
      <c r="R665" s="132">
        <f>Q665*H665</f>
        <v>3.194988E-2</v>
      </c>
      <c r="S665" s="132">
        <v>0</v>
      </c>
      <c r="T665" s="133">
        <f>S665*H665</f>
        <v>0</v>
      </c>
      <c r="AR665" s="134" t="s">
        <v>263</v>
      </c>
      <c r="AT665" s="134" t="s">
        <v>148</v>
      </c>
      <c r="AU665" s="134" t="s">
        <v>92</v>
      </c>
      <c r="AY665" s="16" t="s">
        <v>145</v>
      </c>
      <c r="BE665" s="135">
        <f>IF(N665="základní",J665,0)</f>
        <v>0</v>
      </c>
      <c r="BF665" s="135">
        <f>IF(N665="snížená",J665,0)</f>
        <v>0</v>
      </c>
      <c r="BG665" s="135">
        <f>IF(N665="zákl. přenesená",J665,0)</f>
        <v>0</v>
      </c>
      <c r="BH665" s="135">
        <f>IF(N665="sníž. přenesená",J665,0)</f>
        <v>0</v>
      </c>
      <c r="BI665" s="135">
        <f>IF(N665="nulová",J665,0)</f>
        <v>0</v>
      </c>
      <c r="BJ665" s="16" t="s">
        <v>90</v>
      </c>
      <c r="BK665" s="135">
        <f>ROUND(I665*H665,2)</f>
        <v>0</v>
      </c>
      <c r="BL665" s="16" t="s">
        <v>263</v>
      </c>
      <c r="BM665" s="134" t="s">
        <v>1042</v>
      </c>
    </row>
    <row r="666" spans="2:65" s="1" customFormat="1" ht="11.25">
      <c r="B666" s="32"/>
      <c r="D666" s="136" t="s">
        <v>155</v>
      </c>
      <c r="F666" s="137" t="s">
        <v>1043</v>
      </c>
      <c r="I666" s="138"/>
      <c r="L666" s="32"/>
      <c r="M666" s="139"/>
      <c r="T666" s="53"/>
      <c r="AT666" s="16" t="s">
        <v>155</v>
      </c>
      <c r="AU666" s="16" t="s">
        <v>92</v>
      </c>
    </row>
    <row r="667" spans="2:65" s="13" customFormat="1" ht="11.25">
      <c r="B667" s="147"/>
      <c r="D667" s="141" t="s">
        <v>157</v>
      </c>
      <c r="E667" s="148" t="s">
        <v>44</v>
      </c>
      <c r="F667" s="149" t="s">
        <v>1044</v>
      </c>
      <c r="H667" s="150">
        <v>10.199999999999999</v>
      </c>
      <c r="I667" s="151"/>
      <c r="L667" s="147"/>
      <c r="M667" s="152"/>
      <c r="T667" s="153"/>
      <c r="AT667" s="148" t="s">
        <v>157</v>
      </c>
      <c r="AU667" s="148" t="s">
        <v>92</v>
      </c>
      <c r="AV667" s="13" t="s">
        <v>92</v>
      </c>
      <c r="AW667" s="13" t="s">
        <v>42</v>
      </c>
      <c r="AX667" s="13" t="s">
        <v>82</v>
      </c>
      <c r="AY667" s="148" t="s">
        <v>145</v>
      </c>
    </row>
    <row r="668" spans="2:65" s="13" customFormat="1" ht="11.25">
      <c r="B668" s="147"/>
      <c r="D668" s="141" t="s">
        <v>157</v>
      </c>
      <c r="E668" s="148" t="s">
        <v>44</v>
      </c>
      <c r="F668" s="149" t="s">
        <v>1045</v>
      </c>
      <c r="H668" s="150">
        <v>16.5</v>
      </c>
      <c r="I668" s="151"/>
      <c r="L668" s="147"/>
      <c r="M668" s="152"/>
      <c r="T668" s="153"/>
      <c r="AT668" s="148" t="s">
        <v>157</v>
      </c>
      <c r="AU668" s="148" t="s">
        <v>92</v>
      </c>
      <c r="AV668" s="13" t="s">
        <v>92</v>
      </c>
      <c r="AW668" s="13" t="s">
        <v>42</v>
      </c>
      <c r="AX668" s="13" t="s">
        <v>82</v>
      </c>
      <c r="AY668" s="148" t="s">
        <v>145</v>
      </c>
    </row>
    <row r="669" spans="2:65" s="13" customFormat="1" ht="11.25">
      <c r="B669" s="147"/>
      <c r="D669" s="141" t="s">
        <v>157</v>
      </c>
      <c r="E669" s="148" t="s">
        <v>44</v>
      </c>
      <c r="F669" s="149" t="s">
        <v>1046</v>
      </c>
      <c r="H669" s="150">
        <v>14.72</v>
      </c>
      <c r="I669" s="151"/>
      <c r="L669" s="147"/>
      <c r="M669" s="152"/>
      <c r="T669" s="153"/>
      <c r="AT669" s="148" t="s">
        <v>157</v>
      </c>
      <c r="AU669" s="148" t="s">
        <v>92</v>
      </c>
      <c r="AV669" s="13" t="s">
        <v>92</v>
      </c>
      <c r="AW669" s="13" t="s">
        <v>42</v>
      </c>
      <c r="AX669" s="13" t="s">
        <v>82</v>
      </c>
      <c r="AY669" s="148" t="s">
        <v>145</v>
      </c>
    </row>
    <row r="670" spans="2:65" s="13" customFormat="1" ht="11.25">
      <c r="B670" s="147"/>
      <c r="D670" s="141" t="s">
        <v>157</v>
      </c>
      <c r="E670" s="148" t="s">
        <v>44</v>
      </c>
      <c r="F670" s="149" t="s">
        <v>670</v>
      </c>
      <c r="H670" s="150">
        <v>38.35</v>
      </c>
      <c r="I670" s="151"/>
      <c r="L670" s="147"/>
      <c r="M670" s="152"/>
      <c r="T670" s="153"/>
      <c r="AT670" s="148" t="s">
        <v>157</v>
      </c>
      <c r="AU670" s="148" t="s">
        <v>92</v>
      </c>
      <c r="AV670" s="13" t="s">
        <v>92</v>
      </c>
      <c r="AW670" s="13" t="s">
        <v>42</v>
      </c>
      <c r="AX670" s="13" t="s">
        <v>82</v>
      </c>
      <c r="AY670" s="148" t="s">
        <v>145</v>
      </c>
    </row>
    <row r="671" spans="2:65" s="13" customFormat="1" ht="11.25">
      <c r="B671" s="147"/>
      <c r="D671" s="141" t="s">
        <v>157</v>
      </c>
      <c r="E671" s="148" t="s">
        <v>44</v>
      </c>
      <c r="F671" s="149" t="s">
        <v>671</v>
      </c>
      <c r="H671" s="150">
        <v>15.74</v>
      </c>
      <c r="I671" s="151"/>
      <c r="L671" s="147"/>
      <c r="M671" s="152"/>
      <c r="T671" s="153"/>
      <c r="AT671" s="148" t="s">
        <v>157</v>
      </c>
      <c r="AU671" s="148" t="s">
        <v>92</v>
      </c>
      <c r="AV671" s="13" t="s">
        <v>92</v>
      </c>
      <c r="AW671" s="13" t="s">
        <v>42</v>
      </c>
      <c r="AX671" s="13" t="s">
        <v>82</v>
      </c>
      <c r="AY671" s="148" t="s">
        <v>145</v>
      </c>
    </row>
    <row r="672" spans="2:65" s="13" customFormat="1" ht="11.25">
      <c r="B672" s="147"/>
      <c r="D672" s="141" t="s">
        <v>157</v>
      </c>
      <c r="E672" s="148" t="s">
        <v>44</v>
      </c>
      <c r="F672" s="149" t="s">
        <v>1047</v>
      </c>
      <c r="H672" s="150">
        <v>9.3119999999999994</v>
      </c>
      <c r="I672" s="151"/>
      <c r="L672" s="147"/>
      <c r="M672" s="152"/>
      <c r="T672" s="153"/>
      <c r="AT672" s="148" t="s">
        <v>157</v>
      </c>
      <c r="AU672" s="148" t="s">
        <v>92</v>
      </c>
      <c r="AV672" s="13" t="s">
        <v>92</v>
      </c>
      <c r="AW672" s="13" t="s">
        <v>42</v>
      </c>
      <c r="AX672" s="13" t="s">
        <v>82</v>
      </c>
      <c r="AY672" s="148" t="s">
        <v>145</v>
      </c>
    </row>
    <row r="673" spans="2:65" s="13" customFormat="1" ht="11.25">
      <c r="B673" s="147"/>
      <c r="D673" s="141" t="s">
        <v>157</v>
      </c>
      <c r="E673" s="148" t="s">
        <v>44</v>
      </c>
      <c r="F673" s="149" t="s">
        <v>1048</v>
      </c>
      <c r="H673" s="150">
        <v>1.1499999999999999</v>
      </c>
      <c r="I673" s="151"/>
      <c r="L673" s="147"/>
      <c r="M673" s="152"/>
      <c r="T673" s="153"/>
      <c r="AT673" s="148" t="s">
        <v>157</v>
      </c>
      <c r="AU673" s="148" t="s">
        <v>92</v>
      </c>
      <c r="AV673" s="13" t="s">
        <v>92</v>
      </c>
      <c r="AW673" s="13" t="s">
        <v>42</v>
      </c>
      <c r="AX673" s="13" t="s">
        <v>82</v>
      </c>
      <c r="AY673" s="148" t="s">
        <v>145</v>
      </c>
    </row>
    <row r="674" spans="2:65" s="13" customFormat="1" ht="11.25">
      <c r="B674" s="147"/>
      <c r="D674" s="141" t="s">
        <v>157</v>
      </c>
      <c r="E674" s="148" t="s">
        <v>44</v>
      </c>
      <c r="F674" s="149" t="s">
        <v>1049</v>
      </c>
      <c r="H674" s="150">
        <v>4.2</v>
      </c>
      <c r="I674" s="151"/>
      <c r="L674" s="147"/>
      <c r="M674" s="152"/>
      <c r="T674" s="153"/>
      <c r="AT674" s="148" t="s">
        <v>157</v>
      </c>
      <c r="AU674" s="148" t="s">
        <v>92</v>
      </c>
      <c r="AV674" s="13" t="s">
        <v>92</v>
      </c>
      <c r="AW674" s="13" t="s">
        <v>42</v>
      </c>
      <c r="AX674" s="13" t="s">
        <v>82</v>
      </c>
      <c r="AY674" s="148" t="s">
        <v>145</v>
      </c>
    </row>
    <row r="675" spans="2:65" s="14" customFormat="1" ht="11.25">
      <c r="B675" s="154"/>
      <c r="D675" s="141" t="s">
        <v>157</v>
      </c>
      <c r="E675" s="155" t="s">
        <v>44</v>
      </c>
      <c r="F675" s="156" t="s">
        <v>160</v>
      </c>
      <c r="H675" s="157">
        <v>110.172</v>
      </c>
      <c r="I675" s="158"/>
      <c r="L675" s="154"/>
      <c r="M675" s="159"/>
      <c r="T675" s="160"/>
      <c r="AT675" s="155" t="s">
        <v>157</v>
      </c>
      <c r="AU675" s="155" t="s">
        <v>92</v>
      </c>
      <c r="AV675" s="14" t="s">
        <v>153</v>
      </c>
      <c r="AW675" s="14" t="s">
        <v>42</v>
      </c>
      <c r="AX675" s="14" t="s">
        <v>90</v>
      </c>
      <c r="AY675" s="155" t="s">
        <v>145</v>
      </c>
    </row>
    <row r="676" spans="2:65" s="11" customFormat="1" ht="22.9" customHeight="1">
      <c r="B676" s="111"/>
      <c r="D676" s="112" t="s">
        <v>81</v>
      </c>
      <c r="E676" s="121" t="s">
        <v>1050</v>
      </c>
      <c r="F676" s="121" t="s">
        <v>1051</v>
      </c>
      <c r="I676" s="114"/>
      <c r="J676" s="122">
        <f>BK676</f>
        <v>0</v>
      </c>
      <c r="L676" s="111"/>
      <c r="M676" s="116"/>
      <c r="P676" s="117">
        <f>SUM(P677:P679)</f>
        <v>0</v>
      </c>
      <c r="R676" s="117">
        <f>SUM(R677:R679)</f>
        <v>0</v>
      </c>
      <c r="T676" s="118">
        <f>SUM(T677:T679)</f>
        <v>6.9999999999999993E-3</v>
      </c>
      <c r="AR676" s="112" t="s">
        <v>92</v>
      </c>
      <c r="AT676" s="119" t="s">
        <v>81</v>
      </c>
      <c r="AU676" s="119" t="s">
        <v>90</v>
      </c>
      <c r="AY676" s="112" t="s">
        <v>145</v>
      </c>
      <c r="BK676" s="120">
        <f>SUM(BK677:BK679)</f>
        <v>0</v>
      </c>
    </row>
    <row r="677" spans="2:65" s="1" customFormat="1" ht="21.75" customHeight="1">
      <c r="B677" s="32"/>
      <c r="C677" s="123" t="s">
        <v>1052</v>
      </c>
      <c r="D677" s="123" t="s">
        <v>148</v>
      </c>
      <c r="E677" s="124" t="s">
        <v>1053</v>
      </c>
      <c r="F677" s="125" t="s">
        <v>1054</v>
      </c>
      <c r="G677" s="126" t="s">
        <v>163</v>
      </c>
      <c r="H677" s="127">
        <v>0.7</v>
      </c>
      <c r="I677" s="128"/>
      <c r="J677" s="129">
        <f>ROUND(I677*H677,2)</f>
        <v>0</v>
      </c>
      <c r="K677" s="125" t="s">
        <v>152</v>
      </c>
      <c r="L677" s="32"/>
      <c r="M677" s="130" t="s">
        <v>44</v>
      </c>
      <c r="N677" s="131" t="s">
        <v>53</v>
      </c>
      <c r="P677" s="132">
        <f>O677*H677</f>
        <v>0</v>
      </c>
      <c r="Q677" s="132">
        <v>0</v>
      </c>
      <c r="R677" s="132">
        <f>Q677*H677</f>
        <v>0</v>
      </c>
      <c r="S677" s="132">
        <v>0.01</v>
      </c>
      <c r="T677" s="133">
        <f>S677*H677</f>
        <v>6.9999999999999993E-3</v>
      </c>
      <c r="AR677" s="134" t="s">
        <v>263</v>
      </c>
      <c r="AT677" s="134" t="s">
        <v>148</v>
      </c>
      <c r="AU677" s="134" t="s">
        <v>92</v>
      </c>
      <c r="AY677" s="16" t="s">
        <v>145</v>
      </c>
      <c r="BE677" s="135">
        <f>IF(N677="základní",J677,0)</f>
        <v>0</v>
      </c>
      <c r="BF677" s="135">
        <f>IF(N677="snížená",J677,0)</f>
        <v>0</v>
      </c>
      <c r="BG677" s="135">
        <f>IF(N677="zákl. přenesená",J677,0)</f>
        <v>0</v>
      </c>
      <c r="BH677" s="135">
        <f>IF(N677="sníž. přenesená",J677,0)</f>
        <v>0</v>
      </c>
      <c r="BI677" s="135">
        <f>IF(N677="nulová",J677,0)</f>
        <v>0</v>
      </c>
      <c r="BJ677" s="16" t="s">
        <v>90</v>
      </c>
      <c r="BK677" s="135">
        <f>ROUND(I677*H677,2)</f>
        <v>0</v>
      </c>
      <c r="BL677" s="16" t="s">
        <v>263</v>
      </c>
      <c r="BM677" s="134" t="s">
        <v>1055</v>
      </c>
    </row>
    <row r="678" spans="2:65" s="1" customFormat="1" ht="11.25">
      <c r="B678" s="32"/>
      <c r="D678" s="136" t="s">
        <v>155</v>
      </c>
      <c r="F678" s="137" t="s">
        <v>1056</v>
      </c>
      <c r="I678" s="138"/>
      <c r="L678" s="32"/>
      <c r="M678" s="139"/>
      <c r="T678" s="53"/>
      <c r="AT678" s="16" t="s">
        <v>155</v>
      </c>
      <c r="AU678" s="16" t="s">
        <v>92</v>
      </c>
    </row>
    <row r="679" spans="2:65" s="13" customFormat="1" ht="11.25">
      <c r="B679" s="147"/>
      <c r="D679" s="141" t="s">
        <v>157</v>
      </c>
      <c r="E679" s="148" t="s">
        <v>44</v>
      </c>
      <c r="F679" s="149" t="s">
        <v>281</v>
      </c>
      <c r="H679" s="150">
        <v>0.7</v>
      </c>
      <c r="I679" s="151"/>
      <c r="L679" s="147"/>
      <c r="M679" s="152"/>
      <c r="T679" s="153"/>
      <c r="AT679" s="148" t="s">
        <v>157</v>
      </c>
      <c r="AU679" s="148" t="s">
        <v>92</v>
      </c>
      <c r="AV679" s="13" t="s">
        <v>92</v>
      </c>
      <c r="AW679" s="13" t="s">
        <v>42</v>
      </c>
      <c r="AX679" s="13" t="s">
        <v>90</v>
      </c>
      <c r="AY679" s="148" t="s">
        <v>145</v>
      </c>
    </row>
    <row r="680" spans="2:65" s="11" customFormat="1" ht="25.9" customHeight="1">
      <c r="B680" s="111"/>
      <c r="D680" s="112" t="s">
        <v>81</v>
      </c>
      <c r="E680" s="113" t="s">
        <v>1057</v>
      </c>
      <c r="F680" s="113" t="s">
        <v>1058</v>
      </c>
      <c r="I680" s="114"/>
      <c r="J680" s="115">
        <f>BK680</f>
        <v>0</v>
      </c>
      <c r="L680" s="111"/>
      <c r="M680" s="116"/>
      <c r="P680" s="117">
        <f>P681+P687+P692+P695+P698</f>
        <v>0</v>
      </c>
      <c r="R680" s="117">
        <f>R681+R687+R692+R695+R698</f>
        <v>0</v>
      </c>
      <c r="T680" s="118">
        <f>T681+T687+T692+T695+T698</f>
        <v>0</v>
      </c>
      <c r="AR680" s="112" t="s">
        <v>182</v>
      </c>
      <c r="AT680" s="119" t="s">
        <v>81</v>
      </c>
      <c r="AU680" s="119" t="s">
        <v>82</v>
      </c>
      <c r="AY680" s="112" t="s">
        <v>145</v>
      </c>
      <c r="BK680" s="120">
        <f>BK681+BK687+BK692+BK695+BK698</f>
        <v>0</v>
      </c>
    </row>
    <row r="681" spans="2:65" s="11" customFormat="1" ht="22.9" customHeight="1">
      <c r="B681" s="111"/>
      <c r="D681" s="112" t="s">
        <v>81</v>
      </c>
      <c r="E681" s="121" t="s">
        <v>1059</v>
      </c>
      <c r="F681" s="121" t="s">
        <v>1060</v>
      </c>
      <c r="I681" s="114"/>
      <c r="J681" s="122">
        <f>BK681</f>
        <v>0</v>
      </c>
      <c r="L681" s="111"/>
      <c r="M681" s="116"/>
      <c r="P681" s="117">
        <f>SUM(P682:P686)</f>
        <v>0</v>
      </c>
      <c r="R681" s="117">
        <f>SUM(R682:R686)</f>
        <v>0</v>
      </c>
      <c r="T681" s="118">
        <f>SUM(T682:T686)</f>
        <v>0</v>
      </c>
      <c r="AR681" s="112" t="s">
        <v>153</v>
      </c>
      <c r="AT681" s="119" t="s">
        <v>81</v>
      </c>
      <c r="AU681" s="119" t="s">
        <v>90</v>
      </c>
      <c r="AY681" s="112" t="s">
        <v>145</v>
      </c>
      <c r="BK681" s="120">
        <f>SUM(BK682:BK686)</f>
        <v>0</v>
      </c>
    </row>
    <row r="682" spans="2:65" s="1" customFormat="1" ht="49.15" customHeight="1">
      <c r="B682" s="32"/>
      <c r="C682" s="123" t="s">
        <v>1061</v>
      </c>
      <c r="D682" s="123" t="s">
        <v>148</v>
      </c>
      <c r="E682" s="124" t="s">
        <v>1062</v>
      </c>
      <c r="F682" s="125" t="s">
        <v>1063</v>
      </c>
      <c r="G682" s="126" t="s">
        <v>320</v>
      </c>
      <c r="H682" s="127">
        <v>1</v>
      </c>
      <c r="I682" s="128"/>
      <c r="J682" s="129">
        <f>ROUND(I682*H682,2)</f>
        <v>0</v>
      </c>
      <c r="K682" s="125" t="s">
        <v>44</v>
      </c>
      <c r="L682" s="32"/>
      <c r="M682" s="130" t="s">
        <v>44</v>
      </c>
      <c r="N682" s="131" t="s">
        <v>53</v>
      </c>
      <c r="P682" s="132">
        <f>O682*H682</f>
        <v>0</v>
      </c>
      <c r="Q682" s="132">
        <v>0</v>
      </c>
      <c r="R682" s="132">
        <f>Q682*H682</f>
        <v>0</v>
      </c>
      <c r="S682" s="132">
        <v>0</v>
      </c>
      <c r="T682" s="133">
        <f>S682*H682</f>
        <v>0</v>
      </c>
      <c r="AR682" s="134" t="s">
        <v>1064</v>
      </c>
      <c r="AT682" s="134" t="s">
        <v>148</v>
      </c>
      <c r="AU682" s="134" t="s">
        <v>92</v>
      </c>
      <c r="AY682" s="16" t="s">
        <v>145</v>
      </c>
      <c r="BE682" s="135">
        <f>IF(N682="základní",J682,0)</f>
        <v>0</v>
      </c>
      <c r="BF682" s="135">
        <f>IF(N682="snížená",J682,0)</f>
        <v>0</v>
      </c>
      <c r="BG682" s="135">
        <f>IF(N682="zákl. přenesená",J682,0)</f>
        <v>0</v>
      </c>
      <c r="BH682" s="135">
        <f>IF(N682="sníž. přenesená",J682,0)</f>
        <v>0</v>
      </c>
      <c r="BI682" s="135">
        <f>IF(N682="nulová",J682,0)</f>
        <v>0</v>
      </c>
      <c r="BJ682" s="16" t="s">
        <v>90</v>
      </c>
      <c r="BK682" s="135">
        <f>ROUND(I682*H682,2)</f>
        <v>0</v>
      </c>
      <c r="BL682" s="16" t="s">
        <v>1064</v>
      </c>
      <c r="BM682" s="134" t="s">
        <v>1065</v>
      </c>
    </row>
    <row r="683" spans="2:65" s="1" customFormat="1" ht="29.25">
      <c r="B683" s="32"/>
      <c r="D683" s="141" t="s">
        <v>1066</v>
      </c>
      <c r="F683" s="171" t="s">
        <v>1067</v>
      </c>
      <c r="I683" s="138"/>
      <c r="L683" s="32"/>
      <c r="M683" s="139"/>
      <c r="T683" s="53"/>
      <c r="AT683" s="16" t="s">
        <v>1066</v>
      </c>
      <c r="AU683" s="16" t="s">
        <v>92</v>
      </c>
    </row>
    <row r="684" spans="2:65" s="1" customFormat="1" ht="66.75" customHeight="1">
      <c r="B684" s="32"/>
      <c r="C684" s="123" t="s">
        <v>1068</v>
      </c>
      <c r="D684" s="123" t="s">
        <v>148</v>
      </c>
      <c r="E684" s="124" t="s">
        <v>1069</v>
      </c>
      <c r="F684" s="125" t="s">
        <v>1070</v>
      </c>
      <c r="G684" s="126" t="s">
        <v>320</v>
      </c>
      <c r="H684" s="127">
        <v>1</v>
      </c>
      <c r="I684" s="128"/>
      <c r="J684" s="129">
        <f>ROUND(I684*H684,2)</f>
        <v>0</v>
      </c>
      <c r="K684" s="125" t="s">
        <v>44</v>
      </c>
      <c r="L684" s="32"/>
      <c r="M684" s="130" t="s">
        <v>44</v>
      </c>
      <c r="N684" s="131" t="s">
        <v>53</v>
      </c>
      <c r="P684" s="132">
        <f>O684*H684</f>
        <v>0</v>
      </c>
      <c r="Q684" s="132">
        <v>0</v>
      </c>
      <c r="R684" s="132">
        <f>Q684*H684</f>
        <v>0</v>
      </c>
      <c r="S684" s="132">
        <v>0</v>
      </c>
      <c r="T684" s="133">
        <f>S684*H684</f>
        <v>0</v>
      </c>
      <c r="AR684" s="134" t="s">
        <v>1064</v>
      </c>
      <c r="AT684" s="134" t="s">
        <v>148</v>
      </c>
      <c r="AU684" s="134" t="s">
        <v>92</v>
      </c>
      <c r="AY684" s="16" t="s">
        <v>145</v>
      </c>
      <c r="BE684" s="135">
        <f>IF(N684="základní",J684,0)</f>
        <v>0</v>
      </c>
      <c r="BF684" s="135">
        <f>IF(N684="snížená",J684,0)</f>
        <v>0</v>
      </c>
      <c r="BG684" s="135">
        <f>IF(N684="zákl. přenesená",J684,0)</f>
        <v>0</v>
      </c>
      <c r="BH684" s="135">
        <f>IF(N684="sníž. přenesená",J684,0)</f>
        <v>0</v>
      </c>
      <c r="BI684" s="135">
        <f>IF(N684="nulová",J684,0)</f>
        <v>0</v>
      </c>
      <c r="BJ684" s="16" t="s">
        <v>90</v>
      </c>
      <c r="BK684" s="135">
        <f>ROUND(I684*H684,2)</f>
        <v>0</v>
      </c>
      <c r="BL684" s="16" t="s">
        <v>1064</v>
      </c>
      <c r="BM684" s="134" t="s">
        <v>1071</v>
      </c>
    </row>
    <row r="685" spans="2:65" s="1" customFormat="1" ht="78" customHeight="1">
      <c r="B685" s="32"/>
      <c r="C685" s="123" t="s">
        <v>1072</v>
      </c>
      <c r="D685" s="123" t="s">
        <v>148</v>
      </c>
      <c r="E685" s="124" t="s">
        <v>1073</v>
      </c>
      <c r="F685" s="125" t="s">
        <v>1074</v>
      </c>
      <c r="G685" s="126" t="s">
        <v>320</v>
      </c>
      <c r="H685" s="127">
        <v>1</v>
      </c>
      <c r="I685" s="128"/>
      <c r="J685" s="129">
        <f>ROUND(I685*H685,2)</f>
        <v>0</v>
      </c>
      <c r="K685" s="125" t="s">
        <v>44</v>
      </c>
      <c r="L685" s="32"/>
      <c r="M685" s="130" t="s">
        <v>44</v>
      </c>
      <c r="N685" s="131" t="s">
        <v>53</v>
      </c>
      <c r="P685" s="132">
        <f>O685*H685</f>
        <v>0</v>
      </c>
      <c r="Q685" s="132">
        <v>0</v>
      </c>
      <c r="R685" s="132">
        <f>Q685*H685</f>
        <v>0</v>
      </c>
      <c r="S685" s="132">
        <v>0</v>
      </c>
      <c r="T685" s="133">
        <f>S685*H685</f>
        <v>0</v>
      </c>
      <c r="AR685" s="134" t="s">
        <v>1064</v>
      </c>
      <c r="AT685" s="134" t="s">
        <v>148</v>
      </c>
      <c r="AU685" s="134" t="s">
        <v>92</v>
      </c>
      <c r="AY685" s="16" t="s">
        <v>145</v>
      </c>
      <c r="BE685" s="135">
        <f>IF(N685="základní",J685,0)</f>
        <v>0</v>
      </c>
      <c r="BF685" s="135">
        <f>IF(N685="snížená",J685,0)</f>
        <v>0</v>
      </c>
      <c r="BG685" s="135">
        <f>IF(N685="zákl. přenesená",J685,0)</f>
        <v>0</v>
      </c>
      <c r="BH685" s="135">
        <f>IF(N685="sníž. přenesená",J685,0)</f>
        <v>0</v>
      </c>
      <c r="BI685" s="135">
        <f>IF(N685="nulová",J685,0)</f>
        <v>0</v>
      </c>
      <c r="BJ685" s="16" t="s">
        <v>90</v>
      </c>
      <c r="BK685" s="135">
        <f>ROUND(I685*H685,2)</f>
        <v>0</v>
      </c>
      <c r="BL685" s="16" t="s">
        <v>1064</v>
      </c>
      <c r="BM685" s="134" t="s">
        <v>1075</v>
      </c>
    </row>
    <row r="686" spans="2:65" s="1" customFormat="1" ht="29.25">
      <c r="B686" s="32"/>
      <c r="D686" s="141" t="s">
        <v>1066</v>
      </c>
      <c r="F686" s="171" t="s">
        <v>1076</v>
      </c>
      <c r="I686" s="138"/>
      <c r="L686" s="32"/>
      <c r="M686" s="139"/>
      <c r="T686" s="53"/>
      <c r="AT686" s="16" t="s">
        <v>1066</v>
      </c>
      <c r="AU686" s="16" t="s">
        <v>92</v>
      </c>
    </row>
    <row r="687" spans="2:65" s="11" customFormat="1" ht="22.9" customHeight="1">
      <c r="B687" s="111"/>
      <c r="D687" s="112" t="s">
        <v>81</v>
      </c>
      <c r="E687" s="121" t="s">
        <v>1077</v>
      </c>
      <c r="F687" s="121" t="s">
        <v>1078</v>
      </c>
      <c r="I687" s="114"/>
      <c r="J687" s="122">
        <f>BK687</f>
        <v>0</v>
      </c>
      <c r="L687" s="111"/>
      <c r="M687" s="116"/>
      <c r="P687" s="117">
        <f>SUM(P688:P691)</f>
        <v>0</v>
      </c>
      <c r="R687" s="117">
        <f>SUM(R688:R691)</f>
        <v>0</v>
      </c>
      <c r="T687" s="118">
        <f>SUM(T688:T691)</f>
        <v>0</v>
      </c>
      <c r="AR687" s="112" t="s">
        <v>182</v>
      </c>
      <c r="AT687" s="119" t="s">
        <v>81</v>
      </c>
      <c r="AU687" s="119" t="s">
        <v>90</v>
      </c>
      <c r="AY687" s="112" t="s">
        <v>145</v>
      </c>
      <c r="BK687" s="120">
        <f>SUM(BK688:BK691)</f>
        <v>0</v>
      </c>
    </row>
    <row r="688" spans="2:65" s="1" customFormat="1" ht="55.5" customHeight="1">
      <c r="B688" s="32"/>
      <c r="C688" s="123" t="s">
        <v>1079</v>
      </c>
      <c r="D688" s="123" t="s">
        <v>148</v>
      </c>
      <c r="E688" s="124" t="s">
        <v>1080</v>
      </c>
      <c r="F688" s="125" t="s">
        <v>1081</v>
      </c>
      <c r="G688" s="126" t="s">
        <v>320</v>
      </c>
      <c r="H688" s="127">
        <v>1</v>
      </c>
      <c r="I688" s="128"/>
      <c r="J688" s="129">
        <f>ROUND(I688*H688,2)</f>
        <v>0</v>
      </c>
      <c r="K688" s="125" t="s">
        <v>44</v>
      </c>
      <c r="L688" s="32"/>
      <c r="M688" s="130" t="s">
        <v>44</v>
      </c>
      <c r="N688" s="131" t="s">
        <v>53</v>
      </c>
      <c r="P688" s="132">
        <f>O688*H688</f>
        <v>0</v>
      </c>
      <c r="Q688" s="132">
        <v>0</v>
      </c>
      <c r="R688" s="132">
        <f>Q688*H688</f>
        <v>0</v>
      </c>
      <c r="S688" s="132">
        <v>0</v>
      </c>
      <c r="T688" s="133">
        <f>S688*H688</f>
        <v>0</v>
      </c>
      <c r="AR688" s="134" t="s">
        <v>1082</v>
      </c>
      <c r="AT688" s="134" t="s">
        <v>148</v>
      </c>
      <c r="AU688" s="134" t="s">
        <v>92</v>
      </c>
      <c r="AY688" s="16" t="s">
        <v>145</v>
      </c>
      <c r="BE688" s="135">
        <f>IF(N688="základní",J688,0)</f>
        <v>0</v>
      </c>
      <c r="BF688" s="135">
        <f>IF(N688="snížená",J688,0)</f>
        <v>0</v>
      </c>
      <c r="BG688" s="135">
        <f>IF(N688="zákl. přenesená",J688,0)</f>
        <v>0</v>
      </c>
      <c r="BH688" s="135">
        <f>IF(N688="sníž. přenesená",J688,0)</f>
        <v>0</v>
      </c>
      <c r="BI688" s="135">
        <f>IF(N688="nulová",J688,0)</f>
        <v>0</v>
      </c>
      <c r="BJ688" s="16" t="s">
        <v>90</v>
      </c>
      <c r="BK688" s="135">
        <f>ROUND(I688*H688,2)</f>
        <v>0</v>
      </c>
      <c r="BL688" s="16" t="s">
        <v>1082</v>
      </c>
      <c r="BM688" s="134" t="s">
        <v>1083</v>
      </c>
    </row>
    <row r="689" spans="2:65" s="1" customFormat="1" ht="39">
      <c r="B689" s="32"/>
      <c r="D689" s="141" t="s">
        <v>1066</v>
      </c>
      <c r="F689" s="171" t="s">
        <v>1084</v>
      </c>
      <c r="I689" s="138"/>
      <c r="L689" s="32"/>
      <c r="M689" s="139"/>
      <c r="T689" s="53"/>
      <c r="AT689" s="16" t="s">
        <v>1066</v>
      </c>
      <c r="AU689" s="16" t="s">
        <v>92</v>
      </c>
    </row>
    <row r="690" spans="2:65" s="1" customFormat="1" ht="21.75" customHeight="1">
      <c r="B690" s="32"/>
      <c r="C690" s="123" t="s">
        <v>1085</v>
      </c>
      <c r="D690" s="123" t="s">
        <v>148</v>
      </c>
      <c r="E690" s="124" t="s">
        <v>1086</v>
      </c>
      <c r="F690" s="125" t="s">
        <v>1087</v>
      </c>
      <c r="G690" s="126" t="s">
        <v>320</v>
      </c>
      <c r="H690" s="127">
        <v>1</v>
      </c>
      <c r="I690" s="128"/>
      <c r="J690" s="129">
        <f>ROUND(I690*H690,2)</f>
        <v>0</v>
      </c>
      <c r="K690" s="125" t="s">
        <v>44</v>
      </c>
      <c r="L690" s="32"/>
      <c r="M690" s="130" t="s">
        <v>44</v>
      </c>
      <c r="N690" s="131" t="s">
        <v>53</v>
      </c>
      <c r="P690" s="132">
        <f>O690*H690</f>
        <v>0</v>
      </c>
      <c r="Q690" s="132">
        <v>0</v>
      </c>
      <c r="R690" s="132">
        <f>Q690*H690</f>
        <v>0</v>
      </c>
      <c r="S690" s="132">
        <v>0</v>
      </c>
      <c r="T690" s="133">
        <f>S690*H690</f>
        <v>0</v>
      </c>
      <c r="AR690" s="134" t="s">
        <v>1082</v>
      </c>
      <c r="AT690" s="134" t="s">
        <v>148</v>
      </c>
      <c r="AU690" s="134" t="s">
        <v>92</v>
      </c>
      <c r="AY690" s="16" t="s">
        <v>145</v>
      </c>
      <c r="BE690" s="135">
        <f>IF(N690="základní",J690,0)</f>
        <v>0</v>
      </c>
      <c r="BF690" s="135">
        <f>IF(N690="snížená",J690,0)</f>
        <v>0</v>
      </c>
      <c r="BG690" s="135">
        <f>IF(N690="zákl. přenesená",J690,0)</f>
        <v>0</v>
      </c>
      <c r="BH690" s="135">
        <f>IF(N690="sníž. přenesená",J690,0)</f>
        <v>0</v>
      </c>
      <c r="BI690" s="135">
        <f>IF(N690="nulová",J690,0)</f>
        <v>0</v>
      </c>
      <c r="BJ690" s="16" t="s">
        <v>90</v>
      </c>
      <c r="BK690" s="135">
        <f>ROUND(I690*H690,2)</f>
        <v>0</v>
      </c>
      <c r="BL690" s="16" t="s">
        <v>1082</v>
      </c>
      <c r="BM690" s="134" t="s">
        <v>1088</v>
      </c>
    </row>
    <row r="691" spans="2:65" s="1" customFormat="1" ht="39">
      <c r="B691" s="32"/>
      <c r="D691" s="141" t="s">
        <v>1066</v>
      </c>
      <c r="F691" s="171" t="s">
        <v>1089</v>
      </c>
      <c r="I691" s="138"/>
      <c r="L691" s="32"/>
      <c r="M691" s="139"/>
      <c r="T691" s="53"/>
      <c r="AT691" s="16" t="s">
        <v>1066</v>
      </c>
      <c r="AU691" s="16" t="s">
        <v>92</v>
      </c>
    </row>
    <row r="692" spans="2:65" s="11" customFormat="1" ht="22.9" customHeight="1">
      <c r="B692" s="111"/>
      <c r="D692" s="112" t="s">
        <v>81</v>
      </c>
      <c r="E692" s="121" t="s">
        <v>1090</v>
      </c>
      <c r="F692" s="121" t="s">
        <v>1091</v>
      </c>
      <c r="I692" s="114"/>
      <c r="J692" s="122">
        <f>BK692</f>
        <v>0</v>
      </c>
      <c r="L692" s="111"/>
      <c r="M692" s="116"/>
      <c r="P692" s="117">
        <f>SUM(P693:P694)</f>
        <v>0</v>
      </c>
      <c r="R692" s="117">
        <f>SUM(R693:R694)</f>
        <v>0</v>
      </c>
      <c r="T692" s="118">
        <f>SUM(T693:T694)</f>
        <v>0</v>
      </c>
      <c r="AR692" s="112" t="s">
        <v>182</v>
      </c>
      <c r="AT692" s="119" t="s">
        <v>81</v>
      </c>
      <c r="AU692" s="119" t="s">
        <v>90</v>
      </c>
      <c r="AY692" s="112" t="s">
        <v>145</v>
      </c>
      <c r="BK692" s="120">
        <f>SUM(BK693:BK694)</f>
        <v>0</v>
      </c>
    </row>
    <row r="693" spans="2:65" s="1" customFormat="1" ht="49.15" customHeight="1">
      <c r="B693" s="32"/>
      <c r="C693" s="123" t="s">
        <v>1092</v>
      </c>
      <c r="D693" s="123" t="s">
        <v>148</v>
      </c>
      <c r="E693" s="124" t="s">
        <v>1093</v>
      </c>
      <c r="F693" s="125" t="s">
        <v>1094</v>
      </c>
      <c r="G693" s="126" t="s">
        <v>320</v>
      </c>
      <c r="H693" s="127">
        <v>1</v>
      </c>
      <c r="I693" s="128"/>
      <c r="J693" s="129">
        <f>ROUND(I693*H693,2)</f>
        <v>0</v>
      </c>
      <c r="K693" s="125" t="s">
        <v>44</v>
      </c>
      <c r="L693" s="32"/>
      <c r="M693" s="130" t="s">
        <v>44</v>
      </c>
      <c r="N693" s="131" t="s">
        <v>53</v>
      </c>
      <c r="P693" s="132">
        <f>O693*H693</f>
        <v>0</v>
      </c>
      <c r="Q693" s="132">
        <v>0</v>
      </c>
      <c r="R693" s="132">
        <f>Q693*H693</f>
        <v>0</v>
      </c>
      <c r="S693" s="132">
        <v>0</v>
      </c>
      <c r="T693" s="133">
        <f>S693*H693</f>
        <v>0</v>
      </c>
      <c r="AR693" s="134" t="s">
        <v>1082</v>
      </c>
      <c r="AT693" s="134" t="s">
        <v>148</v>
      </c>
      <c r="AU693" s="134" t="s">
        <v>92</v>
      </c>
      <c r="AY693" s="16" t="s">
        <v>145</v>
      </c>
      <c r="BE693" s="135">
        <f>IF(N693="základní",J693,0)</f>
        <v>0</v>
      </c>
      <c r="BF693" s="135">
        <f>IF(N693="snížená",J693,0)</f>
        <v>0</v>
      </c>
      <c r="BG693" s="135">
        <f>IF(N693="zákl. přenesená",J693,0)</f>
        <v>0</v>
      </c>
      <c r="BH693" s="135">
        <f>IF(N693="sníž. přenesená",J693,0)</f>
        <v>0</v>
      </c>
      <c r="BI693" s="135">
        <f>IF(N693="nulová",J693,0)</f>
        <v>0</v>
      </c>
      <c r="BJ693" s="16" t="s">
        <v>90</v>
      </c>
      <c r="BK693" s="135">
        <f>ROUND(I693*H693,2)</f>
        <v>0</v>
      </c>
      <c r="BL693" s="16" t="s">
        <v>1082</v>
      </c>
      <c r="BM693" s="134" t="s">
        <v>1095</v>
      </c>
    </row>
    <row r="694" spans="2:65" s="1" customFormat="1" ht="48.75">
      <c r="B694" s="32"/>
      <c r="D694" s="141" t="s">
        <v>1066</v>
      </c>
      <c r="F694" s="171" t="s">
        <v>1096</v>
      </c>
      <c r="I694" s="138"/>
      <c r="L694" s="32"/>
      <c r="M694" s="139"/>
      <c r="T694" s="53"/>
      <c r="AT694" s="16" t="s">
        <v>1066</v>
      </c>
      <c r="AU694" s="16" t="s">
        <v>92</v>
      </c>
    </row>
    <row r="695" spans="2:65" s="11" customFormat="1" ht="22.9" customHeight="1">
      <c r="B695" s="111"/>
      <c r="D695" s="112" t="s">
        <v>81</v>
      </c>
      <c r="E695" s="121" t="s">
        <v>1097</v>
      </c>
      <c r="F695" s="121" t="s">
        <v>1098</v>
      </c>
      <c r="I695" s="114"/>
      <c r="J695" s="122">
        <f>BK695</f>
        <v>0</v>
      </c>
      <c r="L695" s="111"/>
      <c r="M695" s="116"/>
      <c r="P695" s="117">
        <f>SUM(P696:P697)</f>
        <v>0</v>
      </c>
      <c r="R695" s="117">
        <f>SUM(R696:R697)</f>
        <v>0</v>
      </c>
      <c r="T695" s="118">
        <f>SUM(T696:T697)</f>
        <v>0</v>
      </c>
      <c r="AR695" s="112" t="s">
        <v>182</v>
      </c>
      <c r="AT695" s="119" t="s">
        <v>81</v>
      </c>
      <c r="AU695" s="119" t="s">
        <v>90</v>
      </c>
      <c r="AY695" s="112" t="s">
        <v>145</v>
      </c>
      <c r="BK695" s="120">
        <f>SUM(BK696:BK697)</f>
        <v>0</v>
      </c>
    </row>
    <row r="696" spans="2:65" s="1" customFormat="1" ht="37.9" customHeight="1">
      <c r="B696" s="32"/>
      <c r="C696" s="123" t="s">
        <v>1099</v>
      </c>
      <c r="D696" s="123" t="s">
        <v>148</v>
      </c>
      <c r="E696" s="124" t="s">
        <v>1100</v>
      </c>
      <c r="F696" s="125" t="s">
        <v>1101</v>
      </c>
      <c r="G696" s="126" t="s">
        <v>320</v>
      </c>
      <c r="H696" s="127">
        <v>1</v>
      </c>
      <c r="I696" s="128"/>
      <c r="J696" s="129">
        <f>ROUND(I696*H696,2)</f>
        <v>0</v>
      </c>
      <c r="K696" s="125" t="s">
        <v>44</v>
      </c>
      <c r="L696" s="32"/>
      <c r="M696" s="130" t="s">
        <v>44</v>
      </c>
      <c r="N696" s="131" t="s">
        <v>53</v>
      </c>
      <c r="P696" s="132">
        <f>O696*H696</f>
        <v>0</v>
      </c>
      <c r="Q696" s="132">
        <v>0</v>
      </c>
      <c r="R696" s="132">
        <f>Q696*H696</f>
        <v>0</v>
      </c>
      <c r="S696" s="132">
        <v>0</v>
      </c>
      <c r="T696" s="133">
        <f>S696*H696</f>
        <v>0</v>
      </c>
      <c r="AR696" s="134" t="s">
        <v>1082</v>
      </c>
      <c r="AT696" s="134" t="s">
        <v>148</v>
      </c>
      <c r="AU696" s="134" t="s">
        <v>92</v>
      </c>
      <c r="AY696" s="16" t="s">
        <v>145</v>
      </c>
      <c r="BE696" s="135">
        <f>IF(N696="základní",J696,0)</f>
        <v>0</v>
      </c>
      <c r="BF696" s="135">
        <f>IF(N696="snížená",J696,0)</f>
        <v>0</v>
      </c>
      <c r="BG696" s="135">
        <f>IF(N696="zákl. přenesená",J696,0)</f>
        <v>0</v>
      </c>
      <c r="BH696" s="135">
        <f>IF(N696="sníž. přenesená",J696,0)</f>
        <v>0</v>
      </c>
      <c r="BI696" s="135">
        <f>IF(N696="nulová",J696,0)</f>
        <v>0</v>
      </c>
      <c r="BJ696" s="16" t="s">
        <v>90</v>
      </c>
      <c r="BK696" s="135">
        <f>ROUND(I696*H696,2)</f>
        <v>0</v>
      </c>
      <c r="BL696" s="16" t="s">
        <v>1082</v>
      </c>
      <c r="BM696" s="134" t="s">
        <v>1102</v>
      </c>
    </row>
    <row r="697" spans="2:65" s="1" customFormat="1" ht="19.5">
      <c r="B697" s="32"/>
      <c r="D697" s="141" t="s">
        <v>1066</v>
      </c>
      <c r="F697" s="171" t="s">
        <v>1103</v>
      </c>
      <c r="I697" s="138"/>
      <c r="L697" s="32"/>
      <c r="M697" s="139"/>
      <c r="T697" s="53"/>
      <c r="AT697" s="16" t="s">
        <v>1066</v>
      </c>
      <c r="AU697" s="16" t="s">
        <v>92</v>
      </c>
    </row>
    <row r="698" spans="2:65" s="11" customFormat="1" ht="22.9" customHeight="1">
      <c r="B698" s="111"/>
      <c r="D698" s="112" t="s">
        <v>81</v>
      </c>
      <c r="E698" s="121" t="s">
        <v>1104</v>
      </c>
      <c r="F698" s="121" t="s">
        <v>1105</v>
      </c>
      <c r="I698" s="114"/>
      <c r="J698" s="122">
        <f>BK698</f>
        <v>0</v>
      </c>
      <c r="L698" s="111"/>
      <c r="M698" s="116"/>
      <c r="P698" s="117">
        <f>SUM(P699:P706)</f>
        <v>0</v>
      </c>
      <c r="R698" s="117">
        <f>SUM(R699:R706)</f>
        <v>0</v>
      </c>
      <c r="T698" s="118">
        <f>SUM(T699:T706)</f>
        <v>0</v>
      </c>
      <c r="AR698" s="112" t="s">
        <v>182</v>
      </c>
      <c r="AT698" s="119" t="s">
        <v>81</v>
      </c>
      <c r="AU698" s="119" t="s">
        <v>90</v>
      </c>
      <c r="AY698" s="112" t="s">
        <v>145</v>
      </c>
      <c r="BK698" s="120">
        <f>SUM(BK699:BK706)</f>
        <v>0</v>
      </c>
    </row>
    <row r="699" spans="2:65" s="1" customFormat="1" ht="37.9" customHeight="1">
      <c r="B699" s="32"/>
      <c r="C699" s="123" t="s">
        <v>1106</v>
      </c>
      <c r="D699" s="123" t="s">
        <v>148</v>
      </c>
      <c r="E699" s="124" t="s">
        <v>1107</v>
      </c>
      <c r="F699" s="125" t="s">
        <v>1108</v>
      </c>
      <c r="G699" s="126" t="s">
        <v>320</v>
      </c>
      <c r="H699" s="127">
        <v>1</v>
      </c>
      <c r="I699" s="128"/>
      <c r="J699" s="129">
        <f>ROUND(I699*H699,2)</f>
        <v>0</v>
      </c>
      <c r="K699" s="125" t="s">
        <v>44</v>
      </c>
      <c r="L699" s="32"/>
      <c r="M699" s="130" t="s">
        <v>44</v>
      </c>
      <c r="N699" s="131" t="s">
        <v>53</v>
      </c>
      <c r="P699" s="132">
        <f>O699*H699</f>
        <v>0</v>
      </c>
      <c r="Q699" s="132">
        <v>0</v>
      </c>
      <c r="R699" s="132">
        <f>Q699*H699</f>
        <v>0</v>
      </c>
      <c r="S699" s="132">
        <v>0</v>
      </c>
      <c r="T699" s="133">
        <f>S699*H699</f>
        <v>0</v>
      </c>
      <c r="AR699" s="134" t="s">
        <v>1082</v>
      </c>
      <c r="AT699" s="134" t="s">
        <v>148</v>
      </c>
      <c r="AU699" s="134" t="s">
        <v>92</v>
      </c>
      <c r="AY699" s="16" t="s">
        <v>145</v>
      </c>
      <c r="BE699" s="135">
        <f>IF(N699="základní",J699,0)</f>
        <v>0</v>
      </c>
      <c r="BF699" s="135">
        <f>IF(N699="snížená",J699,0)</f>
        <v>0</v>
      </c>
      <c r="BG699" s="135">
        <f>IF(N699="zákl. přenesená",J699,0)</f>
        <v>0</v>
      </c>
      <c r="BH699" s="135">
        <f>IF(N699="sníž. přenesená",J699,0)</f>
        <v>0</v>
      </c>
      <c r="BI699" s="135">
        <f>IF(N699="nulová",J699,0)</f>
        <v>0</v>
      </c>
      <c r="BJ699" s="16" t="s">
        <v>90</v>
      </c>
      <c r="BK699" s="135">
        <f>ROUND(I699*H699,2)</f>
        <v>0</v>
      </c>
      <c r="BL699" s="16" t="s">
        <v>1082</v>
      </c>
      <c r="BM699" s="134" t="s">
        <v>1109</v>
      </c>
    </row>
    <row r="700" spans="2:65" s="1" customFormat="1" ht="29.25">
      <c r="B700" s="32"/>
      <c r="D700" s="141" t="s">
        <v>1066</v>
      </c>
      <c r="F700" s="171" t="s">
        <v>1110</v>
      </c>
      <c r="I700" s="138"/>
      <c r="L700" s="32"/>
      <c r="M700" s="139"/>
      <c r="T700" s="53"/>
      <c r="AT700" s="16" t="s">
        <v>1066</v>
      </c>
      <c r="AU700" s="16" t="s">
        <v>92</v>
      </c>
    </row>
    <row r="701" spans="2:65" s="1" customFormat="1" ht="66.75" customHeight="1">
      <c r="B701" s="32"/>
      <c r="C701" s="123" t="s">
        <v>1111</v>
      </c>
      <c r="D701" s="123" t="s">
        <v>148</v>
      </c>
      <c r="E701" s="124" t="s">
        <v>1112</v>
      </c>
      <c r="F701" s="125" t="s">
        <v>1113</v>
      </c>
      <c r="G701" s="126" t="s">
        <v>163</v>
      </c>
      <c r="H701" s="127">
        <v>14.756</v>
      </c>
      <c r="I701" s="128"/>
      <c r="J701" s="129">
        <f>ROUND(I701*H701,2)</f>
        <v>0</v>
      </c>
      <c r="K701" s="125" t="s">
        <v>44</v>
      </c>
      <c r="L701" s="32"/>
      <c r="M701" s="130" t="s">
        <v>44</v>
      </c>
      <c r="N701" s="131" t="s">
        <v>53</v>
      </c>
      <c r="P701" s="132">
        <f>O701*H701</f>
        <v>0</v>
      </c>
      <c r="Q701" s="132">
        <v>0</v>
      </c>
      <c r="R701" s="132">
        <f>Q701*H701</f>
        <v>0</v>
      </c>
      <c r="S701" s="132">
        <v>0</v>
      </c>
      <c r="T701" s="133">
        <f>S701*H701</f>
        <v>0</v>
      </c>
      <c r="AR701" s="134" t="s">
        <v>1082</v>
      </c>
      <c r="AT701" s="134" t="s">
        <v>148</v>
      </c>
      <c r="AU701" s="134" t="s">
        <v>92</v>
      </c>
      <c r="AY701" s="16" t="s">
        <v>145</v>
      </c>
      <c r="BE701" s="135">
        <f>IF(N701="základní",J701,0)</f>
        <v>0</v>
      </c>
      <c r="BF701" s="135">
        <f>IF(N701="snížená",J701,0)</f>
        <v>0</v>
      </c>
      <c r="BG701" s="135">
        <f>IF(N701="zákl. přenesená",J701,0)</f>
        <v>0</v>
      </c>
      <c r="BH701" s="135">
        <f>IF(N701="sníž. přenesená",J701,0)</f>
        <v>0</v>
      </c>
      <c r="BI701" s="135">
        <f>IF(N701="nulová",J701,0)</f>
        <v>0</v>
      </c>
      <c r="BJ701" s="16" t="s">
        <v>90</v>
      </c>
      <c r="BK701" s="135">
        <f>ROUND(I701*H701,2)</f>
        <v>0</v>
      </c>
      <c r="BL701" s="16" t="s">
        <v>1082</v>
      </c>
      <c r="BM701" s="134" t="s">
        <v>1114</v>
      </c>
    </row>
    <row r="702" spans="2:65" s="13" customFormat="1" ht="11.25">
      <c r="B702" s="147"/>
      <c r="D702" s="141" t="s">
        <v>157</v>
      </c>
      <c r="E702" s="148" t="s">
        <v>44</v>
      </c>
      <c r="F702" s="149" t="s">
        <v>1115</v>
      </c>
      <c r="H702" s="150">
        <v>14.756</v>
      </c>
      <c r="I702" s="151"/>
      <c r="L702" s="147"/>
      <c r="M702" s="152"/>
      <c r="T702" s="153"/>
      <c r="AT702" s="148" t="s">
        <v>157</v>
      </c>
      <c r="AU702" s="148" t="s">
        <v>92</v>
      </c>
      <c r="AV702" s="13" t="s">
        <v>92</v>
      </c>
      <c r="AW702" s="13" t="s">
        <v>42</v>
      </c>
      <c r="AX702" s="13" t="s">
        <v>82</v>
      </c>
      <c r="AY702" s="148" t="s">
        <v>145</v>
      </c>
    </row>
    <row r="703" spans="2:65" s="14" customFormat="1" ht="11.25">
      <c r="B703" s="154"/>
      <c r="D703" s="141" t="s">
        <v>157</v>
      </c>
      <c r="E703" s="155" t="s">
        <v>44</v>
      </c>
      <c r="F703" s="156" t="s">
        <v>160</v>
      </c>
      <c r="H703" s="157">
        <v>14.756</v>
      </c>
      <c r="I703" s="158"/>
      <c r="L703" s="154"/>
      <c r="M703" s="159"/>
      <c r="T703" s="160"/>
      <c r="AT703" s="155" t="s">
        <v>157</v>
      </c>
      <c r="AU703" s="155" t="s">
        <v>92</v>
      </c>
      <c r="AV703" s="14" t="s">
        <v>153</v>
      </c>
      <c r="AW703" s="14" t="s">
        <v>42</v>
      </c>
      <c r="AX703" s="14" t="s">
        <v>90</v>
      </c>
      <c r="AY703" s="155" t="s">
        <v>145</v>
      </c>
    </row>
    <row r="704" spans="2:65" s="1" customFormat="1" ht="33" customHeight="1">
      <c r="B704" s="32"/>
      <c r="C704" s="123" t="s">
        <v>1116</v>
      </c>
      <c r="D704" s="123" t="s">
        <v>148</v>
      </c>
      <c r="E704" s="124" t="s">
        <v>1117</v>
      </c>
      <c r="F704" s="125" t="s">
        <v>1118</v>
      </c>
      <c r="G704" s="126" t="s">
        <v>163</v>
      </c>
      <c r="H704" s="127">
        <v>10</v>
      </c>
      <c r="I704" s="128"/>
      <c r="J704" s="129">
        <f>ROUND(I704*H704,2)</f>
        <v>0</v>
      </c>
      <c r="K704" s="125" t="s">
        <v>44</v>
      </c>
      <c r="L704" s="32"/>
      <c r="M704" s="130" t="s">
        <v>44</v>
      </c>
      <c r="N704" s="131" t="s">
        <v>53</v>
      </c>
      <c r="P704" s="132">
        <f>O704*H704</f>
        <v>0</v>
      </c>
      <c r="Q704" s="132">
        <v>0</v>
      </c>
      <c r="R704" s="132">
        <f>Q704*H704</f>
        <v>0</v>
      </c>
      <c r="S704" s="132">
        <v>0</v>
      </c>
      <c r="T704" s="133">
        <f>S704*H704</f>
        <v>0</v>
      </c>
      <c r="AR704" s="134" t="s">
        <v>1082</v>
      </c>
      <c r="AT704" s="134" t="s">
        <v>148</v>
      </c>
      <c r="AU704" s="134" t="s">
        <v>92</v>
      </c>
      <c r="AY704" s="16" t="s">
        <v>145</v>
      </c>
      <c r="BE704" s="135">
        <f>IF(N704="základní",J704,0)</f>
        <v>0</v>
      </c>
      <c r="BF704" s="135">
        <f>IF(N704="snížená",J704,0)</f>
        <v>0</v>
      </c>
      <c r="BG704" s="135">
        <f>IF(N704="zákl. přenesená",J704,0)</f>
        <v>0</v>
      </c>
      <c r="BH704" s="135">
        <f>IF(N704="sníž. přenesená",J704,0)</f>
        <v>0</v>
      </c>
      <c r="BI704" s="135">
        <f>IF(N704="nulová",J704,0)</f>
        <v>0</v>
      </c>
      <c r="BJ704" s="16" t="s">
        <v>90</v>
      </c>
      <c r="BK704" s="135">
        <f>ROUND(I704*H704,2)</f>
        <v>0</v>
      </c>
      <c r="BL704" s="16" t="s">
        <v>1082</v>
      </c>
      <c r="BM704" s="134" t="s">
        <v>1119</v>
      </c>
    </row>
    <row r="705" spans="2:51" s="13" customFormat="1" ht="11.25">
      <c r="B705" s="147"/>
      <c r="D705" s="141" t="s">
        <v>157</v>
      </c>
      <c r="E705" s="148" t="s">
        <v>44</v>
      </c>
      <c r="F705" s="149" t="s">
        <v>1120</v>
      </c>
      <c r="H705" s="150">
        <v>10</v>
      </c>
      <c r="I705" s="151"/>
      <c r="L705" s="147"/>
      <c r="M705" s="152"/>
      <c r="T705" s="153"/>
      <c r="AT705" s="148" t="s">
        <v>157</v>
      </c>
      <c r="AU705" s="148" t="s">
        <v>92</v>
      </c>
      <c r="AV705" s="13" t="s">
        <v>92</v>
      </c>
      <c r="AW705" s="13" t="s">
        <v>42</v>
      </c>
      <c r="AX705" s="13" t="s">
        <v>82</v>
      </c>
      <c r="AY705" s="148" t="s">
        <v>145</v>
      </c>
    </row>
    <row r="706" spans="2:51" s="14" customFormat="1" ht="11.25">
      <c r="B706" s="154"/>
      <c r="D706" s="141" t="s">
        <v>157</v>
      </c>
      <c r="E706" s="155" t="s">
        <v>44</v>
      </c>
      <c r="F706" s="156" t="s">
        <v>160</v>
      </c>
      <c r="H706" s="157">
        <v>10</v>
      </c>
      <c r="I706" s="158"/>
      <c r="L706" s="154"/>
      <c r="M706" s="172"/>
      <c r="N706" s="173"/>
      <c r="O706" s="173"/>
      <c r="P706" s="173"/>
      <c r="Q706" s="173"/>
      <c r="R706" s="173"/>
      <c r="S706" s="173"/>
      <c r="T706" s="174"/>
      <c r="AT706" s="155" t="s">
        <v>157</v>
      </c>
      <c r="AU706" s="155" t="s">
        <v>92</v>
      </c>
      <c r="AV706" s="14" t="s">
        <v>153</v>
      </c>
      <c r="AW706" s="14" t="s">
        <v>42</v>
      </c>
      <c r="AX706" s="14" t="s">
        <v>90</v>
      </c>
      <c r="AY706" s="155" t="s">
        <v>145</v>
      </c>
    </row>
    <row r="707" spans="2:51" s="1" customFormat="1" ht="6.95" customHeight="1">
      <c r="B707" s="41"/>
      <c r="C707" s="42"/>
      <c r="D707" s="42"/>
      <c r="E707" s="42"/>
      <c r="F707" s="42"/>
      <c r="G707" s="42"/>
      <c r="H707" s="42"/>
      <c r="I707" s="42"/>
      <c r="J707" s="42"/>
      <c r="K707" s="42"/>
      <c r="L707" s="32"/>
    </row>
  </sheetData>
  <sheetProtection algorithmName="SHA-512" hashValue="aCxCwTsk2g1jT9YOAPw8b17bphs0dw9qneBRoxjeaPqKrhYmoqkynIgbZCp9C9vS/CPuhCyWLhdPUdaZQUq6kQ==" saltValue="jyuRoIeABu63G+JrCsNA+LxorKxpwgXgdZYvTx32HqxLzLWcMiGc4+ihTQNrNeERRJGXptkKHzRP4ezOEbDkyQ==" spinCount="100000" sheet="1" objects="1" scenarios="1" formatColumns="0" formatRows="0" autoFilter="0"/>
  <autoFilter ref="C108:K706" xr:uid="{00000000-0009-0000-0000-000001000000}"/>
  <mergeCells count="9">
    <mergeCell ref="E50:H50"/>
    <mergeCell ref="E99:H99"/>
    <mergeCell ref="E101:H101"/>
    <mergeCell ref="L2:V2"/>
    <mergeCell ref="E7:H7"/>
    <mergeCell ref="E9:H9"/>
    <mergeCell ref="E18:H18"/>
    <mergeCell ref="E27:H27"/>
    <mergeCell ref="E48:H48"/>
  </mergeCells>
  <hyperlinks>
    <hyperlink ref="F113" r:id="rId1" xr:uid="{00000000-0004-0000-0100-000000000000}"/>
    <hyperlink ref="F118" r:id="rId2" xr:uid="{00000000-0004-0000-0100-000001000000}"/>
    <hyperlink ref="F125" r:id="rId3" xr:uid="{00000000-0004-0000-0100-000002000000}"/>
    <hyperlink ref="F129" r:id="rId4" xr:uid="{00000000-0004-0000-0100-000003000000}"/>
    <hyperlink ref="F134" r:id="rId5" xr:uid="{00000000-0004-0000-0100-000004000000}"/>
    <hyperlink ref="F139" r:id="rId6" xr:uid="{00000000-0004-0000-0100-000005000000}"/>
    <hyperlink ref="F146" r:id="rId7" xr:uid="{00000000-0004-0000-0100-000006000000}"/>
    <hyperlink ref="F153" r:id="rId8" xr:uid="{00000000-0004-0000-0100-000007000000}"/>
    <hyperlink ref="F155" r:id="rId9" xr:uid="{00000000-0004-0000-0100-000008000000}"/>
    <hyperlink ref="F165" r:id="rId10" xr:uid="{00000000-0004-0000-0100-000009000000}"/>
    <hyperlink ref="F174" r:id="rId11" xr:uid="{00000000-0004-0000-0100-00000A000000}"/>
    <hyperlink ref="F176" r:id="rId12" xr:uid="{00000000-0004-0000-0100-00000B000000}"/>
    <hyperlink ref="F178" r:id="rId13" xr:uid="{00000000-0004-0000-0100-00000C000000}"/>
    <hyperlink ref="F180" r:id="rId14" xr:uid="{00000000-0004-0000-0100-00000D000000}"/>
    <hyperlink ref="F182" r:id="rId15" xr:uid="{00000000-0004-0000-0100-00000E000000}"/>
    <hyperlink ref="F185" r:id="rId16" xr:uid="{00000000-0004-0000-0100-00000F000000}"/>
    <hyperlink ref="F188" r:id="rId17" xr:uid="{00000000-0004-0000-0100-000010000000}"/>
    <hyperlink ref="F193" r:id="rId18" xr:uid="{00000000-0004-0000-0100-000011000000}"/>
    <hyperlink ref="F196" r:id="rId19" xr:uid="{00000000-0004-0000-0100-000012000000}"/>
    <hyperlink ref="F202" r:id="rId20" xr:uid="{00000000-0004-0000-0100-000013000000}"/>
    <hyperlink ref="F207" r:id="rId21" xr:uid="{00000000-0004-0000-0100-000014000000}"/>
    <hyperlink ref="F212" r:id="rId22" xr:uid="{00000000-0004-0000-0100-000015000000}"/>
    <hyperlink ref="F230" r:id="rId23" xr:uid="{00000000-0004-0000-0100-000016000000}"/>
    <hyperlink ref="F232" r:id="rId24" xr:uid="{00000000-0004-0000-0100-000017000000}"/>
    <hyperlink ref="F234" r:id="rId25" xr:uid="{00000000-0004-0000-0100-000018000000}"/>
    <hyperlink ref="F237" r:id="rId26" xr:uid="{00000000-0004-0000-0100-000019000000}"/>
    <hyperlink ref="F240" r:id="rId27" xr:uid="{00000000-0004-0000-0100-00001A000000}"/>
    <hyperlink ref="F244" r:id="rId28" xr:uid="{00000000-0004-0000-0100-00001B000000}"/>
    <hyperlink ref="F248" r:id="rId29" xr:uid="{00000000-0004-0000-0100-00001C000000}"/>
    <hyperlink ref="F252" r:id="rId30" xr:uid="{00000000-0004-0000-0100-00001D000000}"/>
    <hyperlink ref="F257" r:id="rId31" xr:uid="{00000000-0004-0000-0100-00001E000000}"/>
    <hyperlink ref="F265" r:id="rId32" xr:uid="{00000000-0004-0000-0100-00001F000000}"/>
    <hyperlink ref="F268" r:id="rId33" xr:uid="{00000000-0004-0000-0100-000020000000}"/>
    <hyperlink ref="F270" r:id="rId34" xr:uid="{00000000-0004-0000-0100-000021000000}"/>
    <hyperlink ref="F277" r:id="rId35" xr:uid="{00000000-0004-0000-0100-000022000000}"/>
    <hyperlink ref="F280" r:id="rId36" xr:uid="{00000000-0004-0000-0100-000023000000}"/>
    <hyperlink ref="F284" r:id="rId37" xr:uid="{00000000-0004-0000-0100-000024000000}"/>
    <hyperlink ref="F289" r:id="rId38" xr:uid="{00000000-0004-0000-0100-000025000000}"/>
    <hyperlink ref="F295" r:id="rId39" xr:uid="{00000000-0004-0000-0100-000026000000}"/>
    <hyperlink ref="F300" r:id="rId40" xr:uid="{00000000-0004-0000-0100-000027000000}"/>
    <hyperlink ref="F359" r:id="rId41" xr:uid="{00000000-0004-0000-0100-000028000000}"/>
    <hyperlink ref="F361" r:id="rId42" xr:uid="{00000000-0004-0000-0100-000029000000}"/>
    <hyperlink ref="F367" r:id="rId43" xr:uid="{00000000-0004-0000-0100-00002A000000}"/>
    <hyperlink ref="F398" r:id="rId44" xr:uid="{00000000-0004-0000-0100-00002B000000}"/>
    <hyperlink ref="F404" r:id="rId45" xr:uid="{00000000-0004-0000-0100-00002C000000}"/>
    <hyperlink ref="F408" r:id="rId46" xr:uid="{00000000-0004-0000-0100-00002D000000}"/>
    <hyperlink ref="F410" r:id="rId47" xr:uid="{00000000-0004-0000-0100-00002E000000}"/>
    <hyperlink ref="F413" r:id="rId48" xr:uid="{00000000-0004-0000-0100-00002F000000}"/>
    <hyperlink ref="F415" r:id="rId49" xr:uid="{00000000-0004-0000-0100-000030000000}"/>
    <hyperlink ref="F417" r:id="rId50" xr:uid="{00000000-0004-0000-0100-000031000000}"/>
    <hyperlink ref="F420" r:id="rId51" xr:uid="{00000000-0004-0000-0100-000032000000}"/>
    <hyperlink ref="F425" r:id="rId52" xr:uid="{00000000-0004-0000-0100-000033000000}"/>
    <hyperlink ref="F427" r:id="rId53" xr:uid="{00000000-0004-0000-0100-000034000000}"/>
    <hyperlink ref="F429" r:id="rId54" xr:uid="{00000000-0004-0000-0100-000035000000}"/>
    <hyperlink ref="F436" r:id="rId55" xr:uid="{00000000-0004-0000-0100-000036000000}"/>
    <hyperlink ref="F443" r:id="rId56" xr:uid="{00000000-0004-0000-0100-000037000000}"/>
    <hyperlink ref="F447" r:id="rId57" xr:uid="{00000000-0004-0000-0100-000038000000}"/>
    <hyperlink ref="F451" r:id="rId58" xr:uid="{00000000-0004-0000-0100-000039000000}"/>
    <hyperlink ref="F454" r:id="rId59" xr:uid="{00000000-0004-0000-0100-00003A000000}"/>
    <hyperlink ref="F462" r:id="rId60" xr:uid="{00000000-0004-0000-0100-00003B000000}"/>
    <hyperlink ref="F464" r:id="rId61" xr:uid="{00000000-0004-0000-0100-00003C000000}"/>
    <hyperlink ref="F473" r:id="rId62" xr:uid="{00000000-0004-0000-0100-00003D000000}"/>
    <hyperlink ref="F477" r:id="rId63" xr:uid="{00000000-0004-0000-0100-00003E000000}"/>
    <hyperlink ref="F481" r:id="rId64" xr:uid="{00000000-0004-0000-0100-00003F000000}"/>
    <hyperlink ref="F486" r:id="rId65" xr:uid="{00000000-0004-0000-0100-000040000000}"/>
    <hyperlink ref="F493" r:id="rId66" xr:uid="{00000000-0004-0000-0100-000041000000}"/>
    <hyperlink ref="F495" r:id="rId67" xr:uid="{00000000-0004-0000-0100-000042000000}"/>
    <hyperlink ref="F505" r:id="rId68" xr:uid="{00000000-0004-0000-0100-000043000000}"/>
    <hyperlink ref="F508" r:id="rId69" xr:uid="{00000000-0004-0000-0100-000044000000}"/>
    <hyperlink ref="F516" r:id="rId70" xr:uid="{00000000-0004-0000-0100-000045000000}"/>
    <hyperlink ref="F521" r:id="rId71" xr:uid="{00000000-0004-0000-0100-000046000000}"/>
    <hyperlink ref="F523" r:id="rId72" xr:uid="{00000000-0004-0000-0100-000047000000}"/>
    <hyperlink ref="F525" r:id="rId73" xr:uid="{00000000-0004-0000-0100-000048000000}"/>
    <hyperlink ref="F527" r:id="rId74" xr:uid="{00000000-0004-0000-0100-000049000000}"/>
    <hyperlink ref="F534" r:id="rId75" xr:uid="{00000000-0004-0000-0100-00004A000000}"/>
    <hyperlink ref="F541" r:id="rId76" xr:uid="{00000000-0004-0000-0100-00004B000000}"/>
    <hyperlink ref="F548" r:id="rId77" xr:uid="{00000000-0004-0000-0100-00004C000000}"/>
    <hyperlink ref="F555" r:id="rId78" xr:uid="{00000000-0004-0000-0100-00004D000000}"/>
    <hyperlink ref="F565" r:id="rId79" xr:uid="{00000000-0004-0000-0100-00004E000000}"/>
    <hyperlink ref="F568" r:id="rId80" xr:uid="{00000000-0004-0000-0100-00004F000000}"/>
    <hyperlink ref="F570" r:id="rId81" xr:uid="{00000000-0004-0000-0100-000050000000}"/>
    <hyperlink ref="F574" r:id="rId82" xr:uid="{00000000-0004-0000-0100-000051000000}"/>
    <hyperlink ref="F587" r:id="rId83" xr:uid="{00000000-0004-0000-0100-000052000000}"/>
    <hyperlink ref="F595" r:id="rId84" xr:uid="{00000000-0004-0000-0100-000053000000}"/>
    <hyperlink ref="F602" r:id="rId85" xr:uid="{00000000-0004-0000-0100-000054000000}"/>
    <hyperlink ref="F609" r:id="rId86" xr:uid="{00000000-0004-0000-0100-000055000000}"/>
    <hyperlink ref="F612" r:id="rId87" xr:uid="{00000000-0004-0000-0100-000056000000}"/>
    <hyperlink ref="F616" r:id="rId88" xr:uid="{00000000-0004-0000-0100-000057000000}"/>
    <hyperlink ref="F618" r:id="rId89" xr:uid="{00000000-0004-0000-0100-000058000000}"/>
    <hyperlink ref="F625" r:id="rId90" xr:uid="{00000000-0004-0000-0100-000059000000}"/>
    <hyperlink ref="F643" r:id="rId91" xr:uid="{00000000-0004-0000-0100-00005A000000}"/>
    <hyperlink ref="F664" r:id="rId92" xr:uid="{00000000-0004-0000-0100-00005B000000}"/>
    <hyperlink ref="F666" r:id="rId93" xr:uid="{00000000-0004-0000-0100-00005C000000}"/>
    <hyperlink ref="F678" r:id="rId94" xr:uid="{00000000-0004-0000-0100-00005D000000}"/>
  </hyperlinks>
  <pageMargins left="0.39370078740157483" right="0.39370078740157483" top="0.39370078740157483" bottom="0.39370078740157483" header="0" footer="0"/>
  <pageSetup paperSize="9" scale="76" fitToHeight="100" orientation="portrait" r:id="rId95"/>
  <headerFooter>
    <oddFooter>&amp;CStrana &amp;P z &amp;N</oddFooter>
  </headerFooter>
  <drawing r:id="rId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D.1.1.2 - Architektonicko...</vt:lpstr>
      <vt:lpstr>'D.1.1.2 - Architektonicko...'!Názvy_tisku</vt:lpstr>
      <vt:lpstr>'Rekapitulace stavby'!Názvy_tisku</vt:lpstr>
      <vt:lpstr>'D.1.1.2 - Architektonicko...'!Oblast_tisku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Příhoda - STORING spol. s r.o.</dc:creator>
  <cp:lastModifiedBy>Ing. František Příhoda - STORING spol. s r.o.</cp:lastModifiedBy>
  <cp:lastPrinted>2025-09-07T17:47:49Z</cp:lastPrinted>
  <dcterms:created xsi:type="dcterms:W3CDTF">2025-09-07T17:45:01Z</dcterms:created>
  <dcterms:modified xsi:type="dcterms:W3CDTF">2025-09-07T17:48:03Z</dcterms:modified>
</cp:coreProperties>
</file>